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<sst xmlns="http://schemas.openxmlformats.org/spreadsheetml/2006/main" count="434" uniqueCount="183">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</sst>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37167</v>
          </cell>
        </row>
      </sheetData>
      <sheetData sheetId="3" refreshError="1"/>
      <sheetData sheetId="4" refreshError="1"/>
      <sheetData sheetId="5">
        <row r="9">
          <cell r="AC9">
            <v>23.110416666666669</v>
          </cell>
        </row>
        <row r="10">
          <cell r="AC10">
            <v>24.822916666666668</v>
          </cell>
        </row>
        <row r="11">
          <cell r="AC11">
            <v>25.212083333333336</v>
          </cell>
        </row>
        <row r="12">
          <cell r="AC12">
            <v>27.746875047683716</v>
          </cell>
        </row>
        <row r="13">
          <cell r="AC13">
            <v>24.737500000000001</v>
          </cell>
        </row>
        <row r="14">
          <cell r="AC14">
            <v>24.633333333333344</v>
          </cell>
        </row>
        <row r="15">
          <cell r="AC15">
            <v>25.633333333333344</v>
          </cell>
        </row>
        <row r="18">
          <cell r="AC18">
            <v>31.791666666666668</v>
          </cell>
        </row>
      </sheetData>
      <sheetData sheetId="6" refreshError="1"/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2.3199999999999998</v>
          </cell>
        </row>
        <row r="18">
          <cell r="B18">
            <v>2.6880000000000002</v>
          </cell>
        </row>
        <row r="19">
          <cell r="B19">
            <v>2.8930000000000002</v>
          </cell>
        </row>
        <row r="20">
          <cell r="B20">
            <v>2.8880000000000003</v>
          </cell>
        </row>
        <row r="21">
          <cell r="B21">
            <v>2.839</v>
          </cell>
        </row>
        <row r="22">
          <cell r="B22">
            <v>2.75</v>
          </cell>
        </row>
        <row r="23">
          <cell r="B23">
            <v>2.7749999999999999</v>
          </cell>
        </row>
        <row r="24">
          <cell r="B24">
            <v>2.82</v>
          </cell>
        </row>
        <row r="25">
          <cell r="B25">
            <v>2.8650000000000002</v>
          </cell>
        </row>
        <row r="26">
          <cell r="B26">
            <v>2.9</v>
          </cell>
        </row>
        <row r="27">
          <cell r="B27">
            <v>2.8980000000000001</v>
          </cell>
        </row>
        <row r="28">
          <cell r="B28">
            <v>2.923</v>
          </cell>
        </row>
        <row r="29">
          <cell r="B29">
            <v>3.113</v>
          </cell>
        </row>
        <row r="30">
          <cell r="B30">
            <v>3.323</v>
          </cell>
        </row>
        <row r="31">
          <cell r="B31">
            <v>3.4430000000000001</v>
          </cell>
        </row>
        <row r="32">
          <cell r="B32">
            <v>3.3530000000000002</v>
          </cell>
        </row>
        <row r="33">
          <cell r="B33">
            <v>3.2430000000000003</v>
          </cell>
        </row>
        <row r="34">
          <cell r="B34">
            <v>3.1030000000000002</v>
          </cell>
        </row>
        <row r="35">
          <cell r="B35">
            <v>3.1160000000000001</v>
          </cell>
        </row>
        <row r="36">
          <cell r="B36">
            <v>3.1480000000000001</v>
          </cell>
        </row>
        <row r="37">
          <cell r="B37">
            <v>3.173</v>
          </cell>
        </row>
        <row r="38">
          <cell r="B38">
            <v>3.1949999999999998</v>
          </cell>
        </row>
        <row r="39">
          <cell r="B39">
            <v>3.2010000000000001</v>
          </cell>
        </row>
        <row r="40">
          <cell r="B40">
            <v>3.2160000000000002</v>
          </cell>
        </row>
        <row r="41">
          <cell r="B41">
            <v>3.395</v>
          </cell>
        </row>
        <row r="42">
          <cell r="B42">
            <v>3.5660000000000003</v>
          </cell>
        </row>
        <row r="43">
          <cell r="B43">
            <v>3.625</v>
          </cell>
        </row>
        <row r="44">
          <cell r="B44">
            <v>3.5070000000000001</v>
          </cell>
        </row>
        <row r="45">
          <cell r="B45">
            <v>3.37</v>
          </cell>
        </row>
        <row r="46">
          <cell r="B46">
            <v>3.2</v>
          </cell>
        </row>
        <row r="47">
          <cell r="B47">
            <v>3.1949999999999998</v>
          </cell>
        </row>
        <row r="48">
          <cell r="B48">
            <v>3.2270000000000003</v>
          </cell>
        </row>
        <row r="49">
          <cell r="B49">
            <v>3.2730000000000001</v>
          </cell>
        </row>
        <row r="50">
          <cell r="B50">
            <v>3.306</v>
          </cell>
        </row>
        <row r="51">
          <cell r="B51">
            <v>3.306</v>
          </cell>
        </row>
        <row r="52">
          <cell r="B52">
            <v>3.3109999999999999</v>
          </cell>
        </row>
        <row r="53">
          <cell r="B53">
            <v>3.48</v>
          </cell>
        </row>
        <row r="54">
          <cell r="B54">
            <v>3.6460000000000004</v>
          </cell>
        </row>
        <row r="55">
          <cell r="B55">
            <v>3.7174999999999998</v>
          </cell>
        </row>
        <row r="56">
          <cell r="B56">
            <v>3.5995000000000004</v>
          </cell>
        </row>
        <row r="57">
          <cell r="B57">
            <v>3.4624999999999999</v>
          </cell>
        </row>
        <row r="58">
          <cell r="B58">
            <v>3.2925</v>
          </cell>
        </row>
        <row r="59">
          <cell r="B59">
            <v>3.2875000000000001</v>
          </cell>
        </row>
        <row r="60">
          <cell r="B60">
            <v>3.3195000000000001</v>
          </cell>
        </row>
        <row r="61">
          <cell r="B61">
            <v>3.3655000000000004</v>
          </cell>
        </row>
        <row r="62">
          <cell r="B62">
            <v>3.3985000000000003</v>
          </cell>
        </row>
        <row r="63">
          <cell r="B63">
            <v>3.3985000000000003</v>
          </cell>
        </row>
        <row r="64">
          <cell r="B64">
            <v>3.4035000000000002</v>
          </cell>
        </row>
        <row r="65">
          <cell r="B65">
            <v>3.5724999999999998</v>
          </cell>
        </row>
        <row r="66">
          <cell r="B66">
            <v>3.7385000000000002</v>
          </cell>
        </row>
        <row r="67">
          <cell r="B67">
            <v>3.8125</v>
          </cell>
        </row>
        <row r="68">
          <cell r="B68">
            <v>3.6945000000000001</v>
          </cell>
        </row>
        <row r="69">
          <cell r="B69">
            <v>3.5575000000000001</v>
          </cell>
        </row>
        <row r="70">
          <cell r="B70">
            <v>3.3875000000000002</v>
          </cell>
        </row>
        <row r="71">
          <cell r="B71">
            <v>3.3824999999999998</v>
          </cell>
        </row>
        <row r="72">
          <cell r="B72">
            <v>3.4145000000000003</v>
          </cell>
        </row>
        <row r="73">
          <cell r="B73">
            <v>3.4605000000000001</v>
          </cell>
        </row>
        <row r="74">
          <cell r="B74">
            <v>3.4935</v>
          </cell>
        </row>
        <row r="75">
          <cell r="B75">
            <v>3.4935</v>
          </cell>
        </row>
        <row r="76">
          <cell r="B76">
            <v>3.4985000000000004</v>
          </cell>
        </row>
        <row r="77">
          <cell r="B77">
            <v>3.6675</v>
          </cell>
        </row>
        <row r="78">
          <cell r="B78">
            <v>3.8335000000000004</v>
          </cell>
        </row>
        <row r="79">
          <cell r="B79">
            <v>3.91</v>
          </cell>
        </row>
        <row r="80">
          <cell r="B80">
            <v>3.7920000000000003</v>
          </cell>
        </row>
        <row r="81">
          <cell r="B81">
            <v>3.6549999999999998</v>
          </cell>
        </row>
        <row r="82">
          <cell r="B82">
            <v>3.4849999999999999</v>
          </cell>
        </row>
        <row r="83">
          <cell r="B83">
            <v>3.48</v>
          </cell>
        </row>
        <row r="84">
          <cell r="B84">
            <v>3.512</v>
          </cell>
        </row>
        <row r="85">
          <cell r="B85">
            <v>3.5580000000000003</v>
          </cell>
        </row>
        <row r="86">
          <cell r="B86">
            <v>3.5910000000000002</v>
          </cell>
        </row>
        <row r="87">
          <cell r="B87">
            <v>3.5910000000000002</v>
          </cell>
        </row>
        <row r="88">
          <cell r="B88">
            <v>3.5960000000000001</v>
          </cell>
        </row>
        <row r="89">
          <cell r="B89">
            <v>3.7650000000000001</v>
          </cell>
        </row>
        <row r="90">
          <cell r="B90">
            <v>3.931</v>
          </cell>
        </row>
        <row r="91">
          <cell r="B91">
            <v>4.01</v>
          </cell>
        </row>
        <row r="92">
          <cell r="B92">
            <v>3.8920000000000003</v>
          </cell>
        </row>
        <row r="93">
          <cell r="B93">
            <v>3.7549999999999999</v>
          </cell>
        </row>
        <row r="94">
          <cell r="B94">
            <v>3.585</v>
          </cell>
        </row>
        <row r="95">
          <cell r="B95">
            <v>3.58</v>
          </cell>
        </row>
        <row r="96">
          <cell r="B96">
            <v>3.6120000000000001</v>
          </cell>
        </row>
        <row r="97">
          <cell r="B97">
            <v>3.6580000000000004</v>
          </cell>
        </row>
        <row r="98">
          <cell r="B98">
            <v>3.6910000000000003</v>
          </cell>
        </row>
        <row r="99">
          <cell r="B99">
            <v>3.6910000000000003</v>
          </cell>
        </row>
        <row r="100">
          <cell r="B100">
            <v>3.6960000000000002</v>
          </cell>
        </row>
        <row r="101">
          <cell r="B101">
            <v>3.8650000000000002</v>
          </cell>
        </row>
        <row r="102">
          <cell r="B102">
            <v>4.0310000000000006</v>
          </cell>
        </row>
        <row r="103">
          <cell r="B103">
            <v>4.1124999999999998</v>
          </cell>
        </row>
        <row r="104">
          <cell r="B104">
            <v>3.9945000000000004</v>
          </cell>
        </row>
        <row r="105">
          <cell r="B105">
            <v>3.8574999999999999</v>
          </cell>
        </row>
        <row r="106">
          <cell r="B106">
            <v>3.6875</v>
          </cell>
        </row>
        <row r="107">
          <cell r="B107">
            <v>3.6825000000000001</v>
          </cell>
        </row>
        <row r="108">
          <cell r="B108">
            <v>3.7145000000000001</v>
          </cell>
        </row>
        <row r="109">
          <cell r="B109">
            <v>3.7605000000000004</v>
          </cell>
        </row>
        <row r="110">
          <cell r="B110">
            <v>3.7935000000000003</v>
          </cell>
        </row>
        <row r="111">
          <cell r="B111">
            <v>3.7935000000000003</v>
          </cell>
        </row>
        <row r="112">
          <cell r="B112">
            <v>3.7985000000000002</v>
          </cell>
        </row>
        <row r="113">
          <cell r="B113">
            <v>3.9674999999999998</v>
          </cell>
        </row>
        <row r="114">
          <cell r="B114">
            <v>4.1335000000000006</v>
          </cell>
        </row>
        <row r="115">
          <cell r="B115">
            <v>4.2175000000000002</v>
          </cell>
        </row>
        <row r="116">
          <cell r="B116">
            <v>4.0994999999999999</v>
          </cell>
        </row>
        <row r="117">
          <cell r="B117">
            <v>3.9624999999999999</v>
          </cell>
        </row>
        <row r="118">
          <cell r="B118">
            <v>3.7925</v>
          </cell>
        </row>
        <row r="119">
          <cell r="B119">
            <v>3.7875000000000001</v>
          </cell>
        </row>
        <row r="120">
          <cell r="B120">
            <v>3.8195000000000001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37168</v>
          </cell>
          <cell r="B7">
            <v>25.4</v>
          </cell>
          <cell r="C7">
            <v>24.75</v>
          </cell>
          <cell r="D7">
            <v>22.85</v>
          </cell>
          <cell r="E7">
            <v>25.49</v>
          </cell>
          <cell r="F7">
            <v>25.6</v>
          </cell>
          <cell r="G7">
            <v>26.4</v>
          </cell>
          <cell r="I7">
            <v>25.6</v>
          </cell>
          <cell r="R7">
            <v>37</v>
          </cell>
        </row>
        <row r="8">
          <cell r="A8">
            <v>37169</v>
          </cell>
          <cell r="B8">
            <v>24.6</v>
          </cell>
          <cell r="C8">
            <v>23</v>
          </cell>
          <cell r="D8">
            <v>21.25</v>
          </cell>
          <cell r="E8">
            <v>25.2</v>
          </cell>
          <cell r="F8">
            <v>24.7</v>
          </cell>
          <cell r="G8">
            <v>25.6</v>
          </cell>
          <cell r="I8">
            <v>32.15</v>
          </cell>
          <cell r="R8">
            <v>38.5</v>
          </cell>
        </row>
        <row r="9">
          <cell r="A9">
            <v>37170</v>
          </cell>
          <cell r="B9">
            <v>24.6</v>
          </cell>
          <cell r="C9">
            <v>23</v>
          </cell>
          <cell r="D9">
            <v>21.25</v>
          </cell>
          <cell r="E9">
            <v>25.2</v>
          </cell>
          <cell r="F9">
            <v>24.7</v>
          </cell>
          <cell r="G9">
            <v>25.6</v>
          </cell>
          <cell r="I9">
            <v>31.600000381469698</v>
          </cell>
          <cell r="R9">
            <v>32.999996185302734</v>
          </cell>
        </row>
        <row r="10">
          <cell r="A10">
            <v>37172</v>
          </cell>
          <cell r="B10">
            <v>24.6</v>
          </cell>
          <cell r="C10">
            <v>25</v>
          </cell>
          <cell r="D10">
            <v>23.3</v>
          </cell>
          <cell r="E10">
            <v>25.2</v>
          </cell>
          <cell r="F10">
            <v>24.7</v>
          </cell>
          <cell r="G10">
            <v>25.6</v>
          </cell>
          <cell r="I10">
            <v>27.1875</v>
          </cell>
          <cell r="R10">
            <v>33</v>
          </cell>
        </row>
        <row r="11">
          <cell r="A11">
            <v>37173</v>
          </cell>
          <cell r="B11">
            <v>24.6</v>
          </cell>
          <cell r="C11">
            <v>25</v>
          </cell>
          <cell r="D11">
            <v>23.3</v>
          </cell>
          <cell r="E11">
            <v>25.2</v>
          </cell>
          <cell r="F11">
            <v>24.7</v>
          </cell>
          <cell r="G11">
            <v>25.6</v>
          </cell>
          <cell r="I11">
            <v>27.1875</v>
          </cell>
          <cell r="R11">
            <v>38.5</v>
          </cell>
        </row>
        <row r="12">
          <cell r="A12">
            <v>37174</v>
          </cell>
          <cell r="B12">
            <v>24.6</v>
          </cell>
          <cell r="C12">
            <v>25</v>
          </cell>
          <cell r="D12">
            <v>23.3</v>
          </cell>
          <cell r="E12">
            <v>25.2</v>
          </cell>
          <cell r="F12">
            <v>24.7</v>
          </cell>
          <cell r="G12">
            <v>25.6</v>
          </cell>
          <cell r="I12">
            <v>27.1875</v>
          </cell>
          <cell r="R12">
            <v>38.5</v>
          </cell>
        </row>
        <row r="13">
          <cell r="A13">
            <v>37175</v>
          </cell>
          <cell r="B13">
            <v>24.6</v>
          </cell>
          <cell r="C13">
            <v>25</v>
          </cell>
          <cell r="D13">
            <v>23.3</v>
          </cell>
          <cell r="E13">
            <v>25.2</v>
          </cell>
          <cell r="F13">
            <v>24.7</v>
          </cell>
          <cell r="G13">
            <v>25.6</v>
          </cell>
          <cell r="I13">
            <v>27.1875</v>
          </cell>
          <cell r="R13">
            <v>38.5</v>
          </cell>
        </row>
        <row r="14">
          <cell r="A14">
            <v>37176</v>
          </cell>
          <cell r="B14">
            <v>24.6</v>
          </cell>
          <cell r="C14">
            <v>25</v>
          </cell>
          <cell r="D14">
            <v>23.3</v>
          </cell>
          <cell r="E14">
            <v>25.2</v>
          </cell>
          <cell r="F14">
            <v>24.7</v>
          </cell>
          <cell r="G14">
            <v>25.6</v>
          </cell>
          <cell r="I14">
            <v>27.1875</v>
          </cell>
          <cell r="R14">
            <v>38.5</v>
          </cell>
        </row>
        <row r="15">
          <cell r="A15">
            <v>37177</v>
          </cell>
          <cell r="B15">
            <v>24.6</v>
          </cell>
          <cell r="C15">
            <v>25</v>
          </cell>
          <cell r="D15">
            <v>23.3</v>
          </cell>
          <cell r="E15">
            <v>25.2</v>
          </cell>
          <cell r="F15">
            <v>24.7</v>
          </cell>
          <cell r="G15">
            <v>25.6</v>
          </cell>
          <cell r="I15">
            <v>31.450000762939499</v>
          </cell>
          <cell r="R15">
            <v>31.749996185302734</v>
          </cell>
        </row>
        <row r="16">
          <cell r="A16">
            <v>37179</v>
          </cell>
          <cell r="B16">
            <v>24.6</v>
          </cell>
          <cell r="C16">
            <v>25</v>
          </cell>
          <cell r="D16">
            <v>23.3</v>
          </cell>
          <cell r="E16">
            <v>25.2</v>
          </cell>
          <cell r="F16">
            <v>24.7</v>
          </cell>
          <cell r="G16">
            <v>25.6</v>
          </cell>
          <cell r="I16">
            <v>27.1875</v>
          </cell>
          <cell r="R16">
            <v>38.5</v>
          </cell>
        </row>
        <row r="17">
          <cell r="A17">
            <v>37180</v>
          </cell>
          <cell r="B17">
            <v>24.6</v>
          </cell>
          <cell r="C17">
            <v>25</v>
          </cell>
          <cell r="D17">
            <v>23.3</v>
          </cell>
          <cell r="E17">
            <v>25.2</v>
          </cell>
          <cell r="F17">
            <v>24.7</v>
          </cell>
          <cell r="G17">
            <v>25.6</v>
          </cell>
          <cell r="I17">
            <v>27.1875</v>
          </cell>
          <cell r="R17">
            <v>38.5</v>
          </cell>
        </row>
        <row r="18">
          <cell r="A18">
            <v>37181</v>
          </cell>
          <cell r="B18">
            <v>24.6</v>
          </cell>
          <cell r="C18">
            <v>25</v>
          </cell>
          <cell r="D18">
            <v>23.3</v>
          </cell>
          <cell r="E18">
            <v>25.2</v>
          </cell>
          <cell r="F18">
            <v>24.7</v>
          </cell>
          <cell r="G18">
            <v>25.6</v>
          </cell>
          <cell r="I18">
            <v>27.1875</v>
          </cell>
          <cell r="R18">
            <v>38.5</v>
          </cell>
        </row>
        <row r="19">
          <cell r="A19">
            <v>37182</v>
          </cell>
          <cell r="B19">
            <v>24.6</v>
          </cell>
          <cell r="C19">
            <v>25</v>
          </cell>
          <cell r="D19">
            <v>23.3</v>
          </cell>
          <cell r="E19">
            <v>25.2</v>
          </cell>
          <cell r="F19">
            <v>24.7</v>
          </cell>
          <cell r="G19">
            <v>25.6</v>
          </cell>
          <cell r="I19">
            <v>27.1875</v>
          </cell>
          <cell r="R19">
            <v>38.5</v>
          </cell>
        </row>
        <row r="20">
          <cell r="A20">
            <v>37183</v>
          </cell>
          <cell r="B20">
            <v>24.6</v>
          </cell>
          <cell r="C20">
            <v>25</v>
          </cell>
          <cell r="D20">
            <v>23.3</v>
          </cell>
          <cell r="E20">
            <v>25.2</v>
          </cell>
          <cell r="F20">
            <v>24.7</v>
          </cell>
          <cell r="G20">
            <v>25.6</v>
          </cell>
          <cell r="I20">
            <v>27.1875</v>
          </cell>
          <cell r="R20">
            <v>38.5</v>
          </cell>
        </row>
        <row r="21">
          <cell r="A21">
            <v>37184</v>
          </cell>
          <cell r="B21">
            <v>24.6</v>
          </cell>
          <cell r="C21">
            <v>25</v>
          </cell>
          <cell r="D21">
            <v>23.3</v>
          </cell>
          <cell r="E21">
            <v>25.2</v>
          </cell>
          <cell r="F21">
            <v>24.7</v>
          </cell>
          <cell r="G21">
            <v>25.6</v>
          </cell>
          <cell r="I21">
            <v>30.25</v>
          </cell>
          <cell r="R21">
            <v>31.75</v>
          </cell>
        </row>
        <row r="22">
          <cell r="A22">
            <v>37186</v>
          </cell>
          <cell r="B22">
            <v>24.6</v>
          </cell>
          <cell r="C22">
            <v>25</v>
          </cell>
          <cell r="D22">
            <v>23.3</v>
          </cell>
          <cell r="E22">
            <v>25.2</v>
          </cell>
          <cell r="F22">
            <v>24.7</v>
          </cell>
          <cell r="G22">
            <v>25.6</v>
          </cell>
          <cell r="I22">
            <v>27.1875</v>
          </cell>
          <cell r="R22">
            <v>38.5</v>
          </cell>
        </row>
        <row r="23">
          <cell r="A23">
            <v>37187</v>
          </cell>
          <cell r="B23">
            <v>24.6</v>
          </cell>
          <cell r="C23">
            <v>25</v>
          </cell>
          <cell r="D23">
            <v>23.3</v>
          </cell>
          <cell r="E23">
            <v>25.2</v>
          </cell>
          <cell r="F23">
            <v>24.7</v>
          </cell>
          <cell r="G23">
            <v>25.6</v>
          </cell>
          <cell r="I23">
            <v>27.1875</v>
          </cell>
          <cell r="R23">
            <v>38.5</v>
          </cell>
        </row>
        <row r="24">
          <cell r="A24">
            <v>37188</v>
          </cell>
          <cell r="B24">
            <v>24.6</v>
          </cell>
          <cell r="C24">
            <v>25</v>
          </cell>
          <cell r="D24">
            <v>23.3</v>
          </cell>
          <cell r="E24">
            <v>25.2</v>
          </cell>
          <cell r="F24">
            <v>24.7</v>
          </cell>
          <cell r="G24">
            <v>25.6</v>
          </cell>
          <cell r="I24">
            <v>27.1875</v>
          </cell>
          <cell r="R24">
            <v>38.5</v>
          </cell>
        </row>
        <row r="25">
          <cell r="A25">
            <v>37189</v>
          </cell>
          <cell r="B25">
            <v>24.6</v>
          </cell>
          <cell r="C25">
            <v>25</v>
          </cell>
          <cell r="D25">
            <v>23.3</v>
          </cell>
          <cell r="E25">
            <v>25.2</v>
          </cell>
          <cell r="F25">
            <v>24.7</v>
          </cell>
          <cell r="G25">
            <v>25.6</v>
          </cell>
          <cell r="I25">
            <v>27.1875</v>
          </cell>
          <cell r="R25">
            <v>38.5</v>
          </cell>
        </row>
        <row r="26">
          <cell r="A26">
            <v>37190</v>
          </cell>
          <cell r="B26">
            <v>24.6</v>
          </cell>
          <cell r="C26">
            <v>25</v>
          </cell>
          <cell r="D26">
            <v>23.3</v>
          </cell>
          <cell r="E26">
            <v>25.2</v>
          </cell>
          <cell r="F26">
            <v>24.7</v>
          </cell>
          <cell r="G26">
            <v>25.6</v>
          </cell>
          <cell r="I26">
            <v>27.1875</v>
          </cell>
          <cell r="R26">
            <v>38.5</v>
          </cell>
        </row>
        <row r="27">
          <cell r="A27">
            <v>37191</v>
          </cell>
          <cell r="B27">
            <v>24.6</v>
          </cell>
          <cell r="C27">
            <v>25</v>
          </cell>
          <cell r="D27">
            <v>23.3</v>
          </cell>
          <cell r="E27">
            <v>25.2</v>
          </cell>
          <cell r="F27">
            <v>24.7</v>
          </cell>
          <cell r="G27">
            <v>25.6</v>
          </cell>
          <cell r="I27">
            <v>25.5</v>
          </cell>
          <cell r="R27">
            <v>31.75</v>
          </cell>
        </row>
        <row r="28">
          <cell r="A28">
            <v>37193</v>
          </cell>
          <cell r="B28">
            <v>24.6</v>
          </cell>
          <cell r="C28">
            <v>25</v>
          </cell>
          <cell r="D28">
            <v>23.3</v>
          </cell>
          <cell r="E28">
            <v>25.2</v>
          </cell>
          <cell r="F28">
            <v>24.7</v>
          </cell>
          <cell r="G28">
            <v>25.6</v>
          </cell>
          <cell r="I28">
            <v>27.1875</v>
          </cell>
          <cell r="R28">
            <v>38.5</v>
          </cell>
        </row>
        <row r="29">
          <cell r="A29">
            <v>37194</v>
          </cell>
          <cell r="B29">
            <v>24.6</v>
          </cell>
          <cell r="C29">
            <v>25</v>
          </cell>
          <cell r="D29">
            <v>23.3</v>
          </cell>
          <cell r="E29">
            <v>25.2</v>
          </cell>
          <cell r="F29">
            <v>24.7</v>
          </cell>
          <cell r="G29">
            <v>25.6</v>
          </cell>
          <cell r="I29">
            <v>27.1875</v>
          </cell>
          <cell r="R29">
            <v>38.5</v>
          </cell>
        </row>
        <row r="30">
          <cell r="A30">
            <v>37195</v>
          </cell>
          <cell r="B30">
            <v>24.6</v>
          </cell>
          <cell r="C30">
            <v>25</v>
          </cell>
          <cell r="D30">
            <v>23.3</v>
          </cell>
          <cell r="E30">
            <v>25.2</v>
          </cell>
          <cell r="F30">
            <v>24.7</v>
          </cell>
          <cell r="G30">
            <v>25.6</v>
          </cell>
          <cell r="I30">
            <v>27.1875</v>
          </cell>
          <cell r="R30">
            <v>38.5</v>
          </cell>
        </row>
        <row r="31">
          <cell r="A31">
            <v>37196</v>
          </cell>
          <cell r="B31">
            <v>25.25</v>
          </cell>
          <cell r="C31">
            <v>28.5</v>
          </cell>
          <cell r="D31">
            <v>27.75</v>
          </cell>
          <cell r="E31">
            <v>27.9</v>
          </cell>
          <cell r="F31">
            <v>26.1</v>
          </cell>
          <cell r="G31">
            <v>26.25</v>
          </cell>
          <cell r="I31">
            <v>24.9</v>
          </cell>
          <cell r="R31">
            <v>39.199996948242188</v>
          </cell>
        </row>
        <row r="32">
          <cell r="A32">
            <v>37197</v>
          </cell>
          <cell r="B32">
            <v>25.25</v>
          </cell>
          <cell r="C32">
            <v>28.5</v>
          </cell>
          <cell r="D32">
            <v>27.75</v>
          </cell>
          <cell r="E32">
            <v>27.9</v>
          </cell>
          <cell r="F32">
            <v>26.1</v>
          </cell>
          <cell r="G32">
            <v>26.25</v>
          </cell>
          <cell r="I32">
            <v>24.9</v>
          </cell>
          <cell r="R32">
            <v>39.199996948242188</v>
          </cell>
        </row>
        <row r="33">
          <cell r="A33">
            <v>37198</v>
          </cell>
          <cell r="B33">
            <v>25.25</v>
          </cell>
          <cell r="C33">
            <v>28.5</v>
          </cell>
          <cell r="D33">
            <v>27.75</v>
          </cell>
          <cell r="E33">
            <v>27.9</v>
          </cell>
          <cell r="F33">
            <v>24.9</v>
          </cell>
          <cell r="G33">
            <v>26.25</v>
          </cell>
          <cell r="I33">
            <v>24.899999618530298</v>
          </cell>
          <cell r="R33">
            <v>31.079996948242187</v>
          </cell>
        </row>
        <row r="34">
          <cell r="A34">
            <v>37225</v>
          </cell>
          <cell r="B34">
            <v>25.25</v>
          </cell>
          <cell r="C34">
            <v>28.5</v>
          </cell>
          <cell r="D34">
            <v>27.75</v>
          </cell>
          <cell r="E34">
            <v>27.9</v>
          </cell>
          <cell r="F34">
            <v>26.1</v>
          </cell>
          <cell r="G34">
            <v>26.25</v>
          </cell>
          <cell r="I34">
            <v>26.1</v>
          </cell>
          <cell r="R34">
            <v>39.199996948242188</v>
          </cell>
        </row>
        <row r="35">
          <cell r="A35">
            <v>37226</v>
          </cell>
          <cell r="B35">
            <v>29.5</v>
          </cell>
          <cell r="C35">
            <v>35.1</v>
          </cell>
          <cell r="D35">
            <v>34.85</v>
          </cell>
          <cell r="E35">
            <v>33.799999999999997</v>
          </cell>
          <cell r="F35">
            <v>29.8</v>
          </cell>
          <cell r="G35">
            <v>31.5</v>
          </cell>
          <cell r="I35">
            <v>29.8</v>
          </cell>
          <cell r="R35">
            <v>46.549999237060547</v>
          </cell>
        </row>
        <row r="36">
          <cell r="A36">
            <v>37257</v>
          </cell>
          <cell r="B36">
            <v>29.5</v>
          </cell>
          <cell r="C36">
            <v>33.5</v>
          </cell>
          <cell r="D36">
            <v>33.75</v>
          </cell>
          <cell r="E36">
            <v>34.25</v>
          </cell>
          <cell r="F36">
            <v>31.25</v>
          </cell>
          <cell r="G36">
            <v>31</v>
          </cell>
          <cell r="I36">
            <v>31.25</v>
          </cell>
          <cell r="R36">
            <v>46.738515319824216</v>
          </cell>
        </row>
        <row r="37">
          <cell r="A37">
            <v>37288</v>
          </cell>
          <cell r="B37">
            <v>28.75</v>
          </cell>
          <cell r="C37">
            <v>31.9</v>
          </cell>
          <cell r="D37">
            <v>32</v>
          </cell>
          <cell r="E37">
            <v>33.75</v>
          </cell>
          <cell r="F37">
            <v>31.25</v>
          </cell>
          <cell r="G37">
            <v>30</v>
          </cell>
          <cell r="I37">
            <v>31.25</v>
          </cell>
          <cell r="R37">
            <v>46.044737701416018</v>
          </cell>
        </row>
        <row r="38">
          <cell r="A38">
            <v>37316</v>
          </cell>
          <cell r="B38">
            <v>28.75</v>
          </cell>
          <cell r="C38">
            <v>28</v>
          </cell>
          <cell r="D38">
            <v>28</v>
          </cell>
          <cell r="E38">
            <v>31.75</v>
          </cell>
          <cell r="F38">
            <v>30.5</v>
          </cell>
          <cell r="G38">
            <v>30</v>
          </cell>
          <cell r="I38">
            <v>30.5</v>
          </cell>
          <cell r="R38">
            <v>44.989060668945314</v>
          </cell>
        </row>
        <row r="39">
          <cell r="A39">
            <v>37347</v>
          </cell>
          <cell r="B39">
            <v>29.5</v>
          </cell>
          <cell r="C39">
            <v>30</v>
          </cell>
          <cell r="D39">
            <v>28</v>
          </cell>
          <cell r="E39">
            <v>29.5</v>
          </cell>
          <cell r="F39">
            <v>29.5</v>
          </cell>
          <cell r="G39">
            <v>31.5</v>
          </cell>
          <cell r="I39">
            <v>29.5</v>
          </cell>
          <cell r="R39">
            <v>42.094276123046875</v>
          </cell>
        </row>
        <row r="40">
          <cell r="A40">
            <v>37377</v>
          </cell>
          <cell r="B40">
            <v>32.5</v>
          </cell>
          <cell r="C40">
            <v>29.25</v>
          </cell>
          <cell r="D40">
            <v>26.75</v>
          </cell>
          <cell r="E40">
            <v>29.5</v>
          </cell>
          <cell r="F40">
            <v>32.75</v>
          </cell>
          <cell r="G40">
            <v>35.5</v>
          </cell>
          <cell r="I40">
            <v>29.5</v>
          </cell>
          <cell r="R40">
            <v>42.559287414550781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36.25</v>
          </cell>
          <cell r="F41">
            <v>37.5</v>
          </cell>
          <cell r="G41">
            <v>46.5</v>
          </cell>
          <cell r="I41">
            <v>36.25</v>
          </cell>
          <cell r="R41">
            <v>43.415684856194005</v>
          </cell>
        </row>
        <row r="42">
          <cell r="A42">
            <v>37438</v>
          </cell>
          <cell r="B42">
            <v>49</v>
          </cell>
          <cell r="C42">
            <v>44</v>
          </cell>
          <cell r="D42">
            <v>41</v>
          </cell>
          <cell r="E42">
            <v>44</v>
          </cell>
          <cell r="F42">
            <v>46.75</v>
          </cell>
          <cell r="G42">
            <v>56</v>
          </cell>
          <cell r="I42">
            <v>44</v>
          </cell>
          <cell r="R42">
            <v>46.03385745195893</v>
          </cell>
        </row>
        <row r="43">
          <cell r="A43">
            <v>37469</v>
          </cell>
          <cell r="B43">
            <v>56</v>
          </cell>
          <cell r="C43">
            <v>52</v>
          </cell>
          <cell r="D43">
            <v>49.5</v>
          </cell>
          <cell r="E43">
            <v>51</v>
          </cell>
          <cell r="F43">
            <v>52.75</v>
          </cell>
          <cell r="G43">
            <v>66</v>
          </cell>
          <cell r="I43">
            <v>51</v>
          </cell>
          <cell r="R43">
            <v>46.720463168637096</v>
          </cell>
        </row>
        <row r="44">
          <cell r="A44">
            <v>37500</v>
          </cell>
          <cell r="B44">
            <v>46.5</v>
          </cell>
          <cell r="C44">
            <v>44.5</v>
          </cell>
          <cell r="D44">
            <v>41</v>
          </cell>
          <cell r="E44">
            <v>43</v>
          </cell>
          <cell r="F44">
            <v>39.25</v>
          </cell>
          <cell r="G44">
            <v>53.5</v>
          </cell>
          <cell r="I44">
            <v>39.25</v>
          </cell>
          <cell r="R44">
            <v>46.688050112768842</v>
          </cell>
        </row>
        <row r="45">
          <cell r="A45">
            <v>37530</v>
          </cell>
          <cell r="B45">
            <v>33.5</v>
          </cell>
          <cell r="C45">
            <v>34.25</v>
          </cell>
          <cell r="D45">
            <v>35.5</v>
          </cell>
          <cell r="E45">
            <v>36.75</v>
          </cell>
          <cell r="F45">
            <v>35.25</v>
          </cell>
          <cell r="G45">
            <v>36</v>
          </cell>
          <cell r="I45">
            <v>35.25</v>
          </cell>
          <cell r="R45">
            <v>45.363648045943307</v>
          </cell>
        </row>
        <row r="46">
          <cell r="A46">
            <v>37561</v>
          </cell>
          <cell r="B46">
            <v>31.5</v>
          </cell>
          <cell r="C46">
            <v>32</v>
          </cell>
          <cell r="D46">
            <v>33</v>
          </cell>
          <cell r="E46">
            <v>34.5</v>
          </cell>
          <cell r="F46">
            <v>34.5</v>
          </cell>
          <cell r="G46">
            <v>33.5</v>
          </cell>
          <cell r="I46">
            <v>34.5</v>
          </cell>
          <cell r="R46">
            <v>50.122292181478933</v>
          </cell>
        </row>
        <row r="47">
          <cell r="A47">
            <v>37591</v>
          </cell>
          <cell r="B47">
            <v>32.5</v>
          </cell>
          <cell r="C47">
            <v>34</v>
          </cell>
          <cell r="D47">
            <v>35</v>
          </cell>
          <cell r="E47">
            <v>36.75</v>
          </cell>
          <cell r="F47">
            <v>36.75</v>
          </cell>
          <cell r="G47">
            <v>34.5</v>
          </cell>
          <cell r="I47">
            <v>36.75</v>
          </cell>
          <cell r="R47">
            <v>54.040554605681521</v>
          </cell>
        </row>
        <row r="48">
          <cell r="A48">
            <v>37622</v>
          </cell>
          <cell r="B48">
            <v>33.75</v>
          </cell>
          <cell r="C48">
            <v>37</v>
          </cell>
          <cell r="D48">
            <v>38</v>
          </cell>
          <cell r="E48">
            <v>38</v>
          </cell>
          <cell r="F48">
            <v>37.5</v>
          </cell>
          <cell r="G48">
            <v>35.75</v>
          </cell>
          <cell r="I48">
            <v>27.5</v>
          </cell>
          <cell r="R48">
            <v>47.278262748383035</v>
          </cell>
        </row>
        <row r="49">
          <cell r="A49">
            <v>37653</v>
          </cell>
          <cell r="B49">
            <v>33.25</v>
          </cell>
          <cell r="C49">
            <v>34.5</v>
          </cell>
          <cell r="D49">
            <v>35.5</v>
          </cell>
          <cell r="E49">
            <v>37</v>
          </cell>
          <cell r="F49">
            <v>36.5</v>
          </cell>
          <cell r="G49">
            <v>35.25</v>
          </cell>
          <cell r="I49">
            <v>26.5</v>
          </cell>
          <cell r="R49">
            <v>45.874440960413892</v>
          </cell>
        </row>
        <row r="50">
          <cell r="A50">
            <v>37681</v>
          </cell>
          <cell r="B50">
            <v>33.25</v>
          </cell>
          <cell r="C50">
            <v>31</v>
          </cell>
          <cell r="D50">
            <v>31</v>
          </cell>
          <cell r="E50">
            <v>34.5</v>
          </cell>
          <cell r="F50">
            <v>34</v>
          </cell>
          <cell r="G50">
            <v>35.25</v>
          </cell>
          <cell r="I50">
            <v>24</v>
          </cell>
          <cell r="R50">
            <v>44.155655738014168</v>
          </cell>
        </row>
        <row r="51">
          <cell r="A51">
            <v>37712</v>
          </cell>
          <cell r="B51">
            <v>32.75</v>
          </cell>
          <cell r="C51">
            <v>32.5</v>
          </cell>
          <cell r="D51">
            <v>29.5</v>
          </cell>
          <cell r="E51">
            <v>32.25</v>
          </cell>
          <cell r="F51">
            <v>33.5</v>
          </cell>
          <cell r="G51">
            <v>34.75</v>
          </cell>
          <cell r="I51">
            <v>22.25</v>
          </cell>
          <cell r="R51">
            <v>41.339262323673609</v>
          </cell>
        </row>
        <row r="52">
          <cell r="A52">
            <v>37742</v>
          </cell>
          <cell r="B52">
            <v>32.75</v>
          </cell>
          <cell r="C52">
            <v>28.25</v>
          </cell>
          <cell r="D52">
            <v>25</v>
          </cell>
          <cell r="E52">
            <v>33.25</v>
          </cell>
          <cell r="F52">
            <v>34.25</v>
          </cell>
          <cell r="G52">
            <v>34.75</v>
          </cell>
          <cell r="I52">
            <v>23.25</v>
          </cell>
          <cell r="R52">
            <v>41.546649754657516</v>
          </cell>
        </row>
        <row r="53">
          <cell r="A53">
            <v>37773</v>
          </cell>
          <cell r="B53">
            <v>37.25</v>
          </cell>
          <cell r="C53">
            <v>29.25</v>
          </cell>
          <cell r="D53">
            <v>26</v>
          </cell>
          <cell r="E53">
            <v>37.25</v>
          </cell>
          <cell r="F53">
            <v>43.25</v>
          </cell>
          <cell r="G53">
            <v>41.75</v>
          </cell>
          <cell r="I53">
            <v>27.25</v>
          </cell>
          <cell r="R53">
            <v>42.051335336045746</v>
          </cell>
        </row>
        <row r="54">
          <cell r="A54">
            <v>37803</v>
          </cell>
          <cell r="B54">
            <v>51.5</v>
          </cell>
          <cell r="C54">
            <v>50.5</v>
          </cell>
          <cell r="D54">
            <v>46</v>
          </cell>
          <cell r="E54">
            <v>47.5</v>
          </cell>
          <cell r="F54">
            <v>53.5</v>
          </cell>
          <cell r="G54">
            <v>57.5</v>
          </cell>
          <cell r="I54">
            <v>37.5</v>
          </cell>
          <cell r="R54">
            <v>42.445530898575761</v>
          </cell>
        </row>
        <row r="55">
          <cell r="A55">
            <v>37834</v>
          </cell>
          <cell r="B55">
            <v>57</v>
          </cell>
          <cell r="C55">
            <v>57.5</v>
          </cell>
          <cell r="D55">
            <v>54</v>
          </cell>
          <cell r="E55">
            <v>56.25</v>
          </cell>
          <cell r="F55">
            <v>57.5</v>
          </cell>
          <cell r="G55">
            <v>65</v>
          </cell>
          <cell r="I55">
            <v>46.25</v>
          </cell>
          <cell r="R55">
            <v>42.791994793972414</v>
          </cell>
        </row>
        <row r="56">
          <cell r="A56">
            <v>37865</v>
          </cell>
          <cell r="B56">
            <v>45.5</v>
          </cell>
          <cell r="C56">
            <v>46.5</v>
          </cell>
          <cell r="D56">
            <v>43</v>
          </cell>
          <cell r="E56">
            <v>51.5</v>
          </cell>
          <cell r="F56">
            <v>46.5</v>
          </cell>
          <cell r="G56">
            <v>51.5</v>
          </cell>
          <cell r="I56">
            <v>36.5</v>
          </cell>
          <cell r="R56">
            <v>42.886975883991887</v>
          </cell>
        </row>
        <row r="57">
          <cell r="A57">
            <v>37895</v>
          </cell>
          <cell r="B57">
            <v>34</v>
          </cell>
          <cell r="C57">
            <v>35.5</v>
          </cell>
          <cell r="D57">
            <v>36</v>
          </cell>
          <cell r="E57">
            <v>37.5</v>
          </cell>
          <cell r="F57">
            <v>36</v>
          </cell>
          <cell r="G57">
            <v>36.25</v>
          </cell>
          <cell r="I57">
            <v>26</v>
          </cell>
          <cell r="R57">
            <v>43.123561390394222</v>
          </cell>
        </row>
        <row r="58">
          <cell r="A58">
            <v>37926</v>
          </cell>
          <cell r="B58">
            <v>32.5</v>
          </cell>
          <cell r="C58">
            <v>33.5</v>
          </cell>
          <cell r="D58">
            <v>34</v>
          </cell>
          <cell r="E58">
            <v>36.5</v>
          </cell>
          <cell r="F58">
            <v>34.5</v>
          </cell>
          <cell r="G58">
            <v>34.25</v>
          </cell>
          <cell r="I58">
            <v>24.5</v>
          </cell>
          <cell r="R58">
            <v>46.945458547079802</v>
          </cell>
        </row>
        <row r="59">
          <cell r="A59">
            <v>37956</v>
          </cell>
          <cell r="B59">
            <v>32.5</v>
          </cell>
          <cell r="C59">
            <v>36.5</v>
          </cell>
          <cell r="D59">
            <v>37</v>
          </cell>
          <cell r="E59">
            <v>38.5</v>
          </cell>
          <cell r="F59">
            <v>39</v>
          </cell>
          <cell r="G59">
            <v>34</v>
          </cell>
          <cell r="I59">
            <v>28.5</v>
          </cell>
          <cell r="R59">
            <v>49.621405010438885</v>
          </cell>
        </row>
        <row r="60">
          <cell r="A60">
            <v>37987</v>
          </cell>
          <cell r="B60">
            <v>34.61</v>
          </cell>
          <cell r="C60">
            <v>36.83</v>
          </cell>
          <cell r="D60">
            <v>37.159999999999997</v>
          </cell>
          <cell r="E60">
            <v>39.29</v>
          </cell>
          <cell r="F60">
            <v>39.700000000000003</v>
          </cell>
          <cell r="G60">
            <v>36.81</v>
          </cell>
          <cell r="I60">
            <v>18.25</v>
          </cell>
          <cell r="R60">
            <v>48.135202527010954</v>
          </cell>
        </row>
        <row r="61">
          <cell r="A61">
            <v>38018</v>
          </cell>
          <cell r="B61">
            <v>34.19</v>
          </cell>
          <cell r="C61">
            <v>34.72</v>
          </cell>
          <cell r="D61">
            <v>35.08</v>
          </cell>
          <cell r="E61">
            <v>38.76</v>
          </cell>
          <cell r="F61">
            <v>37.700000000000003</v>
          </cell>
          <cell r="G61">
            <v>36.39</v>
          </cell>
          <cell r="I61">
            <v>20.5</v>
          </cell>
          <cell r="R61">
            <v>46.370841891385552</v>
          </cell>
        </row>
        <row r="62">
          <cell r="A62">
            <v>38047</v>
          </cell>
          <cell r="B62">
            <v>34.19</v>
          </cell>
          <cell r="C62">
            <v>31.78</v>
          </cell>
          <cell r="D62">
            <v>31.32</v>
          </cell>
          <cell r="E62">
            <v>37.229999999999997</v>
          </cell>
          <cell r="F62">
            <v>35.450000000000003</v>
          </cell>
          <cell r="G62">
            <v>36.39</v>
          </cell>
          <cell r="I62">
            <v>17.5</v>
          </cell>
          <cell r="R62">
            <v>44.3226970343838</v>
          </cell>
        </row>
        <row r="63">
          <cell r="A63">
            <v>38078</v>
          </cell>
          <cell r="B63">
            <v>33.76</v>
          </cell>
          <cell r="C63">
            <v>33.049999999999997</v>
          </cell>
          <cell r="D63">
            <v>30.07</v>
          </cell>
          <cell r="E63">
            <v>35.51</v>
          </cell>
          <cell r="F63">
            <v>34.700000000000003</v>
          </cell>
          <cell r="G63">
            <v>35.96</v>
          </cell>
          <cell r="I63">
            <v>25.25</v>
          </cell>
          <cell r="R63">
            <v>40.889840327256721</v>
          </cell>
        </row>
        <row r="64">
          <cell r="A64">
            <v>38108</v>
          </cell>
          <cell r="B64">
            <v>33.76</v>
          </cell>
          <cell r="C64">
            <v>29.47</v>
          </cell>
          <cell r="D64">
            <v>26.31</v>
          </cell>
          <cell r="E64">
            <v>37.17</v>
          </cell>
          <cell r="F64">
            <v>35.450000000000003</v>
          </cell>
          <cell r="G64">
            <v>35.96</v>
          </cell>
          <cell r="I64">
            <v>25.25</v>
          </cell>
          <cell r="R64">
            <v>40.818219095192291</v>
          </cell>
        </row>
        <row r="65">
          <cell r="A65">
            <v>38139</v>
          </cell>
          <cell r="B65">
            <v>37.61</v>
          </cell>
          <cell r="C65">
            <v>30.31</v>
          </cell>
          <cell r="D65">
            <v>27.15</v>
          </cell>
          <cell r="E65">
            <v>41.65</v>
          </cell>
          <cell r="F65">
            <v>43.95</v>
          </cell>
          <cell r="G65">
            <v>41.94</v>
          </cell>
          <cell r="I65">
            <v>31.25</v>
          </cell>
          <cell r="R65">
            <v>41.298759129244161</v>
          </cell>
        </row>
        <row r="66">
          <cell r="A66">
            <v>38169</v>
          </cell>
          <cell r="B66">
            <v>49.8</v>
          </cell>
          <cell r="C66">
            <v>48.26</v>
          </cell>
          <cell r="D66">
            <v>43.93</v>
          </cell>
          <cell r="E66">
            <v>43.73</v>
          </cell>
          <cell r="F66">
            <v>49.95</v>
          </cell>
          <cell r="G66">
            <v>55.4</v>
          </cell>
          <cell r="I66">
            <v>35.25</v>
          </cell>
          <cell r="R66">
            <v>41.990248189769204</v>
          </cell>
        </row>
        <row r="67">
          <cell r="A67">
            <v>38200</v>
          </cell>
          <cell r="B67">
            <v>54.51</v>
          </cell>
          <cell r="C67">
            <v>54.19</v>
          </cell>
          <cell r="D67">
            <v>50.65</v>
          </cell>
          <cell r="E67">
            <v>51.16</v>
          </cell>
          <cell r="F67">
            <v>52.45</v>
          </cell>
          <cell r="G67">
            <v>61.81</v>
          </cell>
          <cell r="I67">
            <v>44.25</v>
          </cell>
          <cell r="R67">
            <v>42.490438256966911</v>
          </cell>
        </row>
        <row r="68">
          <cell r="A68">
            <v>38231</v>
          </cell>
          <cell r="B68">
            <v>44.67</v>
          </cell>
          <cell r="C68">
            <v>44.9</v>
          </cell>
          <cell r="D68">
            <v>41.44</v>
          </cell>
          <cell r="E68">
            <v>47.08</v>
          </cell>
          <cell r="F68">
            <v>43.45</v>
          </cell>
          <cell r="G68">
            <v>50.27</v>
          </cell>
          <cell r="I68">
            <v>28.25</v>
          </cell>
          <cell r="R68">
            <v>42.49813993335033</v>
          </cell>
        </row>
        <row r="69">
          <cell r="A69">
            <v>38261</v>
          </cell>
          <cell r="B69">
            <v>34.83</v>
          </cell>
          <cell r="C69">
            <v>35.619999999999997</v>
          </cell>
          <cell r="D69">
            <v>35.57</v>
          </cell>
          <cell r="E69">
            <v>38.78</v>
          </cell>
          <cell r="F69">
            <v>37.700000000000003</v>
          </cell>
          <cell r="G69">
            <v>37.24</v>
          </cell>
          <cell r="I69">
            <v>28.5</v>
          </cell>
          <cell r="R69">
            <v>42.58258932870141</v>
          </cell>
        </row>
        <row r="70">
          <cell r="A70">
            <v>38292</v>
          </cell>
          <cell r="B70">
            <v>33.549999999999997</v>
          </cell>
          <cell r="C70">
            <v>33.93</v>
          </cell>
          <cell r="D70">
            <v>33.9</v>
          </cell>
          <cell r="E70">
            <v>37</v>
          </cell>
          <cell r="F70">
            <v>37.450000000000003</v>
          </cell>
          <cell r="G70">
            <v>35.53</v>
          </cell>
          <cell r="I70">
            <v>25</v>
          </cell>
          <cell r="R70">
            <v>46.001272576934689</v>
          </cell>
        </row>
        <row r="71">
          <cell r="A71">
            <v>38322</v>
          </cell>
          <cell r="B71">
            <v>33.549999999999997</v>
          </cell>
          <cell r="C71">
            <v>36.47</v>
          </cell>
          <cell r="D71">
            <v>36.43</v>
          </cell>
          <cell r="E71">
            <v>38.659999999999997</v>
          </cell>
          <cell r="F71">
            <v>41.45</v>
          </cell>
          <cell r="G71">
            <v>35.32</v>
          </cell>
          <cell r="I71">
            <v>28.25</v>
          </cell>
          <cell r="R71">
            <v>48.47670969205133</v>
          </cell>
        </row>
        <row r="72">
          <cell r="A72">
            <v>38353</v>
          </cell>
          <cell r="B72">
            <v>35.39</v>
          </cell>
          <cell r="C72">
            <v>37.130000000000003</v>
          </cell>
          <cell r="D72">
            <v>37.21</v>
          </cell>
          <cell r="E72">
            <v>39.5</v>
          </cell>
          <cell r="F72">
            <v>40.450000000000003</v>
          </cell>
          <cell r="G72">
            <v>37.71</v>
          </cell>
          <cell r="I72">
            <v>18.25</v>
          </cell>
          <cell r="R72">
            <v>47.064408259299327</v>
          </cell>
        </row>
        <row r="73">
          <cell r="A73">
            <v>38384</v>
          </cell>
          <cell r="B73">
            <v>35.020000000000003</v>
          </cell>
          <cell r="C73">
            <v>35.340000000000003</v>
          </cell>
          <cell r="D73">
            <v>35.43</v>
          </cell>
          <cell r="E73">
            <v>39.25</v>
          </cell>
          <cell r="F73">
            <v>38.450000000000003</v>
          </cell>
          <cell r="G73">
            <v>37.340000000000003</v>
          </cell>
          <cell r="I73">
            <v>20.5</v>
          </cell>
          <cell r="R73">
            <v>45.388393005984341</v>
          </cell>
        </row>
        <row r="74">
          <cell r="A74">
            <v>38412</v>
          </cell>
          <cell r="B74">
            <v>35.020000000000003</v>
          </cell>
          <cell r="C74">
            <v>32.83</v>
          </cell>
          <cell r="D74">
            <v>32.21</v>
          </cell>
          <cell r="E74">
            <v>38</v>
          </cell>
          <cell r="F74">
            <v>36.450000000000003</v>
          </cell>
          <cell r="G74">
            <v>37.340000000000003</v>
          </cell>
          <cell r="I74">
            <v>17.5</v>
          </cell>
          <cell r="R74">
            <v>43.442864058775712</v>
          </cell>
        </row>
        <row r="75">
          <cell r="A75">
            <v>38443</v>
          </cell>
          <cell r="B75">
            <v>34.659999999999997</v>
          </cell>
          <cell r="C75">
            <v>33.92</v>
          </cell>
          <cell r="D75">
            <v>31.14</v>
          </cell>
          <cell r="E75">
            <v>37</v>
          </cell>
          <cell r="F75">
            <v>36.200000000000003</v>
          </cell>
          <cell r="G75">
            <v>36.979999999999997</v>
          </cell>
          <cell r="I75">
            <v>24.25</v>
          </cell>
          <cell r="R75">
            <v>40.252279459969259</v>
          </cell>
        </row>
        <row r="76">
          <cell r="A76">
            <v>38473</v>
          </cell>
          <cell r="B76">
            <v>34.659999999999997</v>
          </cell>
          <cell r="C76">
            <v>30.86</v>
          </cell>
          <cell r="D76">
            <v>27.92</v>
          </cell>
          <cell r="E76">
            <v>38.5</v>
          </cell>
          <cell r="F76">
            <v>36.700000000000003</v>
          </cell>
          <cell r="G76">
            <v>36.979999999999997</v>
          </cell>
          <cell r="I76">
            <v>24.25</v>
          </cell>
          <cell r="R76">
            <v>40.185440830415757</v>
          </cell>
        </row>
        <row r="77">
          <cell r="A77">
            <v>38504</v>
          </cell>
          <cell r="B77">
            <v>37.950000000000003</v>
          </cell>
          <cell r="C77">
            <v>31.6</v>
          </cell>
          <cell r="D77">
            <v>28.64</v>
          </cell>
          <cell r="E77">
            <v>42.75</v>
          </cell>
          <cell r="F77">
            <v>44.2</v>
          </cell>
          <cell r="G77">
            <v>42.08</v>
          </cell>
          <cell r="I77">
            <v>29.25</v>
          </cell>
          <cell r="R77">
            <v>40.643689504623197</v>
          </cell>
        </row>
        <row r="78">
          <cell r="A78">
            <v>38534</v>
          </cell>
          <cell r="B78">
            <v>48.39</v>
          </cell>
          <cell r="C78">
            <v>46.96</v>
          </cell>
          <cell r="D78">
            <v>43</v>
          </cell>
          <cell r="E78">
            <v>42.25</v>
          </cell>
          <cell r="F78">
            <v>47.95</v>
          </cell>
          <cell r="G78">
            <v>53.59</v>
          </cell>
          <cell r="I78">
            <v>26.25</v>
          </cell>
          <cell r="R78">
            <v>41.302362797794132</v>
          </cell>
        </row>
        <row r="79">
          <cell r="A79">
            <v>38565</v>
          </cell>
          <cell r="B79">
            <v>52.41</v>
          </cell>
          <cell r="C79">
            <v>52.04</v>
          </cell>
          <cell r="D79">
            <v>48.76</v>
          </cell>
          <cell r="E79">
            <v>48.5</v>
          </cell>
          <cell r="F79">
            <v>49.45</v>
          </cell>
          <cell r="G79">
            <v>59.05</v>
          </cell>
          <cell r="I79">
            <v>35.25</v>
          </cell>
          <cell r="R79">
            <v>41.778801328768516</v>
          </cell>
        </row>
        <row r="80">
          <cell r="A80">
            <v>38596</v>
          </cell>
          <cell r="B80">
            <v>43.99</v>
          </cell>
          <cell r="C80">
            <v>44.1</v>
          </cell>
          <cell r="D80">
            <v>40.869999999999997</v>
          </cell>
          <cell r="E80">
            <v>45</v>
          </cell>
          <cell r="F80">
            <v>41.95</v>
          </cell>
          <cell r="G80">
            <v>49.19</v>
          </cell>
          <cell r="I80">
            <v>22.25</v>
          </cell>
          <cell r="R80">
            <v>41.787090567883887</v>
          </cell>
        </row>
        <row r="81">
          <cell r="A81">
            <v>38626</v>
          </cell>
          <cell r="B81">
            <v>35.58</v>
          </cell>
          <cell r="C81">
            <v>36.159999999999997</v>
          </cell>
          <cell r="D81">
            <v>35.85</v>
          </cell>
          <cell r="E81">
            <v>40.5</v>
          </cell>
          <cell r="F81">
            <v>39.200000000000003</v>
          </cell>
          <cell r="G81">
            <v>38.08</v>
          </cell>
          <cell r="I81">
            <v>25.5</v>
          </cell>
          <cell r="R81">
            <v>41.867505455278682</v>
          </cell>
        </row>
        <row r="82">
          <cell r="A82">
            <v>38657</v>
          </cell>
          <cell r="B82">
            <v>34.479999999999997</v>
          </cell>
          <cell r="C82">
            <v>34.729999999999997</v>
          </cell>
          <cell r="D82">
            <v>34.42</v>
          </cell>
          <cell r="E82">
            <v>38.25</v>
          </cell>
          <cell r="F82">
            <v>38.700000000000003</v>
          </cell>
          <cell r="G82">
            <v>36.619999999999997</v>
          </cell>
          <cell r="I82">
            <v>22.5</v>
          </cell>
          <cell r="R82">
            <v>44.990957521006941</v>
          </cell>
        </row>
        <row r="83">
          <cell r="A83">
            <v>38687</v>
          </cell>
          <cell r="B83">
            <v>34.479999999999997</v>
          </cell>
          <cell r="C83">
            <v>36.909999999999997</v>
          </cell>
          <cell r="D83">
            <v>36.590000000000003</v>
          </cell>
          <cell r="E83">
            <v>39.5</v>
          </cell>
          <cell r="F83">
            <v>42.7</v>
          </cell>
          <cell r="G83">
            <v>36.44</v>
          </cell>
          <cell r="I83">
            <v>25.75</v>
          </cell>
          <cell r="R83">
            <v>47.363151840173764</v>
          </cell>
        </row>
        <row r="84">
          <cell r="A84">
            <v>38718</v>
          </cell>
          <cell r="B84">
            <v>36.08</v>
          </cell>
          <cell r="C84">
            <v>37.909999999999997</v>
          </cell>
          <cell r="D84">
            <v>37.340000000000003</v>
          </cell>
          <cell r="E84">
            <v>39.71</v>
          </cell>
          <cell r="F84">
            <v>40.950000000000003</v>
          </cell>
          <cell r="G84">
            <v>38.5</v>
          </cell>
          <cell r="I84">
            <v>18.5</v>
          </cell>
          <cell r="R84">
            <v>42.570205750659291</v>
          </cell>
        </row>
        <row r="85">
          <cell r="A85">
            <v>38749</v>
          </cell>
          <cell r="B85">
            <v>35.770000000000003</v>
          </cell>
          <cell r="C85">
            <v>36.270000000000003</v>
          </cell>
          <cell r="D85">
            <v>35.729999999999997</v>
          </cell>
          <cell r="E85">
            <v>39.700000000000003</v>
          </cell>
          <cell r="F85">
            <v>39.04</v>
          </cell>
          <cell r="G85">
            <v>38.19</v>
          </cell>
          <cell r="I85">
            <v>20.75</v>
          </cell>
          <cell r="R85">
            <v>41.117098725657939</v>
          </cell>
        </row>
        <row r="86">
          <cell r="A86">
            <v>38777</v>
          </cell>
          <cell r="B86">
            <v>35.770000000000003</v>
          </cell>
          <cell r="C86">
            <v>33.97</v>
          </cell>
          <cell r="D86">
            <v>32.81</v>
          </cell>
          <cell r="E86">
            <v>38.700000000000003</v>
          </cell>
          <cell r="F86">
            <v>37.42</v>
          </cell>
          <cell r="G86">
            <v>38.19</v>
          </cell>
          <cell r="I86">
            <v>17.75</v>
          </cell>
          <cell r="R86">
            <v>39.423420690906411</v>
          </cell>
        </row>
        <row r="87">
          <cell r="A87">
            <v>38808</v>
          </cell>
          <cell r="B87">
            <v>35.46</v>
          </cell>
          <cell r="C87">
            <v>34.97</v>
          </cell>
          <cell r="D87">
            <v>31.84</v>
          </cell>
          <cell r="E87">
            <v>38.380000000000003</v>
          </cell>
          <cell r="F87">
            <v>37.4</v>
          </cell>
          <cell r="G87">
            <v>37.880000000000003</v>
          </cell>
          <cell r="I87">
            <v>24.5</v>
          </cell>
          <cell r="R87">
            <v>36.629498868557967</v>
          </cell>
        </row>
        <row r="88">
          <cell r="A88">
            <v>38838</v>
          </cell>
          <cell r="B88">
            <v>35.46</v>
          </cell>
          <cell r="C88">
            <v>32.17</v>
          </cell>
          <cell r="D88">
            <v>28.93</v>
          </cell>
          <cell r="E88">
            <v>39.69</v>
          </cell>
          <cell r="F88">
            <v>37.9</v>
          </cell>
          <cell r="G88">
            <v>37.880000000000003</v>
          </cell>
          <cell r="I88">
            <v>24.5</v>
          </cell>
          <cell r="R88">
            <v>36.586592999333227</v>
          </cell>
        </row>
        <row r="89">
          <cell r="A89">
            <v>38869</v>
          </cell>
          <cell r="B89">
            <v>38.28</v>
          </cell>
          <cell r="C89">
            <v>32.85</v>
          </cell>
          <cell r="D89">
            <v>29.58</v>
          </cell>
          <cell r="E89">
            <v>43.63</v>
          </cell>
          <cell r="F89">
            <v>44.55</v>
          </cell>
          <cell r="G89">
            <v>42.24</v>
          </cell>
          <cell r="I89">
            <v>29.5</v>
          </cell>
          <cell r="R89">
            <v>37.008278817074974</v>
          </cell>
        </row>
        <row r="90">
          <cell r="A90">
            <v>38899</v>
          </cell>
          <cell r="B90">
            <v>47.21</v>
          </cell>
          <cell r="C90">
            <v>46.96</v>
          </cell>
          <cell r="D90">
            <v>42.6</v>
          </cell>
          <cell r="E90">
            <v>40.97</v>
          </cell>
          <cell r="F90">
            <v>46.4</v>
          </cell>
          <cell r="G90">
            <v>52.07</v>
          </cell>
          <cell r="I90">
            <v>26.5</v>
          </cell>
          <cell r="R90">
            <v>37.60573392949091</v>
          </cell>
        </row>
        <row r="91">
          <cell r="A91">
            <v>38930</v>
          </cell>
          <cell r="B91">
            <v>50.65</v>
          </cell>
          <cell r="C91">
            <v>51.62</v>
          </cell>
          <cell r="D91">
            <v>47.81</v>
          </cell>
          <cell r="E91">
            <v>46.33</v>
          </cell>
          <cell r="F91">
            <v>46.95</v>
          </cell>
          <cell r="G91">
            <v>56.73</v>
          </cell>
          <cell r="I91">
            <v>35.5</v>
          </cell>
          <cell r="R91">
            <v>38.042097134983969</v>
          </cell>
        </row>
        <row r="92">
          <cell r="A92">
            <v>38961</v>
          </cell>
          <cell r="B92">
            <v>43.45</v>
          </cell>
          <cell r="C92">
            <v>44.34</v>
          </cell>
          <cell r="D92">
            <v>40.659999999999997</v>
          </cell>
          <cell r="E92">
            <v>43.33</v>
          </cell>
          <cell r="F92">
            <v>40.86</v>
          </cell>
          <cell r="G92">
            <v>48.31</v>
          </cell>
          <cell r="I92">
            <v>22.5</v>
          </cell>
          <cell r="R92">
            <v>38.065439359408138</v>
          </cell>
        </row>
        <row r="93">
          <cell r="A93">
            <v>38991</v>
          </cell>
          <cell r="B93">
            <v>36.25</v>
          </cell>
          <cell r="C93">
            <v>37.049999999999997</v>
          </cell>
          <cell r="D93">
            <v>36.119999999999997</v>
          </cell>
          <cell r="E93">
            <v>41.97</v>
          </cell>
          <cell r="F93">
            <v>40.380000000000003</v>
          </cell>
          <cell r="G93">
            <v>38.82</v>
          </cell>
          <cell r="I93">
            <v>25.75</v>
          </cell>
          <cell r="R93">
            <v>38.151355008343458</v>
          </cell>
        </row>
        <row r="94">
          <cell r="A94">
            <v>39022</v>
          </cell>
          <cell r="B94">
            <v>35.31</v>
          </cell>
          <cell r="C94">
            <v>35.74</v>
          </cell>
          <cell r="D94">
            <v>34.82</v>
          </cell>
          <cell r="E94">
            <v>39.28</v>
          </cell>
          <cell r="F94">
            <v>39.83</v>
          </cell>
          <cell r="G94">
            <v>37.57</v>
          </cell>
          <cell r="I94">
            <v>22.75</v>
          </cell>
          <cell r="R94">
            <v>40.974020032620508</v>
          </cell>
        </row>
        <row r="95">
          <cell r="A95">
            <v>39052</v>
          </cell>
          <cell r="B95">
            <v>35.31</v>
          </cell>
          <cell r="C95">
            <v>37.75</v>
          </cell>
          <cell r="D95">
            <v>36.78</v>
          </cell>
          <cell r="E95">
            <v>40.33</v>
          </cell>
          <cell r="F95">
            <v>43.73</v>
          </cell>
          <cell r="G95">
            <v>37.42</v>
          </cell>
          <cell r="I95">
            <v>26</v>
          </cell>
          <cell r="R95">
            <v>43.069062767114154</v>
          </cell>
        </row>
        <row r="96">
          <cell r="A96">
            <v>39083</v>
          </cell>
          <cell r="B96">
            <v>36.58</v>
          </cell>
          <cell r="C96">
            <v>38.9</v>
          </cell>
          <cell r="D96">
            <v>37.47</v>
          </cell>
          <cell r="E96">
            <v>39.94</v>
          </cell>
          <cell r="F96">
            <v>41.35</v>
          </cell>
          <cell r="G96">
            <v>39.03</v>
          </cell>
          <cell r="I96">
            <v>27.85</v>
          </cell>
          <cell r="R96">
            <v>44.040939765212848</v>
          </cell>
        </row>
        <row r="97">
          <cell r="A97">
            <v>39114</v>
          </cell>
          <cell r="B97">
            <v>36.299999999999997</v>
          </cell>
          <cell r="C97">
            <v>37.39</v>
          </cell>
          <cell r="D97">
            <v>36.01</v>
          </cell>
          <cell r="E97">
            <v>40.06</v>
          </cell>
          <cell r="F97">
            <v>39.479999999999997</v>
          </cell>
          <cell r="G97">
            <v>38.75</v>
          </cell>
          <cell r="I97">
            <v>30.1</v>
          </cell>
          <cell r="R97">
            <v>42.568827220115146</v>
          </cell>
        </row>
        <row r="98">
          <cell r="A98">
            <v>39142</v>
          </cell>
          <cell r="B98">
            <v>36.299999999999997</v>
          </cell>
          <cell r="C98">
            <v>35.26</v>
          </cell>
          <cell r="D98">
            <v>33.369999999999997</v>
          </cell>
          <cell r="E98">
            <v>39.19</v>
          </cell>
          <cell r="F98">
            <v>38.07</v>
          </cell>
          <cell r="G98">
            <v>38.75</v>
          </cell>
          <cell r="I98">
            <v>27.1</v>
          </cell>
          <cell r="R98">
            <v>40.856192667508303</v>
          </cell>
        </row>
        <row r="99">
          <cell r="A99">
            <v>39173</v>
          </cell>
          <cell r="B99">
            <v>36.020000000000003</v>
          </cell>
          <cell r="C99">
            <v>36.19</v>
          </cell>
          <cell r="D99">
            <v>32.5</v>
          </cell>
          <cell r="E99">
            <v>39.25</v>
          </cell>
          <cell r="F99">
            <v>38.17</v>
          </cell>
          <cell r="G99">
            <v>38.479999999999997</v>
          </cell>
          <cell r="I99">
            <v>33.85</v>
          </cell>
          <cell r="R99">
            <v>37.974375160850002</v>
          </cell>
        </row>
        <row r="100">
          <cell r="A100">
            <v>39203</v>
          </cell>
          <cell r="B100">
            <v>36.020000000000003</v>
          </cell>
          <cell r="C100">
            <v>33.61</v>
          </cell>
          <cell r="D100">
            <v>29.86</v>
          </cell>
          <cell r="E100">
            <v>40.450000000000003</v>
          </cell>
          <cell r="F100">
            <v>38.67</v>
          </cell>
          <cell r="G100">
            <v>38.47</v>
          </cell>
          <cell r="I100">
            <v>33.85</v>
          </cell>
          <cell r="R100">
            <v>37.92078025505711</v>
          </cell>
        </row>
        <row r="101">
          <cell r="A101">
            <v>39234</v>
          </cell>
          <cell r="B101">
            <v>38.58</v>
          </cell>
          <cell r="C101">
            <v>34.229999999999997</v>
          </cell>
          <cell r="D101">
            <v>30.46</v>
          </cell>
          <cell r="E101">
            <v>44.23</v>
          </cell>
          <cell r="F101">
            <v>44.85</v>
          </cell>
          <cell r="G101">
            <v>42.42</v>
          </cell>
          <cell r="I101">
            <v>39.85</v>
          </cell>
          <cell r="R101">
            <v>38.33300215108671</v>
          </cell>
        </row>
        <row r="102">
          <cell r="A102">
            <v>39264</v>
          </cell>
          <cell r="B102">
            <v>46.66</v>
          </cell>
          <cell r="C102">
            <v>47.25</v>
          </cell>
          <cell r="D102">
            <v>42.25</v>
          </cell>
          <cell r="E102">
            <v>40.369999999999997</v>
          </cell>
          <cell r="F102">
            <v>45.66</v>
          </cell>
          <cell r="G102">
            <v>51.3</v>
          </cell>
          <cell r="I102">
            <v>46.85</v>
          </cell>
          <cell r="R102">
            <v>38.92133982098143</v>
          </cell>
        </row>
        <row r="103">
          <cell r="A103">
            <v>39295</v>
          </cell>
          <cell r="B103">
            <v>49.78</v>
          </cell>
          <cell r="C103">
            <v>51.55</v>
          </cell>
          <cell r="D103">
            <v>46.99</v>
          </cell>
          <cell r="E103">
            <v>45.25</v>
          </cell>
          <cell r="F103">
            <v>45.69</v>
          </cell>
          <cell r="G103">
            <v>55.52</v>
          </cell>
          <cell r="I103">
            <v>55.85</v>
          </cell>
          <cell r="R103">
            <v>39.346720039580575</v>
          </cell>
        </row>
        <row r="104">
          <cell r="A104">
            <v>39326</v>
          </cell>
          <cell r="B104">
            <v>43.26</v>
          </cell>
          <cell r="C104">
            <v>44.84</v>
          </cell>
          <cell r="D104">
            <v>40.51</v>
          </cell>
          <cell r="E104">
            <v>42.51</v>
          </cell>
          <cell r="F104">
            <v>40.369999999999997</v>
          </cell>
          <cell r="G104">
            <v>47.9</v>
          </cell>
          <cell r="I104">
            <v>38.85</v>
          </cell>
          <cell r="R104">
            <v>39.356899636338063</v>
          </cell>
        </row>
        <row r="105">
          <cell r="A105">
            <v>39356</v>
          </cell>
          <cell r="B105">
            <v>36.74</v>
          </cell>
          <cell r="C105">
            <v>38.119999999999997</v>
          </cell>
          <cell r="D105">
            <v>36.39</v>
          </cell>
          <cell r="E105">
            <v>42.89</v>
          </cell>
          <cell r="F105">
            <v>41.14</v>
          </cell>
          <cell r="G105">
            <v>39.32</v>
          </cell>
          <cell r="I105">
            <v>38.1</v>
          </cell>
          <cell r="R105">
            <v>39.429775719040371</v>
          </cell>
        </row>
        <row r="106">
          <cell r="A106">
            <v>39387</v>
          </cell>
          <cell r="B106">
            <v>35.89</v>
          </cell>
          <cell r="C106">
            <v>36.9</v>
          </cell>
          <cell r="D106">
            <v>35.22</v>
          </cell>
          <cell r="E106">
            <v>39.96</v>
          </cell>
          <cell r="F106">
            <v>40.56</v>
          </cell>
          <cell r="G106">
            <v>38.200000000000003</v>
          </cell>
          <cell r="I106">
            <v>35.1</v>
          </cell>
          <cell r="R106">
            <v>41.94682405330505</v>
          </cell>
        </row>
        <row r="107">
          <cell r="A107">
            <v>39417</v>
          </cell>
          <cell r="B107">
            <v>35.89</v>
          </cell>
          <cell r="C107">
            <v>38.76</v>
          </cell>
          <cell r="D107">
            <v>37.01</v>
          </cell>
          <cell r="E107">
            <v>40.9</v>
          </cell>
          <cell r="F107">
            <v>44.41</v>
          </cell>
          <cell r="G107">
            <v>38.06</v>
          </cell>
          <cell r="I107">
            <v>38.35</v>
          </cell>
          <cell r="R107">
            <v>44.04907924888726</v>
          </cell>
        </row>
        <row r="108">
          <cell r="A108">
            <v>39448</v>
          </cell>
          <cell r="B108">
            <v>37.01</v>
          </cell>
          <cell r="C108">
            <v>39.869999999999997</v>
          </cell>
          <cell r="D108">
            <v>37.9</v>
          </cell>
          <cell r="E108">
            <v>40.17</v>
          </cell>
          <cell r="F108">
            <v>41.58</v>
          </cell>
          <cell r="G108">
            <v>39.47</v>
          </cell>
          <cell r="I108">
            <v>28.2</v>
          </cell>
          <cell r="R108">
            <v>45.05638413669417</v>
          </cell>
        </row>
        <row r="109">
          <cell r="A109">
            <v>39479</v>
          </cell>
          <cell r="B109">
            <v>36.75</v>
          </cell>
          <cell r="C109">
            <v>38.450000000000003</v>
          </cell>
          <cell r="D109">
            <v>36.54</v>
          </cell>
          <cell r="E109">
            <v>40.39</v>
          </cell>
          <cell r="F109">
            <v>39.71</v>
          </cell>
          <cell r="G109">
            <v>39.21</v>
          </cell>
          <cell r="I109">
            <v>30.45</v>
          </cell>
          <cell r="R109">
            <v>43.580799341961168</v>
          </cell>
        </row>
        <row r="110">
          <cell r="A110">
            <v>39508</v>
          </cell>
          <cell r="B110">
            <v>36.75</v>
          </cell>
          <cell r="C110">
            <v>36.450000000000003</v>
          </cell>
          <cell r="D110">
            <v>34.08</v>
          </cell>
          <cell r="E110">
            <v>39.61</v>
          </cell>
          <cell r="F110">
            <v>38.28</v>
          </cell>
          <cell r="G110">
            <v>39.21</v>
          </cell>
          <cell r="I110">
            <v>27.45</v>
          </cell>
          <cell r="R110">
            <v>41.864176019988577</v>
          </cell>
        </row>
        <row r="111">
          <cell r="A111">
            <v>39539</v>
          </cell>
          <cell r="B111">
            <v>36.49</v>
          </cell>
          <cell r="C111">
            <v>37.33</v>
          </cell>
          <cell r="D111">
            <v>33.270000000000003</v>
          </cell>
          <cell r="E111">
            <v>39.94</v>
          </cell>
          <cell r="F111">
            <v>38.369999999999997</v>
          </cell>
          <cell r="G111">
            <v>38.96</v>
          </cell>
          <cell r="I111">
            <v>34.200000000000003</v>
          </cell>
          <cell r="R111">
            <v>38.78522827940192</v>
          </cell>
        </row>
        <row r="112">
          <cell r="A112">
            <v>39569</v>
          </cell>
          <cell r="B112">
            <v>36.49</v>
          </cell>
          <cell r="C112">
            <v>34.89</v>
          </cell>
          <cell r="D112">
            <v>30.81</v>
          </cell>
          <cell r="E112">
            <v>41.06</v>
          </cell>
          <cell r="F112">
            <v>38.869999999999997</v>
          </cell>
          <cell r="G112">
            <v>38.96</v>
          </cell>
          <cell r="I112">
            <v>34.200000000000003</v>
          </cell>
          <cell r="R112">
            <v>38.732294091865647</v>
          </cell>
        </row>
        <row r="113">
          <cell r="A113">
            <v>39600</v>
          </cell>
          <cell r="B113">
            <v>38.86</v>
          </cell>
          <cell r="C113">
            <v>35.479999999999997</v>
          </cell>
          <cell r="D113">
            <v>31.37</v>
          </cell>
          <cell r="E113">
            <v>44.73</v>
          </cell>
          <cell r="F113">
            <v>45.12</v>
          </cell>
          <cell r="G113">
            <v>42.6</v>
          </cell>
          <cell r="I113">
            <v>40.200000000000003</v>
          </cell>
          <cell r="R113">
            <v>39.146656224530396</v>
          </cell>
        </row>
        <row r="114">
          <cell r="A114">
            <v>39630</v>
          </cell>
          <cell r="B114">
            <v>46.34</v>
          </cell>
          <cell r="C114">
            <v>47.75</v>
          </cell>
          <cell r="D114">
            <v>42.37</v>
          </cell>
          <cell r="E114">
            <v>40.03</v>
          </cell>
          <cell r="F114">
            <v>45.99</v>
          </cell>
          <cell r="G114">
            <v>50.81</v>
          </cell>
          <cell r="I114">
            <v>47.2</v>
          </cell>
          <cell r="R114">
            <v>39.737673766850925</v>
          </cell>
        </row>
        <row r="115">
          <cell r="A115">
            <v>39661</v>
          </cell>
          <cell r="B115">
            <v>49.23</v>
          </cell>
          <cell r="C115">
            <v>51.8</v>
          </cell>
          <cell r="D115">
            <v>46.78</v>
          </cell>
          <cell r="E115">
            <v>44.56</v>
          </cell>
          <cell r="F115">
            <v>46.05</v>
          </cell>
          <cell r="G115">
            <v>54.71</v>
          </cell>
          <cell r="I115">
            <v>56.2</v>
          </cell>
          <cell r="R115">
            <v>40.165269334226103</v>
          </cell>
        </row>
        <row r="116">
          <cell r="A116">
            <v>39692</v>
          </cell>
          <cell r="B116">
            <v>43.2</v>
          </cell>
          <cell r="C116">
            <v>45.48</v>
          </cell>
          <cell r="D116">
            <v>40.74</v>
          </cell>
          <cell r="E116">
            <v>42.01</v>
          </cell>
          <cell r="F116">
            <v>40.659999999999997</v>
          </cell>
          <cell r="G116">
            <v>47.67</v>
          </cell>
          <cell r="I116">
            <v>39.200000000000003</v>
          </cell>
          <cell r="R116">
            <v>40.176363449628816</v>
          </cell>
        </row>
        <row r="117">
          <cell r="A117">
            <v>39722</v>
          </cell>
          <cell r="B117">
            <v>37.159999999999997</v>
          </cell>
          <cell r="C117">
            <v>39.15</v>
          </cell>
          <cell r="D117">
            <v>36.9</v>
          </cell>
          <cell r="E117">
            <v>43.62</v>
          </cell>
          <cell r="F117">
            <v>41.36</v>
          </cell>
          <cell r="G117">
            <v>39.74</v>
          </cell>
          <cell r="I117">
            <v>38.450000000000003</v>
          </cell>
          <cell r="R117">
            <v>40.2503266988207</v>
          </cell>
        </row>
        <row r="118">
          <cell r="A118">
            <v>39753</v>
          </cell>
          <cell r="B118">
            <v>36.369999999999997</v>
          </cell>
          <cell r="C118">
            <v>38.01</v>
          </cell>
          <cell r="D118">
            <v>35.81</v>
          </cell>
          <cell r="E118">
            <v>40.51</v>
          </cell>
          <cell r="F118">
            <v>40.78</v>
          </cell>
          <cell r="G118">
            <v>38.700000000000003</v>
          </cell>
          <cell r="I118">
            <v>35.450000000000003</v>
          </cell>
          <cell r="R118">
            <v>42.855736015310477</v>
          </cell>
        </row>
        <row r="119">
          <cell r="A119">
            <v>39783</v>
          </cell>
          <cell r="B119">
            <v>36.369999999999997</v>
          </cell>
          <cell r="C119">
            <v>39.76</v>
          </cell>
          <cell r="D119">
            <v>37.47</v>
          </cell>
          <cell r="E119">
            <v>41.37</v>
          </cell>
          <cell r="F119">
            <v>44.65</v>
          </cell>
          <cell r="G119">
            <v>38.57</v>
          </cell>
          <cell r="I119">
            <v>38.700000000000003</v>
          </cell>
          <cell r="R119">
            <v>44.98655282501425</v>
          </cell>
        </row>
        <row r="120">
          <cell r="A120">
            <v>39814</v>
          </cell>
          <cell r="B120">
            <v>37.43</v>
          </cell>
          <cell r="C120">
            <v>40.94</v>
          </cell>
          <cell r="D120">
            <v>38.340000000000003</v>
          </cell>
          <cell r="E120">
            <v>40.409999999999997</v>
          </cell>
          <cell r="F120">
            <v>41.82</v>
          </cell>
          <cell r="G120">
            <v>39.9</v>
          </cell>
          <cell r="I120">
            <v>28.7</v>
          </cell>
          <cell r="R120">
            <v>46.052296109670301</v>
          </cell>
        </row>
        <row r="121">
          <cell r="A121">
            <v>39845</v>
          </cell>
          <cell r="B121">
            <v>37.18</v>
          </cell>
          <cell r="C121">
            <v>39.6</v>
          </cell>
          <cell r="D121">
            <v>37.07</v>
          </cell>
          <cell r="E121">
            <v>40.72</v>
          </cell>
          <cell r="F121">
            <v>39.93</v>
          </cell>
          <cell r="G121">
            <v>39.65</v>
          </cell>
          <cell r="I121">
            <v>30.95</v>
          </cell>
          <cell r="R121">
            <v>44.592507370438639</v>
          </cell>
        </row>
        <row r="122">
          <cell r="A122">
            <v>39873</v>
          </cell>
          <cell r="B122">
            <v>37.19</v>
          </cell>
          <cell r="C122">
            <v>37.71</v>
          </cell>
          <cell r="D122">
            <v>34.78</v>
          </cell>
          <cell r="E122">
            <v>40.03</v>
          </cell>
          <cell r="F122">
            <v>38.5</v>
          </cell>
          <cell r="G122">
            <v>39.659999999999997</v>
          </cell>
          <cell r="I122">
            <v>27.95</v>
          </cell>
          <cell r="R122">
            <v>42.886809731860893</v>
          </cell>
        </row>
        <row r="123">
          <cell r="A123">
            <v>39904</v>
          </cell>
          <cell r="B123">
            <v>36.94</v>
          </cell>
          <cell r="C123">
            <v>38.54</v>
          </cell>
          <cell r="D123">
            <v>34.020000000000003</v>
          </cell>
          <cell r="E123">
            <v>40.6</v>
          </cell>
          <cell r="F123">
            <v>38.57</v>
          </cell>
          <cell r="G123">
            <v>39.409999999999997</v>
          </cell>
          <cell r="I123">
            <v>34.75</v>
          </cell>
          <cell r="R123">
            <v>39.304293859460117</v>
          </cell>
        </row>
        <row r="124">
          <cell r="A124">
            <v>39934</v>
          </cell>
          <cell r="B124">
            <v>36.950000000000003</v>
          </cell>
          <cell r="C124">
            <v>36.25</v>
          </cell>
          <cell r="D124">
            <v>31.73</v>
          </cell>
          <cell r="E124">
            <v>41.65</v>
          </cell>
          <cell r="F124">
            <v>39.08</v>
          </cell>
          <cell r="G124">
            <v>39.42</v>
          </cell>
          <cell r="I124">
            <v>34.75</v>
          </cell>
          <cell r="R124">
            <v>39.271287417965198</v>
          </cell>
        </row>
        <row r="125">
          <cell r="A125">
            <v>39965</v>
          </cell>
          <cell r="B125">
            <v>39.14</v>
          </cell>
          <cell r="C125">
            <v>36.81</v>
          </cell>
          <cell r="D125">
            <v>32.25</v>
          </cell>
          <cell r="E125">
            <v>45.21</v>
          </cell>
          <cell r="F125">
            <v>45.39</v>
          </cell>
          <cell r="G125">
            <v>42.79</v>
          </cell>
          <cell r="I125">
            <v>40.75</v>
          </cell>
          <cell r="R125">
            <v>39.70993314697207</v>
          </cell>
        </row>
        <row r="126">
          <cell r="A126">
            <v>39995</v>
          </cell>
          <cell r="B126">
            <v>46.07</v>
          </cell>
          <cell r="C126">
            <v>48.38</v>
          </cell>
          <cell r="D126">
            <v>42.51</v>
          </cell>
          <cell r="E126">
            <v>39.729999999999997</v>
          </cell>
          <cell r="F126">
            <v>46.32</v>
          </cell>
          <cell r="G126">
            <v>50.37</v>
          </cell>
          <cell r="I126">
            <v>47.75</v>
          </cell>
          <cell r="R126">
            <v>40.326751761595077</v>
          </cell>
        </row>
        <row r="127">
          <cell r="A127">
            <v>40026</v>
          </cell>
          <cell r="B127">
            <v>48.74</v>
          </cell>
          <cell r="C127">
            <v>52.21</v>
          </cell>
          <cell r="D127">
            <v>46.62</v>
          </cell>
          <cell r="E127">
            <v>43.93</v>
          </cell>
          <cell r="F127">
            <v>46.42</v>
          </cell>
          <cell r="G127">
            <v>53.97</v>
          </cell>
          <cell r="I127">
            <v>56.75</v>
          </cell>
          <cell r="R127">
            <v>40.780622794131922</v>
          </cell>
        </row>
        <row r="128">
          <cell r="A128">
            <v>40057</v>
          </cell>
          <cell r="B128">
            <v>43.15</v>
          </cell>
          <cell r="C128">
            <v>46.24</v>
          </cell>
          <cell r="D128">
            <v>40.99</v>
          </cell>
          <cell r="E128">
            <v>41.57</v>
          </cell>
          <cell r="F128">
            <v>40.96</v>
          </cell>
          <cell r="G128">
            <v>47.46</v>
          </cell>
          <cell r="I128">
            <v>39.700000000000003</v>
          </cell>
          <cell r="R128">
            <v>40.815282022161689</v>
          </cell>
        </row>
        <row r="129">
          <cell r="A129">
            <v>40087</v>
          </cell>
          <cell r="B129">
            <v>37.56</v>
          </cell>
          <cell r="C129">
            <v>40.270000000000003</v>
          </cell>
          <cell r="D129">
            <v>37.409999999999997</v>
          </cell>
          <cell r="E129">
            <v>44.31</v>
          </cell>
          <cell r="F129">
            <v>41.58</v>
          </cell>
          <cell r="G129">
            <v>40.130000000000003</v>
          </cell>
          <cell r="I129">
            <v>39</v>
          </cell>
          <cell r="R129">
            <v>40.91308372567196</v>
          </cell>
        </row>
        <row r="130">
          <cell r="A130">
            <v>40118</v>
          </cell>
          <cell r="B130">
            <v>36.840000000000003</v>
          </cell>
          <cell r="C130">
            <v>39.200000000000003</v>
          </cell>
          <cell r="D130">
            <v>36.4</v>
          </cell>
          <cell r="E130">
            <v>41.04</v>
          </cell>
          <cell r="F130">
            <v>40.99</v>
          </cell>
          <cell r="G130">
            <v>39.18</v>
          </cell>
          <cell r="I130">
            <v>36</v>
          </cell>
          <cell r="R130">
            <v>44.50960842953036</v>
          </cell>
        </row>
        <row r="131">
          <cell r="A131">
            <v>40148</v>
          </cell>
          <cell r="B131">
            <v>36.840000000000003</v>
          </cell>
          <cell r="C131">
            <v>40.85</v>
          </cell>
          <cell r="D131">
            <v>37.950000000000003</v>
          </cell>
          <cell r="E131">
            <v>41.83</v>
          </cell>
          <cell r="F131">
            <v>44.89</v>
          </cell>
          <cell r="G131">
            <v>39.06</v>
          </cell>
          <cell r="I131">
            <v>39.200000000000003</v>
          </cell>
          <cell r="R131">
            <v>46.668180237780184</v>
          </cell>
        </row>
        <row r="132">
          <cell r="A132">
            <v>40179</v>
          </cell>
          <cell r="B132">
            <v>37.83</v>
          </cell>
          <cell r="C132">
            <v>42.01</v>
          </cell>
          <cell r="D132">
            <v>38.78</v>
          </cell>
          <cell r="E132">
            <v>40.89</v>
          </cell>
          <cell r="F132">
            <v>42.05</v>
          </cell>
          <cell r="G132">
            <v>40.25</v>
          </cell>
          <cell r="I132">
            <v>29.2</v>
          </cell>
          <cell r="R132">
            <v>47.784030271991391</v>
          </cell>
        </row>
        <row r="133">
          <cell r="A133">
            <v>40210</v>
          </cell>
          <cell r="B133">
            <v>37.6</v>
          </cell>
          <cell r="C133">
            <v>40.75</v>
          </cell>
          <cell r="D133">
            <v>37.6</v>
          </cell>
          <cell r="E133">
            <v>41.28</v>
          </cell>
          <cell r="F133">
            <v>40.159999999999997</v>
          </cell>
          <cell r="G133">
            <v>40.020000000000003</v>
          </cell>
          <cell r="I133">
            <v>31.45</v>
          </cell>
          <cell r="R133">
            <v>46.317517935307691</v>
          </cell>
        </row>
        <row r="134">
          <cell r="A134">
            <v>40238</v>
          </cell>
          <cell r="B134">
            <v>37.61</v>
          </cell>
          <cell r="C134">
            <v>38.97</v>
          </cell>
          <cell r="D134">
            <v>35.46</v>
          </cell>
          <cell r="E134">
            <v>40.68</v>
          </cell>
          <cell r="F134">
            <v>38.71</v>
          </cell>
          <cell r="G134">
            <v>40.04</v>
          </cell>
          <cell r="I134">
            <v>28.45</v>
          </cell>
          <cell r="R134">
            <v>44.601479202218208</v>
          </cell>
        </row>
        <row r="135">
          <cell r="A135">
            <v>40269</v>
          </cell>
          <cell r="B135">
            <v>37.380000000000003</v>
          </cell>
          <cell r="C135">
            <v>39.75</v>
          </cell>
          <cell r="D135">
            <v>34.76</v>
          </cell>
          <cell r="E135">
            <v>41.48</v>
          </cell>
          <cell r="F135">
            <v>38.76</v>
          </cell>
          <cell r="G135">
            <v>39.81</v>
          </cell>
          <cell r="I135">
            <v>35.5</v>
          </cell>
          <cell r="R135">
            <v>40.861427877799031</v>
          </cell>
        </row>
        <row r="136">
          <cell r="A136">
            <v>40299</v>
          </cell>
          <cell r="B136">
            <v>37.39</v>
          </cell>
          <cell r="C136">
            <v>37.590000000000003</v>
          </cell>
          <cell r="D136">
            <v>32.619999999999997</v>
          </cell>
          <cell r="E136">
            <v>42.46</v>
          </cell>
          <cell r="F136">
            <v>39.28</v>
          </cell>
          <cell r="G136">
            <v>39.82</v>
          </cell>
          <cell r="I136">
            <v>35.5</v>
          </cell>
          <cell r="R136">
            <v>40.834659528486519</v>
          </cell>
        </row>
        <row r="137">
          <cell r="A137">
            <v>40330</v>
          </cell>
          <cell r="B137">
            <v>39.409999999999997</v>
          </cell>
          <cell r="C137">
            <v>38.119999999999997</v>
          </cell>
          <cell r="D137">
            <v>33.1</v>
          </cell>
          <cell r="E137">
            <v>45.92</v>
          </cell>
          <cell r="F137">
            <v>45.65</v>
          </cell>
          <cell r="G137">
            <v>42.91</v>
          </cell>
          <cell r="I137">
            <v>41.5</v>
          </cell>
          <cell r="R137">
            <v>41.284743319648832</v>
          </cell>
        </row>
        <row r="138">
          <cell r="A138">
            <v>40360</v>
          </cell>
          <cell r="B138">
            <v>45.83</v>
          </cell>
          <cell r="C138">
            <v>49.04</v>
          </cell>
          <cell r="D138">
            <v>42.67</v>
          </cell>
          <cell r="E138">
            <v>39.71</v>
          </cell>
          <cell r="F138">
            <v>46.65</v>
          </cell>
          <cell r="G138">
            <v>49.92</v>
          </cell>
          <cell r="I138">
            <v>48.5</v>
          </cell>
          <cell r="R138">
            <v>41.914822395517156</v>
          </cell>
        </row>
        <row r="139">
          <cell r="A139">
            <v>40391</v>
          </cell>
          <cell r="B139">
            <v>48.31</v>
          </cell>
          <cell r="C139">
            <v>52.65</v>
          </cell>
          <cell r="D139">
            <v>46.5</v>
          </cell>
          <cell r="E139">
            <v>43.62</v>
          </cell>
          <cell r="F139">
            <v>46.78</v>
          </cell>
          <cell r="G139">
            <v>53.25</v>
          </cell>
          <cell r="I139">
            <v>57.5</v>
          </cell>
          <cell r="R139">
            <v>42.380604353367247</v>
          </cell>
        </row>
        <row r="140">
          <cell r="A140">
            <v>40422</v>
          </cell>
          <cell r="B140">
            <v>43.13</v>
          </cell>
          <cell r="C140">
            <v>47.02</v>
          </cell>
          <cell r="D140">
            <v>41.26</v>
          </cell>
          <cell r="E140">
            <v>41.42</v>
          </cell>
          <cell r="F140">
            <v>41.26</v>
          </cell>
          <cell r="G140">
            <v>47.23</v>
          </cell>
          <cell r="I140">
            <v>40.200000000000003</v>
          </cell>
          <cell r="R140">
            <v>42.422718116323594</v>
          </cell>
        </row>
        <row r="141">
          <cell r="A141">
            <v>40452</v>
          </cell>
          <cell r="B141">
            <v>37.96</v>
          </cell>
          <cell r="C141">
            <v>41.39</v>
          </cell>
          <cell r="D141">
            <v>37.92</v>
          </cell>
          <cell r="E141">
            <v>45.22</v>
          </cell>
          <cell r="F141">
            <v>41.79</v>
          </cell>
          <cell r="G141">
            <v>40.479999999999997</v>
          </cell>
          <cell r="I141">
            <v>39.75</v>
          </cell>
          <cell r="R141">
            <v>42.528472325602145</v>
          </cell>
        </row>
        <row r="142">
          <cell r="A142">
            <v>40483</v>
          </cell>
          <cell r="B142">
            <v>37.28</v>
          </cell>
          <cell r="C142">
            <v>40.369999999999997</v>
          </cell>
          <cell r="D142">
            <v>36.97</v>
          </cell>
          <cell r="E142">
            <v>41.8</v>
          </cell>
          <cell r="F142">
            <v>41.2</v>
          </cell>
          <cell r="G142">
            <v>39.590000000000003</v>
          </cell>
          <cell r="I142">
            <v>36.75</v>
          </cell>
          <cell r="R142">
            <v>45.269190985930464</v>
          </cell>
        </row>
        <row r="143">
          <cell r="A143">
            <v>40513</v>
          </cell>
          <cell r="B143">
            <v>37.29</v>
          </cell>
          <cell r="C143">
            <v>41.93</v>
          </cell>
          <cell r="D143">
            <v>38.42</v>
          </cell>
          <cell r="E143">
            <v>42.52</v>
          </cell>
          <cell r="F143">
            <v>45.13</v>
          </cell>
          <cell r="G143">
            <v>39.49</v>
          </cell>
          <cell r="I143">
            <v>39.700000000000003</v>
          </cell>
          <cell r="R143">
            <v>47.458897384946944</v>
          </cell>
        </row>
        <row r="144">
          <cell r="A144">
            <v>40544</v>
          </cell>
          <cell r="B144">
            <v>38.22</v>
          </cell>
          <cell r="C144">
            <v>43.08</v>
          </cell>
          <cell r="D144">
            <v>39.229999999999997</v>
          </cell>
          <cell r="E144">
            <v>41.38</v>
          </cell>
          <cell r="F144">
            <v>42.28</v>
          </cell>
          <cell r="G144">
            <v>40.590000000000003</v>
          </cell>
          <cell r="I144">
            <v>29.7</v>
          </cell>
          <cell r="R144">
            <v>43.700597905448141</v>
          </cell>
        </row>
        <row r="145">
          <cell r="A145">
            <v>40575</v>
          </cell>
          <cell r="B145">
            <v>38.01</v>
          </cell>
          <cell r="C145">
            <v>41.89</v>
          </cell>
          <cell r="D145">
            <v>38.119999999999997</v>
          </cell>
          <cell r="E145">
            <v>41.85</v>
          </cell>
          <cell r="F145">
            <v>40.380000000000003</v>
          </cell>
          <cell r="G145">
            <v>40.380000000000003</v>
          </cell>
          <cell r="I145">
            <v>31.95</v>
          </cell>
          <cell r="R145">
            <v>42.315354473326025</v>
          </cell>
        </row>
        <row r="146">
          <cell r="A146">
            <v>40603</v>
          </cell>
          <cell r="B146">
            <v>38.01</v>
          </cell>
          <cell r="C146">
            <v>40.22</v>
          </cell>
          <cell r="D146">
            <v>36.130000000000003</v>
          </cell>
          <cell r="E146">
            <v>41.31</v>
          </cell>
          <cell r="F146">
            <v>38.92</v>
          </cell>
          <cell r="G146">
            <v>40.39</v>
          </cell>
          <cell r="I146">
            <v>28.95</v>
          </cell>
          <cell r="R146">
            <v>40.696759681130494</v>
          </cell>
        </row>
        <row r="147">
          <cell r="A147">
            <v>40634</v>
          </cell>
          <cell r="B147">
            <v>37.81</v>
          </cell>
          <cell r="C147">
            <v>40.96</v>
          </cell>
          <cell r="D147">
            <v>35.47</v>
          </cell>
          <cell r="E147">
            <v>42.33</v>
          </cell>
          <cell r="F147">
            <v>38.96</v>
          </cell>
          <cell r="G147">
            <v>40.19</v>
          </cell>
          <cell r="I147">
            <v>36</v>
          </cell>
          <cell r="R147">
            <v>37.297187914788161</v>
          </cell>
        </row>
        <row r="148">
          <cell r="A148">
            <v>40664</v>
          </cell>
          <cell r="B148">
            <v>37.81</v>
          </cell>
          <cell r="C148">
            <v>38.92</v>
          </cell>
          <cell r="D148">
            <v>33.479999999999997</v>
          </cell>
          <cell r="E148">
            <v>43.26</v>
          </cell>
          <cell r="F148">
            <v>39.49</v>
          </cell>
          <cell r="G148">
            <v>40.19</v>
          </cell>
          <cell r="I148">
            <v>36</v>
          </cell>
          <cell r="R148">
            <v>37.26586697425082</v>
          </cell>
        </row>
        <row r="149">
          <cell r="A149">
            <v>40695</v>
          </cell>
          <cell r="B149">
            <v>39.69</v>
          </cell>
          <cell r="C149">
            <v>39.42</v>
          </cell>
          <cell r="D149">
            <v>33.93</v>
          </cell>
          <cell r="E149">
            <v>46.62</v>
          </cell>
          <cell r="F149">
            <v>45.92</v>
          </cell>
          <cell r="G149">
            <v>43.05</v>
          </cell>
          <cell r="I149">
            <v>42</v>
          </cell>
          <cell r="R149">
            <v>37.682112899983203</v>
          </cell>
        </row>
        <row r="150">
          <cell r="A150">
            <v>40725</v>
          </cell>
          <cell r="B150">
            <v>45.63</v>
          </cell>
          <cell r="C150">
            <v>49.71</v>
          </cell>
          <cell r="D150">
            <v>42.85</v>
          </cell>
          <cell r="E150">
            <v>39.729999999999997</v>
          </cell>
          <cell r="F150">
            <v>46.98</v>
          </cell>
          <cell r="G150">
            <v>49.52</v>
          </cell>
          <cell r="I150">
            <v>49</v>
          </cell>
          <cell r="R150">
            <v>38.267433167056168</v>
          </cell>
        </row>
        <row r="151">
          <cell r="A151">
            <v>40756</v>
          </cell>
          <cell r="B151">
            <v>47.92</v>
          </cell>
          <cell r="C151">
            <v>53.12</v>
          </cell>
          <cell r="D151">
            <v>46.43</v>
          </cell>
          <cell r="E151">
            <v>43.36</v>
          </cell>
          <cell r="F151">
            <v>47.14</v>
          </cell>
          <cell r="G151">
            <v>52.59</v>
          </cell>
          <cell r="I151">
            <v>58</v>
          </cell>
          <cell r="R151">
            <v>38.698126903728685</v>
          </cell>
        </row>
        <row r="152">
          <cell r="A152">
            <v>40787</v>
          </cell>
          <cell r="B152">
            <v>43.13</v>
          </cell>
          <cell r="C152">
            <v>47.82</v>
          </cell>
          <cell r="D152">
            <v>41.54</v>
          </cell>
          <cell r="E152">
            <v>41.31</v>
          </cell>
          <cell r="F152">
            <v>41.55</v>
          </cell>
          <cell r="G152">
            <v>47.03</v>
          </cell>
          <cell r="I152">
            <v>40.700000000000003</v>
          </cell>
          <cell r="R152">
            <v>38.731016229903325</v>
          </cell>
        </row>
        <row r="153">
          <cell r="A153">
            <v>40817</v>
          </cell>
          <cell r="B153">
            <v>38.340000000000003</v>
          </cell>
          <cell r="C153">
            <v>42.5</v>
          </cell>
          <cell r="D153">
            <v>38.43</v>
          </cell>
          <cell r="E153">
            <v>46.1</v>
          </cell>
          <cell r="F153">
            <v>42.01</v>
          </cell>
          <cell r="G153">
            <v>40.799999999999997</v>
          </cell>
          <cell r="I153">
            <v>40.25</v>
          </cell>
          <cell r="R153">
            <v>38.823823609352814</v>
          </cell>
        </row>
        <row r="154">
          <cell r="A154">
            <v>40848</v>
          </cell>
          <cell r="B154">
            <v>37.72</v>
          </cell>
          <cell r="C154">
            <v>41.55</v>
          </cell>
          <cell r="D154">
            <v>37.54</v>
          </cell>
          <cell r="E154">
            <v>42.54</v>
          </cell>
          <cell r="F154">
            <v>41.41</v>
          </cell>
          <cell r="G154">
            <v>39.99</v>
          </cell>
          <cell r="I154">
            <v>37.25</v>
          </cell>
          <cell r="R154">
            <v>42.236688834705241</v>
          </cell>
        </row>
        <row r="155">
          <cell r="A155">
            <v>40878</v>
          </cell>
          <cell r="B155">
            <v>37.72</v>
          </cell>
          <cell r="C155">
            <v>43.02</v>
          </cell>
          <cell r="D155">
            <v>38.89</v>
          </cell>
          <cell r="E155">
            <v>43.2</v>
          </cell>
          <cell r="F155">
            <v>45.37</v>
          </cell>
          <cell r="G155">
            <v>39.880000000000003</v>
          </cell>
          <cell r="I155">
            <v>40.200000000000003</v>
          </cell>
          <cell r="R155">
            <v>44.285031406326851</v>
          </cell>
        </row>
        <row r="156">
          <cell r="A156">
            <v>40909</v>
          </cell>
          <cell r="B156">
            <v>38.6</v>
          </cell>
          <cell r="C156">
            <v>44.2</v>
          </cell>
          <cell r="D156">
            <v>39.67</v>
          </cell>
          <cell r="E156">
            <v>41.87</v>
          </cell>
          <cell r="F156">
            <v>42.51</v>
          </cell>
          <cell r="G156">
            <v>40.92</v>
          </cell>
          <cell r="I156">
            <v>29.95</v>
          </cell>
          <cell r="R156">
            <v>43.700597905448141</v>
          </cell>
        </row>
        <row r="157">
          <cell r="A157">
            <v>40940</v>
          </cell>
          <cell r="B157">
            <v>38.409999999999997</v>
          </cell>
          <cell r="C157">
            <v>43.08</v>
          </cell>
          <cell r="D157">
            <v>38.65</v>
          </cell>
          <cell r="E157">
            <v>42.41</v>
          </cell>
          <cell r="F157">
            <v>40.61</v>
          </cell>
          <cell r="G157">
            <v>40.729999999999997</v>
          </cell>
          <cell r="I157">
            <v>32.200000000000003</v>
          </cell>
          <cell r="R157">
            <v>42.315354473326025</v>
          </cell>
        </row>
      </sheetData>
      <sheetData sheetId="15">
        <row r="6">
          <cell r="R6" t="str">
            <v>ALBERTA</v>
          </cell>
        </row>
        <row r="7">
          <cell r="A7">
            <v>37168</v>
          </cell>
          <cell r="B7">
            <v>25.4</v>
          </cell>
          <cell r="C7">
            <v>24.75</v>
          </cell>
          <cell r="D7">
            <v>22.85</v>
          </cell>
          <cell r="E7">
            <v>25.49</v>
          </cell>
          <cell r="F7">
            <v>25.6</v>
          </cell>
          <cell r="G7">
            <v>26.4</v>
          </cell>
          <cell r="I7">
            <v>25.6</v>
          </cell>
          <cell r="R7">
            <v>37</v>
          </cell>
        </row>
        <row r="8">
          <cell r="A8">
            <v>37169</v>
          </cell>
          <cell r="B8">
            <v>24.6</v>
          </cell>
          <cell r="C8">
            <v>23</v>
          </cell>
          <cell r="D8">
            <v>21.25</v>
          </cell>
          <cell r="E8">
            <v>25.2</v>
          </cell>
          <cell r="F8">
            <v>24.7</v>
          </cell>
          <cell r="G8">
            <v>25.6</v>
          </cell>
          <cell r="I8">
            <v>32.15</v>
          </cell>
          <cell r="R8">
            <v>38.5</v>
          </cell>
        </row>
        <row r="9">
          <cell r="A9">
            <v>37172</v>
          </cell>
          <cell r="B9">
            <v>24.6</v>
          </cell>
          <cell r="C9">
            <v>25</v>
          </cell>
          <cell r="D9">
            <v>23.3</v>
          </cell>
          <cell r="E9">
            <v>25.2</v>
          </cell>
          <cell r="F9">
            <v>24.7</v>
          </cell>
          <cell r="G9">
            <v>25.6</v>
          </cell>
          <cell r="I9">
            <v>27.1875</v>
          </cell>
          <cell r="R9">
            <v>33</v>
          </cell>
        </row>
        <row r="10">
          <cell r="A10">
            <v>37173</v>
          </cell>
          <cell r="B10">
            <v>24.6</v>
          </cell>
          <cell r="C10">
            <v>25</v>
          </cell>
          <cell r="D10">
            <v>23.3</v>
          </cell>
          <cell r="E10">
            <v>25.2</v>
          </cell>
          <cell r="F10">
            <v>24.7</v>
          </cell>
          <cell r="G10">
            <v>25.6</v>
          </cell>
          <cell r="I10">
            <v>27.1875</v>
          </cell>
          <cell r="R10">
            <v>38.5</v>
          </cell>
        </row>
        <row r="11">
          <cell r="A11">
            <v>37174</v>
          </cell>
          <cell r="B11">
            <v>24.6</v>
          </cell>
          <cell r="C11">
            <v>25</v>
          </cell>
          <cell r="D11">
            <v>23.3</v>
          </cell>
          <cell r="E11">
            <v>25.2</v>
          </cell>
          <cell r="F11">
            <v>24.7</v>
          </cell>
          <cell r="G11">
            <v>25.6</v>
          </cell>
          <cell r="I11">
            <v>27.1875</v>
          </cell>
          <cell r="R11">
            <v>38.5</v>
          </cell>
        </row>
        <row r="12">
          <cell r="A12">
            <v>37175</v>
          </cell>
          <cell r="B12">
            <v>24.6</v>
          </cell>
          <cell r="C12">
            <v>25</v>
          </cell>
          <cell r="D12">
            <v>23.3</v>
          </cell>
          <cell r="E12">
            <v>25.2</v>
          </cell>
          <cell r="F12">
            <v>24.7</v>
          </cell>
          <cell r="G12">
            <v>25.6</v>
          </cell>
          <cell r="I12">
            <v>27.1875</v>
          </cell>
          <cell r="R12">
            <v>38.5</v>
          </cell>
        </row>
        <row r="13">
          <cell r="A13">
            <v>37176</v>
          </cell>
          <cell r="B13">
            <v>24.6</v>
          </cell>
          <cell r="C13">
            <v>25</v>
          </cell>
          <cell r="D13">
            <v>23.3</v>
          </cell>
          <cell r="E13">
            <v>25.2</v>
          </cell>
          <cell r="F13">
            <v>24.7</v>
          </cell>
          <cell r="G13">
            <v>25.6</v>
          </cell>
          <cell r="I13">
            <v>27.1875</v>
          </cell>
          <cell r="R13">
            <v>38.5</v>
          </cell>
        </row>
        <row r="14">
          <cell r="A14">
            <v>37179</v>
          </cell>
          <cell r="B14">
            <v>24.6</v>
          </cell>
          <cell r="C14">
            <v>25</v>
          </cell>
          <cell r="D14">
            <v>23.3</v>
          </cell>
          <cell r="E14">
            <v>25.2</v>
          </cell>
          <cell r="F14">
            <v>24.7</v>
          </cell>
          <cell r="G14">
            <v>25.6</v>
          </cell>
          <cell r="I14">
            <v>27.1875</v>
          </cell>
          <cell r="R14">
            <v>38.5</v>
          </cell>
        </row>
        <row r="15">
          <cell r="A15">
            <v>37180</v>
          </cell>
          <cell r="B15">
            <v>24.6</v>
          </cell>
          <cell r="C15">
            <v>25</v>
          </cell>
          <cell r="D15">
            <v>23.3</v>
          </cell>
          <cell r="E15">
            <v>25.2</v>
          </cell>
          <cell r="F15">
            <v>24.7</v>
          </cell>
          <cell r="G15">
            <v>25.6</v>
          </cell>
          <cell r="I15">
            <v>27.1875</v>
          </cell>
          <cell r="R15">
            <v>38.5</v>
          </cell>
        </row>
        <row r="16">
          <cell r="A16">
            <v>37181</v>
          </cell>
          <cell r="B16">
            <v>24.6</v>
          </cell>
          <cell r="C16">
            <v>25</v>
          </cell>
          <cell r="D16">
            <v>23.3</v>
          </cell>
          <cell r="E16">
            <v>25.2</v>
          </cell>
          <cell r="F16">
            <v>24.7</v>
          </cell>
          <cell r="G16">
            <v>25.6</v>
          </cell>
          <cell r="I16">
            <v>27.1875</v>
          </cell>
          <cell r="R16">
            <v>38.5</v>
          </cell>
        </row>
        <row r="17">
          <cell r="A17">
            <v>37182</v>
          </cell>
          <cell r="B17">
            <v>24.6</v>
          </cell>
          <cell r="C17">
            <v>25</v>
          </cell>
          <cell r="D17">
            <v>23.3</v>
          </cell>
          <cell r="E17">
            <v>25.2</v>
          </cell>
          <cell r="F17">
            <v>24.7</v>
          </cell>
          <cell r="G17">
            <v>25.6</v>
          </cell>
          <cell r="I17">
            <v>27.1875</v>
          </cell>
          <cell r="R17">
            <v>38.5</v>
          </cell>
        </row>
        <row r="18">
          <cell r="A18">
            <v>37183</v>
          </cell>
          <cell r="B18">
            <v>24.6</v>
          </cell>
          <cell r="C18">
            <v>25</v>
          </cell>
          <cell r="D18">
            <v>23.3</v>
          </cell>
          <cell r="E18">
            <v>25.2</v>
          </cell>
          <cell r="F18">
            <v>24.7</v>
          </cell>
          <cell r="G18">
            <v>25.6</v>
          </cell>
          <cell r="I18">
            <v>27.1875</v>
          </cell>
          <cell r="R18">
            <v>38.5</v>
          </cell>
        </row>
        <row r="19">
          <cell r="A19">
            <v>37186</v>
          </cell>
          <cell r="B19">
            <v>24.6</v>
          </cell>
          <cell r="C19">
            <v>25</v>
          </cell>
          <cell r="D19">
            <v>23.3</v>
          </cell>
          <cell r="E19">
            <v>25.2</v>
          </cell>
          <cell r="F19">
            <v>24.7</v>
          </cell>
          <cell r="G19">
            <v>25.6</v>
          </cell>
          <cell r="I19">
            <v>27.1875</v>
          </cell>
          <cell r="R19">
            <v>38.5</v>
          </cell>
        </row>
        <row r="20">
          <cell r="A20">
            <v>37187</v>
          </cell>
          <cell r="B20">
            <v>24.6</v>
          </cell>
          <cell r="C20">
            <v>25</v>
          </cell>
          <cell r="D20">
            <v>23.3</v>
          </cell>
          <cell r="E20">
            <v>25.2</v>
          </cell>
          <cell r="F20">
            <v>24.7</v>
          </cell>
          <cell r="G20">
            <v>25.6</v>
          </cell>
          <cell r="I20">
            <v>27.1875</v>
          </cell>
          <cell r="R20">
            <v>38.5</v>
          </cell>
        </row>
        <row r="21">
          <cell r="A21">
            <v>37188</v>
          </cell>
          <cell r="B21">
            <v>24.6</v>
          </cell>
          <cell r="C21">
            <v>25</v>
          </cell>
          <cell r="D21">
            <v>23.3</v>
          </cell>
          <cell r="E21">
            <v>25.2</v>
          </cell>
          <cell r="F21">
            <v>24.7</v>
          </cell>
          <cell r="G21">
            <v>25.6</v>
          </cell>
          <cell r="I21">
            <v>27.1875</v>
          </cell>
          <cell r="R21">
            <v>38.5</v>
          </cell>
        </row>
        <row r="22">
          <cell r="A22">
            <v>37189</v>
          </cell>
          <cell r="B22">
            <v>24.6</v>
          </cell>
          <cell r="C22">
            <v>25</v>
          </cell>
          <cell r="D22">
            <v>23.3</v>
          </cell>
          <cell r="E22">
            <v>25.2</v>
          </cell>
          <cell r="F22">
            <v>24.7</v>
          </cell>
          <cell r="G22">
            <v>25.6</v>
          </cell>
          <cell r="I22">
            <v>27.1875</v>
          </cell>
          <cell r="R22">
            <v>38.5</v>
          </cell>
        </row>
        <row r="23">
          <cell r="A23">
            <v>37190</v>
          </cell>
          <cell r="B23">
            <v>24.6</v>
          </cell>
          <cell r="C23">
            <v>25</v>
          </cell>
          <cell r="D23">
            <v>23.3</v>
          </cell>
          <cell r="E23">
            <v>25.2</v>
          </cell>
          <cell r="F23">
            <v>24.7</v>
          </cell>
          <cell r="G23">
            <v>25.6</v>
          </cell>
          <cell r="I23">
            <v>27.1875</v>
          </cell>
          <cell r="R23">
            <v>38.5</v>
          </cell>
        </row>
        <row r="24">
          <cell r="A24">
            <v>37193</v>
          </cell>
          <cell r="B24">
            <v>24.6</v>
          </cell>
          <cell r="C24">
            <v>25</v>
          </cell>
          <cell r="D24">
            <v>23.3</v>
          </cell>
          <cell r="E24">
            <v>25.2</v>
          </cell>
          <cell r="F24">
            <v>24.7</v>
          </cell>
          <cell r="G24">
            <v>25.6</v>
          </cell>
          <cell r="I24">
            <v>27.1875</v>
          </cell>
          <cell r="R24">
            <v>38.5</v>
          </cell>
        </row>
        <row r="25">
          <cell r="A25">
            <v>37194</v>
          </cell>
          <cell r="B25">
            <v>24.6</v>
          </cell>
          <cell r="C25">
            <v>25</v>
          </cell>
          <cell r="D25">
            <v>23.3</v>
          </cell>
          <cell r="E25">
            <v>25.2</v>
          </cell>
          <cell r="F25">
            <v>24.7</v>
          </cell>
          <cell r="G25">
            <v>25.6</v>
          </cell>
          <cell r="I25">
            <v>27.1875</v>
          </cell>
          <cell r="R25">
            <v>38.5</v>
          </cell>
        </row>
        <row r="26">
          <cell r="A26">
            <v>37195</v>
          </cell>
          <cell r="B26">
            <v>24.6</v>
          </cell>
          <cell r="C26">
            <v>25</v>
          </cell>
          <cell r="D26">
            <v>23.3</v>
          </cell>
          <cell r="E26">
            <v>25.2</v>
          </cell>
          <cell r="F26">
            <v>24.7</v>
          </cell>
          <cell r="G26">
            <v>25.6</v>
          </cell>
          <cell r="I26">
            <v>27.1875</v>
          </cell>
          <cell r="R26">
            <v>38.5</v>
          </cell>
        </row>
        <row r="27">
          <cell r="A27">
            <v>37196</v>
          </cell>
          <cell r="B27">
            <v>25.25</v>
          </cell>
          <cell r="C27">
            <v>28.5</v>
          </cell>
          <cell r="D27">
            <v>27.75</v>
          </cell>
          <cell r="E27">
            <v>27.9</v>
          </cell>
          <cell r="F27">
            <v>26.1</v>
          </cell>
          <cell r="G27">
            <v>26.25</v>
          </cell>
          <cell r="I27">
            <v>24.9</v>
          </cell>
          <cell r="R27">
            <v>39.199996948242188</v>
          </cell>
        </row>
        <row r="28">
          <cell r="A28">
            <v>37197</v>
          </cell>
          <cell r="B28">
            <v>25.25</v>
          </cell>
          <cell r="C28">
            <v>28.5</v>
          </cell>
          <cell r="D28">
            <v>27.75</v>
          </cell>
          <cell r="E28">
            <v>27.9</v>
          </cell>
          <cell r="F28">
            <v>26.1</v>
          </cell>
          <cell r="G28">
            <v>26.25</v>
          </cell>
          <cell r="I28">
            <v>24.9</v>
          </cell>
          <cell r="R28">
            <v>39.199996948242188</v>
          </cell>
        </row>
        <row r="29">
          <cell r="A29">
            <v>37225</v>
          </cell>
          <cell r="B29">
            <v>25.25</v>
          </cell>
          <cell r="C29">
            <v>28.5</v>
          </cell>
          <cell r="D29">
            <v>27.75</v>
          </cell>
          <cell r="E29">
            <v>27.9</v>
          </cell>
          <cell r="F29">
            <v>26.1</v>
          </cell>
          <cell r="G29">
            <v>26.25</v>
          </cell>
          <cell r="I29">
            <v>26.1</v>
          </cell>
          <cell r="R29">
            <v>39.199996948242188</v>
          </cell>
        </row>
        <row r="30">
          <cell r="A30">
            <v>37226</v>
          </cell>
          <cell r="B30">
            <v>29.5</v>
          </cell>
          <cell r="C30">
            <v>35.1</v>
          </cell>
          <cell r="D30">
            <v>34.85</v>
          </cell>
          <cell r="E30">
            <v>33.799999999999997</v>
          </cell>
          <cell r="F30">
            <v>29.8</v>
          </cell>
          <cell r="G30">
            <v>31.5</v>
          </cell>
          <cell r="I30">
            <v>29.8</v>
          </cell>
          <cell r="R30">
            <v>46.549999237060547</v>
          </cell>
        </row>
        <row r="31">
          <cell r="A31">
            <v>37257</v>
          </cell>
          <cell r="B31">
            <v>29.5</v>
          </cell>
          <cell r="C31">
            <v>33.5</v>
          </cell>
          <cell r="D31">
            <v>33.75</v>
          </cell>
          <cell r="E31">
            <v>34.25</v>
          </cell>
          <cell r="F31">
            <v>31.25</v>
          </cell>
          <cell r="G31">
            <v>31</v>
          </cell>
          <cell r="I31">
            <v>31.25</v>
          </cell>
          <cell r="R31">
            <v>46.738515319824216</v>
          </cell>
        </row>
        <row r="32">
          <cell r="A32">
            <v>37288</v>
          </cell>
          <cell r="B32">
            <v>28.75</v>
          </cell>
          <cell r="C32">
            <v>31.9</v>
          </cell>
          <cell r="D32">
            <v>32</v>
          </cell>
          <cell r="E32">
            <v>33.75</v>
          </cell>
          <cell r="F32">
            <v>31.25</v>
          </cell>
          <cell r="G32">
            <v>30</v>
          </cell>
          <cell r="I32">
            <v>31.25</v>
          </cell>
          <cell r="R32">
            <v>46.044737701416018</v>
          </cell>
        </row>
        <row r="33">
          <cell r="A33">
            <v>37316</v>
          </cell>
          <cell r="B33">
            <v>28.75</v>
          </cell>
          <cell r="C33">
            <v>28</v>
          </cell>
          <cell r="D33">
            <v>28</v>
          </cell>
          <cell r="E33">
            <v>31.75</v>
          </cell>
          <cell r="F33">
            <v>30.5</v>
          </cell>
          <cell r="G33">
            <v>30</v>
          </cell>
          <cell r="I33">
            <v>30.5</v>
          </cell>
          <cell r="R33">
            <v>44.989060668945314</v>
          </cell>
        </row>
        <row r="34">
          <cell r="A34">
            <v>37347</v>
          </cell>
          <cell r="B34">
            <v>29.5</v>
          </cell>
          <cell r="C34">
            <v>30</v>
          </cell>
          <cell r="D34">
            <v>28</v>
          </cell>
          <cell r="E34">
            <v>29.5</v>
          </cell>
          <cell r="F34">
            <v>29.5</v>
          </cell>
          <cell r="G34">
            <v>31.5</v>
          </cell>
          <cell r="I34">
            <v>29.5</v>
          </cell>
          <cell r="R34">
            <v>42.094276123046875</v>
          </cell>
        </row>
        <row r="35">
          <cell r="A35">
            <v>37377</v>
          </cell>
          <cell r="B35">
            <v>32.5</v>
          </cell>
          <cell r="C35">
            <v>29.25</v>
          </cell>
          <cell r="D35">
            <v>26.75</v>
          </cell>
          <cell r="E35">
            <v>29.5</v>
          </cell>
          <cell r="F35">
            <v>32.75</v>
          </cell>
          <cell r="G35">
            <v>35.5</v>
          </cell>
          <cell r="I35">
            <v>29.5</v>
          </cell>
          <cell r="R35">
            <v>42.559287414550781</v>
          </cell>
        </row>
        <row r="36">
          <cell r="A36">
            <v>37408</v>
          </cell>
          <cell r="B36">
            <v>41.5</v>
          </cell>
          <cell r="C36">
            <v>30.5</v>
          </cell>
          <cell r="D36">
            <v>28</v>
          </cell>
          <cell r="E36">
            <v>36.25</v>
          </cell>
          <cell r="F36">
            <v>37.5</v>
          </cell>
          <cell r="G36">
            <v>46.5</v>
          </cell>
          <cell r="I36">
            <v>36.25</v>
          </cell>
          <cell r="R36">
            <v>43.415684856194005</v>
          </cell>
        </row>
        <row r="37">
          <cell r="A37">
            <v>37438</v>
          </cell>
          <cell r="B37">
            <v>49</v>
          </cell>
          <cell r="C37">
            <v>44</v>
          </cell>
          <cell r="D37">
            <v>41</v>
          </cell>
          <cell r="E37">
            <v>44</v>
          </cell>
          <cell r="F37">
            <v>46.75</v>
          </cell>
          <cell r="G37">
            <v>56</v>
          </cell>
          <cell r="I37">
            <v>44</v>
          </cell>
          <cell r="R37">
            <v>46.03385745195893</v>
          </cell>
        </row>
        <row r="38">
          <cell r="A38">
            <v>37469</v>
          </cell>
          <cell r="B38">
            <v>56</v>
          </cell>
          <cell r="C38">
            <v>52</v>
          </cell>
          <cell r="D38">
            <v>49.5</v>
          </cell>
          <cell r="E38">
            <v>51</v>
          </cell>
          <cell r="F38">
            <v>52.75</v>
          </cell>
          <cell r="G38">
            <v>66</v>
          </cell>
          <cell r="I38">
            <v>51</v>
          </cell>
          <cell r="R38">
            <v>46.720463168637096</v>
          </cell>
        </row>
        <row r="39">
          <cell r="A39">
            <v>37500</v>
          </cell>
          <cell r="B39">
            <v>46.5</v>
          </cell>
          <cell r="C39">
            <v>44.5</v>
          </cell>
          <cell r="D39">
            <v>41</v>
          </cell>
          <cell r="E39">
            <v>43</v>
          </cell>
          <cell r="F39">
            <v>39.25</v>
          </cell>
          <cell r="G39">
            <v>53.5</v>
          </cell>
          <cell r="I39">
            <v>39.25</v>
          </cell>
          <cell r="R39">
            <v>46.688050112768842</v>
          </cell>
        </row>
        <row r="40">
          <cell r="A40">
            <v>37530</v>
          </cell>
          <cell r="B40">
            <v>33.5</v>
          </cell>
          <cell r="C40">
            <v>34.25</v>
          </cell>
          <cell r="D40">
            <v>35.5</v>
          </cell>
          <cell r="E40">
            <v>36.75</v>
          </cell>
          <cell r="F40">
            <v>35.25</v>
          </cell>
          <cell r="G40">
            <v>36</v>
          </cell>
          <cell r="I40">
            <v>35.25</v>
          </cell>
          <cell r="R40">
            <v>45.363648045943307</v>
          </cell>
        </row>
        <row r="41">
          <cell r="A41">
            <v>37561</v>
          </cell>
          <cell r="B41">
            <v>31.5</v>
          </cell>
          <cell r="C41">
            <v>32</v>
          </cell>
          <cell r="D41">
            <v>33</v>
          </cell>
          <cell r="E41">
            <v>34.5</v>
          </cell>
          <cell r="F41">
            <v>34.5</v>
          </cell>
          <cell r="G41">
            <v>33.5</v>
          </cell>
          <cell r="I41">
            <v>34.5</v>
          </cell>
          <cell r="R41">
            <v>50.122292181478933</v>
          </cell>
        </row>
        <row r="42">
          <cell r="A42">
            <v>37591</v>
          </cell>
          <cell r="B42">
            <v>32.5</v>
          </cell>
          <cell r="C42">
            <v>34</v>
          </cell>
          <cell r="D42">
            <v>35</v>
          </cell>
          <cell r="E42">
            <v>36.75</v>
          </cell>
          <cell r="F42">
            <v>36.75</v>
          </cell>
          <cell r="G42">
            <v>34.5</v>
          </cell>
          <cell r="I42">
            <v>36.75</v>
          </cell>
          <cell r="R42">
            <v>54.040554605681521</v>
          </cell>
        </row>
        <row r="43">
          <cell r="A43">
            <v>37622</v>
          </cell>
          <cell r="B43">
            <v>33.75</v>
          </cell>
          <cell r="C43">
            <v>37</v>
          </cell>
          <cell r="D43">
            <v>38</v>
          </cell>
          <cell r="E43">
            <v>38</v>
          </cell>
          <cell r="F43">
            <v>37.5</v>
          </cell>
          <cell r="G43">
            <v>35.75</v>
          </cell>
          <cell r="I43">
            <v>27.5</v>
          </cell>
          <cell r="R43">
            <v>47.278262748383035</v>
          </cell>
        </row>
        <row r="44">
          <cell r="A44">
            <v>37653</v>
          </cell>
          <cell r="B44">
            <v>33.25</v>
          </cell>
          <cell r="C44">
            <v>34.5</v>
          </cell>
          <cell r="D44">
            <v>35.5</v>
          </cell>
          <cell r="E44">
            <v>37</v>
          </cell>
          <cell r="F44">
            <v>36.5</v>
          </cell>
          <cell r="G44">
            <v>35.25</v>
          </cell>
          <cell r="I44">
            <v>26.5</v>
          </cell>
          <cell r="R44">
            <v>45.874440960413892</v>
          </cell>
        </row>
        <row r="45">
          <cell r="A45">
            <v>37681</v>
          </cell>
          <cell r="B45">
            <v>33.25</v>
          </cell>
          <cell r="C45">
            <v>31</v>
          </cell>
          <cell r="D45">
            <v>31</v>
          </cell>
          <cell r="E45">
            <v>34.5</v>
          </cell>
          <cell r="F45">
            <v>34</v>
          </cell>
          <cell r="G45">
            <v>35.25</v>
          </cell>
          <cell r="I45">
            <v>24</v>
          </cell>
          <cell r="R45">
            <v>44.155655738014168</v>
          </cell>
        </row>
        <row r="46">
          <cell r="A46">
            <v>37712</v>
          </cell>
          <cell r="B46">
            <v>32.75</v>
          </cell>
          <cell r="C46">
            <v>32.5</v>
          </cell>
          <cell r="D46">
            <v>29.5</v>
          </cell>
          <cell r="E46">
            <v>32.25</v>
          </cell>
          <cell r="F46">
            <v>33.5</v>
          </cell>
          <cell r="G46">
            <v>34.75</v>
          </cell>
          <cell r="I46">
            <v>22.25</v>
          </cell>
          <cell r="R46">
            <v>41.339262323673609</v>
          </cell>
        </row>
        <row r="47">
          <cell r="A47">
            <v>37742</v>
          </cell>
          <cell r="B47">
            <v>32.75</v>
          </cell>
          <cell r="C47">
            <v>28.25</v>
          </cell>
          <cell r="D47">
            <v>25</v>
          </cell>
          <cell r="E47">
            <v>33.25</v>
          </cell>
          <cell r="F47">
            <v>34.25</v>
          </cell>
          <cell r="G47">
            <v>34.75</v>
          </cell>
          <cell r="I47">
            <v>23.25</v>
          </cell>
          <cell r="R47">
            <v>41.546649754657516</v>
          </cell>
        </row>
        <row r="48">
          <cell r="A48">
            <v>37773</v>
          </cell>
          <cell r="B48">
            <v>37.25</v>
          </cell>
          <cell r="C48">
            <v>29.25</v>
          </cell>
          <cell r="D48">
            <v>26</v>
          </cell>
          <cell r="E48">
            <v>37.25</v>
          </cell>
          <cell r="F48">
            <v>43.25</v>
          </cell>
          <cell r="G48">
            <v>41.75</v>
          </cell>
          <cell r="I48">
            <v>27.25</v>
          </cell>
          <cell r="R48">
            <v>42.051335336045746</v>
          </cell>
        </row>
        <row r="49">
          <cell r="A49">
            <v>37803</v>
          </cell>
          <cell r="B49">
            <v>51.5</v>
          </cell>
          <cell r="C49">
            <v>50.5</v>
          </cell>
          <cell r="D49">
            <v>46</v>
          </cell>
          <cell r="E49">
            <v>47.5</v>
          </cell>
          <cell r="F49">
            <v>53.5</v>
          </cell>
          <cell r="G49">
            <v>57.5</v>
          </cell>
          <cell r="I49">
            <v>37.5</v>
          </cell>
          <cell r="R49">
            <v>42.445530898575761</v>
          </cell>
        </row>
        <row r="50">
          <cell r="A50">
            <v>37834</v>
          </cell>
          <cell r="B50">
            <v>57</v>
          </cell>
          <cell r="C50">
            <v>57.5</v>
          </cell>
          <cell r="D50">
            <v>54</v>
          </cell>
          <cell r="E50">
            <v>56.25</v>
          </cell>
          <cell r="F50">
            <v>57.5</v>
          </cell>
          <cell r="G50">
            <v>65</v>
          </cell>
          <cell r="I50">
            <v>46.25</v>
          </cell>
          <cell r="R50">
            <v>42.791994793972414</v>
          </cell>
        </row>
        <row r="51">
          <cell r="A51">
            <v>37865</v>
          </cell>
          <cell r="B51">
            <v>45.5</v>
          </cell>
          <cell r="C51">
            <v>46.5</v>
          </cell>
          <cell r="D51">
            <v>43</v>
          </cell>
          <cell r="E51">
            <v>51.5</v>
          </cell>
          <cell r="F51">
            <v>46.5</v>
          </cell>
          <cell r="G51">
            <v>51.5</v>
          </cell>
          <cell r="I51">
            <v>36.5</v>
          </cell>
          <cell r="R51">
            <v>42.886975883991887</v>
          </cell>
        </row>
        <row r="52">
          <cell r="A52">
            <v>37895</v>
          </cell>
          <cell r="B52">
            <v>34</v>
          </cell>
          <cell r="C52">
            <v>35.5</v>
          </cell>
          <cell r="D52">
            <v>36</v>
          </cell>
          <cell r="E52">
            <v>37.5</v>
          </cell>
          <cell r="F52">
            <v>36</v>
          </cell>
          <cell r="G52">
            <v>36.25</v>
          </cell>
          <cell r="I52">
            <v>26</v>
          </cell>
          <cell r="R52">
            <v>43.123561390394222</v>
          </cell>
        </row>
        <row r="53">
          <cell r="A53">
            <v>37926</v>
          </cell>
          <cell r="B53">
            <v>32.5</v>
          </cell>
          <cell r="C53">
            <v>33.5</v>
          </cell>
          <cell r="D53">
            <v>34</v>
          </cell>
          <cell r="E53">
            <v>36.5</v>
          </cell>
          <cell r="F53">
            <v>34.5</v>
          </cell>
          <cell r="G53">
            <v>34.25</v>
          </cell>
          <cell r="I53">
            <v>24.5</v>
          </cell>
          <cell r="R53">
            <v>46.945458547079802</v>
          </cell>
        </row>
        <row r="54">
          <cell r="A54">
            <v>37956</v>
          </cell>
          <cell r="B54">
            <v>32.5</v>
          </cell>
          <cell r="C54">
            <v>36.5</v>
          </cell>
          <cell r="D54">
            <v>37</v>
          </cell>
          <cell r="E54">
            <v>38.5</v>
          </cell>
          <cell r="F54">
            <v>39</v>
          </cell>
          <cell r="G54">
            <v>34</v>
          </cell>
          <cell r="I54">
            <v>28.5</v>
          </cell>
          <cell r="R54">
            <v>49.621405010438885</v>
          </cell>
        </row>
        <row r="55">
          <cell r="A55">
            <v>37987</v>
          </cell>
          <cell r="B55">
            <v>34.61</v>
          </cell>
          <cell r="C55">
            <v>36.83</v>
          </cell>
          <cell r="D55">
            <v>37.159999999999997</v>
          </cell>
          <cell r="E55">
            <v>39.29</v>
          </cell>
          <cell r="F55">
            <v>39.700000000000003</v>
          </cell>
          <cell r="G55">
            <v>36.81</v>
          </cell>
          <cell r="I55">
            <v>18.25</v>
          </cell>
          <cell r="R55">
            <v>48.135202527010954</v>
          </cell>
        </row>
        <row r="56">
          <cell r="A56">
            <v>38018</v>
          </cell>
          <cell r="B56">
            <v>34.19</v>
          </cell>
          <cell r="C56">
            <v>34.72</v>
          </cell>
          <cell r="D56">
            <v>35.08</v>
          </cell>
          <cell r="E56">
            <v>38.76</v>
          </cell>
          <cell r="F56">
            <v>37.700000000000003</v>
          </cell>
          <cell r="G56">
            <v>36.39</v>
          </cell>
          <cell r="I56">
            <v>20.5</v>
          </cell>
          <cell r="R56">
            <v>46.370841891385552</v>
          </cell>
        </row>
        <row r="57">
          <cell r="A57">
            <v>38047</v>
          </cell>
          <cell r="B57">
            <v>34.19</v>
          </cell>
          <cell r="C57">
            <v>31.78</v>
          </cell>
          <cell r="D57">
            <v>31.32</v>
          </cell>
          <cell r="E57">
            <v>37.229999999999997</v>
          </cell>
          <cell r="F57">
            <v>35.450000000000003</v>
          </cell>
          <cell r="G57">
            <v>36.39</v>
          </cell>
          <cell r="I57">
            <v>17.5</v>
          </cell>
          <cell r="R57">
            <v>44.3226970343838</v>
          </cell>
        </row>
        <row r="58">
          <cell r="A58">
            <v>38078</v>
          </cell>
          <cell r="B58">
            <v>33.76</v>
          </cell>
          <cell r="C58">
            <v>33.049999999999997</v>
          </cell>
          <cell r="D58">
            <v>30.07</v>
          </cell>
          <cell r="E58">
            <v>35.51</v>
          </cell>
          <cell r="F58">
            <v>34.700000000000003</v>
          </cell>
          <cell r="G58">
            <v>35.96</v>
          </cell>
          <cell r="I58">
            <v>25.25</v>
          </cell>
          <cell r="R58">
            <v>40.889840327256721</v>
          </cell>
        </row>
        <row r="59">
          <cell r="A59">
            <v>38108</v>
          </cell>
          <cell r="B59">
            <v>33.76</v>
          </cell>
          <cell r="C59">
            <v>29.47</v>
          </cell>
          <cell r="D59">
            <v>26.31</v>
          </cell>
          <cell r="E59">
            <v>37.17</v>
          </cell>
          <cell r="F59">
            <v>35.450000000000003</v>
          </cell>
          <cell r="G59">
            <v>35.96</v>
          </cell>
          <cell r="I59">
            <v>25.25</v>
          </cell>
          <cell r="R59">
            <v>40.818219095192291</v>
          </cell>
        </row>
        <row r="60">
          <cell r="A60">
            <v>38139</v>
          </cell>
          <cell r="B60">
            <v>37.61</v>
          </cell>
          <cell r="C60">
            <v>30.31</v>
          </cell>
          <cell r="D60">
            <v>27.15</v>
          </cell>
          <cell r="E60">
            <v>41.65</v>
          </cell>
          <cell r="F60">
            <v>43.95</v>
          </cell>
          <cell r="G60">
            <v>41.94</v>
          </cell>
          <cell r="I60">
            <v>31.25</v>
          </cell>
          <cell r="R60">
            <v>41.298759129244161</v>
          </cell>
        </row>
        <row r="61">
          <cell r="A61">
            <v>38169</v>
          </cell>
          <cell r="B61">
            <v>49.8</v>
          </cell>
          <cell r="C61">
            <v>48.26</v>
          </cell>
          <cell r="D61">
            <v>43.93</v>
          </cell>
          <cell r="E61">
            <v>43.73</v>
          </cell>
          <cell r="F61">
            <v>49.95</v>
          </cell>
          <cell r="G61">
            <v>55.4</v>
          </cell>
          <cell r="I61">
            <v>35.25</v>
          </cell>
          <cell r="R61">
            <v>41.990248189769204</v>
          </cell>
        </row>
        <row r="62">
          <cell r="A62">
            <v>38200</v>
          </cell>
          <cell r="B62">
            <v>54.51</v>
          </cell>
          <cell r="C62">
            <v>54.19</v>
          </cell>
          <cell r="D62">
            <v>50.65</v>
          </cell>
          <cell r="E62">
            <v>51.16</v>
          </cell>
          <cell r="F62">
            <v>52.45</v>
          </cell>
          <cell r="G62">
            <v>61.81</v>
          </cell>
          <cell r="I62">
            <v>44.25</v>
          </cell>
          <cell r="R62">
            <v>42.490438256966911</v>
          </cell>
        </row>
        <row r="63">
          <cell r="A63">
            <v>38231</v>
          </cell>
          <cell r="B63">
            <v>44.67</v>
          </cell>
          <cell r="C63">
            <v>44.9</v>
          </cell>
          <cell r="D63">
            <v>41.44</v>
          </cell>
          <cell r="E63">
            <v>47.08</v>
          </cell>
          <cell r="F63">
            <v>43.45</v>
          </cell>
          <cell r="G63">
            <v>50.27</v>
          </cell>
          <cell r="I63">
            <v>28.25</v>
          </cell>
          <cell r="R63">
            <v>42.49813993335033</v>
          </cell>
        </row>
        <row r="64">
          <cell r="A64">
            <v>38261</v>
          </cell>
          <cell r="B64">
            <v>34.83</v>
          </cell>
          <cell r="C64">
            <v>35.619999999999997</v>
          </cell>
          <cell r="D64">
            <v>35.57</v>
          </cell>
          <cell r="E64">
            <v>38.78</v>
          </cell>
          <cell r="F64">
            <v>37.700000000000003</v>
          </cell>
          <cell r="G64">
            <v>37.24</v>
          </cell>
          <cell r="I64">
            <v>28.5</v>
          </cell>
          <cell r="R64">
            <v>42.58258932870141</v>
          </cell>
        </row>
        <row r="65">
          <cell r="A65">
            <v>38292</v>
          </cell>
          <cell r="B65">
            <v>33.549999999999997</v>
          </cell>
          <cell r="C65">
            <v>33.93</v>
          </cell>
          <cell r="D65">
            <v>33.9</v>
          </cell>
          <cell r="E65">
            <v>37</v>
          </cell>
          <cell r="F65">
            <v>37.450000000000003</v>
          </cell>
          <cell r="G65">
            <v>35.53</v>
          </cell>
          <cell r="I65">
            <v>25</v>
          </cell>
          <cell r="R65">
            <v>46.001272576934689</v>
          </cell>
        </row>
        <row r="66">
          <cell r="A66">
            <v>38322</v>
          </cell>
          <cell r="B66">
            <v>33.549999999999997</v>
          </cell>
          <cell r="C66">
            <v>36.47</v>
          </cell>
          <cell r="D66">
            <v>36.43</v>
          </cell>
          <cell r="E66">
            <v>38.659999999999997</v>
          </cell>
          <cell r="F66">
            <v>41.45</v>
          </cell>
          <cell r="G66">
            <v>35.32</v>
          </cell>
          <cell r="I66">
            <v>28.25</v>
          </cell>
          <cell r="R66">
            <v>48.47670969205133</v>
          </cell>
        </row>
        <row r="67">
          <cell r="A67">
            <v>38353</v>
          </cell>
          <cell r="B67">
            <v>35.39</v>
          </cell>
          <cell r="C67">
            <v>37.130000000000003</v>
          </cell>
          <cell r="D67">
            <v>37.21</v>
          </cell>
          <cell r="E67">
            <v>39.5</v>
          </cell>
          <cell r="F67">
            <v>40.450000000000003</v>
          </cell>
          <cell r="G67">
            <v>37.71</v>
          </cell>
          <cell r="I67">
            <v>18.25</v>
          </cell>
          <cell r="R67">
            <v>47.064408259299327</v>
          </cell>
        </row>
        <row r="68">
          <cell r="A68">
            <v>38384</v>
          </cell>
          <cell r="B68">
            <v>35.020000000000003</v>
          </cell>
          <cell r="C68">
            <v>35.340000000000003</v>
          </cell>
          <cell r="D68">
            <v>35.43</v>
          </cell>
          <cell r="E68">
            <v>39.25</v>
          </cell>
          <cell r="F68">
            <v>38.450000000000003</v>
          </cell>
          <cell r="G68">
            <v>37.340000000000003</v>
          </cell>
          <cell r="I68">
            <v>20.5</v>
          </cell>
          <cell r="R68">
            <v>45.388393005984341</v>
          </cell>
        </row>
        <row r="69">
          <cell r="A69">
            <v>38412</v>
          </cell>
          <cell r="B69">
            <v>35.020000000000003</v>
          </cell>
          <cell r="C69">
            <v>32.83</v>
          </cell>
          <cell r="D69">
            <v>32.21</v>
          </cell>
          <cell r="E69">
            <v>38</v>
          </cell>
          <cell r="F69">
            <v>36.450000000000003</v>
          </cell>
          <cell r="G69">
            <v>37.340000000000003</v>
          </cell>
          <cell r="I69">
            <v>17.5</v>
          </cell>
          <cell r="R69">
            <v>43.442864058775712</v>
          </cell>
        </row>
        <row r="70">
          <cell r="A70">
            <v>38443</v>
          </cell>
          <cell r="B70">
            <v>34.659999999999997</v>
          </cell>
          <cell r="C70">
            <v>33.92</v>
          </cell>
          <cell r="D70">
            <v>31.14</v>
          </cell>
          <cell r="E70">
            <v>37</v>
          </cell>
          <cell r="F70">
            <v>36.200000000000003</v>
          </cell>
          <cell r="G70">
            <v>36.979999999999997</v>
          </cell>
          <cell r="I70">
            <v>24.25</v>
          </cell>
          <cell r="R70">
            <v>40.252279459969259</v>
          </cell>
        </row>
        <row r="71">
          <cell r="A71">
            <v>38473</v>
          </cell>
          <cell r="B71">
            <v>34.659999999999997</v>
          </cell>
          <cell r="C71">
            <v>30.86</v>
          </cell>
          <cell r="D71">
            <v>27.92</v>
          </cell>
          <cell r="E71">
            <v>38.5</v>
          </cell>
          <cell r="F71">
            <v>36.700000000000003</v>
          </cell>
          <cell r="G71">
            <v>36.979999999999997</v>
          </cell>
          <cell r="I71">
            <v>24.25</v>
          </cell>
          <cell r="R71">
            <v>40.185440830415757</v>
          </cell>
        </row>
        <row r="72">
          <cell r="A72">
            <v>38504</v>
          </cell>
          <cell r="B72">
            <v>37.950000000000003</v>
          </cell>
          <cell r="C72">
            <v>31.6</v>
          </cell>
          <cell r="D72">
            <v>28.64</v>
          </cell>
          <cell r="E72">
            <v>42.75</v>
          </cell>
          <cell r="F72">
            <v>44.2</v>
          </cell>
          <cell r="G72">
            <v>42.08</v>
          </cell>
          <cell r="I72">
            <v>29.25</v>
          </cell>
          <cell r="R72">
            <v>40.643689504623197</v>
          </cell>
        </row>
        <row r="73">
          <cell r="A73">
            <v>38534</v>
          </cell>
          <cell r="B73">
            <v>48.39</v>
          </cell>
          <cell r="C73">
            <v>46.96</v>
          </cell>
          <cell r="D73">
            <v>43</v>
          </cell>
          <cell r="E73">
            <v>42.25</v>
          </cell>
          <cell r="F73">
            <v>47.95</v>
          </cell>
          <cell r="G73">
            <v>53.59</v>
          </cell>
          <cell r="I73">
            <v>26.25</v>
          </cell>
          <cell r="R73">
            <v>41.302362797794132</v>
          </cell>
        </row>
        <row r="74">
          <cell r="A74">
            <v>38565</v>
          </cell>
          <cell r="B74">
            <v>52.41</v>
          </cell>
          <cell r="C74">
            <v>52.04</v>
          </cell>
          <cell r="D74">
            <v>48.76</v>
          </cell>
          <cell r="E74">
            <v>48.5</v>
          </cell>
          <cell r="F74">
            <v>49.45</v>
          </cell>
          <cell r="G74">
            <v>59.05</v>
          </cell>
          <cell r="I74">
            <v>35.25</v>
          </cell>
          <cell r="R74">
            <v>41.778801328768516</v>
          </cell>
        </row>
        <row r="75">
          <cell r="A75">
            <v>38596</v>
          </cell>
          <cell r="B75">
            <v>43.99</v>
          </cell>
          <cell r="C75">
            <v>44.1</v>
          </cell>
          <cell r="D75">
            <v>40.869999999999997</v>
          </cell>
          <cell r="E75">
            <v>45</v>
          </cell>
          <cell r="F75">
            <v>41.95</v>
          </cell>
          <cell r="G75">
            <v>49.19</v>
          </cell>
          <cell r="I75">
            <v>22.25</v>
          </cell>
          <cell r="R75">
            <v>41.787090567883887</v>
          </cell>
        </row>
        <row r="76">
          <cell r="A76">
            <v>38626</v>
          </cell>
          <cell r="B76">
            <v>35.58</v>
          </cell>
          <cell r="C76">
            <v>36.159999999999997</v>
          </cell>
          <cell r="D76">
            <v>35.85</v>
          </cell>
          <cell r="E76">
            <v>40.5</v>
          </cell>
          <cell r="F76">
            <v>39.200000000000003</v>
          </cell>
          <cell r="G76">
            <v>38.08</v>
          </cell>
          <cell r="I76">
            <v>25.5</v>
          </cell>
          <cell r="R76">
            <v>41.867505455278682</v>
          </cell>
        </row>
        <row r="77">
          <cell r="A77">
            <v>38657</v>
          </cell>
          <cell r="B77">
            <v>34.479999999999997</v>
          </cell>
          <cell r="C77">
            <v>34.729999999999997</v>
          </cell>
          <cell r="D77">
            <v>34.42</v>
          </cell>
          <cell r="E77">
            <v>38.25</v>
          </cell>
          <cell r="F77">
            <v>38.700000000000003</v>
          </cell>
          <cell r="G77">
            <v>36.619999999999997</v>
          </cell>
          <cell r="I77">
            <v>22.5</v>
          </cell>
          <cell r="R77">
            <v>44.990957521006941</v>
          </cell>
        </row>
        <row r="78">
          <cell r="A78">
            <v>38687</v>
          </cell>
          <cell r="B78">
            <v>34.479999999999997</v>
          </cell>
          <cell r="C78">
            <v>36.909999999999997</v>
          </cell>
          <cell r="D78">
            <v>36.590000000000003</v>
          </cell>
          <cell r="E78">
            <v>39.5</v>
          </cell>
          <cell r="F78">
            <v>42.7</v>
          </cell>
          <cell r="G78">
            <v>36.44</v>
          </cell>
          <cell r="I78">
            <v>25.75</v>
          </cell>
          <cell r="R78">
            <v>47.363151840173764</v>
          </cell>
        </row>
        <row r="79">
          <cell r="A79">
            <v>38718</v>
          </cell>
          <cell r="B79">
            <v>36.08</v>
          </cell>
          <cell r="C79">
            <v>37.909999999999997</v>
          </cell>
          <cell r="D79">
            <v>37.340000000000003</v>
          </cell>
          <cell r="E79">
            <v>39.71</v>
          </cell>
          <cell r="F79">
            <v>40.950000000000003</v>
          </cell>
          <cell r="G79">
            <v>38.5</v>
          </cell>
          <cell r="I79">
            <v>18.5</v>
          </cell>
          <cell r="R79">
            <v>42.570205750659291</v>
          </cell>
        </row>
        <row r="80">
          <cell r="A80">
            <v>38749</v>
          </cell>
          <cell r="B80">
            <v>35.770000000000003</v>
          </cell>
          <cell r="C80">
            <v>36.270000000000003</v>
          </cell>
          <cell r="D80">
            <v>35.729999999999997</v>
          </cell>
          <cell r="E80">
            <v>39.700000000000003</v>
          </cell>
          <cell r="F80">
            <v>39.04</v>
          </cell>
          <cell r="G80">
            <v>38.19</v>
          </cell>
          <cell r="I80">
            <v>20.75</v>
          </cell>
          <cell r="R80">
            <v>41.117098725657939</v>
          </cell>
        </row>
        <row r="81">
          <cell r="A81">
            <v>38777</v>
          </cell>
          <cell r="B81">
            <v>35.770000000000003</v>
          </cell>
          <cell r="C81">
            <v>33.97</v>
          </cell>
          <cell r="D81">
            <v>32.81</v>
          </cell>
          <cell r="E81">
            <v>38.700000000000003</v>
          </cell>
          <cell r="F81">
            <v>37.42</v>
          </cell>
          <cell r="G81">
            <v>38.19</v>
          </cell>
          <cell r="I81">
            <v>17.75</v>
          </cell>
          <cell r="R81">
            <v>39.423420690906411</v>
          </cell>
        </row>
        <row r="82">
          <cell r="A82">
            <v>38808</v>
          </cell>
          <cell r="B82">
            <v>35.46</v>
          </cell>
          <cell r="C82">
            <v>34.97</v>
          </cell>
          <cell r="D82">
            <v>31.84</v>
          </cell>
          <cell r="E82">
            <v>38.380000000000003</v>
          </cell>
          <cell r="F82">
            <v>37.4</v>
          </cell>
          <cell r="G82">
            <v>37.880000000000003</v>
          </cell>
          <cell r="I82">
            <v>24.5</v>
          </cell>
          <cell r="R82">
            <v>36.629498868557967</v>
          </cell>
        </row>
        <row r="83">
          <cell r="A83">
            <v>38838</v>
          </cell>
          <cell r="B83">
            <v>35.46</v>
          </cell>
          <cell r="C83">
            <v>32.17</v>
          </cell>
          <cell r="D83">
            <v>28.93</v>
          </cell>
          <cell r="E83">
            <v>39.69</v>
          </cell>
          <cell r="F83">
            <v>37.9</v>
          </cell>
          <cell r="G83">
            <v>37.880000000000003</v>
          </cell>
          <cell r="I83">
            <v>24.5</v>
          </cell>
          <cell r="R83">
            <v>36.586592999333227</v>
          </cell>
        </row>
        <row r="84">
          <cell r="A84">
            <v>38869</v>
          </cell>
          <cell r="B84">
            <v>38.28</v>
          </cell>
          <cell r="C84">
            <v>32.85</v>
          </cell>
          <cell r="D84">
            <v>29.58</v>
          </cell>
          <cell r="E84">
            <v>43.63</v>
          </cell>
          <cell r="F84">
            <v>44.55</v>
          </cell>
          <cell r="G84">
            <v>42.24</v>
          </cell>
          <cell r="I84">
            <v>29.5</v>
          </cell>
          <cell r="R84">
            <v>37.008278817074974</v>
          </cell>
        </row>
        <row r="85">
          <cell r="A85">
            <v>38899</v>
          </cell>
          <cell r="B85">
            <v>47.21</v>
          </cell>
          <cell r="C85">
            <v>46.96</v>
          </cell>
          <cell r="D85">
            <v>42.6</v>
          </cell>
          <cell r="E85">
            <v>40.97</v>
          </cell>
          <cell r="F85">
            <v>46.4</v>
          </cell>
          <cell r="G85">
            <v>52.07</v>
          </cell>
          <cell r="I85">
            <v>26.5</v>
          </cell>
          <cell r="R85">
            <v>37.60573392949091</v>
          </cell>
        </row>
        <row r="86">
          <cell r="A86">
            <v>38930</v>
          </cell>
          <cell r="B86">
            <v>50.65</v>
          </cell>
          <cell r="C86">
            <v>51.62</v>
          </cell>
          <cell r="D86">
            <v>47.81</v>
          </cell>
          <cell r="E86">
            <v>46.33</v>
          </cell>
          <cell r="F86">
            <v>46.95</v>
          </cell>
          <cell r="G86">
            <v>56.73</v>
          </cell>
          <cell r="I86">
            <v>35.5</v>
          </cell>
          <cell r="R86">
            <v>38.042097134983969</v>
          </cell>
        </row>
        <row r="87">
          <cell r="A87">
            <v>38961</v>
          </cell>
          <cell r="B87">
            <v>43.45</v>
          </cell>
          <cell r="C87">
            <v>44.34</v>
          </cell>
          <cell r="D87">
            <v>40.659999999999997</v>
          </cell>
          <cell r="E87">
            <v>43.33</v>
          </cell>
          <cell r="F87">
            <v>40.86</v>
          </cell>
          <cell r="G87">
            <v>48.31</v>
          </cell>
          <cell r="I87">
            <v>22.5</v>
          </cell>
          <cell r="R87">
            <v>38.065439359408138</v>
          </cell>
        </row>
        <row r="88">
          <cell r="A88">
            <v>38991</v>
          </cell>
          <cell r="B88">
            <v>36.25</v>
          </cell>
          <cell r="C88">
            <v>37.049999999999997</v>
          </cell>
          <cell r="D88">
            <v>36.119999999999997</v>
          </cell>
          <cell r="E88">
            <v>41.97</v>
          </cell>
          <cell r="F88">
            <v>40.380000000000003</v>
          </cell>
          <cell r="G88">
            <v>38.82</v>
          </cell>
          <cell r="I88">
            <v>25.75</v>
          </cell>
          <cell r="R88">
            <v>38.151355008343458</v>
          </cell>
        </row>
        <row r="89">
          <cell r="A89">
            <v>39022</v>
          </cell>
          <cell r="B89">
            <v>35.31</v>
          </cell>
          <cell r="C89">
            <v>35.74</v>
          </cell>
          <cell r="D89">
            <v>34.82</v>
          </cell>
          <cell r="E89">
            <v>39.28</v>
          </cell>
          <cell r="F89">
            <v>39.83</v>
          </cell>
          <cell r="G89">
            <v>37.57</v>
          </cell>
          <cell r="I89">
            <v>22.75</v>
          </cell>
          <cell r="R89">
            <v>40.974020032620508</v>
          </cell>
        </row>
        <row r="90">
          <cell r="A90">
            <v>39052</v>
          </cell>
          <cell r="B90">
            <v>35.31</v>
          </cell>
          <cell r="C90">
            <v>37.75</v>
          </cell>
          <cell r="D90">
            <v>36.78</v>
          </cell>
          <cell r="E90">
            <v>40.33</v>
          </cell>
          <cell r="F90">
            <v>43.73</v>
          </cell>
          <cell r="G90">
            <v>37.42</v>
          </cell>
          <cell r="I90">
            <v>26</v>
          </cell>
          <cell r="R90">
            <v>43.069062767114154</v>
          </cell>
        </row>
        <row r="91">
          <cell r="A91">
            <v>39083</v>
          </cell>
          <cell r="B91">
            <v>36.58</v>
          </cell>
          <cell r="C91">
            <v>38.9</v>
          </cell>
          <cell r="D91">
            <v>37.47</v>
          </cell>
          <cell r="E91">
            <v>39.94</v>
          </cell>
          <cell r="F91">
            <v>41.35</v>
          </cell>
          <cell r="G91">
            <v>39.03</v>
          </cell>
          <cell r="I91">
            <v>27.85</v>
          </cell>
          <cell r="R91">
            <v>44.040939765212848</v>
          </cell>
        </row>
        <row r="92">
          <cell r="A92">
            <v>39114</v>
          </cell>
          <cell r="B92">
            <v>36.299999999999997</v>
          </cell>
          <cell r="C92">
            <v>37.39</v>
          </cell>
          <cell r="D92">
            <v>36.01</v>
          </cell>
          <cell r="E92">
            <v>40.06</v>
          </cell>
          <cell r="F92">
            <v>39.479999999999997</v>
          </cell>
          <cell r="G92">
            <v>38.75</v>
          </cell>
          <cell r="I92">
            <v>30.1</v>
          </cell>
          <cell r="R92">
            <v>42.568827220115146</v>
          </cell>
        </row>
        <row r="93">
          <cell r="A93">
            <v>39142</v>
          </cell>
          <cell r="B93">
            <v>36.299999999999997</v>
          </cell>
          <cell r="C93">
            <v>35.26</v>
          </cell>
          <cell r="D93">
            <v>33.369999999999997</v>
          </cell>
          <cell r="E93">
            <v>39.19</v>
          </cell>
          <cell r="F93">
            <v>38.07</v>
          </cell>
          <cell r="G93">
            <v>38.75</v>
          </cell>
          <cell r="I93">
            <v>27.1</v>
          </cell>
          <cell r="R93">
            <v>40.856192667508303</v>
          </cell>
        </row>
        <row r="94">
          <cell r="A94">
            <v>39173</v>
          </cell>
          <cell r="B94">
            <v>36.020000000000003</v>
          </cell>
          <cell r="C94">
            <v>36.19</v>
          </cell>
          <cell r="D94">
            <v>32.5</v>
          </cell>
          <cell r="E94">
            <v>39.25</v>
          </cell>
          <cell r="F94">
            <v>38.17</v>
          </cell>
          <cell r="G94">
            <v>38.479999999999997</v>
          </cell>
          <cell r="I94">
            <v>33.85</v>
          </cell>
          <cell r="R94">
            <v>37.974375160850002</v>
          </cell>
        </row>
        <row r="95">
          <cell r="A95">
            <v>39203</v>
          </cell>
          <cell r="B95">
            <v>36.020000000000003</v>
          </cell>
          <cell r="C95">
            <v>33.61</v>
          </cell>
          <cell r="D95">
            <v>29.86</v>
          </cell>
          <cell r="E95">
            <v>40.450000000000003</v>
          </cell>
          <cell r="F95">
            <v>38.67</v>
          </cell>
          <cell r="G95">
            <v>38.47</v>
          </cell>
          <cell r="I95">
            <v>33.85</v>
          </cell>
          <cell r="R95">
            <v>37.92078025505711</v>
          </cell>
        </row>
        <row r="96">
          <cell r="A96">
            <v>39234</v>
          </cell>
          <cell r="B96">
            <v>38.58</v>
          </cell>
          <cell r="C96">
            <v>34.229999999999997</v>
          </cell>
          <cell r="D96">
            <v>30.46</v>
          </cell>
          <cell r="E96">
            <v>44.23</v>
          </cell>
          <cell r="F96">
            <v>44.85</v>
          </cell>
          <cell r="G96">
            <v>42.42</v>
          </cell>
          <cell r="I96">
            <v>39.85</v>
          </cell>
          <cell r="R96">
            <v>38.33300215108671</v>
          </cell>
        </row>
        <row r="97">
          <cell r="A97">
            <v>39264</v>
          </cell>
          <cell r="B97">
            <v>46.66</v>
          </cell>
          <cell r="C97">
            <v>47.25</v>
          </cell>
          <cell r="D97">
            <v>42.25</v>
          </cell>
          <cell r="E97">
            <v>40.369999999999997</v>
          </cell>
          <cell r="F97">
            <v>45.66</v>
          </cell>
          <cell r="G97">
            <v>51.3</v>
          </cell>
          <cell r="I97">
            <v>46.85</v>
          </cell>
          <cell r="R97">
            <v>38.92133982098143</v>
          </cell>
        </row>
        <row r="98">
          <cell r="A98">
            <v>39295</v>
          </cell>
          <cell r="B98">
            <v>49.78</v>
          </cell>
          <cell r="C98">
            <v>51.55</v>
          </cell>
          <cell r="D98">
            <v>46.99</v>
          </cell>
          <cell r="E98">
            <v>45.25</v>
          </cell>
          <cell r="F98">
            <v>45.69</v>
          </cell>
          <cell r="G98">
            <v>55.52</v>
          </cell>
          <cell r="I98">
            <v>55.85</v>
          </cell>
          <cell r="R98">
            <v>39.346720039580575</v>
          </cell>
        </row>
        <row r="99">
          <cell r="A99">
            <v>39326</v>
          </cell>
          <cell r="B99">
            <v>43.26</v>
          </cell>
          <cell r="C99">
            <v>44.84</v>
          </cell>
          <cell r="D99">
            <v>40.51</v>
          </cell>
          <cell r="E99">
            <v>42.51</v>
          </cell>
          <cell r="F99">
            <v>40.369999999999997</v>
          </cell>
          <cell r="G99">
            <v>47.9</v>
          </cell>
          <cell r="I99">
            <v>38.85</v>
          </cell>
          <cell r="R99">
            <v>39.356899636338063</v>
          </cell>
        </row>
        <row r="100">
          <cell r="A100">
            <v>39356</v>
          </cell>
          <cell r="B100">
            <v>36.74</v>
          </cell>
          <cell r="C100">
            <v>38.119999999999997</v>
          </cell>
          <cell r="D100">
            <v>36.39</v>
          </cell>
          <cell r="E100">
            <v>42.89</v>
          </cell>
          <cell r="F100">
            <v>41.14</v>
          </cell>
          <cell r="G100">
            <v>39.32</v>
          </cell>
          <cell r="I100">
            <v>38.1</v>
          </cell>
          <cell r="R100">
            <v>39.429775719040371</v>
          </cell>
        </row>
        <row r="101">
          <cell r="A101">
            <v>39387</v>
          </cell>
          <cell r="B101">
            <v>35.89</v>
          </cell>
          <cell r="C101">
            <v>36.9</v>
          </cell>
          <cell r="D101">
            <v>35.22</v>
          </cell>
          <cell r="E101">
            <v>39.96</v>
          </cell>
          <cell r="F101">
            <v>40.56</v>
          </cell>
          <cell r="G101">
            <v>38.200000000000003</v>
          </cell>
          <cell r="I101">
            <v>35.1</v>
          </cell>
          <cell r="R101">
            <v>41.94682405330505</v>
          </cell>
        </row>
        <row r="102">
          <cell r="A102">
            <v>39417</v>
          </cell>
          <cell r="B102">
            <v>35.89</v>
          </cell>
          <cell r="C102">
            <v>38.76</v>
          </cell>
          <cell r="D102">
            <v>37.01</v>
          </cell>
          <cell r="E102">
            <v>40.9</v>
          </cell>
          <cell r="F102">
            <v>44.41</v>
          </cell>
          <cell r="G102">
            <v>38.06</v>
          </cell>
          <cell r="I102">
            <v>38.35</v>
          </cell>
          <cell r="R102">
            <v>44.04907924888726</v>
          </cell>
        </row>
        <row r="103">
          <cell r="A103">
            <v>39448</v>
          </cell>
          <cell r="B103">
            <v>37.01</v>
          </cell>
          <cell r="C103">
            <v>39.869999999999997</v>
          </cell>
          <cell r="D103">
            <v>37.9</v>
          </cell>
          <cell r="E103">
            <v>40.17</v>
          </cell>
          <cell r="F103">
            <v>41.58</v>
          </cell>
          <cell r="G103">
            <v>39.47</v>
          </cell>
          <cell r="I103">
            <v>28.2</v>
          </cell>
          <cell r="R103">
            <v>45.05638413669417</v>
          </cell>
        </row>
        <row r="104">
          <cell r="A104">
            <v>39479</v>
          </cell>
          <cell r="B104">
            <v>36.75</v>
          </cell>
          <cell r="C104">
            <v>38.450000000000003</v>
          </cell>
          <cell r="D104">
            <v>36.54</v>
          </cell>
          <cell r="E104">
            <v>40.39</v>
          </cell>
          <cell r="F104">
            <v>39.71</v>
          </cell>
          <cell r="G104">
            <v>39.21</v>
          </cell>
          <cell r="I104">
            <v>30.45</v>
          </cell>
          <cell r="R104">
            <v>43.580799341961168</v>
          </cell>
        </row>
        <row r="105">
          <cell r="A105">
            <v>39508</v>
          </cell>
          <cell r="B105">
            <v>36.75</v>
          </cell>
          <cell r="C105">
            <v>36.450000000000003</v>
          </cell>
          <cell r="D105">
            <v>34.08</v>
          </cell>
          <cell r="E105">
            <v>39.61</v>
          </cell>
          <cell r="F105">
            <v>38.28</v>
          </cell>
          <cell r="G105">
            <v>39.21</v>
          </cell>
          <cell r="I105">
            <v>27.45</v>
          </cell>
          <cell r="R105">
            <v>41.864176019988577</v>
          </cell>
        </row>
        <row r="106">
          <cell r="A106">
            <v>39539</v>
          </cell>
          <cell r="B106">
            <v>36.49</v>
          </cell>
          <cell r="C106">
            <v>37.33</v>
          </cell>
          <cell r="D106">
            <v>33.270000000000003</v>
          </cell>
          <cell r="E106">
            <v>39.94</v>
          </cell>
          <cell r="F106">
            <v>38.369999999999997</v>
          </cell>
          <cell r="G106">
            <v>38.96</v>
          </cell>
          <cell r="I106">
            <v>34.200000000000003</v>
          </cell>
          <cell r="R106">
            <v>38.78522827940192</v>
          </cell>
        </row>
        <row r="107">
          <cell r="A107">
            <v>39569</v>
          </cell>
          <cell r="B107">
            <v>36.49</v>
          </cell>
          <cell r="C107">
            <v>34.89</v>
          </cell>
          <cell r="D107">
            <v>30.81</v>
          </cell>
          <cell r="E107">
            <v>41.06</v>
          </cell>
          <cell r="F107">
            <v>38.869999999999997</v>
          </cell>
          <cell r="G107">
            <v>38.96</v>
          </cell>
          <cell r="I107">
            <v>34.200000000000003</v>
          </cell>
          <cell r="R107">
            <v>38.732294091865647</v>
          </cell>
        </row>
        <row r="108">
          <cell r="A108">
            <v>39600</v>
          </cell>
          <cell r="B108">
            <v>38.86</v>
          </cell>
          <cell r="C108">
            <v>35.479999999999997</v>
          </cell>
          <cell r="D108">
            <v>31.37</v>
          </cell>
          <cell r="E108">
            <v>44.73</v>
          </cell>
          <cell r="F108">
            <v>45.12</v>
          </cell>
          <cell r="G108">
            <v>42.6</v>
          </cell>
          <cell r="I108">
            <v>40.200000000000003</v>
          </cell>
          <cell r="R108">
            <v>39.146656224530396</v>
          </cell>
        </row>
        <row r="109">
          <cell r="A109">
            <v>39630</v>
          </cell>
          <cell r="B109">
            <v>46.34</v>
          </cell>
          <cell r="C109">
            <v>47.75</v>
          </cell>
          <cell r="D109">
            <v>42.37</v>
          </cell>
          <cell r="E109">
            <v>40.03</v>
          </cell>
          <cell r="F109">
            <v>45.99</v>
          </cell>
          <cell r="G109">
            <v>50.81</v>
          </cell>
          <cell r="I109">
            <v>47.2</v>
          </cell>
          <cell r="R109">
            <v>39.737673766850925</v>
          </cell>
        </row>
        <row r="110">
          <cell r="A110">
            <v>39661</v>
          </cell>
          <cell r="B110">
            <v>49.23</v>
          </cell>
          <cell r="C110">
            <v>51.8</v>
          </cell>
          <cell r="D110">
            <v>46.78</v>
          </cell>
          <cell r="E110">
            <v>44.56</v>
          </cell>
          <cell r="F110">
            <v>46.05</v>
          </cell>
          <cell r="G110">
            <v>54.71</v>
          </cell>
          <cell r="I110">
            <v>56.2</v>
          </cell>
          <cell r="R110">
            <v>40.165269334226103</v>
          </cell>
        </row>
        <row r="111">
          <cell r="A111">
            <v>39692</v>
          </cell>
          <cell r="B111">
            <v>43.2</v>
          </cell>
          <cell r="C111">
            <v>45.48</v>
          </cell>
          <cell r="D111">
            <v>40.74</v>
          </cell>
          <cell r="E111">
            <v>42.01</v>
          </cell>
          <cell r="F111">
            <v>40.659999999999997</v>
          </cell>
          <cell r="G111">
            <v>47.67</v>
          </cell>
          <cell r="I111">
            <v>39.200000000000003</v>
          </cell>
          <cell r="R111">
            <v>40.176363449628816</v>
          </cell>
        </row>
        <row r="112">
          <cell r="A112">
            <v>39722</v>
          </cell>
          <cell r="B112">
            <v>37.159999999999997</v>
          </cell>
          <cell r="C112">
            <v>39.15</v>
          </cell>
          <cell r="D112">
            <v>36.9</v>
          </cell>
          <cell r="E112">
            <v>43.62</v>
          </cell>
          <cell r="F112">
            <v>41.36</v>
          </cell>
          <cell r="G112">
            <v>39.74</v>
          </cell>
          <cell r="I112">
            <v>38.450000000000003</v>
          </cell>
          <cell r="R112">
            <v>40.2503266988207</v>
          </cell>
        </row>
        <row r="113">
          <cell r="A113">
            <v>39753</v>
          </cell>
          <cell r="B113">
            <v>36.369999999999997</v>
          </cell>
          <cell r="C113">
            <v>38.01</v>
          </cell>
          <cell r="D113">
            <v>35.81</v>
          </cell>
          <cell r="E113">
            <v>40.51</v>
          </cell>
          <cell r="F113">
            <v>40.78</v>
          </cell>
          <cell r="G113">
            <v>38.700000000000003</v>
          </cell>
          <cell r="I113">
            <v>35.450000000000003</v>
          </cell>
          <cell r="R113">
            <v>42.855736015310477</v>
          </cell>
        </row>
        <row r="114">
          <cell r="A114">
            <v>39783</v>
          </cell>
          <cell r="B114">
            <v>36.369999999999997</v>
          </cell>
          <cell r="C114">
            <v>39.76</v>
          </cell>
          <cell r="D114">
            <v>37.47</v>
          </cell>
          <cell r="E114">
            <v>41.37</v>
          </cell>
          <cell r="F114">
            <v>44.65</v>
          </cell>
          <cell r="G114">
            <v>38.57</v>
          </cell>
          <cell r="I114">
            <v>38.700000000000003</v>
          </cell>
          <cell r="R114">
            <v>44.98655282501425</v>
          </cell>
        </row>
        <row r="115">
          <cell r="A115">
            <v>39814</v>
          </cell>
          <cell r="B115">
            <v>37.43</v>
          </cell>
          <cell r="C115">
            <v>40.94</v>
          </cell>
          <cell r="D115">
            <v>38.340000000000003</v>
          </cell>
          <cell r="E115">
            <v>40.409999999999997</v>
          </cell>
          <cell r="F115">
            <v>41.82</v>
          </cell>
          <cell r="G115">
            <v>39.9</v>
          </cell>
          <cell r="I115">
            <v>28.7</v>
          </cell>
          <cell r="R115">
            <v>46.052296109670301</v>
          </cell>
        </row>
        <row r="116">
          <cell r="A116">
            <v>39845</v>
          </cell>
          <cell r="B116">
            <v>37.18</v>
          </cell>
          <cell r="C116">
            <v>39.6</v>
          </cell>
          <cell r="D116">
            <v>37.07</v>
          </cell>
          <cell r="E116">
            <v>40.72</v>
          </cell>
          <cell r="F116">
            <v>39.93</v>
          </cell>
          <cell r="G116">
            <v>39.65</v>
          </cell>
          <cell r="I116">
            <v>30.95</v>
          </cell>
          <cell r="R116">
            <v>44.592507370438639</v>
          </cell>
        </row>
        <row r="117">
          <cell r="A117">
            <v>39873</v>
          </cell>
          <cell r="B117">
            <v>37.19</v>
          </cell>
          <cell r="C117">
            <v>37.71</v>
          </cell>
          <cell r="D117">
            <v>34.78</v>
          </cell>
          <cell r="E117">
            <v>40.03</v>
          </cell>
          <cell r="F117">
            <v>38.5</v>
          </cell>
          <cell r="G117">
            <v>39.659999999999997</v>
          </cell>
          <cell r="I117">
            <v>27.95</v>
          </cell>
          <cell r="R117">
            <v>42.886809731860893</v>
          </cell>
        </row>
        <row r="118">
          <cell r="A118">
            <v>39904</v>
          </cell>
          <cell r="B118">
            <v>36.94</v>
          </cell>
          <cell r="C118">
            <v>38.54</v>
          </cell>
          <cell r="D118">
            <v>34.020000000000003</v>
          </cell>
          <cell r="E118">
            <v>40.6</v>
          </cell>
          <cell r="F118">
            <v>38.57</v>
          </cell>
          <cell r="G118">
            <v>39.409999999999997</v>
          </cell>
          <cell r="I118">
            <v>34.75</v>
          </cell>
          <cell r="R118">
            <v>39.304293859460117</v>
          </cell>
        </row>
        <row r="119">
          <cell r="A119">
            <v>39934</v>
          </cell>
          <cell r="B119">
            <v>36.950000000000003</v>
          </cell>
          <cell r="C119">
            <v>36.25</v>
          </cell>
          <cell r="D119">
            <v>31.73</v>
          </cell>
          <cell r="E119">
            <v>41.65</v>
          </cell>
          <cell r="F119">
            <v>39.08</v>
          </cell>
          <cell r="G119">
            <v>39.42</v>
          </cell>
          <cell r="I119">
            <v>34.75</v>
          </cell>
          <cell r="R119">
            <v>39.271287417965198</v>
          </cell>
        </row>
        <row r="120">
          <cell r="A120">
            <v>39965</v>
          </cell>
          <cell r="B120">
            <v>39.14</v>
          </cell>
          <cell r="C120">
            <v>36.81</v>
          </cell>
          <cell r="D120">
            <v>32.25</v>
          </cell>
          <cell r="E120">
            <v>45.21</v>
          </cell>
          <cell r="F120">
            <v>45.39</v>
          </cell>
          <cell r="G120">
            <v>42.79</v>
          </cell>
          <cell r="I120">
            <v>40.75</v>
          </cell>
          <cell r="R120">
            <v>39.70993314697207</v>
          </cell>
        </row>
        <row r="121">
          <cell r="A121">
            <v>39995</v>
          </cell>
          <cell r="B121">
            <v>46.07</v>
          </cell>
          <cell r="C121">
            <v>48.38</v>
          </cell>
          <cell r="D121">
            <v>42.51</v>
          </cell>
          <cell r="E121">
            <v>39.729999999999997</v>
          </cell>
          <cell r="F121">
            <v>46.32</v>
          </cell>
          <cell r="G121">
            <v>50.37</v>
          </cell>
          <cell r="I121">
            <v>47.75</v>
          </cell>
          <cell r="R121">
            <v>40.326751761595077</v>
          </cell>
        </row>
        <row r="122">
          <cell r="A122">
            <v>40026</v>
          </cell>
          <cell r="B122">
            <v>48.74</v>
          </cell>
          <cell r="C122">
            <v>52.21</v>
          </cell>
          <cell r="D122">
            <v>46.62</v>
          </cell>
          <cell r="E122">
            <v>43.93</v>
          </cell>
          <cell r="F122">
            <v>46.42</v>
          </cell>
          <cell r="G122">
            <v>53.97</v>
          </cell>
          <cell r="I122">
            <v>56.75</v>
          </cell>
          <cell r="R122">
            <v>40.780622794131922</v>
          </cell>
        </row>
        <row r="123">
          <cell r="A123">
            <v>40057</v>
          </cell>
          <cell r="B123">
            <v>43.15</v>
          </cell>
          <cell r="C123">
            <v>46.24</v>
          </cell>
          <cell r="D123">
            <v>40.99</v>
          </cell>
          <cell r="E123">
            <v>41.57</v>
          </cell>
          <cell r="F123">
            <v>40.96</v>
          </cell>
          <cell r="G123">
            <v>47.46</v>
          </cell>
          <cell r="I123">
            <v>39.700000000000003</v>
          </cell>
          <cell r="R123">
            <v>40.815282022161689</v>
          </cell>
        </row>
        <row r="124">
          <cell r="A124">
            <v>40087</v>
          </cell>
          <cell r="B124">
            <v>37.56</v>
          </cell>
          <cell r="C124">
            <v>40.270000000000003</v>
          </cell>
          <cell r="D124">
            <v>37.409999999999997</v>
          </cell>
          <cell r="E124">
            <v>44.31</v>
          </cell>
          <cell r="F124">
            <v>41.58</v>
          </cell>
          <cell r="G124">
            <v>40.130000000000003</v>
          </cell>
          <cell r="I124">
            <v>39</v>
          </cell>
          <cell r="R124">
            <v>40.91308372567196</v>
          </cell>
        </row>
        <row r="125">
          <cell r="A125">
            <v>40118</v>
          </cell>
          <cell r="B125">
            <v>36.840000000000003</v>
          </cell>
          <cell r="C125">
            <v>39.200000000000003</v>
          </cell>
          <cell r="D125">
            <v>36.4</v>
          </cell>
          <cell r="E125">
            <v>41.04</v>
          </cell>
          <cell r="F125">
            <v>40.99</v>
          </cell>
          <cell r="G125">
            <v>39.18</v>
          </cell>
          <cell r="I125">
            <v>36</v>
          </cell>
          <cell r="R125">
            <v>44.50960842953036</v>
          </cell>
        </row>
        <row r="126">
          <cell r="A126">
            <v>40148</v>
          </cell>
          <cell r="B126">
            <v>36.840000000000003</v>
          </cell>
          <cell r="C126">
            <v>40.85</v>
          </cell>
          <cell r="D126">
            <v>37.950000000000003</v>
          </cell>
          <cell r="E126">
            <v>41.83</v>
          </cell>
          <cell r="F126">
            <v>44.89</v>
          </cell>
          <cell r="G126">
            <v>39.06</v>
          </cell>
          <cell r="I126">
            <v>39.200000000000003</v>
          </cell>
          <cell r="R126">
            <v>46.668180237780184</v>
          </cell>
        </row>
        <row r="127">
          <cell r="A127">
            <v>40179</v>
          </cell>
          <cell r="B127">
            <v>37.83</v>
          </cell>
          <cell r="C127">
            <v>42.01</v>
          </cell>
          <cell r="D127">
            <v>38.78</v>
          </cell>
          <cell r="E127">
            <v>40.89</v>
          </cell>
          <cell r="F127">
            <v>42.05</v>
          </cell>
          <cell r="G127">
            <v>40.25</v>
          </cell>
          <cell r="I127">
            <v>29.2</v>
          </cell>
          <cell r="R127">
            <v>47.784030271991391</v>
          </cell>
        </row>
        <row r="128">
          <cell r="A128">
            <v>40210</v>
          </cell>
          <cell r="B128">
            <v>37.6</v>
          </cell>
          <cell r="C128">
            <v>40.75</v>
          </cell>
          <cell r="D128">
            <v>37.6</v>
          </cell>
          <cell r="E128">
            <v>41.28</v>
          </cell>
          <cell r="F128">
            <v>40.159999999999997</v>
          </cell>
          <cell r="G128">
            <v>40.020000000000003</v>
          </cell>
          <cell r="I128">
            <v>31.45</v>
          </cell>
          <cell r="R128">
            <v>46.317517935307691</v>
          </cell>
        </row>
        <row r="129">
          <cell r="A129">
            <v>40238</v>
          </cell>
          <cell r="B129">
            <v>37.61</v>
          </cell>
          <cell r="C129">
            <v>38.97</v>
          </cell>
          <cell r="D129">
            <v>35.46</v>
          </cell>
          <cell r="E129">
            <v>40.68</v>
          </cell>
          <cell r="F129">
            <v>38.71</v>
          </cell>
          <cell r="G129">
            <v>40.04</v>
          </cell>
          <cell r="I129">
            <v>28.45</v>
          </cell>
          <cell r="R129">
            <v>44.601479202218208</v>
          </cell>
        </row>
        <row r="130">
          <cell r="A130">
            <v>40269</v>
          </cell>
          <cell r="B130">
            <v>37.380000000000003</v>
          </cell>
          <cell r="C130">
            <v>39.75</v>
          </cell>
          <cell r="D130">
            <v>34.76</v>
          </cell>
          <cell r="E130">
            <v>41.48</v>
          </cell>
          <cell r="F130">
            <v>38.76</v>
          </cell>
          <cell r="G130">
            <v>39.81</v>
          </cell>
          <cell r="I130">
            <v>35.5</v>
          </cell>
          <cell r="R130">
            <v>40.861427877799031</v>
          </cell>
        </row>
        <row r="131">
          <cell r="A131">
            <v>40299</v>
          </cell>
          <cell r="B131">
            <v>37.39</v>
          </cell>
          <cell r="C131">
            <v>37.590000000000003</v>
          </cell>
          <cell r="D131">
            <v>32.619999999999997</v>
          </cell>
          <cell r="E131">
            <v>42.46</v>
          </cell>
          <cell r="F131">
            <v>39.28</v>
          </cell>
          <cell r="G131">
            <v>39.82</v>
          </cell>
          <cell r="I131">
            <v>35.5</v>
          </cell>
          <cell r="R131">
            <v>40.834659528486519</v>
          </cell>
        </row>
        <row r="132">
          <cell r="A132">
            <v>40330</v>
          </cell>
          <cell r="B132">
            <v>39.409999999999997</v>
          </cell>
          <cell r="C132">
            <v>38.119999999999997</v>
          </cell>
          <cell r="D132">
            <v>33.1</v>
          </cell>
          <cell r="E132">
            <v>45.92</v>
          </cell>
          <cell r="F132">
            <v>45.65</v>
          </cell>
          <cell r="G132">
            <v>42.91</v>
          </cell>
          <cell r="I132">
            <v>41.5</v>
          </cell>
          <cell r="R132">
            <v>41.284743319648832</v>
          </cell>
        </row>
        <row r="133">
          <cell r="A133">
            <v>40360</v>
          </cell>
          <cell r="B133">
            <v>45.83</v>
          </cell>
          <cell r="C133">
            <v>49.04</v>
          </cell>
          <cell r="D133">
            <v>42.67</v>
          </cell>
          <cell r="E133">
            <v>39.71</v>
          </cell>
          <cell r="F133">
            <v>46.65</v>
          </cell>
          <cell r="G133">
            <v>49.92</v>
          </cell>
          <cell r="I133">
            <v>48.5</v>
          </cell>
          <cell r="R133">
            <v>41.914822395517156</v>
          </cell>
        </row>
        <row r="134">
          <cell r="A134">
            <v>40391</v>
          </cell>
          <cell r="B134">
            <v>48.31</v>
          </cell>
          <cell r="C134">
            <v>52.65</v>
          </cell>
          <cell r="D134">
            <v>46.5</v>
          </cell>
          <cell r="E134">
            <v>43.62</v>
          </cell>
          <cell r="F134">
            <v>46.78</v>
          </cell>
          <cell r="G134">
            <v>53.25</v>
          </cell>
          <cell r="I134">
            <v>57.5</v>
          </cell>
          <cell r="R134">
            <v>42.380604353367247</v>
          </cell>
        </row>
        <row r="135">
          <cell r="A135">
            <v>40422</v>
          </cell>
          <cell r="B135">
            <v>43.13</v>
          </cell>
          <cell r="C135">
            <v>47.02</v>
          </cell>
          <cell r="D135">
            <v>41.26</v>
          </cell>
          <cell r="E135">
            <v>41.42</v>
          </cell>
          <cell r="F135">
            <v>41.26</v>
          </cell>
          <cell r="G135">
            <v>47.23</v>
          </cell>
          <cell r="I135">
            <v>40.200000000000003</v>
          </cell>
          <cell r="R135">
            <v>42.422718116323594</v>
          </cell>
        </row>
        <row r="136">
          <cell r="A136">
            <v>40452</v>
          </cell>
          <cell r="B136">
            <v>37.96</v>
          </cell>
          <cell r="C136">
            <v>41.39</v>
          </cell>
          <cell r="D136">
            <v>37.92</v>
          </cell>
          <cell r="E136">
            <v>45.22</v>
          </cell>
          <cell r="F136">
            <v>41.79</v>
          </cell>
          <cell r="G136">
            <v>40.479999999999997</v>
          </cell>
          <cell r="I136">
            <v>39.75</v>
          </cell>
          <cell r="R136">
            <v>42.528472325602145</v>
          </cell>
        </row>
        <row r="137">
          <cell r="A137">
            <v>40483</v>
          </cell>
          <cell r="B137">
            <v>37.28</v>
          </cell>
          <cell r="C137">
            <v>40.369999999999997</v>
          </cell>
          <cell r="D137">
            <v>36.97</v>
          </cell>
          <cell r="E137">
            <v>41.8</v>
          </cell>
          <cell r="F137">
            <v>41.2</v>
          </cell>
          <cell r="G137">
            <v>39.590000000000003</v>
          </cell>
          <cell r="I137">
            <v>36.75</v>
          </cell>
          <cell r="R137">
            <v>45.269190985930464</v>
          </cell>
        </row>
        <row r="138">
          <cell r="A138">
            <v>40513</v>
          </cell>
          <cell r="B138">
            <v>37.29</v>
          </cell>
          <cell r="C138">
            <v>41.93</v>
          </cell>
          <cell r="D138">
            <v>38.42</v>
          </cell>
          <cell r="E138">
            <v>42.52</v>
          </cell>
          <cell r="F138">
            <v>45.13</v>
          </cell>
          <cell r="G138">
            <v>39.49</v>
          </cell>
          <cell r="I138">
            <v>39.700000000000003</v>
          </cell>
          <cell r="R138">
            <v>47.458897384946944</v>
          </cell>
        </row>
        <row r="139">
          <cell r="A139">
            <v>40544</v>
          </cell>
          <cell r="B139">
            <v>38.22</v>
          </cell>
          <cell r="C139">
            <v>43.08</v>
          </cell>
          <cell r="D139">
            <v>39.229999999999997</v>
          </cell>
          <cell r="E139">
            <v>41.38</v>
          </cell>
          <cell r="F139">
            <v>42.28</v>
          </cell>
          <cell r="G139">
            <v>40.590000000000003</v>
          </cell>
          <cell r="I139">
            <v>29.7</v>
          </cell>
          <cell r="R139">
            <v>43.700597905448141</v>
          </cell>
        </row>
        <row r="140">
          <cell r="A140">
            <v>40575</v>
          </cell>
          <cell r="B140">
            <v>38.01</v>
          </cell>
          <cell r="C140">
            <v>41.89</v>
          </cell>
          <cell r="D140">
            <v>38.119999999999997</v>
          </cell>
          <cell r="E140">
            <v>41.85</v>
          </cell>
          <cell r="F140">
            <v>40.380000000000003</v>
          </cell>
          <cell r="G140">
            <v>40.380000000000003</v>
          </cell>
          <cell r="I140">
            <v>31.95</v>
          </cell>
          <cell r="R140">
            <v>42.315354473326025</v>
          </cell>
        </row>
        <row r="141">
          <cell r="A141">
            <v>40603</v>
          </cell>
          <cell r="B141">
            <v>38.01</v>
          </cell>
          <cell r="C141">
            <v>40.22</v>
          </cell>
          <cell r="D141">
            <v>36.130000000000003</v>
          </cell>
          <cell r="E141">
            <v>41.31</v>
          </cell>
          <cell r="F141">
            <v>38.92</v>
          </cell>
          <cell r="G141">
            <v>40.39</v>
          </cell>
          <cell r="I141">
            <v>28.95</v>
          </cell>
          <cell r="R141">
            <v>40.696759681130494</v>
          </cell>
        </row>
        <row r="142">
          <cell r="A142">
            <v>40634</v>
          </cell>
          <cell r="B142">
            <v>37.81</v>
          </cell>
          <cell r="C142">
            <v>40.96</v>
          </cell>
          <cell r="D142">
            <v>35.47</v>
          </cell>
          <cell r="E142">
            <v>42.33</v>
          </cell>
          <cell r="F142">
            <v>38.96</v>
          </cell>
          <cell r="G142">
            <v>40.19</v>
          </cell>
          <cell r="I142">
            <v>36</v>
          </cell>
          <cell r="R142">
            <v>37.297187914788161</v>
          </cell>
        </row>
        <row r="143">
          <cell r="A143">
            <v>40664</v>
          </cell>
          <cell r="B143">
            <v>37.81</v>
          </cell>
          <cell r="C143">
            <v>38.92</v>
          </cell>
          <cell r="D143">
            <v>33.479999999999997</v>
          </cell>
          <cell r="E143">
            <v>43.26</v>
          </cell>
          <cell r="F143">
            <v>39.49</v>
          </cell>
          <cell r="G143">
            <v>40.19</v>
          </cell>
          <cell r="I143">
            <v>36</v>
          </cell>
          <cell r="R143">
            <v>37.26586697425082</v>
          </cell>
        </row>
        <row r="144">
          <cell r="A144">
            <v>40695</v>
          </cell>
          <cell r="B144">
            <v>39.69</v>
          </cell>
          <cell r="C144">
            <v>39.42</v>
          </cell>
          <cell r="D144">
            <v>33.93</v>
          </cell>
          <cell r="E144">
            <v>46.62</v>
          </cell>
          <cell r="F144">
            <v>45.92</v>
          </cell>
          <cell r="G144">
            <v>43.05</v>
          </cell>
          <cell r="I144">
            <v>42</v>
          </cell>
          <cell r="R144">
            <v>37.682112899983203</v>
          </cell>
        </row>
        <row r="145">
          <cell r="A145">
            <v>40725</v>
          </cell>
          <cell r="B145">
            <v>45.63</v>
          </cell>
          <cell r="C145">
            <v>49.71</v>
          </cell>
          <cell r="D145">
            <v>42.85</v>
          </cell>
          <cell r="E145">
            <v>39.729999999999997</v>
          </cell>
          <cell r="F145">
            <v>46.98</v>
          </cell>
          <cell r="G145">
            <v>49.52</v>
          </cell>
          <cell r="I145">
            <v>49</v>
          </cell>
          <cell r="R145">
            <v>38.267433167056168</v>
          </cell>
        </row>
        <row r="146">
          <cell r="A146">
            <v>40756</v>
          </cell>
          <cell r="B146">
            <v>47.92</v>
          </cell>
          <cell r="C146">
            <v>53.12</v>
          </cell>
          <cell r="D146">
            <v>46.43</v>
          </cell>
          <cell r="E146">
            <v>43.36</v>
          </cell>
          <cell r="F146">
            <v>47.14</v>
          </cell>
          <cell r="G146">
            <v>52.59</v>
          </cell>
          <cell r="I146">
            <v>58</v>
          </cell>
          <cell r="R146">
            <v>38.698126903728685</v>
          </cell>
        </row>
        <row r="147">
          <cell r="A147">
            <v>40787</v>
          </cell>
          <cell r="B147">
            <v>43.13</v>
          </cell>
          <cell r="C147">
            <v>47.82</v>
          </cell>
          <cell r="D147">
            <v>41.54</v>
          </cell>
          <cell r="E147">
            <v>41.31</v>
          </cell>
          <cell r="F147">
            <v>41.55</v>
          </cell>
          <cell r="G147">
            <v>47.03</v>
          </cell>
          <cell r="I147">
            <v>40.700000000000003</v>
          </cell>
          <cell r="R147">
            <v>38.731016229903325</v>
          </cell>
        </row>
        <row r="148">
          <cell r="A148">
            <v>40817</v>
          </cell>
          <cell r="B148">
            <v>38.340000000000003</v>
          </cell>
          <cell r="C148">
            <v>42.5</v>
          </cell>
          <cell r="D148">
            <v>38.43</v>
          </cell>
          <cell r="E148">
            <v>46.1</v>
          </cell>
          <cell r="F148">
            <v>42.01</v>
          </cell>
          <cell r="G148">
            <v>40.799999999999997</v>
          </cell>
          <cell r="I148">
            <v>40.25</v>
          </cell>
          <cell r="R148">
            <v>38.823823609352814</v>
          </cell>
        </row>
        <row r="149">
          <cell r="A149">
            <v>40848</v>
          </cell>
          <cell r="B149">
            <v>37.72</v>
          </cell>
          <cell r="C149">
            <v>41.55</v>
          </cell>
          <cell r="D149">
            <v>37.54</v>
          </cell>
          <cell r="E149">
            <v>42.54</v>
          </cell>
          <cell r="F149">
            <v>41.41</v>
          </cell>
          <cell r="G149">
            <v>39.99</v>
          </cell>
          <cell r="I149">
            <v>37.25</v>
          </cell>
          <cell r="R149">
            <v>42.236688834705241</v>
          </cell>
        </row>
        <row r="150">
          <cell r="A150">
            <v>40878</v>
          </cell>
          <cell r="B150">
            <v>37.72</v>
          </cell>
          <cell r="C150">
            <v>43.02</v>
          </cell>
          <cell r="D150">
            <v>38.89</v>
          </cell>
          <cell r="E150">
            <v>43.2</v>
          </cell>
          <cell r="F150">
            <v>45.37</v>
          </cell>
          <cell r="G150">
            <v>39.880000000000003</v>
          </cell>
          <cell r="I150">
            <v>40.200000000000003</v>
          </cell>
          <cell r="R150">
            <v>44.285031406326851</v>
          </cell>
        </row>
        <row r="151">
          <cell r="A151">
            <v>40909</v>
          </cell>
          <cell r="B151">
            <v>38.6</v>
          </cell>
          <cell r="C151">
            <v>44.2</v>
          </cell>
          <cell r="D151">
            <v>39.67</v>
          </cell>
          <cell r="E151">
            <v>41.87</v>
          </cell>
          <cell r="F151">
            <v>42.51</v>
          </cell>
          <cell r="G151">
            <v>40.92</v>
          </cell>
          <cell r="I151">
            <v>29.95</v>
          </cell>
          <cell r="R151">
            <v>43.700597905448141</v>
          </cell>
        </row>
        <row r="152">
          <cell r="A152">
            <v>40940</v>
          </cell>
          <cell r="B152">
            <v>38.409999999999997</v>
          </cell>
          <cell r="C152">
            <v>43.08</v>
          </cell>
          <cell r="D152">
            <v>38.65</v>
          </cell>
          <cell r="E152">
            <v>42.41</v>
          </cell>
          <cell r="F152">
            <v>40.61</v>
          </cell>
          <cell r="G152">
            <v>40.729999999999997</v>
          </cell>
          <cell r="I152">
            <v>32.200000000000003</v>
          </cell>
          <cell r="R152">
            <v>42.315354473326025</v>
          </cell>
        </row>
      </sheetData>
      <sheetData sheetId="16" refreshError="1"/>
      <sheetData sheetId="17" refreshError="1"/>
      <sheetData sheetId="18">
        <row r="38">
          <cell r="B38">
            <v>25.25</v>
          </cell>
          <cell r="C38">
            <v>28.5</v>
          </cell>
          <cell r="D38">
            <v>27.75</v>
          </cell>
          <cell r="E38">
            <v>27.9</v>
          </cell>
          <cell r="F38">
            <v>26.1</v>
          </cell>
          <cell r="G38">
            <v>26.25</v>
          </cell>
          <cell r="I38">
            <v>26.1</v>
          </cell>
          <cell r="R38">
            <v>39.199996948242188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6.0000000000000053E-2</v>
          </cell>
          <cell r="P28">
            <v>-4.0000000000000036E-2</v>
          </cell>
          <cell r="R28">
            <v>9.5000000000000001E-2</v>
          </cell>
          <cell r="V28">
            <v>0.17199999999999999</v>
          </cell>
          <cell r="AB28">
            <v>0.17</v>
          </cell>
          <cell r="AH28">
            <v>0.38600000000000001</v>
          </cell>
        </row>
        <row r="29">
          <cell r="M29">
            <v>-6.5000000000000169E-2</v>
          </cell>
          <cell r="P29">
            <v>-0.12000000000000011</v>
          </cell>
          <cell r="R29">
            <v>-1.4999999999999999E-2</v>
          </cell>
          <cell r="S29">
            <v>-1.4999999999999999E-2</v>
          </cell>
          <cell r="V29">
            <v>-1.0000000200000001E-2</v>
          </cell>
          <cell r="W29">
            <v>-2.00000002E-2</v>
          </cell>
          <cell r="Y29">
            <v>-7.3333333666666667E-2</v>
          </cell>
          <cell r="AB29">
            <v>-7.9999999999999988E-2</v>
          </cell>
          <cell r="AC29">
            <v>-9.999999999999995E-3</v>
          </cell>
          <cell r="AE29">
            <v>2.4999999999999991E-2</v>
          </cell>
          <cell r="AH29">
            <v>0.186</v>
          </cell>
        </row>
        <row r="30">
          <cell r="M30">
            <v>-0.18500000000000005</v>
          </cell>
          <cell r="P30">
            <v>-0.24</v>
          </cell>
          <cell r="R30">
            <v>-0.16500000000000001</v>
          </cell>
          <cell r="S30">
            <v>-1.5000000000000013E-2</v>
          </cell>
          <cell r="V30">
            <v>-5.8999999999999997E-2</v>
          </cell>
          <cell r="W30">
            <v>-2.0000000000000004E-2</v>
          </cell>
          <cell r="Y30">
            <v>-8.2666666666666666E-2</v>
          </cell>
          <cell r="AB30">
            <v>-9.5000000000000001E-2</v>
          </cell>
          <cell r="AC30">
            <v>-5.0000000000000044E-3</v>
          </cell>
          <cell r="AE30">
            <v>-3.0000000000000006E-2</v>
          </cell>
          <cell r="AH30">
            <v>0.1</v>
          </cell>
        </row>
        <row r="31">
          <cell r="M31">
            <v>-3.0000000000000027E-2</v>
          </cell>
          <cell r="P31">
            <v>-6.0000000000000053E-2</v>
          </cell>
          <cell r="R31">
            <v>-0.04</v>
          </cell>
          <cell r="S31">
            <v>-2.5000000000000001E-2</v>
          </cell>
          <cell r="V31">
            <v>-1.3000000000000001E-2</v>
          </cell>
          <cell r="W31">
            <v>-2.1000000000000005E-2</v>
          </cell>
          <cell r="Y31">
            <v>-3.2000000000000001E-2</v>
          </cell>
          <cell r="AB31">
            <v>0.08</v>
          </cell>
          <cell r="AC31">
            <v>-1.4999999999999999E-2</v>
          </cell>
          <cell r="AE31">
            <v>0.17500000000000002</v>
          </cell>
          <cell r="AH31">
            <v>0.10100000000000001</v>
          </cell>
        </row>
        <row r="33">
          <cell r="M33">
            <v>-0.29000000000000004</v>
          </cell>
          <cell r="P33">
            <v>-0.34000000000000008</v>
          </cell>
          <cell r="R33">
            <v>-0.315</v>
          </cell>
          <cell r="S33">
            <v>-1.5000000000000013E-2</v>
          </cell>
          <cell r="V33">
            <v>-0.26</v>
          </cell>
          <cell r="W33">
            <v>-8.0000000000000626E-3</v>
          </cell>
          <cell r="Y33">
            <v>-0.26333333333333342</v>
          </cell>
          <cell r="AB33">
            <v>-0.36571428571428571</v>
          </cell>
          <cell r="AC33">
            <v>0</v>
          </cell>
          <cell r="AE33">
            <v>-0.34928571428571425</v>
          </cell>
          <cell r="AH33">
            <v>-0.2</v>
          </cell>
        </row>
        <row r="34">
          <cell r="M34">
            <v>-0.17500000000000004</v>
          </cell>
          <cell r="P34">
            <v>-0.21999999999999997</v>
          </cell>
          <cell r="R34">
            <v>-0.185</v>
          </cell>
          <cell r="S34">
            <v>5.0000000000000044E-3</v>
          </cell>
          <cell r="V34">
            <v>-0.16999999999999998</v>
          </cell>
          <cell r="W34">
            <v>1.0000000000000286E-3</v>
          </cell>
          <cell r="Y34">
            <v>-0.16533333333333333</v>
          </cell>
          <cell r="AB34">
            <v>-0.12714285714285717</v>
          </cell>
          <cell r="AC34">
            <v>0</v>
          </cell>
          <cell r="AE34">
            <v>-0.10702380952380948</v>
          </cell>
          <cell r="AH34">
            <v>-0.1275</v>
          </cell>
        </row>
        <row r="35">
          <cell r="M35">
            <v>-0.14000000000000012</v>
          </cell>
          <cell r="P35">
            <v>-0.18999999999999995</v>
          </cell>
          <cell r="R35">
            <v>-0.15</v>
          </cell>
          <cell r="S35">
            <v>1.0000000000000009E-2</v>
          </cell>
          <cell r="V35">
            <v>-0.13499999999999998</v>
          </cell>
          <cell r="W35">
            <v>7.0000000000000062E-3</v>
          </cell>
          <cell r="Y35">
            <v>-0.12666666666666668</v>
          </cell>
          <cell r="AB35">
            <v>-9.3214285714285708E-2</v>
          </cell>
          <cell r="AC35">
            <v>0</v>
          </cell>
          <cell r="AE35">
            <v>-7.4285714285714316E-2</v>
          </cell>
          <cell r="AH35">
            <v>-0.1125</v>
          </cell>
        </row>
        <row r="36">
          <cell r="M36">
            <v>4.0000000000000036E-2</v>
          </cell>
          <cell r="P36">
            <v>-0.39000000000000012</v>
          </cell>
          <cell r="R36">
            <v>-0.14000000000000001</v>
          </cell>
          <cell r="S36">
            <v>-1.0000000000000009E-2</v>
          </cell>
          <cell r="V36">
            <v>-0.13999999999999999</v>
          </cell>
          <cell r="W36">
            <v>-9.9999999999999811E-3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-0.42500000000000004</v>
          </cell>
          <cell r="P39">
            <v>-0.42999999999999994</v>
          </cell>
          <cell r="R39">
            <v>-0.41</v>
          </cell>
          <cell r="S39">
            <v>-9.9999999999999534E-3</v>
          </cell>
          <cell r="V39">
            <v>-0.35500000000000004</v>
          </cell>
          <cell r="W39">
            <v>-2.0000000000000018E-3</v>
          </cell>
          <cell r="Y39">
            <v>-0.35233333333333333</v>
          </cell>
          <cell r="AB39">
            <v>-0.56000000000000005</v>
          </cell>
          <cell r="AC39">
            <v>0</v>
          </cell>
          <cell r="AE39">
            <v>-0.57999999999999996</v>
          </cell>
          <cell r="AH39">
            <v>-0.27</v>
          </cell>
        </row>
        <row r="40">
          <cell r="M40">
            <v>-0.36499999999999999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-0.36499999999999999</v>
          </cell>
          <cell r="P41">
            <v>-0.40000000000000013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-0.39000000000000012</v>
          </cell>
          <cell r="P42">
            <v>-0.44500000000000006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-0.40000000000000013</v>
          </cell>
          <cell r="P43">
            <v>-0.49</v>
          </cell>
          <cell r="R43">
            <v>-0.48</v>
          </cell>
          <cell r="S43">
            <v>-1.0000000000000009E-2</v>
          </cell>
          <cell r="V43">
            <v>-0.42499999999999999</v>
          </cell>
          <cell r="W43">
            <v>-2.0000000000000573E-3</v>
          </cell>
          <cell r="Y43">
            <v>-0.4223333333333335</v>
          </cell>
          <cell r="AB43">
            <v>-0.68499999999999994</v>
          </cell>
          <cell r="AC43">
            <v>0</v>
          </cell>
          <cell r="AE43">
            <v>-0.70500000000000007</v>
          </cell>
          <cell r="AH43">
            <v>-0.35</v>
          </cell>
        </row>
        <row r="49">
          <cell r="L49">
            <v>1.9750000000000001</v>
          </cell>
          <cell r="O49">
            <v>2.04</v>
          </cell>
          <cell r="R49">
            <v>2.3199999999999998</v>
          </cell>
          <cell r="V49">
            <v>2.7256</v>
          </cell>
          <cell r="AB49">
            <v>2.8472857142857149</v>
          </cell>
          <cell r="AH49">
            <v>3.2949999999999995</v>
          </cell>
        </row>
        <row r="60">
          <cell r="O60">
            <v>11.942222222222222</v>
          </cell>
          <cell r="R60">
            <v>11.136890951276103</v>
          </cell>
          <cell r="V60">
            <v>10.537763444086103</v>
          </cell>
          <cell r="AB60">
            <v>12.093844077649743</v>
          </cell>
          <cell r="AH60">
            <v>8.9592538046146295</v>
          </cell>
        </row>
        <row r="61">
          <cell r="O61">
            <v>10.470363636363636</v>
          </cell>
          <cell r="R61">
            <v>9.3307839388145304</v>
          </cell>
          <cell r="V61">
            <v>9.3879132231404956</v>
          </cell>
          <cell r="AB61">
            <v>11.134052661959945</v>
          </cell>
          <cell r="AH61">
            <v>8.1486730224169026</v>
          </cell>
        </row>
        <row r="62">
          <cell r="O62">
            <v>9.846233766233766</v>
          </cell>
          <cell r="R62">
            <v>8.773946360153257</v>
          </cell>
          <cell r="V62">
            <v>8.8509827121540781</v>
          </cell>
          <cell r="AB62">
            <v>11.205648875049338</v>
          </cell>
          <cell r="AH62">
            <v>8.2192699946323149</v>
          </cell>
        </row>
        <row r="63">
          <cell r="O63">
            <v>11.665979381443305</v>
          </cell>
          <cell r="R63">
            <v>9.9778270509977833</v>
          </cell>
          <cell r="V63">
            <v>9.6053221707280603</v>
          </cell>
          <cell r="AB63">
            <v>13.505356873396707</v>
          </cell>
          <cell r="AH63">
            <v>8.6438529784537401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35" zoomScaleNormal="100" workbookViewId="0">
      <selection activeCell="C65" sqref="C65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146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37168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25">
      <c r="C13" s="218" t="s">
        <v>145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37168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2.04</v>
      </c>
      <c r="L28" s="62">
        <f>LOOKUP($K$15+1,CurveFetch!D$8:D$1000,CurveFetch!F$8:F$1000)</f>
        <v>2.13</v>
      </c>
      <c r="M28" s="62">
        <f>L28-$L$49</f>
        <v>4.9999999999998934E-3</v>
      </c>
      <c r="N28" s="128">
        <f>M28-'[7]Gas Average Basis'!M28</f>
        <v>-5.500000000000016E-2</v>
      </c>
      <c r="O28" s="62">
        <f>LOOKUP($K$15+2,CurveFetch!$D$8:$D$1000,CurveFetch!$F$8:$F$1000)</f>
        <v>2.1</v>
      </c>
      <c r="P28" s="62">
        <f t="shared" ref="P28:P43" ca="1" si="0">IF(P$22,AveragePrices($F$21,P$23,P$24,$AJ28:$AJ28)-INDIRECT(ADDRESS(P$23,$G$23,,,$F$21)),AveragePrices($F$15,P$23,P$24,$AL28:$AL28))</f>
        <v>-4.9999999999999822E-2</v>
      </c>
      <c r="Q28" s="128">
        <f ca="1">P28-'[7]Gas Average Basis'!P28</f>
        <v>-9.9999999999997868E-3</v>
      </c>
      <c r="R28" s="62">
        <f ca="1">IF(R$22,AveragePrices($F$21,R$23,R$24,$AJ28:$AJ28),AveragePrices($F$15,R$23,R$24,$AL28:$AL28))</f>
        <v>9.5000000000000001E-2</v>
      </c>
      <c r="S28" s="128">
        <f ca="1">R28-'[7]Gas Average Basis'!R28</f>
        <v>0</v>
      </c>
      <c r="T28" s="62">
        <f ca="1">IF(T$22,AveragePrices($F$21,T$23,T$24,$AJ28:$AJ28),AveragePrices($F$15,T$23,T$24,$AL28:$AL28))</f>
        <v>9.5000000000000015E-2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0.16999999999999998</v>
      </c>
      <c r="W28" s="128">
        <f ca="1">V28-'[7]Gas Average Basis'!V28</f>
        <v>-2.0000000000000018E-3</v>
      </c>
      <c r="X28" s="62">
        <f ca="1">IF(X$22,AveragePrices($F$21,X$23,X$24,$AJ28:$AJ28),AveragePrices($F$15,X$23,X$24,$AL28:$AL28))</f>
        <v>0.17833333333333332</v>
      </c>
      <c r="Y28" s="128">
        <v>-4.8300000000000003E-2</v>
      </c>
      <c r="Z28" s="62">
        <f ca="1">IF(Z$22,AveragePrices($F$21,Z$23,Z$24,$AJ28:$AJ28),AveragePrices($F$15,Z$23,Z$24,$AL28:$AL28))</f>
        <v>9.6666666666666679E-2</v>
      </c>
      <c r="AA28" s="128">
        <v>-0.01</v>
      </c>
      <c r="AB28" s="62">
        <f ca="1">IF(AB$22,AveragePrices($F$21,AB$23,AB$24,$AJ28:$AJ28),AveragePrices($F$15,AB$23,AB$24,$AL28:$AL28))</f>
        <v>0.16142857142857142</v>
      </c>
      <c r="AC28" s="128">
        <f ca="1">AB28-'[7]Gas Average Basis'!AB28</f>
        <v>-8.5714285714285909E-3</v>
      </c>
      <c r="AD28" s="62">
        <f ca="1">IF(AD$22,AveragePrices($F$21,AD$23,AD$24,$AJ28:$AJ28),AveragePrices($F$15,AD$23,AD$24,$AL28:$AL28))</f>
        <v>0.22499999999999998</v>
      </c>
      <c r="AE28" s="128">
        <v>-4.4999999999999998E-2</v>
      </c>
      <c r="AF28" s="62">
        <f ca="1">IF(AF$22,AveragePrices($F$21,AF$23,AF$24,$AJ28:$AJ28),AveragePrices($F$15,AF$23,AF$24,$AL28:$AL28))</f>
        <v>0.315</v>
      </c>
      <c r="AG28" s="128">
        <v>-0.03</v>
      </c>
      <c r="AH28" s="62">
        <f ca="1">IF(AH$22,AveragePrices($F$21,AH$23,AH$24,$AJ28:$AJ28),AveragePrices($F$15,AH$23,AH$24,$AL28:$AL28))</f>
        <v>0.375</v>
      </c>
      <c r="AI28" s="92">
        <f ca="1">AH28-'[7]Gas Average Basis'!AH28</f>
        <v>-1.100000000000001E-2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1.93</v>
      </c>
      <c r="L29" s="62">
        <f>LOOKUP($K$15+1,CurveFetch!D$8:D$1000,CurveFetch!Q$8:Q$1000)</f>
        <v>2.0299999999999998</v>
      </c>
      <c r="M29" s="62">
        <f>L29-$L$49</f>
        <v>-9.5000000000000195E-2</v>
      </c>
      <c r="N29" s="128">
        <f>M29-'[7]Gas Average Basis'!M29</f>
        <v>-3.0000000000000027E-2</v>
      </c>
      <c r="O29" s="62">
        <f>LOOKUP($K$15+2,CurveFetch!$D$8:$D$1000,CurveFetch!$Q$8:$Q$1000)</f>
        <v>2</v>
      </c>
      <c r="P29" s="62">
        <f t="shared" ca="1" si="0"/>
        <v>-0.14999999999999991</v>
      </c>
      <c r="Q29" s="128">
        <f ca="1">P29-'[7]Gas Average Basis'!P29</f>
        <v>-2.9999999999999805E-2</v>
      </c>
      <c r="R29" s="62">
        <f ca="1">IF(R$22,AveragePrices($F$21,R$23,R$24,$AJ29:$AJ29),AveragePrices($F$15,R$23,R$24,$AL29:$AL29))</f>
        <v>-1.4999999999999999E-2</v>
      </c>
      <c r="S29" s="128">
        <f ca="1">R29-'[7]Gas Average Basis'!R29</f>
        <v>0</v>
      </c>
      <c r="T29" s="62">
        <f ca="1">IF(T$22,AveragePrices($F$21,T$23,T$24,$AJ29:$AJ29),AveragePrices($F$15,T$23,T$24,$AL29:$AL29))</f>
        <v>-3.8333333333333337E-2</v>
      </c>
      <c r="U29" s="128">
        <f ca="1">T29-'[7]Gas Average Basis'!S29</f>
        <v>-2.3333333333333338E-2</v>
      </c>
      <c r="V29" s="62">
        <f t="shared" ca="1" si="1"/>
        <v>-1.2000000199999999E-2</v>
      </c>
      <c r="W29" s="128">
        <f ca="1">V29-'[7]Gas Average Basis'!V29</f>
        <v>-1.9999999999999983E-3</v>
      </c>
      <c r="X29" s="62">
        <f ca="1">IF(X$22,AveragePrices($F$21,X$23,X$24,$AJ29:$AJ29),AveragePrices($F$15,X$23,X$24,$AL29:$AL29))</f>
        <v>-2.1666667000000001E-2</v>
      </c>
      <c r="Y29" s="128">
        <f ca="1">X29-'[7]Gas Average Basis'!W29</f>
        <v>-1.6666668000000009E-3</v>
      </c>
      <c r="Z29" s="62">
        <f ca="1">IF(Z$22,AveragePrices($F$21,Z$23,Z$24,$AJ29:$AJ29),AveragePrices($F$15,Z$23,Z$24,$AL29:$AL29))</f>
        <v>-0.15333333333333332</v>
      </c>
      <c r="AA29" s="128">
        <f ca="1">Z29-'[7]Gas Average Basis'!Y29</f>
        <v>-7.9999999666666655E-2</v>
      </c>
      <c r="AB29" s="62">
        <f ca="1">IF(AB$22,AveragePrices($F$21,AB$23,AB$24,$AJ29:$AJ29),AveragePrices($F$15,AB$23,AB$24,$AL29:$AL29))</f>
        <v>-8.8571428571428565E-2</v>
      </c>
      <c r="AC29" s="128">
        <f ca="1">AB29-'[7]Gas Average Basis'!AB29</f>
        <v>-8.5714285714285771E-3</v>
      </c>
      <c r="AD29" s="62">
        <f ca="1">IF(AD$22,AveragePrices($F$21,AD$23,AD$24,$AJ29:$AJ29),AveragePrices($F$15,AD$23,AD$24,$AL29:$AL29))</f>
        <v>-2.4999999999999998E-2</v>
      </c>
      <c r="AE29" s="128">
        <f ca="1">AD29-'[7]Gas Average Basis'!AC29</f>
        <v>-1.5000000000000003E-2</v>
      </c>
      <c r="AF29" s="62">
        <f ca="1">IF(AF$22,AveragePrices($F$21,AF$23,AF$24,$AJ29:$AJ29),AveragePrices($F$15,AF$23,AF$24,$AL29:$AL29))</f>
        <v>9.8333333333333328E-2</v>
      </c>
      <c r="AG29" s="128">
        <f ca="1">AF29-'[7]Gas Average Basis'!AE29</f>
        <v>7.3333333333333334E-2</v>
      </c>
      <c r="AH29" s="62">
        <f ca="1">IF(AH$22,AveragePrices($F$21,AH$23,AH$24,$AJ29:$AJ29),AveragePrices($F$15,AH$23,AH$24,$AL29:$AL29))</f>
        <v>0.17500000000000002</v>
      </c>
      <c r="AI29" s="92">
        <f ca="1">AH29-'[7]Gas Average Basis'!AH29</f>
        <v>-1.0999999999999982E-2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1.79</v>
      </c>
      <c r="L30" s="62">
        <f>LOOKUP($K$15+1,CurveFetch!D$8:D$1000,CurveFetch!G$8:G$1000)</f>
        <v>1.96</v>
      </c>
      <c r="M30" s="62">
        <f>L30-$L$49</f>
        <v>-0.16500000000000004</v>
      </c>
      <c r="N30" s="128">
        <f>M30-'[7]Gas Average Basis'!M30</f>
        <v>2.0000000000000018E-2</v>
      </c>
      <c r="O30" s="62">
        <f>LOOKUP($K$15+2,CurveFetch!$D$8:$D$1000,CurveFetch!$G$8:$G$1000)</f>
        <v>1.93</v>
      </c>
      <c r="P30" s="62">
        <f t="shared" ca="1" si="0"/>
        <v>-0.21999999999999997</v>
      </c>
      <c r="Q30" s="128">
        <f ca="1">P30-'[7]Gas Average Basis'!P30</f>
        <v>2.0000000000000018E-2</v>
      </c>
      <c r="R30" s="62">
        <f ca="1">IF(R$22,AveragePrices($F$21,R$23,R$24,$AJ30:$AJ30),AveragePrices($F$15,R$23,R$24,$AL30:$AL30))</f>
        <v>-0.16</v>
      </c>
      <c r="S30" s="128">
        <f ca="1">R30-'[7]Gas Average Basis'!R30</f>
        <v>5.0000000000000044E-3</v>
      </c>
      <c r="T30" s="62">
        <f ca="1">IF(T$22,AveragePrices($F$21,T$23,T$24,$AJ30:$AJ30),AveragePrices($F$15,T$23,T$24,$AL30:$AL30))</f>
        <v>-0.1466666666666667</v>
      </c>
      <c r="U30" s="128">
        <f ca="1">T30-'[7]Gas Average Basis'!S30</f>
        <v>-0.13166666666666668</v>
      </c>
      <c r="V30" s="62">
        <f t="shared" ca="1" si="1"/>
        <v>-6.2E-2</v>
      </c>
      <c r="W30" s="128">
        <f ca="1">V30-'[7]Gas Average Basis'!V30</f>
        <v>-3.0000000000000027E-3</v>
      </c>
      <c r="X30" s="62">
        <f ca="1">IF(X$22,AveragePrices($F$21,X$23,X$24,$AJ30:$AJ30),AveragePrices($F$15,X$23,X$24,$AL30:$AL30))</f>
        <v>-4.9999999999999996E-2</v>
      </c>
      <c r="Y30" s="128">
        <f ca="1">X30-'[7]Gas Average Basis'!W30</f>
        <v>-2.9999999999999992E-2</v>
      </c>
      <c r="Z30" s="62">
        <f ca="1">IF(Z$22,AveragePrices($F$21,Z$23,Z$24,$AJ30:$AJ30),AveragePrices($F$15,Z$23,Z$24,$AL30:$AL30))</f>
        <v>-0.14499999999999999</v>
      </c>
      <c r="AA30" s="128">
        <f ca="1">Z30-'[7]Gas Average Basis'!Y30</f>
        <v>-6.2333333333333324E-2</v>
      </c>
      <c r="AB30" s="62">
        <f ca="1">IF(AB$22,AveragePrices($F$21,AB$23,AB$24,$AJ30:$AJ30),AveragePrices($F$15,AB$23,AB$24,$AL30:$AL30))</f>
        <v>-9.3571428571428569E-2</v>
      </c>
      <c r="AC30" s="128">
        <f ca="1">AB30-'[7]Gas Average Basis'!AB30</f>
        <v>1.4285714285714318E-3</v>
      </c>
      <c r="AD30" s="62">
        <f ca="1">IF(AD$22,AveragePrices($F$21,AD$23,AD$24,$AJ30:$AJ30),AveragePrices($F$15,AD$23,AD$24,$AL30:$AL30))</f>
        <v>-5.000000000000001E-2</v>
      </c>
      <c r="AE30" s="128">
        <f ca="1">AD30-'[7]Gas Average Basis'!AC30</f>
        <v>-4.5000000000000005E-2</v>
      </c>
      <c r="AF30" s="62">
        <f ca="1">IF(AF$22,AveragePrices($F$21,AF$23,AF$24,$AJ30:$AJ30),AveragePrices($F$15,AF$23,AF$24,$AL30:$AL30))</f>
        <v>4.3333333333333335E-2</v>
      </c>
      <c r="AG30" s="128">
        <f ca="1">AF30-'[7]Gas Average Basis'!AE30</f>
        <v>7.3333333333333334E-2</v>
      </c>
      <c r="AH30" s="62">
        <f ca="1">IF(AH$22,AveragePrices($F$21,AH$23,AH$24,$AJ30:$AJ30),AveragePrices($F$15,AH$23,AH$24,$AL30:$AL30))</f>
        <v>0.1</v>
      </c>
      <c r="AI30" s="92">
        <f ca="1">AH30-'[7]Gas Average Basis'!AH30</f>
        <v>0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1.9550000000000001</v>
      </c>
      <c r="L31" s="62">
        <f>LOOKUP($K$15+1,CurveFetch!D$8:D$1000,CurveFetch!H$8:H$1000)</f>
        <v>2.11</v>
      </c>
      <c r="M31" s="62">
        <f>L31-$L$49</f>
        <v>-1.5000000000000124E-2</v>
      </c>
      <c r="N31" s="128">
        <f>M31-'[7]Gas Average Basis'!M31</f>
        <v>1.4999999999999902E-2</v>
      </c>
      <c r="O31" s="62">
        <f>LOOKUP($K$15+2,CurveFetch!$D$8:$D$1000,CurveFetch!$H$8:$H$1000)</f>
        <v>2.09</v>
      </c>
      <c r="P31" s="62">
        <f t="shared" ca="1" si="0"/>
        <v>-6.0000000000000053E-2</v>
      </c>
      <c r="Q31" s="128">
        <f ca="1">P31-'[7]Gas Average Basis'!P31</f>
        <v>0</v>
      </c>
      <c r="R31" s="62">
        <f ca="1">IF(R$22,AveragePrices($F$21,R$23,R$24,$AJ31:$AJ31),AveragePrices($F$15,R$23,R$24,$AL31:$AL31))</f>
        <v>-0.03</v>
      </c>
      <c r="S31" s="128">
        <f ca="1">R31-'[7]Gas Average Basis'!R31</f>
        <v>1.0000000000000002E-2</v>
      </c>
      <c r="T31" s="62">
        <f ca="1">IF(T$22,AveragePrices($F$21,T$23,T$24,$AJ31:$AJ31),AveragePrices($F$15,T$23,T$24,$AL31:$AL31))</f>
        <v>-2.8333333333333335E-2</v>
      </c>
      <c r="U31" s="128">
        <f ca="1">T31-'[7]Gas Average Basis'!S31</f>
        <v>-3.333333333333334E-3</v>
      </c>
      <c r="V31" s="62">
        <f t="shared" ca="1" si="1"/>
        <v>-1.0999999999999999E-2</v>
      </c>
      <c r="W31" s="128">
        <f ca="1">V31-'[7]Gas Average Basis'!V31</f>
        <v>2.0000000000000018E-3</v>
      </c>
      <c r="X31" s="62">
        <f ca="1">IF(X$22,AveragePrices($F$21,X$23,X$24,$AJ31:$AJ31),AveragePrices($F$15,X$23,X$24,$AL31:$AL31))</f>
        <v>-1.3333333333333331E-2</v>
      </c>
      <c r="Y31" s="128">
        <f ca="1">X31-'[7]Gas Average Basis'!W31</f>
        <v>7.6666666666666741E-3</v>
      </c>
      <c r="Z31" s="62">
        <f ca="1">IF(Z$22,AveragePrices($F$21,Z$23,Z$24,$AJ31:$AJ31),AveragePrices($F$15,Z$23,Z$24,$AL31:$AL31))</f>
        <v>1.6666666666666666E-2</v>
      </c>
      <c r="AA31" s="128">
        <f ca="1">Z31-'[7]Gas Average Basis'!Y31</f>
        <v>4.8666666666666664E-2</v>
      </c>
      <c r="AB31" s="62">
        <f ca="1">IF(AB$22,AveragePrices($F$21,AB$23,AB$24,$AJ31:$AJ31),AveragePrices($F$15,AB$23,AB$24,$AL31:$AL31))</f>
        <v>7.1428571428571425E-2</v>
      </c>
      <c r="AC31" s="128">
        <f ca="1">AB31-'[7]Gas Average Basis'!AB31</f>
        <v>-8.5714285714285771E-3</v>
      </c>
      <c r="AD31" s="62">
        <f ca="1">IF(AD$22,AveragePrices($F$21,AD$23,AD$24,$AJ31:$AJ31),AveragePrices($F$15,AD$23,AD$24,$AL31:$AL31))</f>
        <v>0.14499999999999999</v>
      </c>
      <c r="AE31" s="128">
        <f ca="1">AD31-'[7]Gas Average Basis'!AC31</f>
        <v>0.15999999999999998</v>
      </c>
      <c r="AF31" s="62">
        <f ca="1">IF(AF$22,AveragePrices($F$21,AF$23,AF$24,$AJ31:$AJ31),AveragePrices($F$15,AF$23,AF$24,$AL31:$AL31))</f>
        <v>7.4999999999999997E-2</v>
      </c>
      <c r="AG31" s="128">
        <f ca="1">AF31-'[7]Gas Average Basis'!AE31</f>
        <v>-0.10000000000000002</v>
      </c>
      <c r="AH31" s="62">
        <f ca="1">IF(AH$22,AveragePrices($F$21,AH$23,AH$24,$AJ31:$AJ31),AveragePrices($F$15,AH$23,AH$24,$AL31:$AL31))</f>
        <v>0.09</v>
      </c>
      <c r="AI31" s="92">
        <f ca="1">AH31-'[7]Gas Average Basis'!AH31</f>
        <v>-1.100000000000001E-2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1.69</v>
      </c>
      <c r="L33" s="62">
        <f>LOOKUP($K$15+1,CurveFetch!D$8:D$1000,CurveFetch!K$8:K$1000)</f>
        <v>1.82</v>
      </c>
      <c r="M33" s="62">
        <f>L33-$L$49</f>
        <v>-0.30499999999999994</v>
      </c>
      <c r="N33" s="128">
        <f>M33-'[7]Gas Average Basis'!M33</f>
        <v>-1.4999999999999902E-2</v>
      </c>
      <c r="O33" s="62">
        <f>LOOKUP($K$15+2,CurveFetch!$D$8:$D$1000,CurveFetch!$K$8:$K$1000)</f>
        <v>1.84</v>
      </c>
      <c r="P33" s="62">
        <f t="shared" ca="1" si="0"/>
        <v>-0.30999999999999983</v>
      </c>
      <c r="Q33" s="128">
        <f ca="1">P33-'[7]Gas Average Basis'!P33</f>
        <v>3.0000000000000249E-2</v>
      </c>
      <c r="R33" s="62">
        <f ca="1">IF(R$22,AveragePrices($F$21,R$23,R$24,$AJ33:$AJ33),AveragePrices($F$15,R$23,R$24,$AL33:$AL33))</f>
        <v>-0.31</v>
      </c>
      <c r="S33" s="128">
        <f ca="1">R33-'[7]Gas Average Basis'!R33</f>
        <v>5.0000000000000044E-3</v>
      </c>
      <c r="T33" s="62">
        <f ca="1">IF(T$22,AveragePrices($F$21,T$23,T$24,$AJ33:$AJ33),AveragePrices($F$15,T$23,T$24,$AL33:$AL33))</f>
        <v>-0.34500000000000003</v>
      </c>
      <c r="U33" s="128">
        <f ca="1">T33-'[7]Gas Average Basis'!S33</f>
        <v>-0.33</v>
      </c>
      <c r="V33" s="62">
        <f t="shared" ca="1" si="1"/>
        <v>-0.25900000000000001</v>
      </c>
      <c r="W33" s="128">
        <f ca="1">V33-'[7]Gas Average Basis'!V33</f>
        <v>1.0000000000000009E-3</v>
      </c>
      <c r="X33" s="62">
        <f ca="1">IF(X$22,AveragePrices($F$21,X$23,X$24,$AJ33:$AJ33),AveragePrices($F$15,X$23,X$24,$AL33:$AL33))</f>
        <v>-0.25</v>
      </c>
      <c r="Y33" s="128">
        <f ca="1">X33-'[7]Gas Average Basis'!W33</f>
        <v>-0.24199999999999994</v>
      </c>
      <c r="Z33" s="62">
        <f ca="1">IF(Z$22,AveragePrices($F$21,Z$23,Z$24,$AJ33:$AJ33),AveragePrices($F$15,Z$23,Z$24,$AL33:$AL33))</f>
        <v>-0.38500000000000001</v>
      </c>
      <c r="AA33" s="128">
        <f ca="1">Z33-'[7]Gas Average Basis'!Y33</f>
        <v>-0.12166666666666659</v>
      </c>
      <c r="AB33" s="62">
        <f ca="1">IF(AB$22,AveragePrices($F$21,AB$23,AB$24,$AJ33:$AJ33),AveragePrices($F$15,AB$23,AB$24,$AL33:$AL33))</f>
        <v>-0.36571428571428571</v>
      </c>
      <c r="AC33" s="128">
        <f ca="1">AB33-'[7]Gas Average Basis'!AB33</f>
        <v>0</v>
      </c>
      <c r="AD33" s="62">
        <f ca="1">IF(AD$22,AveragePrices($F$21,AD$23,AD$24,$AJ33:$AJ33),AveragePrices($F$15,AD$23,AD$24,$AL33:$AL33))</f>
        <v>-0.34499999999999997</v>
      </c>
      <c r="AE33" s="128">
        <f ca="1">AD33-'[7]Gas Average Basis'!AC33</f>
        <v>-0.34499999999999997</v>
      </c>
      <c r="AF33" s="62">
        <f ca="1">IF(AF$22,AveragePrices($F$21,AF$23,AF$24,$AJ33:$AJ33),AveragePrices($F$15,AF$23,AF$24,$AL33:$AL33))</f>
        <v>-0.25666666666666665</v>
      </c>
      <c r="AG33" s="128">
        <f ca="1">AF33-'[7]Gas Average Basis'!AE33</f>
        <v>9.2619047619047601E-2</v>
      </c>
      <c r="AH33" s="62">
        <f ca="1">IF(AH$22,AveragePrices($F$21,AH$23,AH$24,$AJ33:$AJ33),AveragePrices($F$15,AH$23,AH$24,$AL33:$AL33))</f>
        <v>-0.2</v>
      </c>
      <c r="AI33" s="92">
        <f ca="1">AH33-'[7]Gas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1.8</v>
      </c>
      <c r="L34" s="62">
        <f>LOOKUP($K$15+1,CurveFetch!D$8:D$1000,CurveFetch!R$8:R$1000)</f>
        <v>1.95</v>
      </c>
      <c r="M34" s="62">
        <f>L34-$L$49</f>
        <v>-0.17500000000000004</v>
      </c>
      <c r="N34" s="128">
        <f>M34-'[7]Gas Average Basis'!M34</f>
        <v>0</v>
      </c>
      <c r="O34" s="62">
        <f>LOOKUP($K$15+2,CurveFetch!$D$8:$D$1000,CurveFetch!$R$8:$R$1000)</f>
        <v>1.9475</v>
      </c>
      <c r="P34" s="62">
        <f t="shared" ca="1" si="0"/>
        <v>-0.2024999999999999</v>
      </c>
      <c r="Q34" s="128">
        <f ca="1">P34-'[7]Gas Average Basis'!P34</f>
        <v>1.7500000000000071E-2</v>
      </c>
      <c r="R34" s="62">
        <f ca="1">IF(R$22,AveragePrices($F$21,R$23,R$24,$AJ34:$AJ34),AveragePrices($F$15,R$23,R$24,$AL34:$AL34))</f>
        <v>-0.185</v>
      </c>
      <c r="S34" s="128">
        <f ca="1">R34-'[7]Gas Average Basis'!R34</f>
        <v>0</v>
      </c>
      <c r="T34" s="62">
        <f ca="1">IF(T$22,AveragePrices($F$21,T$23,T$24,$AJ34:$AJ34),AveragePrices($F$15,T$23,T$24,$AL34:$AL34))</f>
        <v>-0.18666666666666668</v>
      </c>
      <c r="U34" s="128">
        <f ca="1">T34-'[7]Gas Average Basis'!S34</f>
        <v>-0.19166666666666668</v>
      </c>
      <c r="V34" s="62">
        <f t="shared" ca="1" si="1"/>
        <v>-0.16999999999999998</v>
      </c>
      <c r="W34" s="128">
        <f ca="1">V34-'[7]Gas Average Basis'!V34</f>
        <v>0</v>
      </c>
      <c r="X34" s="62">
        <f ca="1">IF(X$22,AveragePrices($F$21,X$23,X$24,$AJ34:$AJ34),AveragePrices($F$15,X$23,X$24,$AL34:$AL34))</f>
        <v>-0.16333333333333333</v>
      </c>
      <c r="Y34" s="128">
        <f ca="1">X34-'[7]Gas Average Basis'!W34</f>
        <v>-0.16433333333333336</v>
      </c>
      <c r="Z34" s="62">
        <f ca="1">IF(Z$22,AveragePrices($F$21,Z$23,Z$24,$AJ34:$AJ34),AveragePrices($F$15,Z$23,Z$24,$AL34:$AL34))</f>
        <v>-0.13833333333333334</v>
      </c>
      <c r="AA34" s="128">
        <f ca="1">Z34-'[7]Gas Average Basis'!Y34</f>
        <v>2.6999999999999996E-2</v>
      </c>
      <c r="AB34" s="62">
        <f ca="1">IF(AB$22,AveragePrices($F$21,AB$23,AB$24,$AJ34:$AJ34),AveragePrices($F$15,AB$23,AB$24,$AL34:$AL34))</f>
        <v>-0.12714285714285717</v>
      </c>
      <c r="AC34" s="128">
        <f ca="1">AB34-'[7]Gas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AD34-'[7]Gas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8">
        <f ca="1">AF34-'[7]Gas Average Basis'!AE34</f>
        <v>-2.9642857142857179E-2</v>
      </c>
      <c r="AH34" s="62">
        <f ca="1">IF(AH$22,AveragePrices($F$21,AH$23,AH$24,$AJ34:$AJ34),AveragePrices($F$15,AH$23,AH$24,$AL34:$AL34))</f>
        <v>-0.1275</v>
      </c>
      <c r="AI34" s="92">
        <f ca="1">AH34-'[7]Gas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1.81</v>
      </c>
      <c r="L35" s="62">
        <f>LOOKUP($K$15+1,CurveFetch!D$8:D$1000,CurveFetch!L$8:L$1000)</f>
        <v>1.99</v>
      </c>
      <c r="M35" s="62">
        <f>L35-$L$49</f>
        <v>-0.13500000000000001</v>
      </c>
      <c r="N35" s="128">
        <f>M35-'[7]Gas Average Basis'!M35</f>
        <v>5.0000000000001155E-3</v>
      </c>
      <c r="O35" s="62">
        <f>LOOKUP($K$15+2,CurveFetch!$D$8:$D$1000,CurveFetch!$L$8:$L$1000)</f>
        <v>1.96</v>
      </c>
      <c r="P35" s="62">
        <f t="shared" ca="1" si="0"/>
        <v>-0.18999999999999995</v>
      </c>
      <c r="Q35" s="128">
        <f ca="1">P35-'[7]Gas Average Basis'!P35</f>
        <v>0</v>
      </c>
      <c r="R35" s="62">
        <f ca="1">IF(R$22,AveragePrices($F$21,R$23,R$24,$AJ35:$AJ35),AveragePrices($F$15,R$23,R$24,$AL35:$AL35))</f>
        <v>-0.15</v>
      </c>
      <c r="S35" s="128">
        <f ca="1">R35-'[7]Gas Average Basis'!R35</f>
        <v>0</v>
      </c>
      <c r="T35" s="62">
        <f ca="1">IF(T$22,AveragePrices($F$21,T$23,T$24,$AJ35:$AJ35),AveragePrices($F$15,T$23,T$24,$AL35:$AL35))</f>
        <v>-0.13833333333333334</v>
      </c>
      <c r="U35" s="128">
        <f ca="1">T35-'[7]Gas Average Basis'!S35</f>
        <v>-0.14833333333333334</v>
      </c>
      <c r="V35" s="62">
        <f t="shared" ca="1" si="1"/>
        <v>-0.13499999999999998</v>
      </c>
      <c r="W35" s="128">
        <f ca="1">V35-'[7]Gas Average Basis'!V35</f>
        <v>0</v>
      </c>
      <c r="X35" s="62">
        <f ca="1">IF(X$22,AveragePrices($F$21,X$23,X$24,$AJ35:$AJ35),AveragePrices($F$15,X$23,X$24,$AL35:$AL35))</f>
        <v>-0.12666666666666668</v>
      </c>
      <c r="Y35" s="128">
        <f ca="1">X35-'[7]Gas Average Basis'!W35</f>
        <v>-0.13366666666666668</v>
      </c>
      <c r="Z35" s="62">
        <f ca="1">IF(Z$22,AveragePrices($F$21,Z$23,Z$24,$AJ35:$AJ35),AveragePrices($F$15,Z$23,Z$24,$AL35:$AL35))</f>
        <v>-0.10249999999999999</v>
      </c>
      <c r="AA35" s="128">
        <f ca="1">Z35-'[7]Gas Average Basis'!Y35</f>
        <v>2.4166666666666684E-2</v>
      </c>
      <c r="AB35" s="62">
        <f ca="1">IF(AB$22,AveragePrices($F$21,AB$23,AB$24,$AJ35:$AJ35),AveragePrices($F$15,AB$23,AB$24,$AL35:$AL35))</f>
        <v>-9.3214285714285708E-2</v>
      </c>
      <c r="AC35" s="128">
        <f ca="1">AB35-'[7]Gas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AD35-'[7]Gas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8">
        <f ca="1">AF35-'[7]Gas Average Basis'!AE35</f>
        <v>-4.0714285714285675E-2</v>
      </c>
      <c r="AH35" s="62">
        <f ca="1">IF(AH$22,AveragePrices($F$21,AH$23,AH$24,$AJ35:$AJ35),AveragePrices($F$15,AH$23,AH$24,$AL35:$AL35))</f>
        <v>-0.1125</v>
      </c>
      <c r="AI35" s="92">
        <f ca="1">AH35-'[7]Gas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1.855</v>
      </c>
      <c r="L36" s="62">
        <f>LOOKUP($K$15+1,CurveFetch!D$8:D$1000,CurveFetch!P$8:P$1000)</f>
        <v>2</v>
      </c>
      <c r="M36" s="62">
        <f>L36-$L$49</f>
        <v>-0.125</v>
      </c>
      <c r="N36" s="128">
        <f>M36-'[7]Gas Average Basis'!M36</f>
        <v>-0.16500000000000004</v>
      </c>
      <c r="O36" s="62">
        <f>LOOKUP($K$15+2,CurveFetch!$D$8:$D$1000,CurveFetch!$P$8:$P$1000)</f>
        <v>2</v>
      </c>
      <c r="P36" s="62">
        <f t="shared" ca="1" si="0"/>
        <v>-0.14999999999999991</v>
      </c>
      <c r="Q36" s="128">
        <f ca="1">P36-'[7]Gas Average Basis'!P36</f>
        <v>0.24000000000000021</v>
      </c>
      <c r="R36" s="62">
        <f ca="1">IF(R$22,AveragePrices($F$21,R$23,R$24,$AJ36:$AJ36),AveragePrices($F$15,R$23,R$24,$AL36:$AL36))</f>
        <v>-0.14000000000000001</v>
      </c>
      <c r="S36" s="128">
        <f ca="1">R36-'[7]Gas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T36-'[7]Gas Average Basis'!S36</f>
        <v>-0.12749999999999997</v>
      </c>
      <c r="V36" s="62">
        <f t="shared" ca="1" si="1"/>
        <v>-0.13999999999999999</v>
      </c>
      <c r="W36" s="128">
        <f ca="1">V36-'[7]Gas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X36-'[7]Gas Average Basis'!W36</f>
        <v>-0.12916666666666668</v>
      </c>
      <c r="Z36" s="62">
        <f ca="1">IF(Z$22,AveragePrices($F$21,Z$23,Z$24,$AJ36:$AJ36),AveragePrices($F$15,Z$23,Z$24,$AL36:$AL36))</f>
        <v>-0.14000000000000001</v>
      </c>
      <c r="AA36" s="128">
        <f ca="1">Z36-'[7]Gas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AB36-'[7]Gas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AD36-'[7]Gas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AF36-'[7]Gas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AH36-'[7]Gas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1.54</v>
      </c>
      <c r="L39" s="62">
        <f>LOOKUP($K$15+1,CurveFetch!D$8:D$1000,CurveFetch!I$8:I$1000)</f>
        <v>1.71</v>
      </c>
      <c r="M39" s="62">
        <f>L39-$L$49</f>
        <v>-0.41500000000000004</v>
      </c>
      <c r="N39" s="128">
        <f>M39-'[7]Gas Average Basis'!M39</f>
        <v>1.0000000000000009E-2</v>
      </c>
      <c r="O39" s="62">
        <f>LOOKUP($K$15+2,CurveFetch!$D$8:$D$1000,CurveFetch!$I$8:$I$1000)</f>
        <v>1.75</v>
      </c>
      <c r="P39" s="62">
        <f ca="1">IF(P$22,AveragePrices($F$21,P$23,P$24,$AJ39:$AJ39)-INDIRECT(ADDRESS(P$23,$G$23,,,$F$21)),AveragePrices($F$15,P$23,P$24,$AL39:$AL39))</f>
        <v>-0.39999999999999991</v>
      </c>
      <c r="Q39" s="128">
        <f ca="1">P39-'[7]Gas Average Basis'!P39</f>
        <v>3.0000000000000027E-2</v>
      </c>
      <c r="R39" s="62">
        <f ca="1">IF(R$22,AveragePrices($F$21,R$23,R$24,$AJ39:$AJ39),AveragePrices($F$15,R$23,R$24,$AL39:$AL39))</f>
        <v>-0.41</v>
      </c>
      <c r="S39" s="128">
        <f ca="1">R39-'[7]Gas Average Basis'!R39</f>
        <v>0</v>
      </c>
      <c r="T39" s="62">
        <f ca="1">IF(T$22,AveragePrices($F$21,T$23,T$24,$AJ39:$AJ39),AveragePrices($F$15,T$23,T$24,$AL39:$AL39))</f>
        <v>-0.43333333333333335</v>
      </c>
      <c r="U39" s="128">
        <f ca="1">T39-'[7]Gas Average Basis'!S39</f>
        <v>-0.42333333333333339</v>
      </c>
      <c r="V39" s="62">
        <f ca="1">IF(V$22,AveragePrices($F$21,V$23,V$24,$AJ39:$AJ39),AveragePrices($F$15,V$23,V$24,$AL39:$AL39))</f>
        <v>-0.33900000000000002</v>
      </c>
      <c r="W39" s="128">
        <f ca="1">V39-'[7]Gas Average Basis'!V39</f>
        <v>1.6000000000000014E-2</v>
      </c>
      <c r="X39" s="62">
        <f ca="1">IF(X$22,AveragePrices($F$21,X$23,X$24,$AJ39:$AJ39),AveragePrices($F$15,X$23,X$24,$AL39:$AL39))</f>
        <v>-0.32833333333333331</v>
      </c>
      <c r="Y39" s="128">
        <f ca="1">X39-'[7]Gas Average Basis'!W39</f>
        <v>-0.32633333333333331</v>
      </c>
      <c r="Z39" s="62">
        <f ca="1">IF(Z$22,AveragePrices($F$21,Z$23,Z$24,$AJ39:$AJ39),AveragePrices($F$15,Z$23,Z$24,$AL39:$AL39))</f>
        <v>-0.56000000000000005</v>
      </c>
      <c r="AA39" s="128">
        <f ca="1">Z39-'[7]Gas Average Basis'!Y39</f>
        <v>-0.20766666666666672</v>
      </c>
      <c r="AB39" s="62">
        <f ca="1">IF(AB$22,AveragePrices($F$21,AB$23,AB$24,$AJ39:$AJ39),AveragePrices($F$15,AB$23,AB$24,$AL39:$AL39))</f>
        <v>-0.56000000000000005</v>
      </c>
      <c r="AC39" s="128">
        <f ca="1">AB39-'[7]Gas Average Basis'!AB39</f>
        <v>0</v>
      </c>
      <c r="AD39" s="62">
        <f ca="1">IF(AD$22,AveragePrices($F$21,AD$23,AD$24,$AJ39:$AJ39),AveragePrices($F$15,AD$23,AD$24,$AL39:$AL39))</f>
        <v>-0.56000000000000005</v>
      </c>
      <c r="AE39" s="128">
        <f ca="1">AD39-'[7]Gas Average Basis'!AC39</f>
        <v>-0.56000000000000005</v>
      </c>
      <c r="AF39" s="62">
        <f ca="1">IF(AF$22,AveragePrices($F$21,AF$23,AF$24,$AJ39:$AJ39),AveragePrices($F$15,AF$23,AF$24,$AL39:$AL39))</f>
        <v>-0.3666666666666667</v>
      </c>
      <c r="AG39" s="128">
        <f ca="1">AF39-'[7]Gas Average Basis'!AE39</f>
        <v>0.21333333333333326</v>
      </c>
      <c r="AH39" s="62">
        <f ca="1">IF(AH$22,AveragePrices($F$21,AH$23,AH$24,$AJ39:$AJ39),AveragePrices($F$15,AH$23,AH$24,$AL39:$AL39))</f>
        <v>-0.27</v>
      </c>
      <c r="AI39" s="92">
        <f ca="1">AH39-'[7]Gas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1.62</v>
      </c>
      <c r="L40" s="62">
        <f>LOOKUP($K$15+1,CurveFetch!D$8:D$1000,CurveFetch!M$8:M$1000)</f>
        <v>1.8</v>
      </c>
      <c r="M40" s="62">
        <f>L40-$L$49</f>
        <v>-0.32499999999999996</v>
      </c>
      <c r="N40" s="128">
        <f>M40-'[7]Gas Average Basis'!M40</f>
        <v>4.0000000000000036E-2</v>
      </c>
      <c r="O40" s="62">
        <f>LOOKUP($K$15+2,CurveFetch!$D$8:$D$1000,CurveFetch!$M$8:$M$1000)</f>
        <v>1.79</v>
      </c>
      <c r="P40" s="62">
        <f ca="1">IF(P$22,AveragePrices($F$21,P$23,P$24,$AJ40:$AJ40)-INDIRECT(ADDRESS(P$23,$G$23,,,$F$21)),AveragePrices($F$15,P$23,P$24,$AL40:$AL40))</f>
        <v>-0.76</v>
      </c>
      <c r="Q40" s="128">
        <f ca="1">P40-'[7]Gas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R40-'[7]Gas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T40-'[7]Gas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V40-'[7]Gas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X40-'[7]Gas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Z40-'[7]Gas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AB40-'[7]Gas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AD40-'[7]Gas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AF40-'[7]Gas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AH40-'[7]Gas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1.62</v>
      </c>
      <c r="L41" s="62">
        <f>LOOKUP($K$15+1,CurveFetch!D$8:D$1000,CurveFetch!M$8:M$1000)</f>
        <v>1.8</v>
      </c>
      <c r="M41" s="62">
        <f>L41-$L$49</f>
        <v>-0.32499999999999996</v>
      </c>
      <c r="N41" s="128">
        <f>M41-'[7]Gas Average Basis'!M41</f>
        <v>4.0000000000000036E-2</v>
      </c>
      <c r="O41" s="62">
        <f>LOOKUP($K$15+2,CurveFetch!$D$8:$D$1000,CurveFetch!$M$8:$M$1000)</f>
        <v>1.79</v>
      </c>
      <c r="P41" s="62">
        <f ca="1">IF(P$22,AveragePrices($F$21,P$23,P$24,$AJ41:$AJ41)-INDIRECT(ADDRESS(P$23,$G$23,,,$F$21)),AveragePrices($F$15,P$23,P$24,$AL41:$AL41))</f>
        <v>-0.35999999999999988</v>
      </c>
      <c r="Q41" s="128">
        <f ca="1">P41-'[7]Gas Average Basis'!P41</f>
        <v>4.0000000000000258E-2</v>
      </c>
      <c r="R41" s="62">
        <f ca="1">IF(R$22,AveragePrices($F$21,R$23,R$24,$AJ41:$AJ41),AveragePrices($F$15,R$23,R$24,$AL41:$AL41))</f>
        <v>-0.21</v>
      </c>
      <c r="S41" s="128">
        <f ca="1">R41-'[7]Gas Average Basis'!R41</f>
        <v>0</v>
      </c>
      <c r="T41" s="62">
        <f ca="1">IF(T$22,AveragePrices($F$21,T$23,T$24,$AJ41:$AJ41),AveragePrices($F$15,T$23,T$24,$AL41:$AL41))</f>
        <v>-0.16333333333333333</v>
      </c>
      <c r="U41" s="128">
        <f ca="1">T41-'[7]Gas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8">
        <f ca="1">V41-'[7]Gas Average Basis'!V41</f>
        <v>0</v>
      </c>
      <c r="X41" s="62">
        <f ca="1">IF(X$22,AveragePrices($F$21,X$23,X$24,$AJ41:$AJ41),AveragePrices($F$15,X$23,X$24,$AL41:$AL41))</f>
        <v>-4.4999999999999991E-2</v>
      </c>
      <c r="Y41" s="128">
        <f ca="1">X41-'[7]Gas Average Basis'!W41</f>
        <v>-4.4999999999999991E-2</v>
      </c>
      <c r="Z41" s="62">
        <f ca="1">IF(Z$22,AveragePrices($F$21,Z$23,Z$24,$AJ41:$AJ41),AveragePrices($F$15,Z$23,Z$24,$AL41:$AL41))</f>
        <v>-0.315</v>
      </c>
      <c r="AA41" s="128">
        <f ca="1">Z41-'[7]Gas Average Basis'!Y41</f>
        <v>-0.27</v>
      </c>
      <c r="AB41" s="62">
        <f ca="1">IF(AB$22,AveragePrices($F$21,AB$23,AB$24,$AJ41:$AJ41),AveragePrices($F$15,AB$23,AB$24,$AL41:$AL41))</f>
        <v>-0.315</v>
      </c>
      <c r="AC41" s="128">
        <f ca="1">AB41-'[7]Gas Average Basis'!AB41</f>
        <v>0</v>
      </c>
      <c r="AD41" s="62">
        <f ca="1">IF(AD$22,AveragePrices($F$21,AD$23,AD$24,$AJ41:$AJ41),AveragePrices($F$15,AD$23,AD$24,$AL41:$AL41))</f>
        <v>-0.315</v>
      </c>
      <c r="AE41" s="128">
        <f ca="1">AD41-'[7]Gas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8">
        <f ca="1">AF41-'[7]Gas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AH41-'[7]Gas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1.5515000000000001</v>
      </c>
      <c r="L42" s="62">
        <f>LOOKUP($K$15+1,CurveFetch!D$8:D$1000,CurveFetch!N$8:N$1000)</f>
        <v>1.7970000000000002</v>
      </c>
      <c r="M42" s="62">
        <f>L42-$L$49</f>
        <v>-0.32799999999999985</v>
      </c>
      <c r="N42" s="128">
        <f>M42-'[7]Gas Average Basis'!M42</f>
        <v>6.2000000000000277E-2</v>
      </c>
      <c r="O42" s="62">
        <f>LOOKUP($K$15+2,CurveFetch!$D$8:$D$1000,CurveFetch!$N$8:$N$1000)</f>
        <v>1.7630000000000001</v>
      </c>
      <c r="P42" s="62">
        <f t="shared" ca="1" si="0"/>
        <v>-0.38699999999999979</v>
      </c>
      <c r="Q42" s="128">
        <f ca="1">P42-'[7]Gas Average Basis'!P42</f>
        <v>5.8000000000000274E-2</v>
      </c>
      <c r="R42" s="62">
        <f ca="1">IF(R$22,AveragePrices($F$21,R$23,R$24,$AJ42:$AJ42),AveragePrices($F$15,R$23,R$24,$AL42:$AL42))</f>
        <v>-0.46500000000000002</v>
      </c>
      <c r="S42" s="128">
        <f ca="1">R42-'[7]Gas Average Basis'!R42</f>
        <v>0</v>
      </c>
      <c r="T42" s="62">
        <f ca="1">IF(T$22,AveragePrices($F$21,T$23,T$24,$AJ42:$AJ42),AveragePrices($F$15,T$23,T$24,$AL42:$AL42))</f>
        <v>-0.4378450159509733</v>
      </c>
      <c r="U42" s="128">
        <f ca="1">T42-'[7]Gas Average Basis'!S42</f>
        <v>-0.4378450159509733</v>
      </c>
      <c r="V42" s="62">
        <f t="shared" ca="1" si="1"/>
        <v>-0.45300000000000001</v>
      </c>
      <c r="W42" s="128">
        <f ca="1">V42-'[7]Gas Average Basis'!V42</f>
        <v>0</v>
      </c>
      <c r="X42" s="62">
        <f ca="1">IF(X$22,AveragePrices($F$21,X$23,X$24,$AJ42:$AJ42),AveragePrices($F$15,X$23,X$24,$AL42:$AL42))</f>
        <v>-0.44500000000000001</v>
      </c>
      <c r="Y42" s="128">
        <f ca="1">X42-'[7]Gas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8">
        <f ca="1">Z42-'[7]Gas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8">
        <f ca="1">AB42-'[7]Gas Average Basis'!AB42</f>
        <v>0</v>
      </c>
      <c r="AD42" s="62">
        <f ca="1">IF(AD$22,AveragePrices($F$21,AD$23,AD$24,$AJ42:$AJ42),AveragePrices($F$15,AD$23,AD$24,$AL42:$AL42))</f>
        <v>-0.46300000000000002</v>
      </c>
      <c r="AE42" s="128">
        <f ca="1">AD42-'[7]Gas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8">
        <f ca="1">AF42-'[7]Gas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AH42-'[7]Gas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147</v>
      </c>
      <c r="F43" s="73" t="s">
        <v>147</v>
      </c>
      <c r="G43" s="73"/>
      <c r="H43" s="73"/>
      <c r="I43" s="73"/>
      <c r="J43" s="73"/>
      <c r="K43" s="80">
        <f>LOOKUP($K$15,CurveFetch!$D$8:$D$1000,CurveFetch!$O$8:$O$1000)</f>
        <v>1.57</v>
      </c>
      <c r="L43" s="62">
        <f>LOOKUP($K$15+1,CurveFetch!D$8:D$1000,CurveFetch!O$8:O$1000)</f>
        <v>1.7</v>
      </c>
      <c r="M43" s="62">
        <f>L43-$L$49</f>
        <v>-0.42500000000000004</v>
      </c>
      <c r="N43" s="128">
        <f>M43-'[7]Gas Average Basis'!M43</f>
        <v>-2.4999999999999911E-2</v>
      </c>
      <c r="O43" s="62">
        <f>LOOKUP($K$15+2,CurveFetch!$D$8:$D$1000,CurveFetch!$O$8:$O$1000)</f>
        <v>1.7</v>
      </c>
      <c r="P43" s="62">
        <f t="shared" ca="1" si="0"/>
        <v>-0.44999999999999996</v>
      </c>
      <c r="Q43" s="128">
        <f ca="1">P43-'[7]Gas Average Basis'!P43</f>
        <v>4.0000000000000036E-2</v>
      </c>
      <c r="R43" s="62">
        <f ca="1">IF(R$22,AveragePrices($F$21,R$23,R$24,$AJ43:$AJ43),AveragePrices($F$15,R$23,R$24,$AL43:$AL43))</f>
        <v>-0.48</v>
      </c>
      <c r="S43" s="128">
        <f ca="1">R43-'[7]Gas Average Basis'!R43</f>
        <v>0</v>
      </c>
      <c r="T43" s="62">
        <f ca="1">IF(T$22,AveragePrices($F$21,T$23,T$24,$AJ43:$AJ43),AveragePrices($F$15,T$23,T$24,$AL43:$AL43))</f>
        <v>-0.54333333333333333</v>
      </c>
      <c r="U43" s="128">
        <f ca="1">T43-'[7]Gas Average Basis'!S43</f>
        <v>-0.53333333333333333</v>
      </c>
      <c r="V43" s="62">
        <f t="shared" ca="1" si="1"/>
        <v>-0.40899999999999997</v>
      </c>
      <c r="W43" s="128">
        <f ca="1">V43-'[7]Gas Average Basis'!V43</f>
        <v>1.6000000000000014E-2</v>
      </c>
      <c r="X43" s="62">
        <f ca="1">IF(X$22,AveragePrices($F$21,X$23,X$24,$AJ43:$AJ43),AveragePrices($F$15,X$23,X$24,$AL43:$AL43))</f>
        <v>-0.39833333333333337</v>
      </c>
      <c r="Y43" s="128">
        <f ca="1">X43-'[7]Gas Average Basis'!W43</f>
        <v>-0.39633333333333332</v>
      </c>
      <c r="Z43" s="62">
        <f ca="1">IF(Z$22,AveragePrices($F$21,Z$23,Z$24,$AJ43:$AJ43),AveragePrices($F$15,Z$23,Z$24,$AL43:$AL43))</f>
        <v>-0.68500000000000005</v>
      </c>
      <c r="AA43" s="128">
        <f ca="1">Z43-'[7]Gas Average Basis'!Y43</f>
        <v>-0.26266666666666655</v>
      </c>
      <c r="AB43" s="62">
        <f ca="1">IF(AB$22,AveragePrices($F$21,AB$23,AB$24,$AJ43:$AJ43),AveragePrices($F$15,AB$23,AB$24,$AL43:$AL43))</f>
        <v>-0.68499999999999994</v>
      </c>
      <c r="AC43" s="128">
        <f ca="1">AB43-'[7]Gas Average Basis'!AB43</f>
        <v>0</v>
      </c>
      <c r="AD43" s="62">
        <f ca="1">IF(AD$22,AveragePrices($F$21,AD$23,AD$24,$AJ43:$AJ43),AveragePrices($F$15,AD$23,AD$24,$AL43:$AL43))</f>
        <v>-0.68500000000000005</v>
      </c>
      <c r="AE43" s="128">
        <f ca="1">AD43-'[7]Gas Average Basis'!AC43</f>
        <v>-0.68500000000000005</v>
      </c>
      <c r="AF43" s="62">
        <f ca="1">IF(AF$22,AveragePrices($F$21,AF$23,AF$24,$AJ43:$AJ43),AveragePrices($F$15,AF$23,AF$24,$AL43:$AL43))</f>
        <v>-0.46166666666666673</v>
      </c>
      <c r="AG43" s="128">
        <f ca="1">AF43-'[7]Gas Average Basis'!AE43</f>
        <v>0.24333333333333335</v>
      </c>
      <c r="AH43" s="62">
        <f ca="1">IF(AH$22,AveragePrices($F$21,AH$23,AH$24,$AJ43:$AJ43),AveragePrices($F$15,AH$23,AH$24,$AL43:$AL43))</f>
        <v>-0.35</v>
      </c>
      <c r="AI43" s="92">
        <f ca="1">AH43-'[7]Gas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2.15</v>
      </c>
      <c r="K49" s="80">
        <f>LOOKUP($K$15,CurveFetch!$D$8:$D$1000,CurveFetch!$E$8:$E$1000)</f>
        <v>1.9750000000000001</v>
      </c>
      <c r="L49" s="62">
        <f>LOOKUP($K$15+1,CurveFetch!D$8:D$1000,CurveFetch!E$8:E$1000)</f>
        <v>2.125</v>
      </c>
      <c r="M49" s="62"/>
      <c r="N49" s="128">
        <f>L49-'[7]Gas Average Basis'!L49</f>
        <v>0.14999999999999991</v>
      </c>
      <c r="O49" s="62">
        <f>LOOKUP($K$15+2,CurveFetch!$D$8:$D$1000,CurveFetch!$E$8:$E$1000)</f>
        <v>2.15</v>
      </c>
      <c r="P49" s="62"/>
      <c r="Q49" s="128">
        <f>O49-'[7]Gas Average Basis'!O49</f>
        <v>0.10999999999999988</v>
      </c>
      <c r="R49" s="62">
        <f ca="1">IF(R$22,AveragePrices($F$21,R$23,R$24,$AJ49:$AJ49),AveragePrices($F$15,R$23,R$24,$AL49:$AL49))</f>
        <v>2.4140000000000001</v>
      </c>
      <c r="S49" s="128">
        <f ca="1">R49-'[7]Gas Average Basis'!R49</f>
        <v>9.4000000000000306E-2</v>
      </c>
      <c r="T49" s="62">
        <f ca="1">IF(T$22,AveragePrices($F$21,T$23,T$24,$AJ49:$AJ49),AveragePrices($F$15,T$23,T$24,$AL49:$AL49))</f>
        <v>2.3379999999999996</v>
      </c>
      <c r="U49" s="129"/>
      <c r="V49" s="62">
        <f ca="1">IF(V$22,AveragePrices($F$21,V$23,V$24,$AJ49:$AJ49),AveragePrices($F$15,V$23,V$24,$AL49:$AL49))</f>
        <v>2.8020000000000005</v>
      </c>
      <c r="W49" s="128">
        <f ca="1">V49-'[7]Gas Average Basis'!V49</f>
        <v>7.6400000000000468E-2</v>
      </c>
      <c r="X49" s="62">
        <f ca="1">IF(X$22,AveragePrices($F$21,X$23,X$24,$AJ49:$AJ49),AveragePrices($F$15,X$23,X$24,$AL49:$AL49))</f>
        <v>2.9420000000000002</v>
      </c>
      <c r="Y49" s="128"/>
      <c r="Z49" s="62">
        <f ca="1">IF(Z$22,AveragePrices($F$21,Z$23,Z$24,$AJ49:$AJ49),AveragePrices($F$15,Z$23,Z$24,$AL49:$AL49))</f>
        <v>2.8366666666666664</v>
      </c>
      <c r="AA49" s="128"/>
      <c r="AB49" s="62">
        <f ca="1">IF(AB$22,AveragePrices($F$21,AB$23,AB$24,$AJ49:$AJ49),AveragePrices($F$15,AB$23,AB$24,$AL49:$AL49))</f>
        <v>2.9005714285714288</v>
      </c>
      <c r="AC49" s="128">
        <f ca="1">AB49-'[7]Gas Average Basis'!AB49</f>
        <v>5.3285714285713937E-2</v>
      </c>
      <c r="AD49" s="62">
        <f ca="1">IF(AD$22,AveragePrices($F$21,AD$23,AD$24,$AJ49:$AJ49),AveragePrices($F$15,AD$23,AD$24,$AL49:$AL49))</f>
        <v>2.9396666666666662</v>
      </c>
      <c r="AE49" s="128"/>
      <c r="AF49" s="62">
        <f ca="1">IF(AF$22,AveragePrices($F$21,AF$23,AF$24,$AJ49:$AJ49),AveragePrices($F$15,AF$23,AF$24,$AL49:$AL49))</f>
        <v>3.1716666666666669</v>
      </c>
      <c r="AG49" s="128"/>
      <c r="AH49" s="62">
        <f ca="1">IF(AH$22,AveragePrices($F$21,AH$23,AH$24,$AJ49:$AJ49),AveragePrices($F$15,AH$23,AH$24,$AL49:$AL49))</f>
        <v>3.347</v>
      </c>
      <c r="AI49" s="92">
        <f ca="1">AH49-'[7]Gas Average Basis'!AH49</f>
        <v>5.200000000000049E-2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177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37167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137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2.04</v>
      </c>
      <c r="L60" s="62"/>
      <c r="M60" s="62"/>
      <c r="N60" s="128"/>
      <c r="O60" s="62">
        <f>(PowerPrices!C9-2)/O30</f>
        <v>10.938039723661486</v>
      </c>
      <c r="P60" s="62"/>
      <c r="Q60" s="128">
        <f>O60-'[7]Gas Average Basis'!O60</f>
        <v>-1.0041824985607359</v>
      </c>
      <c r="R60" s="62">
        <f ca="1">(PowerPrices!D9-2)/(R$49+R30)</f>
        <v>11.42413487133984</v>
      </c>
      <c r="S60" s="128">
        <f ca="1">R60-'[7]Gas Average Basis'!R60</f>
        <v>0.28724392006373733</v>
      </c>
      <c r="T60" s="62"/>
      <c r="U60" s="128"/>
      <c r="V60" s="62">
        <f ca="1">(AVERAGE(PowerPrices!D9,PowerPrices!E9,PowerPrices!H9,PowerPrices!I9,PowerPrices!K9)-2)/(V$49+V30)</f>
        <v>10.682481751824815</v>
      </c>
      <c r="W60" s="128">
        <f ca="1">V60-'[7]Gas Average Basis'!V60</f>
        <v>0.14471830773871197</v>
      </c>
      <c r="X60" s="62">
        <f ca="1">(AVERAGE(PowerPrices!H9,PowerPrices!I9,PowerPrices!K9)-2)/(X$49+X30)</f>
        <v>10.114107883817427</v>
      </c>
      <c r="Y60" s="128"/>
      <c r="Z60" s="62">
        <f ca="1">(AVERAGE(PowerPrices!L9,PowerPrices!M9,PowerPrices!N9)-2)/(Z$49+Z30)</f>
        <v>9.5046439628482968</v>
      </c>
      <c r="AA60" s="128"/>
      <c r="AB60" s="62">
        <f ca="1">(AVERAGE(PowerPrices!L9,PowerPrices!M9,PowerPrices!N9,PowerPrices!P9,PowerPrices!Q9,PowerPrices!R9,PowerPrices!T9)-2)/(AB$49+AB30)</f>
        <v>11.998066059341442</v>
      </c>
      <c r="AC60" s="128">
        <f ca="1">AB60-'[7]Gas Average Basis'!AB60</f>
        <v>-9.5778018308301682E-2</v>
      </c>
      <c r="AD60" s="62">
        <f ca="1">(AVERAGE(PowerPrices!P9,PowerPrices!Q9,PowerPrices!R9)-2)/(AD$49+AD30)</f>
        <v>14.476871611489218</v>
      </c>
      <c r="AE60" s="128"/>
      <c r="AF60" s="62">
        <f ca="1">(PowerPrices!S9-2)/(AF$49+AF30)</f>
        <v>10.108864696734058</v>
      </c>
      <c r="AG60" s="128"/>
      <c r="AH60" s="62">
        <f ca="1">(AVERAGE(PowerPrices!T9,PowerPrices!U9,PowerPrices!V9,PowerPrices!AG9,PowerPrices!AH9,PowerPrices!AI9)-2)/(AH$49+AH30)</f>
        <v>8.9570641137220761</v>
      </c>
      <c r="AI60" s="128">
        <f ca="1">AH60-'[7]Gas Average Basis'!AH60</f>
        <v>-2.1896908925533864E-3</v>
      </c>
      <c r="AJ60" s="63"/>
      <c r="AK60" s="63"/>
      <c r="AL60" s="63"/>
    </row>
    <row r="61" spans="3:38" x14ac:dyDescent="0.2">
      <c r="C61" s="100" t="s">
        <v>139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1.93</v>
      </c>
      <c r="L61" s="62"/>
      <c r="M61" s="62"/>
      <c r="N61" s="128"/>
      <c r="O61" s="62">
        <f>(PowerPrices!C11-2)/(O28+0.2)</f>
        <v>10.092210144927536</v>
      </c>
      <c r="P61" s="62"/>
      <c r="Q61" s="128">
        <f>O61-'[7]Gas Average Basis'!O61</f>
        <v>-0.3781534914361</v>
      </c>
      <c r="R61" s="62">
        <f ca="1">(PowerPrices!D11-2)/(R$49+R28+0.2)</f>
        <v>9.5607235142118832</v>
      </c>
      <c r="S61" s="128">
        <f ca="1">R61-'[7]Gas Average Basis'!R61</f>
        <v>0.22993957539735277</v>
      </c>
      <c r="T61" s="62"/>
      <c r="U61" s="128"/>
      <c r="V61" s="62">
        <f ca="1">(AVERAGE(PowerPrices!D11,PowerPrices!E11,PowerPrices!H11,PowerPrices!I11,PowerPrices!K11)-2)/(V$49+V28+0.2)</f>
        <v>9.5491803278688501</v>
      </c>
      <c r="W61" s="128">
        <f ca="1">V61-'[7]Gas Average Basis'!V61</f>
        <v>0.16126710472835448</v>
      </c>
      <c r="X61" s="62">
        <f ca="1">(AVERAGE(PowerPrices!H11,PowerPrices!I11,PowerPrices!K11)-2)/(X$49+X28+0.2)</f>
        <v>9.4117056520429667</v>
      </c>
      <c r="Y61" s="128"/>
      <c r="Z61" s="62">
        <f ca="1">(AVERAGE(PowerPrices!L11,PowerPrices!M11,PowerPrices!N11)-2)/(Z$49+Z28+0.2)</f>
        <v>9.4946808510638299</v>
      </c>
      <c r="AA61" s="128"/>
      <c r="AB61" s="62">
        <f ca="1">(AVERAGE(PowerPrices!L11,PowerPrices!M11,PowerPrices!N11,PowerPrices!P11,PowerPrices!Q11,PowerPrices!R11,PowerPrices!T11)-2)/(AB$49+AB28+0.2)</f>
        <v>11.211351493387053</v>
      </c>
      <c r="AC61" s="128">
        <f ca="1">AB61-'[7]Gas Average Basis'!AB61</f>
        <v>7.7298831427107473E-2</v>
      </c>
      <c r="AD61" s="62">
        <f ca="1">(AVERAGE(PowerPrices!P11,PowerPrices!Q11,PowerPrices!R11)-2)/(AD$49+AD28+0.2)</f>
        <v>13.077075490390332</v>
      </c>
      <c r="AE61" s="128"/>
      <c r="AF61" s="62">
        <f ca="1">(PowerPrices!S11-2)/(AF$49+AF28+0.2)</f>
        <v>9.222423146473778</v>
      </c>
      <c r="AG61" s="128"/>
      <c r="AH61" s="62">
        <f ca="1">(AVERAGE(PowerPrices!T11,PowerPrices!U11,PowerPrices!V11,PowerPrices!AG11,PowerPrices!AH11,PowerPrices!AI11)-2)/(AH$49+AH28+0.2)</f>
        <v>8.3184599694033654</v>
      </c>
      <c r="AI61" s="128">
        <f ca="1">AH61-'[7]Gas Average Basis'!AH61</f>
        <v>0.16978694698646279</v>
      </c>
      <c r="AJ61" s="63"/>
      <c r="AK61" s="63"/>
      <c r="AL61" s="63"/>
    </row>
    <row r="62" spans="3:38" x14ac:dyDescent="0.2">
      <c r="C62" s="100" t="s">
        <v>141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1.79</v>
      </c>
      <c r="L62" s="62"/>
      <c r="M62" s="62"/>
      <c r="N62" s="128"/>
      <c r="O62" s="62">
        <f>(PowerPrices!C13-2)/(O31+0.33)</f>
        <v>9.3956611570247937</v>
      </c>
      <c r="P62" s="62"/>
      <c r="Q62" s="128">
        <f>O62-'[7]Gas Average Basis'!O62</f>
        <v>-0.45057260920897235</v>
      </c>
      <c r="R62" s="62">
        <f ca="1">(PowerPrices!D13-2)/(R$49+R31+0.33)</f>
        <v>8.8798820928518776</v>
      </c>
      <c r="S62" s="128">
        <f ca="1">R62-'[7]Gas Average Basis'!R62</f>
        <v>0.10593573269862055</v>
      </c>
      <c r="T62" s="62"/>
      <c r="U62" s="128"/>
      <c r="V62" s="62">
        <f ca="1">(AVERAGE(PowerPrices!D13,PowerPrices!E13,PowerPrices!H13,PowerPrices!I13,PowerPrices!K13)-2)/(V$49+V31+0.33)</f>
        <v>8.9009932713873745</v>
      </c>
      <c r="W62" s="128">
        <f ca="1">V62-'[7]Gas Average Basis'!V62</f>
        <v>5.0010559233296448E-2</v>
      </c>
      <c r="X62" s="62">
        <f ca="1">(AVERAGE(PowerPrices!H13,PowerPrices!I13,PowerPrices!K13)-2)/(X$49+X31+0.33)</f>
        <v>8.8993453355155481</v>
      </c>
      <c r="Y62" s="128"/>
      <c r="Z62" s="62">
        <f ca="1">(AVERAGE(PowerPrices!L13,PowerPrices!M13,PowerPrices!N13)-2)/(Z$49+Z31+0.33)</f>
        <v>9.8167539267015709</v>
      </c>
      <c r="AA62" s="128"/>
      <c r="AB62" s="62">
        <f ca="1">(AVERAGE(PowerPrices!L13,PowerPrices!M13,PowerPrices!N13,PowerPrices!P13,PowerPrices!Q13,PowerPrices!R13,PowerPrices!T13)-2)/(AB$49+AB31+0.33)</f>
        <v>11.237777970061432</v>
      </c>
      <c r="AC62" s="128">
        <f ca="1">AB62-'[7]Gas Average Basis'!AB62</f>
        <v>3.21290950120936E-2</v>
      </c>
      <c r="AD62" s="62">
        <f ca="1">(AVERAGE(PowerPrices!P13,PowerPrices!Q13,PowerPrices!R13)-2)/(AD$49+AD31+0.33)</f>
        <v>12.958805154236627</v>
      </c>
      <c r="AE62" s="128"/>
      <c r="AF62" s="62">
        <f ca="1">(PowerPrices!S13-2)/(AF$49+AF31+0.33)</f>
        <v>9.3662628145386755</v>
      </c>
      <c r="AG62" s="128"/>
      <c r="AH62" s="62">
        <f ca="1">(AVERAGE(PowerPrices!T13,PowerPrices!U13,PowerPrices!V13,PowerPrices!AG13,PowerPrices!AH13,PowerPrices!AI13)-2)/(AH$49+AH31+0.33)</f>
        <v>8.2957260419431904</v>
      </c>
      <c r="AI62" s="128">
        <f ca="1">AH62-'[7]Gas Average Basis'!AH62</f>
        <v>7.6456047310875519E-2</v>
      </c>
      <c r="AJ62" s="63"/>
      <c r="AK62" s="63"/>
      <c r="AL62" s="63"/>
    </row>
    <row r="63" spans="3:38" x14ac:dyDescent="0.2">
      <c r="C63" s="100" t="s">
        <v>144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1.9550000000000001</v>
      </c>
      <c r="L63" s="62"/>
      <c r="M63" s="62"/>
      <c r="N63" s="128"/>
      <c r="O63" s="62">
        <f>(PowerPrices!C14-2)/(O34+0.12)</f>
        <v>10.947198710197506</v>
      </c>
      <c r="P63" s="62"/>
      <c r="Q63" s="128">
        <f>O63-'[7]Gas Average Basis'!O63</f>
        <v>-0.71878067124579914</v>
      </c>
      <c r="R63" s="62">
        <f ca="1">(PowerPrices!D14-2)/(R$49+R34+0.12)</f>
        <v>9.8978288633461045</v>
      </c>
      <c r="S63" s="128">
        <f ca="1">R63-'[7]Gas Average Basis'!R63</f>
        <v>-7.9998187651678876E-2</v>
      </c>
      <c r="T63" s="62"/>
      <c r="U63" s="128"/>
      <c r="V63" s="62">
        <f ca="1">(AVERAGE(PowerPrices!D14,PowerPrices!E14,PowerPrices!H14,PowerPrices!I14,PowerPrices!K14)-2)/(V$49+V34+0.12)</f>
        <v>9.5748546511627897</v>
      </c>
      <c r="W63" s="128">
        <f ca="1">V63-'[7]Gas Average Basis'!V63</f>
        <v>-3.0467519565270607E-2</v>
      </c>
      <c r="X63" s="62">
        <f ca="1">(AVERAGE(PowerPrices!H14,PowerPrices!I14,PowerPrices!K14)-2)/(X$49+X34+0.12)</f>
        <v>9.3146274149034021</v>
      </c>
      <c r="Y63" s="128"/>
      <c r="Z63" s="62">
        <f ca="1">(AVERAGE(PowerPrices!L14,PowerPrices!M14,PowerPrices!N14)-2)/(Z$49+Z34+0.12)</f>
        <v>11.531638083973979</v>
      </c>
      <c r="AA63" s="128"/>
      <c r="AB63" s="62">
        <f ca="1">(AVERAGE(PowerPrices!L14,PowerPrices!M14,PowerPrices!N14,PowerPrices!P14,PowerPrices!Q14,PowerPrices!R14,PowerPrices!T14)-2)/(AB$49+AB34+0.12)</f>
        <v>13.552878443764193</v>
      </c>
      <c r="AC63" s="128">
        <f ca="1">AB63-'[7]Gas Average Basis'!AB63</f>
        <v>4.7521570367486277E-2</v>
      </c>
      <c r="AD63" s="62">
        <f ca="1">(AVERAGE(PowerPrices!P14,PowerPrices!Q14,PowerPrices!R14)-2)/(AD$49+AD34+0.12)</f>
        <v>16.423975618015579</v>
      </c>
      <c r="AE63" s="128"/>
      <c r="AF63" s="62">
        <f ca="1">(PowerPrices!S14-2)/(AF$49+AF34+0.12)</f>
        <v>9.6671949286846264</v>
      </c>
      <c r="AG63" s="128"/>
      <c r="AH63" s="62">
        <f ca="1">(AVERAGE(PowerPrices!T14,PowerPrices!U14,PowerPrices!V14,PowerPrices!AG14,PowerPrices!AH14,PowerPrices!AI14)-2)/(AH$49+AH34+0.12)</f>
        <v>8.6090732145530762</v>
      </c>
      <c r="AI63" s="128">
        <f ca="1">AH63-'[7]Gas Average Basis'!AH63</f>
        <v>-3.4779763900663951E-2</v>
      </c>
      <c r="AJ63" s="63"/>
      <c r="AK63" s="63"/>
      <c r="AL63" s="63"/>
    </row>
    <row r="65" spans="3:13" x14ac:dyDescent="0.2">
      <c r="C65" s="63" t="s">
        <v>178</v>
      </c>
    </row>
    <row r="66" spans="3:13" x14ac:dyDescent="0.2">
      <c r="L66" s="215" t="s">
        <v>180</v>
      </c>
      <c r="M66" s="215"/>
    </row>
    <row r="67" spans="3:13" x14ac:dyDescent="0.2">
      <c r="C67" s="65"/>
      <c r="L67" s="216" t="s">
        <v>179</v>
      </c>
      <c r="M67" s="216"/>
    </row>
    <row r="68" spans="3:13" x14ac:dyDescent="0.2">
      <c r="C68" s="65"/>
      <c r="L68" s="216" t="s">
        <v>181</v>
      </c>
      <c r="M68" s="216"/>
    </row>
    <row r="69" spans="3:13" x14ac:dyDescent="0.2">
      <c r="C69" s="65"/>
      <c r="L69" s="216" t="s">
        <v>182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37168</v>
      </c>
      <c r="F2" s="6">
        <f t="shared" ref="F2:AE2" si="1">E2</f>
        <v>37168</v>
      </c>
      <c r="G2" s="6">
        <f t="shared" si="1"/>
        <v>37168</v>
      </c>
      <c r="H2" s="6">
        <f t="shared" si="1"/>
        <v>37168</v>
      </c>
      <c r="I2" s="6">
        <f t="shared" si="1"/>
        <v>37168</v>
      </c>
      <c r="J2" s="6">
        <f t="shared" si="1"/>
        <v>37168</v>
      </c>
      <c r="K2" s="6">
        <f t="shared" si="1"/>
        <v>37168</v>
      </c>
      <c r="L2" s="6">
        <f t="shared" si="1"/>
        <v>37168</v>
      </c>
      <c r="M2" s="6">
        <f t="shared" si="1"/>
        <v>37168</v>
      </c>
      <c r="N2" s="6">
        <f t="shared" si="1"/>
        <v>37168</v>
      </c>
      <c r="O2" s="6">
        <f t="shared" si="1"/>
        <v>37168</v>
      </c>
      <c r="P2" s="6">
        <f t="shared" si="1"/>
        <v>37168</v>
      </c>
      <c r="Q2" s="6">
        <f t="shared" si="1"/>
        <v>37168</v>
      </c>
      <c r="R2" s="6">
        <f t="shared" si="1"/>
        <v>37168</v>
      </c>
      <c r="S2" s="6">
        <f t="shared" si="1"/>
        <v>37168</v>
      </c>
      <c r="T2" s="6">
        <f t="shared" si="1"/>
        <v>37168</v>
      </c>
      <c r="U2" s="6">
        <f t="shared" si="1"/>
        <v>37168</v>
      </c>
      <c r="V2" s="6">
        <f t="shared" si="1"/>
        <v>37168</v>
      </c>
      <c r="W2" s="6">
        <f t="shared" si="1"/>
        <v>37168</v>
      </c>
      <c r="X2" s="6">
        <f t="shared" si="1"/>
        <v>37168</v>
      </c>
      <c r="Y2" s="6">
        <f t="shared" si="1"/>
        <v>37168</v>
      </c>
      <c r="Z2" s="6">
        <f t="shared" si="1"/>
        <v>37168</v>
      </c>
      <c r="AA2" s="6">
        <f t="shared" si="1"/>
        <v>37168</v>
      </c>
      <c r="AB2" s="25">
        <f t="shared" si="1"/>
        <v>37168</v>
      </c>
      <c r="AC2" s="25">
        <f t="shared" si="1"/>
        <v>37168</v>
      </c>
      <c r="AD2" s="25">
        <f t="shared" si="1"/>
        <v>37168</v>
      </c>
      <c r="AE2" s="25">
        <f t="shared" si="1"/>
        <v>37168</v>
      </c>
      <c r="AF2" s="25">
        <f>AE2</f>
        <v>37168</v>
      </c>
      <c r="AG2" s="25">
        <f>AE2</f>
        <v>37168</v>
      </c>
      <c r="AH2" s="25">
        <f>AF2</f>
        <v>37168</v>
      </c>
      <c r="AI2" s="25">
        <f>AH2</f>
        <v>37168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147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2.125</v>
      </c>
      <c r="F12" s="10">
        <v>2.13</v>
      </c>
      <c r="G12" s="10">
        <v>1.96</v>
      </c>
      <c r="H12" s="10">
        <v>2.11</v>
      </c>
      <c r="I12" s="10">
        <v>1.71</v>
      </c>
      <c r="J12" s="10">
        <v>1.8</v>
      </c>
      <c r="K12" s="10">
        <v>1.82</v>
      </c>
      <c r="L12" s="10">
        <v>1.99</v>
      </c>
      <c r="M12" s="10">
        <v>1.8</v>
      </c>
      <c r="N12" s="10">
        <v>1.7970000000000002</v>
      </c>
      <c r="O12" s="10">
        <v>1.7</v>
      </c>
      <c r="P12" s="10">
        <v>2</v>
      </c>
      <c r="Q12" s="10">
        <v>2.0299999999999998</v>
      </c>
      <c r="R12" s="10">
        <v>1.95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2.15</v>
      </c>
      <c r="F13" s="10">
        <v>2.1</v>
      </c>
      <c r="G13" s="10">
        <v>1.93</v>
      </c>
      <c r="H13" s="10">
        <v>2.09</v>
      </c>
      <c r="I13" s="10">
        <v>1.75</v>
      </c>
      <c r="J13" s="10">
        <v>1.39</v>
      </c>
      <c r="K13" s="10">
        <v>1.84</v>
      </c>
      <c r="L13" s="10">
        <v>1.96</v>
      </c>
      <c r="M13" s="10">
        <v>1.79</v>
      </c>
      <c r="N13" s="10">
        <v>1.7630000000000001</v>
      </c>
      <c r="O13" s="10">
        <v>1.7</v>
      </c>
      <c r="P13" s="10">
        <v>2</v>
      </c>
      <c r="Q13" s="10">
        <v>2</v>
      </c>
      <c r="R13" s="10">
        <v>1.9475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2.15</v>
      </c>
      <c r="F14" s="10">
        <v>2.1</v>
      </c>
      <c r="G14" s="10">
        <v>1.93</v>
      </c>
      <c r="H14" s="10">
        <v>2.09</v>
      </c>
      <c r="I14" s="10">
        <v>1.75</v>
      </c>
      <c r="J14" s="10">
        <v>1.39</v>
      </c>
      <c r="K14" s="10">
        <v>1.84</v>
      </c>
      <c r="L14" s="10">
        <v>1.96</v>
      </c>
      <c r="M14" s="10">
        <v>1.79</v>
      </c>
      <c r="N14" s="10">
        <v>1.7630000000000001</v>
      </c>
      <c r="O14" s="10">
        <v>1.7</v>
      </c>
      <c r="P14" s="10">
        <v>2</v>
      </c>
      <c r="Q14" s="10">
        <v>2</v>
      </c>
      <c r="R14" s="10">
        <v>1.9475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2.15</v>
      </c>
      <c r="F15" s="10">
        <v>2.1</v>
      </c>
      <c r="G15" s="10">
        <v>1.93</v>
      </c>
      <c r="H15" s="10">
        <v>2.09</v>
      </c>
      <c r="I15" s="10">
        <v>1.75</v>
      </c>
      <c r="J15" s="10">
        <v>1.39</v>
      </c>
      <c r="K15" s="10">
        <v>1.84</v>
      </c>
      <c r="L15" s="10">
        <v>1.96</v>
      </c>
      <c r="M15" s="10">
        <v>1.79</v>
      </c>
      <c r="N15" s="10">
        <v>1.7630000000000001</v>
      </c>
      <c r="O15" s="10">
        <v>1.7</v>
      </c>
      <c r="P15" s="10">
        <v>2</v>
      </c>
      <c r="Q15" s="10">
        <v>2</v>
      </c>
      <c r="R15" s="10">
        <v>1.9475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2.15</v>
      </c>
      <c r="F16" s="10">
        <v>2.1</v>
      </c>
      <c r="G16" s="10">
        <v>1.93</v>
      </c>
      <c r="H16" s="10">
        <v>2.09</v>
      </c>
      <c r="I16" s="10">
        <v>1.75</v>
      </c>
      <c r="J16" s="10">
        <v>1.39</v>
      </c>
      <c r="K16" s="10">
        <v>1.84</v>
      </c>
      <c r="L16" s="10">
        <v>1.96</v>
      </c>
      <c r="M16" s="10">
        <v>1.79</v>
      </c>
      <c r="N16" s="10">
        <v>1.7630000000000001</v>
      </c>
      <c r="O16" s="10">
        <v>1.7</v>
      </c>
      <c r="P16" s="10">
        <v>2</v>
      </c>
      <c r="Q16" s="10">
        <v>2</v>
      </c>
      <c r="R16" s="10">
        <v>1.9475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2.15</v>
      </c>
      <c r="F17" s="10">
        <v>2.1</v>
      </c>
      <c r="G17" s="10">
        <v>1.93</v>
      </c>
      <c r="H17" s="10">
        <v>2.09</v>
      </c>
      <c r="I17" s="10">
        <v>1.75</v>
      </c>
      <c r="J17" s="10">
        <v>1.39</v>
      </c>
      <c r="K17" s="10">
        <v>1.84</v>
      </c>
      <c r="L17" s="10">
        <v>1.96</v>
      </c>
      <c r="M17" s="10">
        <v>1.79</v>
      </c>
      <c r="N17" s="10">
        <v>1.7630000000000001</v>
      </c>
      <c r="O17" s="10">
        <v>1.7</v>
      </c>
      <c r="P17" s="10">
        <v>2</v>
      </c>
      <c r="Q17" s="10">
        <v>2</v>
      </c>
      <c r="R17" s="10">
        <v>1.9475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2.15</v>
      </c>
      <c r="F18" s="10">
        <v>2.1</v>
      </c>
      <c r="G18" s="10">
        <v>1.93</v>
      </c>
      <c r="H18" s="10">
        <v>2.09</v>
      </c>
      <c r="I18" s="10">
        <v>1.75</v>
      </c>
      <c r="J18" s="10">
        <v>1.39</v>
      </c>
      <c r="K18" s="10">
        <v>1.84</v>
      </c>
      <c r="L18" s="10">
        <v>1.96</v>
      </c>
      <c r="M18" s="10">
        <v>1.79</v>
      </c>
      <c r="N18" s="10">
        <v>1.7630000000000001</v>
      </c>
      <c r="O18" s="10">
        <v>1.7</v>
      </c>
      <c r="P18" s="10">
        <v>2</v>
      </c>
      <c r="Q18" s="10">
        <v>2</v>
      </c>
      <c r="R18" s="10">
        <v>1.9475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2.15</v>
      </c>
      <c r="F19" s="10">
        <v>2.1</v>
      </c>
      <c r="G19" s="10">
        <v>1.93</v>
      </c>
      <c r="H19" s="10">
        <v>2.09</v>
      </c>
      <c r="I19" s="10">
        <v>1.75</v>
      </c>
      <c r="J19" s="10">
        <v>1.39</v>
      </c>
      <c r="K19" s="10">
        <v>1.84</v>
      </c>
      <c r="L19" s="10">
        <v>1.96</v>
      </c>
      <c r="M19" s="10">
        <v>1.79</v>
      </c>
      <c r="N19" s="10">
        <v>1.7630000000000001</v>
      </c>
      <c r="O19" s="10">
        <v>1.7</v>
      </c>
      <c r="P19" s="10">
        <v>2</v>
      </c>
      <c r="Q19" s="10">
        <v>2</v>
      </c>
      <c r="R19" s="10">
        <v>1.9475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2.15</v>
      </c>
      <c r="F20" s="10">
        <v>2.1</v>
      </c>
      <c r="G20" s="10">
        <v>1.93</v>
      </c>
      <c r="H20" s="10">
        <v>2.09</v>
      </c>
      <c r="I20" s="10">
        <v>1.75</v>
      </c>
      <c r="J20" s="10">
        <v>1.39</v>
      </c>
      <c r="K20" s="10">
        <v>1.84</v>
      </c>
      <c r="L20" s="10">
        <v>1.96</v>
      </c>
      <c r="M20" s="10">
        <v>1.79</v>
      </c>
      <c r="N20" s="10">
        <v>1.7630000000000001</v>
      </c>
      <c r="O20" s="10">
        <v>1.7</v>
      </c>
      <c r="P20" s="10">
        <v>2</v>
      </c>
      <c r="Q20" s="10">
        <v>2</v>
      </c>
      <c r="R20" s="10">
        <v>1.9475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2.15</v>
      </c>
      <c r="F21" s="10">
        <v>2.1</v>
      </c>
      <c r="G21" s="10">
        <v>1.93</v>
      </c>
      <c r="H21" s="10">
        <v>2.09</v>
      </c>
      <c r="I21" s="10">
        <v>1.75</v>
      </c>
      <c r="J21" s="10">
        <v>1.39</v>
      </c>
      <c r="K21" s="10">
        <v>1.84</v>
      </c>
      <c r="L21" s="10">
        <v>1.96</v>
      </c>
      <c r="M21" s="10">
        <v>1.79</v>
      </c>
      <c r="N21" s="10">
        <v>1.7630000000000001</v>
      </c>
      <c r="O21" s="10">
        <v>1.7</v>
      </c>
      <c r="P21" s="10">
        <v>2</v>
      </c>
      <c r="Q21" s="10">
        <v>2</v>
      </c>
      <c r="R21" s="10">
        <v>1.9475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2.15</v>
      </c>
      <c r="F22" s="10">
        <v>2.1</v>
      </c>
      <c r="G22" s="10">
        <v>1.93</v>
      </c>
      <c r="H22" s="10">
        <v>2.09</v>
      </c>
      <c r="I22" s="10">
        <v>1.75</v>
      </c>
      <c r="J22" s="10">
        <v>1.39</v>
      </c>
      <c r="K22" s="10">
        <v>1.84</v>
      </c>
      <c r="L22" s="10">
        <v>1.96</v>
      </c>
      <c r="M22" s="10">
        <v>1.79</v>
      </c>
      <c r="N22" s="10">
        <v>1.7630000000000001</v>
      </c>
      <c r="O22" s="10">
        <v>1.7</v>
      </c>
      <c r="P22" s="10">
        <v>2</v>
      </c>
      <c r="Q22" s="10">
        <v>2</v>
      </c>
      <c r="R22" s="10">
        <v>1.9475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2.15</v>
      </c>
      <c r="F23" s="10">
        <v>2.1</v>
      </c>
      <c r="G23" s="10">
        <v>1.93</v>
      </c>
      <c r="H23" s="10">
        <v>2.09</v>
      </c>
      <c r="I23" s="10">
        <v>1.75</v>
      </c>
      <c r="J23" s="10">
        <v>1.39</v>
      </c>
      <c r="K23" s="10">
        <v>1.84</v>
      </c>
      <c r="L23" s="10">
        <v>1.96</v>
      </c>
      <c r="M23" s="10">
        <v>1.79</v>
      </c>
      <c r="N23" s="10">
        <v>1.7630000000000001</v>
      </c>
      <c r="O23" s="10">
        <v>1.7</v>
      </c>
      <c r="P23" s="10">
        <v>2</v>
      </c>
      <c r="Q23" s="10">
        <v>2</v>
      </c>
      <c r="R23" s="10">
        <v>1.9475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2.15</v>
      </c>
      <c r="F24" s="10">
        <v>2.1</v>
      </c>
      <c r="G24" s="10">
        <v>1.93</v>
      </c>
      <c r="H24" s="10">
        <v>2.09</v>
      </c>
      <c r="I24" s="10">
        <v>1.75</v>
      </c>
      <c r="J24" s="10">
        <v>1.39</v>
      </c>
      <c r="K24" s="10">
        <v>1.84</v>
      </c>
      <c r="L24" s="10">
        <v>1.96</v>
      </c>
      <c r="M24" s="10">
        <v>1.79</v>
      </c>
      <c r="N24" s="10">
        <v>1.7630000000000001</v>
      </c>
      <c r="O24" s="10">
        <v>1.7</v>
      </c>
      <c r="P24" s="10">
        <v>2</v>
      </c>
      <c r="Q24" s="10">
        <v>2</v>
      </c>
      <c r="R24" s="10">
        <v>1.9475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2.15</v>
      </c>
      <c r="F25" s="10">
        <v>2.1</v>
      </c>
      <c r="G25" s="10">
        <v>1.93</v>
      </c>
      <c r="H25" s="10">
        <v>2.09</v>
      </c>
      <c r="I25" s="10">
        <v>1.75</v>
      </c>
      <c r="J25" s="10">
        <v>1.39</v>
      </c>
      <c r="K25" s="10">
        <v>1.84</v>
      </c>
      <c r="L25" s="10">
        <v>1.96</v>
      </c>
      <c r="M25" s="10">
        <v>1.79</v>
      </c>
      <c r="N25" s="10">
        <v>1.7630000000000001</v>
      </c>
      <c r="O25" s="10">
        <v>1.7</v>
      </c>
      <c r="P25" s="10">
        <v>2</v>
      </c>
      <c r="Q25" s="10">
        <v>2</v>
      </c>
      <c r="R25" s="10">
        <v>1.9475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2.15</v>
      </c>
      <c r="F26" s="10">
        <v>2.1</v>
      </c>
      <c r="G26" s="10">
        <v>1.93</v>
      </c>
      <c r="H26" s="10">
        <v>2.09</v>
      </c>
      <c r="I26" s="10">
        <v>1.75</v>
      </c>
      <c r="J26" s="10">
        <v>1.39</v>
      </c>
      <c r="K26" s="10">
        <v>1.84</v>
      </c>
      <c r="L26" s="10">
        <v>1.96</v>
      </c>
      <c r="M26" s="10">
        <v>1.79</v>
      </c>
      <c r="N26" s="10">
        <v>1.7630000000000001</v>
      </c>
      <c r="O26" s="10">
        <v>1.7</v>
      </c>
      <c r="P26" s="10">
        <v>2</v>
      </c>
      <c r="Q26" s="10">
        <v>2</v>
      </c>
      <c r="R26" s="10">
        <v>1.9475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2.15</v>
      </c>
      <c r="F27" s="10">
        <v>2.1</v>
      </c>
      <c r="G27" s="10">
        <v>1.93</v>
      </c>
      <c r="H27" s="10">
        <v>2.09</v>
      </c>
      <c r="I27" s="10">
        <v>1.75</v>
      </c>
      <c r="J27" s="10">
        <v>1.39</v>
      </c>
      <c r="K27" s="10">
        <v>1.84</v>
      </c>
      <c r="L27" s="10">
        <v>1.96</v>
      </c>
      <c r="M27" s="10">
        <v>1.79</v>
      </c>
      <c r="N27" s="10">
        <v>1.7630000000000001</v>
      </c>
      <c r="O27" s="10">
        <v>1.7</v>
      </c>
      <c r="P27" s="10">
        <v>2</v>
      </c>
      <c r="Q27" s="10">
        <v>2</v>
      </c>
      <c r="R27" s="10">
        <v>1.9475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2.15</v>
      </c>
      <c r="F28" s="10">
        <v>2.1</v>
      </c>
      <c r="G28" s="10">
        <v>1.93</v>
      </c>
      <c r="H28" s="10">
        <v>2.09</v>
      </c>
      <c r="I28" s="10">
        <v>1.75</v>
      </c>
      <c r="J28" s="10">
        <v>1.39</v>
      </c>
      <c r="K28" s="10">
        <v>1.84</v>
      </c>
      <c r="L28" s="10">
        <v>1.96</v>
      </c>
      <c r="M28" s="10">
        <v>1.79</v>
      </c>
      <c r="N28" s="10">
        <v>1.7630000000000001</v>
      </c>
      <c r="O28" s="10">
        <v>1.7</v>
      </c>
      <c r="P28" s="10">
        <v>2</v>
      </c>
      <c r="Q28" s="10">
        <v>2</v>
      </c>
      <c r="R28" s="10">
        <v>1.9475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2.15</v>
      </c>
      <c r="F29" s="10">
        <v>2.1</v>
      </c>
      <c r="G29" s="10">
        <v>1.93</v>
      </c>
      <c r="H29" s="10">
        <v>2.09</v>
      </c>
      <c r="I29" s="10">
        <v>1.75</v>
      </c>
      <c r="J29" s="10">
        <v>1.39</v>
      </c>
      <c r="K29" s="10">
        <v>1.84</v>
      </c>
      <c r="L29" s="10">
        <v>1.96</v>
      </c>
      <c r="M29" s="10">
        <v>1.79</v>
      </c>
      <c r="N29" s="10">
        <v>1.7630000000000001</v>
      </c>
      <c r="O29" s="10">
        <v>1.7</v>
      </c>
      <c r="P29" s="10">
        <v>2</v>
      </c>
      <c r="Q29" s="10">
        <v>2</v>
      </c>
      <c r="R29" s="10">
        <v>1.9475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2.15</v>
      </c>
      <c r="F30" s="10">
        <v>2.1</v>
      </c>
      <c r="G30" s="10">
        <v>1.93</v>
      </c>
      <c r="H30" s="10">
        <v>2.09</v>
      </c>
      <c r="I30" s="10">
        <v>1.75</v>
      </c>
      <c r="J30" s="10">
        <v>1.39</v>
      </c>
      <c r="K30" s="10">
        <v>1.84</v>
      </c>
      <c r="L30" s="10">
        <v>1.96</v>
      </c>
      <c r="M30" s="10">
        <v>1.79</v>
      </c>
      <c r="N30" s="10">
        <v>1.7630000000000001</v>
      </c>
      <c r="O30" s="10">
        <v>1.7</v>
      </c>
      <c r="P30" s="10">
        <v>2</v>
      </c>
      <c r="Q30" s="10">
        <v>2</v>
      </c>
      <c r="R30" s="10">
        <v>1.9475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2.15</v>
      </c>
      <c r="F31" s="10">
        <v>2.1</v>
      </c>
      <c r="G31" s="10">
        <v>1.93</v>
      </c>
      <c r="H31" s="10">
        <v>2.09</v>
      </c>
      <c r="I31" s="10">
        <v>1.75</v>
      </c>
      <c r="J31" s="10">
        <v>1.39</v>
      </c>
      <c r="K31" s="10">
        <v>1.84</v>
      </c>
      <c r="L31" s="10">
        <v>1.96</v>
      </c>
      <c r="M31" s="10">
        <v>1.79</v>
      </c>
      <c r="N31" s="10">
        <v>1.7630000000000001</v>
      </c>
      <c r="O31" s="10">
        <v>1.7</v>
      </c>
      <c r="P31" s="10">
        <v>2</v>
      </c>
      <c r="Q31" s="10">
        <v>2</v>
      </c>
      <c r="R31" s="10">
        <v>1.9475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2.15</v>
      </c>
      <c r="F32" s="10">
        <v>2.1</v>
      </c>
      <c r="G32" s="10">
        <v>1.93</v>
      </c>
      <c r="H32" s="10">
        <v>2.09</v>
      </c>
      <c r="I32" s="10">
        <v>1.75</v>
      </c>
      <c r="J32" s="10">
        <v>1.39</v>
      </c>
      <c r="K32" s="10">
        <v>1.84</v>
      </c>
      <c r="L32" s="10">
        <v>1.96</v>
      </c>
      <c r="M32" s="10">
        <v>1.79</v>
      </c>
      <c r="N32" s="10">
        <v>1.7630000000000001</v>
      </c>
      <c r="O32" s="10">
        <v>1.7</v>
      </c>
      <c r="P32" s="10">
        <v>2</v>
      </c>
      <c r="Q32" s="10">
        <v>2</v>
      </c>
      <c r="R32" s="10">
        <v>1.9475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2.15</v>
      </c>
      <c r="F33" s="10">
        <v>2.1</v>
      </c>
      <c r="G33" s="10">
        <v>1.93</v>
      </c>
      <c r="H33" s="10">
        <v>2.09</v>
      </c>
      <c r="I33" s="10">
        <v>1.75</v>
      </c>
      <c r="J33" s="10">
        <v>1.39</v>
      </c>
      <c r="K33" s="10">
        <v>1.84</v>
      </c>
      <c r="L33" s="10">
        <v>1.96</v>
      </c>
      <c r="M33" s="10">
        <v>1.79</v>
      </c>
      <c r="N33" s="10">
        <v>1.7630000000000001</v>
      </c>
      <c r="O33" s="10">
        <v>1.7</v>
      </c>
      <c r="P33" s="10">
        <v>2</v>
      </c>
      <c r="Q33" s="10">
        <v>2</v>
      </c>
      <c r="R33" s="10">
        <v>1.9475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2.15</v>
      </c>
      <c r="F34" s="10">
        <v>2.1</v>
      </c>
      <c r="G34" s="10">
        <v>1.93</v>
      </c>
      <c r="H34" s="10">
        <v>2.09</v>
      </c>
      <c r="I34" s="10">
        <v>1.75</v>
      </c>
      <c r="J34" s="10">
        <v>1.39</v>
      </c>
      <c r="K34" s="10">
        <v>1.84</v>
      </c>
      <c r="L34" s="10">
        <v>1.96</v>
      </c>
      <c r="M34" s="10">
        <v>1.79</v>
      </c>
      <c r="N34" s="10">
        <v>1.7630000000000001</v>
      </c>
      <c r="O34" s="10">
        <v>1.7</v>
      </c>
      <c r="P34" s="10">
        <v>2</v>
      </c>
      <c r="Q34" s="10">
        <v>2</v>
      </c>
      <c r="R34" s="10">
        <v>1.9475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2.15</v>
      </c>
      <c r="F35" s="10">
        <v>2.1</v>
      </c>
      <c r="G35" s="10">
        <v>1.93</v>
      </c>
      <c r="H35" s="10">
        <v>2.09</v>
      </c>
      <c r="I35" s="10">
        <v>1.75</v>
      </c>
      <c r="J35" s="10">
        <v>1.39</v>
      </c>
      <c r="K35" s="10">
        <v>1.84</v>
      </c>
      <c r="L35" s="10">
        <v>1.96</v>
      </c>
      <c r="M35" s="10">
        <v>1.79</v>
      </c>
      <c r="N35" s="10">
        <v>1.7630000000000001</v>
      </c>
      <c r="O35" s="10">
        <v>1.7</v>
      </c>
      <c r="P35" s="10">
        <v>2</v>
      </c>
      <c r="Q35" s="10">
        <v>2</v>
      </c>
      <c r="R35" s="10">
        <v>1.9475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2.15</v>
      </c>
      <c r="F36" s="10">
        <v>2.1</v>
      </c>
      <c r="G36" s="10">
        <v>1.93</v>
      </c>
      <c r="H36" s="10">
        <v>2.09</v>
      </c>
      <c r="I36" s="10">
        <v>1.75</v>
      </c>
      <c r="J36" s="10">
        <v>1.39</v>
      </c>
      <c r="K36" s="10">
        <v>1.84</v>
      </c>
      <c r="L36" s="10">
        <v>1.96</v>
      </c>
      <c r="M36" s="10">
        <v>1.79</v>
      </c>
      <c r="N36" s="10">
        <v>1.7630000000000001</v>
      </c>
      <c r="O36" s="10">
        <v>1.7</v>
      </c>
      <c r="P36" s="10">
        <v>2</v>
      </c>
      <c r="Q36" s="10">
        <v>2</v>
      </c>
      <c r="R36" s="10">
        <v>1.9475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2.15</v>
      </c>
      <c r="F37" s="10">
        <v>2.1</v>
      </c>
      <c r="G37" s="10">
        <v>1.93</v>
      </c>
      <c r="H37" s="10">
        <v>2.09</v>
      </c>
      <c r="I37" s="10">
        <v>1.75</v>
      </c>
      <c r="J37" s="10">
        <v>1.39</v>
      </c>
      <c r="K37" s="10">
        <v>1.84</v>
      </c>
      <c r="L37" s="10">
        <v>1.96</v>
      </c>
      <c r="M37" s="10">
        <v>1.79</v>
      </c>
      <c r="N37" s="10">
        <v>1.7630000000000001</v>
      </c>
      <c r="O37" s="10">
        <v>1.7</v>
      </c>
      <c r="P37" s="10">
        <v>2</v>
      </c>
      <c r="Q37" s="10">
        <v>2</v>
      </c>
      <c r="R37" s="10">
        <v>1.9475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2.15</v>
      </c>
      <c r="F38" s="10">
        <v>2.1</v>
      </c>
      <c r="G38" s="10">
        <v>1.93</v>
      </c>
      <c r="H38" s="10">
        <v>2.09</v>
      </c>
      <c r="I38" s="10">
        <v>1.75</v>
      </c>
      <c r="J38" s="10">
        <v>1.39</v>
      </c>
      <c r="K38" s="10">
        <v>1.84</v>
      </c>
      <c r="L38" s="10">
        <v>1.96</v>
      </c>
      <c r="M38" s="10">
        <v>1.79</v>
      </c>
      <c r="N38" s="10">
        <v>1.7630000000000001</v>
      </c>
      <c r="O38" s="10">
        <v>1.7</v>
      </c>
      <c r="P38" s="10">
        <v>2</v>
      </c>
      <c r="Q38" s="10">
        <v>2</v>
      </c>
      <c r="R38" s="10">
        <v>1.9475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2.15</v>
      </c>
      <c r="F39" s="10">
        <v>2.1</v>
      </c>
      <c r="G39" s="10">
        <v>1.93</v>
      </c>
      <c r="H39" s="10">
        <v>2.09</v>
      </c>
      <c r="I39" s="10">
        <v>1.75</v>
      </c>
      <c r="J39" s="10">
        <v>1.39</v>
      </c>
      <c r="K39" s="10">
        <v>1.84</v>
      </c>
      <c r="L39" s="10"/>
      <c r="M39" s="10">
        <v>1.79</v>
      </c>
      <c r="N39" s="10">
        <v>1.7630000000000001</v>
      </c>
      <c r="O39" s="10">
        <v>1.7</v>
      </c>
      <c r="P39" s="10">
        <v>2</v>
      </c>
      <c r="Q39" s="10">
        <v>2</v>
      </c>
      <c r="R39" s="10">
        <v>1.9475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2.15</v>
      </c>
      <c r="F40" s="10">
        <v>2.1</v>
      </c>
      <c r="G40" s="10">
        <v>1.93</v>
      </c>
      <c r="H40" s="10">
        <v>2.09</v>
      </c>
      <c r="I40" s="10">
        <v>1.75</v>
      </c>
      <c r="J40" s="10">
        <v>1.39</v>
      </c>
      <c r="K40" s="10">
        <v>1.84</v>
      </c>
      <c r="L40" s="10"/>
      <c r="M40" s="10">
        <v>1.79</v>
      </c>
      <c r="N40" s="10">
        <v>1.7630000000000001</v>
      </c>
      <c r="O40" s="10">
        <v>1.7</v>
      </c>
      <c r="P40" s="10">
        <v>2</v>
      </c>
      <c r="Q40" s="10">
        <v>2</v>
      </c>
      <c r="R40" s="10">
        <v>1.9475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2.15</v>
      </c>
      <c r="F41" s="10">
        <v>2.1</v>
      </c>
      <c r="G41" s="10">
        <v>1.93</v>
      </c>
      <c r="H41" s="10">
        <v>2.09</v>
      </c>
      <c r="I41" s="10">
        <v>1.75</v>
      </c>
      <c r="J41" s="10">
        <v>1.39</v>
      </c>
      <c r="K41" s="10">
        <v>1.84</v>
      </c>
      <c r="L41" s="10"/>
      <c r="M41" s="10">
        <v>1.79</v>
      </c>
      <c r="N41" s="10">
        <v>1.7630000000000001</v>
      </c>
      <c r="O41" s="10">
        <v>1.7</v>
      </c>
      <c r="P41" s="10">
        <v>2</v>
      </c>
      <c r="Q41" s="10">
        <v>2</v>
      </c>
      <c r="R41" s="10">
        <v>1.9475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2.15</v>
      </c>
      <c r="F42" s="10">
        <v>2.1</v>
      </c>
      <c r="G42" s="10">
        <v>1.93</v>
      </c>
      <c r="H42" s="10">
        <v>2.09</v>
      </c>
      <c r="I42" s="10">
        <v>1.75</v>
      </c>
      <c r="J42" s="10">
        <v>1.39</v>
      </c>
      <c r="K42" s="10">
        <v>1.84</v>
      </c>
      <c r="L42" s="10"/>
      <c r="M42" s="10">
        <v>1.79</v>
      </c>
      <c r="N42" s="10">
        <v>1.7630000000000001</v>
      </c>
      <c r="O42" s="10">
        <v>1.7</v>
      </c>
      <c r="P42" s="10">
        <v>2</v>
      </c>
      <c r="Q42" s="10">
        <v>2</v>
      </c>
      <c r="R42" s="10">
        <v>1.9475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2.15</v>
      </c>
      <c r="F43" s="10">
        <v>2.1</v>
      </c>
      <c r="G43" s="10">
        <v>1.93</v>
      </c>
      <c r="H43" s="10">
        <v>2.09</v>
      </c>
      <c r="I43" s="10">
        <v>1.75</v>
      </c>
      <c r="J43" s="10">
        <v>1.39</v>
      </c>
      <c r="K43" s="10">
        <v>1.84</v>
      </c>
      <c r="L43" s="10"/>
      <c r="M43" s="10">
        <v>1.79</v>
      </c>
      <c r="N43" s="10">
        <v>1.7630000000000001</v>
      </c>
      <c r="O43" s="10">
        <v>1.7</v>
      </c>
      <c r="P43" s="10">
        <v>2</v>
      </c>
      <c r="Q43" s="10">
        <v>2</v>
      </c>
      <c r="R43" s="10">
        <v>1.9475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2.15</v>
      </c>
      <c r="F44" s="10">
        <v>2.1</v>
      </c>
      <c r="G44" s="10">
        <v>1.93</v>
      </c>
      <c r="H44" s="10">
        <v>2.09</v>
      </c>
      <c r="I44" s="10">
        <v>1.75</v>
      </c>
      <c r="J44" s="10">
        <v>1.39</v>
      </c>
      <c r="K44" s="10">
        <v>1.84</v>
      </c>
      <c r="L44" s="10"/>
      <c r="M44" s="10">
        <v>1.79</v>
      </c>
      <c r="N44" s="10">
        <v>1.7630000000000001</v>
      </c>
      <c r="O44" s="10">
        <v>1.7</v>
      </c>
      <c r="P44" s="10">
        <v>2</v>
      </c>
      <c r="Q44" s="10">
        <v>2</v>
      </c>
      <c r="R44" s="10">
        <v>1.9475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2.15</v>
      </c>
      <c r="F45" s="10">
        <v>2.1</v>
      </c>
      <c r="G45" s="10">
        <v>1.93</v>
      </c>
      <c r="H45" s="10">
        <v>2.09</v>
      </c>
      <c r="I45" s="10">
        <v>1.75</v>
      </c>
      <c r="J45" s="10">
        <v>1.39</v>
      </c>
      <c r="K45" s="10">
        <v>1.84</v>
      </c>
      <c r="L45" s="10"/>
      <c r="M45" s="10">
        <v>1.79</v>
      </c>
      <c r="N45" s="10">
        <v>1.7630000000000001</v>
      </c>
      <c r="O45" s="10">
        <v>1.7</v>
      </c>
      <c r="P45" s="10">
        <v>2</v>
      </c>
      <c r="Q45" s="10">
        <v>2</v>
      </c>
      <c r="R45" s="10">
        <v>1.9475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2.15</v>
      </c>
      <c r="F46" s="10">
        <v>2.1</v>
      </c>
      <c r="G46" s="10">
        <v>1.93</v>
      </c>
      <c r="H46" s="10">
        <v>2.09</v>
      </c>
      <c r="I46" s="10">
        <v>1.75</v>
      </c>
      <c r="J46" s="10">
        <v>1.39</v>
      </c>
      <c r="K46" s="10">
        <v>1.84</v>
      </c>
      <c r="L46" s="10"/>
      <c r="M46" s="10">
        <v>1.79</v>
      </c>
      <c r="N46" s="10">
        <v>1.7630000000000001</v>
      </c>
      <c r="O46" s="10">
        <v>1.7</v>
      </c>
      <c r="P46" s="10">
        <v>2</v>
      </c>
      <c r="Q46" s="10">
        <v>2</v>
      </c>
      <c r="R46" s="10">
        <v>1.9475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2.15</v>
      </c>
      <c r="F47" s="10">
        <v>2.1</v>
      </c>
      <c r="G47" s="10">
        <v>1.93</v>
      </c>
      <c r="H47" s="10">
        <v>2.09</v>
      </c>
      <c r="I47" s="10">
        <v>1.75</v>
      </c>
      <c r="J47" s="10">
        <v>1.39</v>
      </c>
      <c r="K47" s="10">
        <v>1.84</v>
      </c>
      <c r="L47" s="10"/>
      <c r="M47" s="10">
        <v>1.79</v>
      </c>
      <c r="N47" s="10">
        <v>1.7630000000000001</v>
      </c>
      <c r="O47" s="10">
        <v>1.7</v>
      </c>
      <c r="P47" s="10">
        <v>2</v>
      </c>
      <c r="Q47" s="10">
        <v>2</v>
      </c>
      <c r="R47" s="10">
        <v>1.9475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2.15</v>
      </c>
      <c r="F48" s="10">
        <v>2.1</v>
      </c>
      <c r="G48" s="10">
        <v>1.93</v>
      </c>
      <c r="H48" s="10">
        <v>2.09</v>
      </c>
      <c r="I48" s="10">
        <v>1.75</v>
      </c>
      <c r="J48" s="10">
        <v>1.39</v>
      </c>
      <c r="K48" s="10">
        <v>1.84</v>
      </c>
      <c r="L48" s="10"/>
      <c r="M48" s="10">
        <v>1.79</v>
      </c>
      <c r="N48" s="10">
        <v>1.7630000000000001</v>
      </c>
      <c r="O48" s="10">
        <v>1.7</v>
      </c>
      <c r="P48" s="10">
        <v>2</v>
      </c>
      <c r="Q48" s="10">
        <v>2</v>
      </c>
      <c r="R48" s="10">
        <v>1.9475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2.15</v>
      </c>
      <c r="F49" s="10">
        <v>2.1</v>
      </c>
      <c r="G49" s="10">
        <v>1.93</v>
      </c>
      <c r="H49" s="10">
        <v>2.09</v>
      </c>
      <c r="I49" s="10">
        <v>1.75</v>
      </c>
      <c r="J49" s="10">
        <v>1.39</v>
      </c>
      <c r="K49" s="10">
        <v>1.84</v>
      </c>
      <c r="L49" s="10"/>
      <c r="M49" s="10">
        <v>1.79</v>
      </c>
      <c r="N49" s="10">
        <v>1.7630000000000001</v>
      </c>
      <c r="O49" s="10">
        <v>1.7</v>
      </c>
      <c r="P49" s="10">
        <v>2</v>
      </c>
      <c r="Q49" s="10">
        <v>2</v>
      </c>
      <c r="R49" s="10">
        <v>1.9475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2.15</v>
      </c>
      <c r="F50" s="10">
        <v>2.1</v>
      </c>
      <c r="G50" s="10">
        <v>1.93</v>
      </c>
      <c r="H50" s="10">
        <v>2.09</v>
      </c>
      <c r="I50" s="10">
        <v>1.75</v>
      </c>
      <c r="J50" s="10">
        <v>1.39</v>
      </c>
      <c r="K50" s="10">
        <v>1.84</v>
      </c>
      <c r="L50" s="10"/>
      <c r="M50" s="10">
        <v>1.79</v>
      </c>
      <c r="N50" s="10">
        <v>1.7630000000000001</v>
      </c>
      <c r="O50" s="10">
        <v>1.7</v>
      </c>
      <c r="P50" s="10">
        <v>2</v>
      </c>
      <c r="Q50" s="10">
        <v>2</v>
      </c>
      <c r="R50" s="10">
        <v>1.9475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2.15</v>
      </c>
      <c r="F51" s="10">
        <v>2.1</v>
      </c>
      <c r="G51" s="10">
        <v>1.93</v>
      </c>
      <c r="H51" s="10">
        <v>2.09</v>
      </c>
      <c r="I51" s="10">
        <v>1.75</v>
      </c>
      <c r="J51" s="10">
        <v>1.39</v>
      </c>
      <c r="K51" s="10">
        <v>1.84</v>
      </c>
      <c r="L51" s="10"/>
      <c r="M51" s="10">
        <v>1.79</v>
      </c>
      <c r="N51" s="10">
        <v>1.7630000000000001</v>
      </c>
      <c r="O51" s="10">
        <v>1.7</v>
      </c>
      <c r="P51" s="10">
        <v>2</v>
      </c>
      <c r="Q51" s="10">
        <v>2</v>
      </c>
      <c r="R51" s="10">
        <v>1.9475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2.15</v>
      </c>
      <c r="F52" s="10">
        <v>2.1</v>
      </c>
      <c r="G52" s="10">
        <v>1.93</v>
      </c>
      <c r="H52" s="10">
        <v>2.09</v>
      </c>
      <c r="I52" s="10">
        <v>1.75</v>
      </c>
      <c r="J52" s="10">
        <v>1.39</v>
      </c>
      <c r="K52" s="10">
        <v>1.84</v>
      </c>
      <c r="L52" s="10"/>
      <c r="M52" s="10">
        <v>1.79</v>
      </c>
      <c r="N52" s="10">
        <v>1.7630000000000001</v>
      </c>
      <c r="O52" s="10">
        <v>1.7</v>
      </c>
      <c r="P52" s="10">
        <v>2</v>
      </c>
      <c r="Q52" s="10">
        <v>2</v>
      </c>
      <c r="R52" s="10">
        <v>1.9475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2.15</v>
      </c>
      <c r="F53" s="10">
        <v>2.1</v>
      </c>
      <c r="G53" s="10">
        <v>1.93</v>
      </c>
      <c r="H53" s="10">
        <v>2.09</v>
      </c>
      <c r="I53" s="10">
        <v>1.75</v>
      </c>
      <c r="J53" s="10">
        <v>1.39</v>
      </c>
      <c r="K53" s="10">
        <v>1.84</v>
      </c>
      <c r="L53" s="10"/>
      <c r="M53" s="10">
        <v>1.79</v>
      </c>
      <c r="N53" s="10">
        <v>1.7630000000000001</v>
      </c>
      <c r="O53" s="10">
        <v>1.7</v>
      </c>
      <c r="P53" s="10">
        <v>2</v>
      </c>
      <c r="Q53" s="10">
        <v>2</v>
      </c>
      <c r="R53" s="10">
        <v>1.9475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2.15</v>
      </c>
      <c r="F54" s="10">
        <v>2.1</v>
      </c>
      <c r="G54" s="10">
        <v>1.93</v>
      </c>
      <c r="H54" s="10">
        <v>2.09</v>
      </c>
      <c r="I54" s="10">
        <v>1.75</v>
      </c>
      <c r="J54" s="10">
        <v>1.39</v>
      </c>
      <c r="K54" s="10">
        <v>1.84</v>
      </c>
      <c r="L54" s="10"/>
      <c r="M54" s="10">
        <v>1.79</v>
      </c>
      <c r="N54" s="10">
        <v>1.7630000000000001</v>
      </c>
      <c r="O54" s="10">
        <v>1.7</v>
      </c>
      <c r="P54" s="10">
        <v>2</v>
      </c>
      <c r="Q54" s="10">
        <v>2</v>
      </c>
      <c r="R54" s="10">
        <v>1.9475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2.15</v>
      </c>
      <c r="F55" s="10">
        <v>2.1</v>
      </c>
      <c r="G55" s="10">
        <v>1.93</v>
      </c>
      <c r="H55" s="10">
        <v>2.09</v>
      </c>
      <c r="I55" s="10">
        <v>1.75</v>
      </c>
      <c r="J55" s="10">
        <v>1.39</v>
      </c>
      <c r="K55" s="10">
        <v>1.84</v>
      </c>
      <c r="L55" s="10"/>
      <c r="M55" s="10">
        <v>1.79</v>
      </c>
      <c r="N55" s="10">
        <v>1.7630000000000001</v>
      </c>
      <c r="O55" s="10">
        <v>1.7</v>
      </c>
      <c r="P55" s="10">
        <v>2</v>
      </c>
      <c r="Q55" s="10">
        <v>2</v>
      </c>
      <c r="R55" s="10">
        <v>1.9475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2.15</v>
      </c>
      <c r="F56" s="10">
        <v>2.1</v>
      </c>
      <c r="G56" s="10">
        <v>1.93</v>
      </c>
      <c r="H56" s="10">
        <v>2.09</v>
      </c>
      <c r="I56" s="10">
        <v>1.75</v>
      </c>
      <c r="J56" s="10">
        <v>1.39</v>
      </c>
      <c r="K56" s="10">
        <v>1.84</v>
      </c>
      <c r="L56" s="10"/>
      <c r="M56" s="10">
        <v>1.79</v>
      </c>
      <c r="N56" s="10">
        <v>1.7630000000000001</v>
      </c>
      <c r="O56" s="10">
        <v>1.7</v>
      </c>
      <c r="P56" s="10">
        <v>2</v>
      </c>
      <c r="Q56" s="10">
        <v>2</v>
      </c>
      <c r="R56" s="10">
        <v>1.9475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2.15</v>
      </c>
      <c r="F57" s="10">
        <v>2.1</v>
      </c>
      <c r="G57" s="10">
        <v>1.93</v>
      </c>
      <c r="H57" s="10">
        <v>2.09</v>
      </c>
      <c r="I57" s="10">
        <v>1.75</v>
      </c>
      <c r="J57" s="10">
        <v>1.39</v>
      </c>
      <c r="K57" s="10">
        <v>1.84</v>
      </c>
      <c r="L57" s="10"/>
      <c r="M57" s="10">
        <v>1.79</v>
      </c>
      <c r="N57" s="10">
        <v>1.7630000000000001</v>
      </c>
      <c r="O57" s="10">
        <v>1.7</v>
      </c>
      <c r="P57" s="10">
        <v>2</v>
      </c>
      <c r="Q57" s="10">
        <v>2</v>
      </c>
      <c r="R57" s="10">
        <v>1.9475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2.15</v>
      </c>
      <c r="F58" s="10">
        <v>2.1</v>
      </c>
      <c r="G58" s="10">
        <v>1.93</v>
      </c>
      <c r="H58" s="10">
        <v>2.09</v>
      </c>
      <c r="I58" s="10">
        <v>1.75</v>
      </c>
      <c r="J58" s="10">
        <v>1.39</v>
      </c>
      <c r="K58" s="10">
        <v>1.84</v>
      </c>
      <c r="L58" s="10"/>
      <c r="M58" s="10">
        <v>1.79</v>
      </c>
      <c r="N58" s="10">
        <v>1.7630000000000001</v>
      </c>
      <c r="O58" s="10">
        <v>1.7</v>
      </c>
      <c r="P58" s="10">
        <v>2</v>
      </c>
      <c r="Q58" s="10">
        <v>2</v>
      </c>
      <c r="R58" s="10">
        <v>1.9475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2.15</v>
      </c>
      <c r="F59" s="10">
        <v>2.1</v>
      </c>
      <c r="G59" s="10">
        <v>1.93</v>
      </c>
      <c r="H59" s="10">
        <v>2.09</v>
      </c>
      <c r="I59" s="10">
        <v>1.75</v>
      </c>
      <c r="J59" s="10">
        <v>1.39</v>
      </c>
      <c r="K59" s="10">
        <v>1.84</v>
      </c>
      <c r="L59" s="10"/>
      <c r="M59" s="10">
        <v>1.79</v>
      </c>
      <c r="N59" s="10">
        <v>1.7630000000000001</v>
      </c>
      <c r="O59" s="10">
        <v>1.7</v>
      </c>
      <c r="P59" s="10">
        <v>2</v>
      </c>
      <c r="Q59" s="10">
        <v>2</v>
      </c>
      <c r="R59" s="10">
        <v>1.9475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2.15</v>
      </c>
      <c r="F60" s="10">
        <v>2.1</v>
      </c>
      <c r="G60" s="10">
        <v>1.93</v>
      </c>
      <c r="H60" s="10">
        <v>2.09</v>
      </c>
      <c r="I60" s="10">
        <v>1.75</v>
      </c>
      <c r="J60" s="10">
        <v>1.39</v>
      </c>
      <c r="K60" s="10">
        <v>1.84</v>
      </c>
      <c r="L60" s="10"/>
      <c r="M60" s="10">
        <v>1.79</v>
      </c>
      <c r="N60" s="10">
        <v>1.7630000000000001</v>
      </c>
      <c r="O60" s="10">
        <v>1.7</v>
      </c>
      <c r="P60" s="10">
        <v>2</v>
      </c>
      <c r="Q60" s="10">
        <v>2</v>
      </c>
      <c r="R60" s="10">
        <v>1.9475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2.15</v>
      </c>
      <c r="F61" s="10">
        <v>2.1</v>
      </c>
      <c r="G61" s="10">
        <v>1.93</v>
      </c>
      <c r="H61" s="10">
        <v>2.09</v>
      </c>
      <c r="I61" s="10">
        <v>1.75</v>
      </c>
      <c r="J61" s="10">
        <v>1.39</v>
      </c>
      <c r="K61" s="10">
        <v>1.84</v>
      </c>
      <c r="L61" s="10"/>
      <c r="M61" s="10">
        <v>1.79</v>
      </c>
      <c r="N61" s="10">
        <v>1.7630000000000001</v>
      </c>
      <c r="O61" s="10">
        <v>1.7</v>
      </c>
      <c r="P61" s="10">
        <v>2</v>
      </c>
      <c r="Q61" s="10">
        <v>2</v>
      </c>
      <c r="R61" s="10">
        <v>1.9475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2.15</v>
      </c>
      <c r="F62" s="10">
        <v>2.1</v>
      </c>
      <c r="G62" s="10">
        <v>1.93</v>
      </c>
      <c r="H62" s="10">
        <v>2.09</v>
      </c>
      <c r="I62" s="10">
        <v>1.75</v>
      </c>
      <c r="J62" s="10">
        <v>1.39</v>
      </c>
      <c r="K62" s="10">
        <v>1.84</v>
      </c>
      <c r="L62" s="10"/>
      <c r="M62" s="10">
        <v>1.79</v>
      </c>
      <c r="N62" s="10">
        <v>1.7630000000000001</v>
      </c>
      <c r="O62" s="10">
        <v>1.7</v>
      </c>
      <c r="P62" s="10">
        <v>2</v>
      </c>
      <c r="Q62" s="10">
        <v>2</v>
      </c>
      <c r="R62" s="10">
        <v>1.9475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2.15</v>
      </c>
      <c r="F63" s="10">
        <v>2.1</v>
      </c>
      <c r="G63" s="10">
        <v>1.93</v>
      </c>
      <c r="H63" s="10">
        <v>2.09</v>
      </c>
      <c r="I63" s="10">
        <v>1.75</v>
      </c>
      <c r="J63" s="10">
        <v>1.39</v>
      </c>
      <c r="K63" s="10">
        <v>1.84</v>
      </c>
      <c r="L63" s="10"/>
      <c r="M63" s="10">
        <v>1.79</v>
      </c>
      <c r="N63" s="10">
        <v>1.7630000000000001</v>
      </c>
      <c r="O63" s="10">
        <v>1.7</v>
      </c>
      <c r="P63" s="10">
        <v>2</v>
      </c>
      <c r="Q63" s="10">
        <v>2</v>
      </c>
      <c r="R63" s="10">
        <v>1.9475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2.15</v>
      </c>
      <c r="F64" s="10">
        <v>2.1</v>
      </c>
      <c r="G64" s="10">
        <v>1.93</v>
      </c>
      <c r="H64" s="10">
        <v>2.09</v>
      </c>
      <c r="I64" s="10">
        <v>1.75</v>
      </c>
      <c r="J64" s="10">
        <v>1.39</v>
      </c>
      <c r="K64" s="10">
        <v>1.84</v>
      </c>
      <c r="L64" s="10"/>
      <c r="M64" s="10">
        <v>1.79</v>
      </c>
      <c r="N64" s="10">
        <v>1.7630000000000001</v>
      </c>
      <c r="O64" s="10">
        <v>1.7</v>
      </c>
      <c r="P64" s="10">
        <v>2</v>
      </c>
      <c r="Q64" s="10">
        <v>2</v>
      </c>
      <c r="R64" s="10">
        <v>1.9475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2.15</v>
      </c>
      <c r="F65" s="10">
        <v>2.1</v>
      </c>
      <c r="G65" s="10">
        <v>1.93</v>
      </c>
      <c r="H65" s="10">
        <v>2.09</v>
      </c>
      <c r="I65" s="10">
        <v>1.75</v>
      </c>
      <c r="J65" s="10">
        <v>1.39</v>
      </c>
      <c r="K65" s="10">
        <v>1.84</v>
      </c>
      <c r="L65" s="10"/>
      <c r="M65" s="10">
        <v>1.79</v>
      </c>
      <c r="N65" s="10">
        <v>1.7630000000000001</v>
      </c>
      <c r="O65" s="10">
        <v>1.7</v>
      </c>
      <c r="P65" s="10">
        <v>2</v>
      </c>
      <c r="Q65" s="10">
        <v>2</v>
      </c>
      <c r="R65" s="10">
        <v>1.9475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2.15</v>
      </c>
      <c r="F66" s="10">
        <v>2.1</v>
      </c>
      <c r="G66" s="10">
        <v>1.93</v>
      </c>
      <c r="H66" s="10">
        <v>2.09</v>
      </c>
      <c r="I66" s="10">
        <v>1.75</v>
      </c>
      <c r="J66" s="10">
        <v>1.39</v>
      </c>
      <c r="K66" s="10">
        <v>1.84</v>
      </c>
      <c r="L66" s="10"/>
      <c r="M66" s="10">
        <v>1.79</v>
      </c>
      <c r="N66" s="10">
        <v>1.7630000000000001</v>
      </c>
      <c r="O66" s="10">
        <v>1.7</v>
      </c>
      <c r="P66" s="10">
        <v>2</v>
      </c>
      <c r="Q66" s="10">
        <v>2</v>
      </c>
      <c r="R66" s="10">
        <v>1.9475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2.15</v>
      </c>
      <c r="F67" s="10">
        <v>2.1</v>
      </c>
      <c r="G67" s="10">
        <v>1.93</v>
      </c>
      <c r="H67" s="10">
        <v>2.09</v>
      </c>
      <c r="I67" s="10">
        <v>1.75</v>
      </c>
      <c r="J67" s="10">
        <v>1.39</v>
      </c>
      <c r="K67" s="10">
        <v>1.84</v>
      </c>
      <c r="L67" s="10"/>
      <c r="M67" s="10">
        <v>1.79</v>
      </c>
      <c r="N67" s="10">
        <v>1.7630000000000001</v>
      </c>
      <c r="O67" s="10">
        <v>1.7</v>
      </c>
      <c r="P67" s="10">
        <v>2</v>
      </c>
      <c r="Q67" s="10">
        <v>2</v>
      </c>
      <c r="R67" s="10">
        <v>1.9475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2.15</v>
      </c>
      <c r="F68" s="10">
        <v>2.1</v>
      </c>
      <c r="G68" s="10">
        <v>1.93</v>
      </c>
      <c r="H68" s="10">
        <v>2.09</v>
      </c>
      <c r="I68" s="10">
        <v>1.75</v>
      </c>
      <c r="J68" s="10">
        <v>1.39</v>
      </c>
      <c r="K68" s="10">
        <v>1.84</v>
      </c>
      <c r="L68" s="10"/>
      <c r="M68" s="10">
        <v>1.79</v>
      </c>
      <c r="N68" s="10">
        <v>1.7630000000000001</v>
      </c>
      <c r="O68" s="10">
        <v>1.7</v>
      </c>
      <c r="P68" s="10">
        <v>2</v>
      </c>
      <c r="Q68" s="10">
        <v>2</v>
      </c>
      <c r="R68" s="10">
        <v>1.9475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37168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37168</v>
      </c>
      <c r="D11" s="15">
        <f>EffDt</f>
        <v>37168</v>
      </c>
      <c r="E11" s="15">
        <f t="shared" ref="E11:Q11" si="0">EffDt</f>
        <v>37168</v>
      </c>
      <c r="F11" s="15">
        <f t="shared" si="0"/>
        <v>37168</v>
      </c>
      <c r="G11" s="15">
        <f t="shared" si="0"/>
        <v>37168</v>
      </c>
      <c r="H11" s="15">
        <f t="shared" si="0"/>
        <v>37168</v>
      </c>
      <c r="I11" s="15">
        <f t="shared" si="0"/>
        <v>37168</v>
      </c>
      <c r="J11" s="15">
        <f t="shared" si="0"/>
        <v>37168</v>
      </c>
      <c r="K11" s="23">
        <f t="shared" si="0"/>
        <v>37168</v>
      </c>
      <c r="L11" s="15">
        <f t="shared" si="0"/>
        <v>37168</v>
      </c>
      <c r="M11" s="15">
        <f t="shared" si="0"/>
        <v>37168</v>
      </c>
      <c r="N11" s="15">
        <f t="shared" si="0"/>
        <v>37168</v>
      </c>
      <c r="O11" s="15">
        <f t="shared" si="0"/>
        <v>37168</v>
      </c>
      <c r="P11" s="15">
        <f t="shared" si="0"/>
        <v>37168</v>
      </c>
      <c r="Q11" s="15">
        <f t="shared" si="0"/>
        <v>37168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147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2.4140000000000001</v>
      </c>
      <c r="D18" s="12">
        <v>0.01</v>
      </c>
      <c r="E18" s="12">
        <v>9.5000000000000001E-2</v>
      </c>
      <c r="F18" s="12">
        <v>-0.16</v>
      </c>
      <c r="G18" s="12">
        <v>-0.03</v>
      </c>
      <c r="H18" s="12">
        <v>-0.41</v>
      </c>
      <c r="I18" s="12">
        <v>-0.14000000000000001</v>
      </c>
      <c r="J18" s="12">
        <v>-0.31</v>
      </c>
      <c r="K18" s="22">
        <v>-0.15</v>
      </c>
      <c r="L18" s="12">
        <v>-0.21</v>
      </c>
      <c r="M18" s="12">
        <v>-0.46500000000000002</v>
      </c>
      <c r="N18" s="12">
        <v>-0.48</v>
      </c>
      <c r="O18" s="12">
        <v>-0.14000000000000001</v>
      </c>
      <c r="P18" s="12">
        <v>-1.4999999999999999E-2</v>
      </c>
      <c r="Q18" s="12">
        <v>-0.185</v>
      </c>
    </row>
    <row r="19" spans="1:17" x14ac:dyDescent="0.25">
      <c r="A19" s="12">
        <v>4</v>
      </c>
      <c r="B19" s="13">
        <f t="shared" si="2"/>
        <v>37226</v>
      </c>
      <c r="C19" s="12">
        <v>2.77</v>
      </c>
      <c r="D19" s="12">
        <v>5.0000000000000001E-3</v>
      </c>
      <c r="E19" s="12">
        <v>0.22</v>
      </c>
      <c r="F19" s="12">
        <v>0</v>
      </c>
      <c r="G19" s="12">
        <v>1.4999999999999999E-2</v>
      </c>
      <c r="H19" s="12">
        <v>-0.3</v>
      </c>
      <c r="I19" s="12">
        <v>-0.14000000000000001</v>
      </c>
      <c r="J19" s="12">
        <v>-0.23499999999999999</v>
      </c>
      <c r="K19" s="22">
        <v>-0.14499999999999999</v>
      </c>
      <c r="L19" s="12">
        <v>0.22</v>
      </c>
      <c r="M19" s="12">
        <v>-0.46500000000000002</v>
      </c>
      <c r="N19" s="12">
        <v>-0.37</v>
      </c>
      <c r="O19" s="12">
        <v>-0.14249999999999999</v>
      </c>
      <c r="P19" s="12">
        <v>0.02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2.9670000000000001</v>
      </c>
      <c r="D20" s="12">
        <v>5.0000000000000001E-3</v>
      </c>
      <c r="E20" s="12">
        <v>0.25</v>
      </c>
      <c r="F20" s="12">
        <v>0.01</v>
      </c>
      <c r="G20" s="12">
        <v>0.02</v>
      </c>
      <c r="H20" s="12">
        <v>-0.3</v>
      </c>
      <c r="I20" s="12">
        <v>-0.13500000000000001</v>
      </c>
      <c r="J20" s="12">
        <v>-0.23</v>
      </c>
      <c r="K20" s="22">
        <v>-0.13500000000000001</v>
      </c>
      <c r="L20" s="12">
        <v>0.245</v>
      </c>
      <c r="M20" s="12">
        <v>-0.44500000000000001</v>
      </c>
      <c r="N20" s="12">
        <v>-0.37</v>
      </c>
      <c r="O20" s="12">
        <v>-0.14499999999999999</v>
      </c>
      <c r="P20" s="12">
        <v>0.05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2.9569999999999999</v>
      </c>
      <c r="D21" s="12">
        <v>5.0000000000000001E-3</v>
      </c>
      <c r="E21" s="12">
        <v>0.21</v>
      </c>
      <c r="F21" s="12">
        <v>-0.05</v>
      </c>
      <c r="G21" s="12">
        <v>-1.4999999999999999E-2</v>
      </c>
      <c r="H21" s="12">
        <v>-0.31</v>
      </c>
      <c r="I21" s="12">
        <v>-0.12</v>
      </c>
      <c r="J21" s="12">
        <v>-0.24</v>
      </c>
      <c r="K21" s="22">
        <v>-0.125</v>
      </c>
      <c r="L21" s="12">
        <v>-0.03</v>
      </c>
      <c r="M21" s="12">
        <v>-0.44500000000000001</v>
      </c>
      <c r="N21" s="12">
        <v>-0.38</v>
      </c>
      <c r="O21" s="12">
        <v>-0.13750000000000001</v>
      </c>
      <c r="P21" s="12">
        <v>9.9999990000000007E-3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2.9020000000000001</v>
      </c>
      <c r="D22" s="12">
        <v>5.0000000000000001E-3</v>
      </c>
      <c r="E22" s="12">
        <v>7.4999999999999997E-2</v>
      </c>
      <c r="F22" s="12">
        <v>-0.11</v>
      </c>
      <c r="G22" s="12">
        <v>-4.4999999999999998E-2</v>
      </c>
      <c r="H22" s="12">
        <v>-0.375</v>
      </c>
      <c r="I22" s="12">
        <v>-0.11</v>
      </c>
      <c r="J22" s="12">
        <v>-0.28000000000000003</v>
      </c>
      <c r="K22" s="22">
        <v>-0.12</v>
      </c>
      <c r="L22" s="12">
        <v>-0.35</v>
      </c>
      <c r="M22" s="12">
        <v>-0.44500000000000001</v>
      </c>
      <c r="N22" s="12">
        <v>-0.44500000000000001</v>
      </c>
      <c r="O22" s="12">
        <v>-0.13500000000000001</v>
      </c>
      <c r="P22" s="12">
        <v>-0.125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2.8050000000000002</v>
      </c>
      <c r="D23" s="12">
        <v>2.5000000000000001E-3</v>
      </c>
      <c r="E23" s="12">
        <v>0.04</v>
      </c>
      <c r="F23" s="12">
        <v>-0.14499999999999999</v>
      </c>
      <c r="G23" s="12">
        <v>-0.04</v>
      </c>
      <c r="H23" s="12">
        <v>-0.56000000000000005</v>
      </c>
      <c r="I23" s="12">
        <v>-0.115</v>
      </c>
      <c r="J23" s="12">
        <v>-0.38500000000000001</v>
      </c>
      <c r="K23" s="22">
        <v>-0.115</v>
      </c>
      <c r="L23" s="12">
        <v>-0.315</v>
      </c>
      <c r="M23" s="12">
        <v>-0.46300000000000002</v>
      </c>
      <c r="N23" s="12">
        <v>-0.68500000000000005</v>
      </c>
      <c r="O23" s="12">
        <v>-0.14000000000000001</v>
      </c>
      <c r="P23" s="12">
        <v>-0.21</v>
      </c>
      <c r="Q23" s="12">
        <v>-0.14499999999999999</v>
      </c>
    </row>
    <row r="24" spans="1:17" x14ac:dyDescent="0.25">
      <c r="A24" s="12">
        <v>5</v>
      </c>
      <c r="B24" s="13">
        <f t="shared" si="2"/>
        <v>37377</v>
      </c>
      <c r="C24" s="12">
        <v>2.83</v>
      </c>
      <c r="D24" s="12">
        <v>2.5000000000000001E-3</v>
      </c>
      <c r="E24" s="12">
        <v>0.125</v>
      </c>
      <c r="F24" s="12">
        <v>-0.14499999999999999</v>
      </c>
      <c r="G24" s="12">
        <v>0.02</v>
      </c>
      <c r="H24" s="12">
        <v>-0.56000000000000005</v>
      </c>
      <c r="I24" s="12">
        <v>-0.115</v>
      </c>
      <c r="J24" s="12">
        <v>-0.38500000000000001</v>
      </c>
      <c r="K24" s="22">
        <v>-0.105</v>
      </c>
      <c r="L24" s="12">
        <v>-0.315</v>
      </c>
      <c r="M24" s="12">
        <v>-0.46300000000000002</v>
      </c>
      <c r="N24" s="12">
        <v>-0.68500000000000005</v>
      </c>
      <c r="O24" s="12">
        <v>-0.14000000000000001</v>
      </c>
      <c r="P24" s="12">
        <v>-0.125</v>
      </c>
      <c r="Q24" s="12">
        <v>-0.14000000000000001</v>
      </c>
    </row>
    <row r="25" spans="1:17" x14ac:dyDescent="0.25">
      <c r="A25" s="12">
        <v>5</v>
      </c>
      <c r="B25" s="13">
        <f t="shared" si="2"/>
        <v>37408</v>
      </c>
      <c r="C25" s="12">
        <v>2.875</v>
      </c>
      <c r="D25" s="12">
        <v>2.5000000000000001E-3</v>
      </c>
      <c r="E25" s="12">
        <v>0.125</v>
      </c>
      <c r="F25" s="12">
        <v>-0.14499999999999999</v>
      </c>
      <c r="G25" s="12">
        <v>7.0000000000000007E-2</v>
      </c>
      <c r="H25" s="12">
        <v>-0.56000000000000005</v>
      </c>
      <c r="I25" s="12">
        <v>-0.115</v>
      </c>
      <c r="J25" s="12">
        <v>-0.38500000000000001</v>
      </c>
      <c r="K25" s="22">
        <v>-8.7499999999999994E-2</v>
      </c>
      <c r="L25" s="12">
        <v>-0.315</v>
      </c>
      <c r="M25" s="12">
        <v>-0.46300000000000002</v>
      </c>
      <c r="N25" s="12">
        <v>-0.68500000000000005</v>
      </c>
      <c r="O25" s="12">
        <v>-0.14000000000000001</v>
      </c>
      <c r="P25" s="12">
        <v>-0.125</v>
      </c>
      <c r="Q25" s="12">
        <v>-0.13</v>
      </c>
    </row>
    <row r="26" spans="1:17" x14ac:dyDescent="0.25">
      <c r="A26" s="12">
        <v>5</v>
      </c>
      <c r="B26" s="13">
        <f t="shared" si="2"/>
        <v>37438</v>
      </c>
      <c r="C26" s="16">
        <v>2.9169999999999998</v>
      </c>
      <c r="D26" s="12">
        <v>2.5000000000000001E-3</v>
      </c>
      <c r="E26" s="12">
        <v>0.23</v>
      </c>
      <c r="F26" s="12">
        <v>-0.05</v>
      </c>
      <c r="G26" s="12">
        <v>0.14499999999999999</v>
      </c>
      <c r="H26" s="12">
        <v>-0.56000000000000005</v>
      </c>
      <c r="I26" s="12">
        <v>-0.115</v>
      </c>
      <c r="J26" s="12">
        <v>-0.34499999999999997</v>
      </c>
      <c r="K26" s="22">
        <v>-7.7499999999999999E-2</v>
      </c>
      <c r="L26" s="12">
        <v>-0.315</v>
      </c>
      <c r="M26" s="12">
        <v>-0.46300000000000002</v>
      </c>
      <c r="N26" s="12">
        <v>-0.68500000000000005</v>
      </c>
      <c r="O26" s="12">
        <v>-0.14000000000000001</v>
      </c>
      <c r="P26" s="12">
        <v>-0.02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2.952</v>
      </c>
      <c r="D27" s="12">
        <v>2.5000000000000001E-3</v>
      </c>
      <c r="E27" s="12">
        <v>0.24</v>
      </c>
      <c r="F27" s="12">
        <v>-0.05</v>
      </c>
      <c r="G27" s="12">
        <v>0.14499999999999999</v>
      </c>
      <c r="H27" s="12">
        <v>-0.56000000000000005</v>
      </c>
      <c r="I27" s="12">
        <v>-0.115</v>
      </c>
      <c r="J27" s="12">
        <v>-0.34499999999999997</v>
      </c>
      <c r="K27" s="22">
        <v>-6.7500000000000004E-2</v>
      </c>
      <c r="L27" s="12">
        <v>-0.315</v>
      </c>
      <c r="M27" s="12">
        <v>-0.46300000000000002</v>
      </c>
      <c r="N27" s="12">
        <v>-0.68500000000000005</v>
      </c>
      <c r="O27" s="12">
        <v>-0.14000000000000001</v>
      </c>
      <c r="P27" s="12">
        <v>-0.01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2.95</v>
      </c>
      <c r="D28" s="12">
        <v>2.5000000000000001E-3</v>
      </c>
      <c r="E28" s="12">
        <v>0.20499999999999999</v>
      </c>
      <c r="F28" s="12">
        <v>-0.05</v>
      </c>
      <c r="G28" s="12">
        <v>0.14499999999999999</v>
      </c>
      <c r="H28" s="12">
        <v>-0.56000000000000005</v>
      </c>
      <c r="I28" s="12">
        <v>-0.115</v>
      </c>
      <c r="J28" s="12">
        <v>-0.34499999999999997</v>
      </c>
      <c r="K28" s="22">
        <v>-0.08</v>
      </c>
      <c r="L28" s="12">
        <v>-0.315</v>
      </c>
      <c r="M28" s="12">
        <v>-0.46300000000000002</v>
      </c>
      <c r="N28" s="12">
        <v>-0.68500000000000005</v>
      </c>
      <c r="O28" s="12">
        <v>-0.14000000000000001</v>
      </c>
      <c r="P28" s="12">
        <v>-4.4999999999999998E-2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2.9750000000000001</v>
      </c>
      <c r="D29" s="12">
        <v>2.5000000000000001E-3</v>
      </c>
      <c r="E29" s="12">
        <v>0.16500000000000001</v>
      </c>
      <c r="F29" s="12">
        <v>-7.0000000000000007E-2</v>
      </c>
      <c r="G29" s="12">
        <v>1.4999999999999999E-2</v>
      </c>
      <c r="H29" s="12">
        <v>-0.56000000000000005</v>
      </c>
      <c r="I29" s="12">
        <v>-0.115</v>
      </c>
      <c r="J29" s="12">
        <v>-0.37</v>
      </c>
      <c r="K29" s="22">
        <v>-0.12</v>
      </c>
      <c r="L29" s="12">
        <v>-0.315</v>
      </c>
      <c r="M29" s="12">
        <v>-0.46300000000000002</v>
      </c>
      <c r="N29" s="12">
        <v>-0.68500000000000005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3.165</v>
      </c>
      <c r="D30" s="12">
        <v>2.5000000000000001E-3</v>
      </c>
      <c r="E30" s="12">
        <v>0.39</v>
      </c>
      <c r="F30" s="12">
        <v>0.1</v>
      </c>
      <c r="G30" s="12">
        <v>0.105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-5.5E-2</v>
      </c>
      <c r="M30" s="12">
        <v>-0.42</v>
      </c>
      <c r="N30" s="12">
        <v>-0.35</v>
      </c>
      <c r="O30" s="12">
        <v>-0.14000000000000001</v>
      </c>
      <c r="P30" s="12">
        <v>0.19</v>
      </c>
      <c r="Q30" s="12">
        <v>-0.1275</v>
      </c>
    </row>
    <row r="31" spans="1:17" x14ac:dyDescent="0.25">
      <c r="B31" s="13">
        <f t="shared" si="2"/>
        <v>37591</v>
      </c>
      <c r="C31" s="12">
        <v>3.375</v>
      </c>
      <c r="D31" s="12">
        <v>2.5000000000000001E-3</v>
      </c>
      <c r="E31" s="12">
        <v>0.39</v>
      </c>
      <c r="F31" s="12">
        <v>0.1</v>
      </c>
      <c r="G31" s="12">
        <v>0.105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0.375</v>
      </c>
      <c r="M31" s="12">
        <v>-0.42</v>
      </c>
      <c r="N31" s="12">
        <v>-0.35</v>
      </c>
      <c r="O31" s="12">
        <v>-0.14249999999999999</v>
      </c>
      <c r="P31" s="12">
        <v>0.19</v>
      </c>
      <c r="Q31" s="12">
        <v>-0.1275</v>
      </c>
    </row>
    <row r="32" spans="1:17" x14ac:dyDescent="0.25">
      <c r="B32" s="13">
        <f t="shared" si="2"/>
        <v>37622</v>
      </c>
      <c r="C32" s="12">
        <v>3.4950000000000001</v>
      </c>
      <c r="D32" s="12">
        <v>2.5000000000000001E-3</v>
      </c>
      <c r="E32" s="12">
        <v>0.36499999999999999</v>
      </c>
      <c r="F32" s="12">
        <v>0.1</v>
      </c>
      <c r="G32" s="12">
        <v>0.08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0.4</v>
      </c>
      <c r="M32" s="12">
        <v>-0.42</v>
      </c>
      <c r="N32" s="12">
        <v>-0.35</v>
      </c>
      <c r="O32" s="12">
        <v>-0.14499999999999999</v>
      </c>
      <c r="P32" s="12">
        <v>0.16500000000000001</v>
      </c>
      <c r="Q32" s="12">
        <v>-0.1275</v>
      </c>
    </row>
    <row r="33" spans="2:17" x14ac:dyDescent="0.25">
      <c r="B33" s="13">
        <f t="shared" si="2"/>
        <v>37653</v>
      </c>
      <c r="C33" s="12">
        <v>3.4049999999999998</v>
      </c>
      <c r="D33" s="12">
        <v>2.5000000000000001E-3</v>
      </c>
      <c r="E33" s="12">
        <v>0.36499999999999999</v>
      </c>
      <c r="F33" s="12">
        <v>0.1</v>
      </c>
      <c r="G33" s="12">
        <v>0.08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0.125</v>
      </c>
      <c r="M33" s="12">
        <v>-0.42</v>
      </c>
      <c r="N33" s="12">
        <v>-0.35</v>
      </c>
      <c r="O33" s="12">
        <v>-0.13750000000000001</v>
      </c>
      <c r="P33" s="12">
        <v>0.16500000000000001</v>
      </c>
      <c r="Q33" s="12">
        <v>-0.1275</v>
      </c>
    </row>
    <row r="34" spans="2:17" x14ac:dyDescent="0.25">
      <c r="B34" s="13">
        <f t="shared" si="2"/>
        <v>37681</v>
      </c>
      <c r="C34" s="12">
        <v>3.2949999999999999</v>
      </c>
      <c r="D34" s="12">
        <v>2.5000000000000001E-3</v>
      </c>
      <c r="E34" s="12">
        <v>0.36499999999999999</v>
      </c>
      <c r="F34" s="12">
        <v>0.1</v>
      </c>
      <c r="G34" s="12">
        <v>0.08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-0.19500000000000001</v>
      </c>
      <c r="M34" s="12">
        <v>-0.42</v>
      </c>
      <c r="N34" s="12">
        <v>-0.35</v>
      </c>
      <c r="O34" s="12">
        <v>-0.13500000000000001</v>
      </c>
      <c r="P34" s="12">
        <v>0.16500000000000001</v>
      </c>
      <c r="Q34" s="12">
        <v>-0.1275</v>
      </c>
    </row>
    <row r="35" spans="2:17" x14ac:dyDescent="0.25">
      <c r="B35" s="13">
        <f t="shared" si="2"/>
        <v>37712</v>
      </c>
      <c r="C35" s="12">
        <v>3.1549999999999998</v>
      </c>
      <c r="D35" s="12">
        <v>2.5000000000000001E-3</v>
      </c>
      <c r="E35" s="12">
        <v>0.46</v>
      </c>
      <c r="F35" s="12">
        <v>6.5000000000000002E-2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-0.28000000000000003</v>
      </c>
      <c r="M35" s="12">
        <v>-0.46500000000000002</v>
      </c>
      <c r="N35" s="12">
        <v>-0.53</v>
      </c>
      <c r="O35" s="12">
        <v>-0.14000000000000001</v>
      </c>
      <c r="P35" s="12">
        <v>0.26</v>
      </c>
      <c r="Q35" s="12">
        <v>-0.105</v>
      </c>
    </row>
    <row r="36" spans="2:17" x14ac:dyDescent="0.25">
      <c r="B36" s="13">
        <f t="shared" si="2"/>
        <v>37742</v>
      </c>
      <c r="C36" s="12">
        <v>3.1680000000000001</v>
      </c>
      <c r="D36" s="12">
        <v>2.5000000000000001E-3</v>
      </c>
      <c r="E36" s="12">
        <v>0.46</v>
      </c>
      <c r="F36" s="12">
        <v>6.5000000000000002E-2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-0.28000000000000003</v>
      </c>
      <c r="M36" s="12">
        <v>-0.46500000000000002</v>
      </c>
      <c r="N36" s="12">
        <v>-0.53</v>
      </c>
      <c r="O36" s="12">
        <v>-0.14000000000000001</v>
      </c>
      <c r="P36" s="12">
        <v>0.26</v>
      </c>
      <c r="Q36" s="12">
        <v>-0.105</v>
      </c>
    </row>
    <row r="37" spans="2:17" x14ac:dyDescent="0.25">
      <c r="B37" s="13">
        <f t="shared" si="2"/>
        <v>37773</v>
      </c>
      <c r="C37" s="12">
        <v>3.2</v>
      </c>
      <c r="D37" s="12">
        <v>2.5000000000000001E-3</v>
      </c>
      <c r="E37" s="12">
        <v>0.46</v>
      </c>
      <c r="F37" s="12">
        <v>6.5000000000000002E-2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-0.28000000000000003</v>
      </c>
      <c r="M37" s="12">
        <v>-0.46500000000000002</v>
      </c>
      <c r="N37" s="12">
        <v>-0.53</v>
      </c>
      <c r="O37" s="12">
        <v>-0.14000000000000001</v>
      </c>
      <c r="P37" s="12">
        <v>0.26</v>
      </c>
      <c r="Q37" s="12">
        <v>-0.105</v>
      </c>
    </row>
    <row r="38" spans="2:17" x14ac:dyDescent="0.25">
      <c r="B38" s="13">
        <f t="shared" si="2"/>
        <v>37803</v>
      </c>
      <c r="C38" s="12">
        <v>3.2250000000000001</v>
      </c>
      <c r="D38" s="12">
        <v>2.5000000000000001E-3</v>
      </c>
      <c r="E38" s="12">
        <v>0.46</v>
      </c>
      <c r="F38" s="12">
        <v>6.5000000000000002E-2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-0.28000000000000003</v>
      </c>
      <c r="M38" s="12">
        <v>-0.46500000000000002</v>
      </c>
      <c r="N38" s="12">
        <v>-0.53</v>
      </c>
      <c r="O38" s="12">
        <v>-0.14000000000000001</v>
      </c>
      <c r="P38" s="12">
        <v>0.26</v>
      </c>
      <c r="Q38" s="12">
        <v>-0.105</v>
      </c>
    </row>
    <row r="39" spans="2:17" x14ac:dyDescent="0.25">
      <c r="B39" s="13">
        <f t="shared" si="2"/>
        <v>37834</v>
      </c>
      <c r="C39" s="12">
        <v>3.2469999999999999</v>
      </c>
      <c r="D39" s="12">
        <v>2.5000000000000001E-3</v>
      </c>
      <c r="E39" s="12">
        <v>0.46</v>
      </c>
      <c r="F39" s="12">
        <v>6.5000000000000002E-2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-0.28000000000000003</v>
      </c>
      <c r="M39" s="12">
        <v>-0.46500000000000002</v>
      </c>
      <c r="N39" s="12">
        <v>-0.53</v>
      </c>
      <c r="O39" s="12">
        <v>-0.14000000000000001</v>
      </c>
      <c r="P39" s="12">
        <v>0.26</v>
      </c>
      <c r="Q39" s="12">
        <v>-0.105</v>
      </c>
    </row>
    <row r="40" spans="2:17" x14ac:dyDescent="0.25">
      <c r="B40" s="13">
        <f t="shared" si="2"/>
        <v>37865</v>
      </c>
      <c r="C40" s="12">
        <v>3.2530000000000001</v>
      </c>
      <c r="D40" s="12">
        <v>2.5000000000000001E-3</v>
      </c>
      <c r="E40" s="12">
        <v>0.46</v>
      </c>
      <c r="F40" s="12">
        <v>6.5000000000000002E-2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-0.28000000000000003</v>
      </c>
      <c r="M40" s="12">
        <v>-0.46500000000000002</v>
      </c>
      <c r="N40" s="12">
        <v>-0.53</v>
      </c>
      <c r="O40" s="12">
        <v>-0.14000000000000001</v>
      </c>
      <c r="P40" s="12">
        <v>0.26</v>
      </c>
      <c r="Q40" s="12">
        <v>-0.105</v>
      </c>
    </row>
    <row r="41" spans="2:17" x14ac:dyDescent="0.25">
      <c r="B41" s="13">
        <f t="shared" si="2"/>
        <v>37895</v>
      </c>
      <c r="C41" s="12">
        <v>3.2679999999999998</v>
      </c>
      <c r="D41" s="12">
        <v>2.5000000000000001E-3</v>
      </c>
      <c r="E41" s="12">
        <v>0.46</v>
      </c>
      <c r="F41" s="12">
        <v>6.5000000000000002E-2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-0.28000000000000003</v>
      </c>
      <c r="M41" s="12">
        <v>-0.46500000000000002</v>
      </c>
      <c r="N41" s="12">
        <v>-0.53</v>
      </c>
      <c r="O41" s="12">
        <v>-0.14000000000000001</v>
      </c>
      <c r="P41" s="12">
        <v>0.26</v>
      </c>
      <c r="Q41" s="12">
        <v>-0.105</v>
      </c>
    </row>
    <row r="42" spans="2:17" x14ac:dyDescent="0.25">
      <c r="B42" s="13">
        <f t="shared" si="2"/>
        <v>37926</v>
      </c>
      <c r="C42" s="12">
        <v>3.4470000000000001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5">
      <c r="B43" s="13">
        <f t="shared" si="2"/>
        <v>37956</v>
      </c>
      <c r="C43" s="12">
        <v>3.6179999999999999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5">
      <c r="B44" s="13">
        <f t="shared" si="2"/>
        <v>37987</v>
      </c>
      <c r="C44" s="12">
        <v>3.677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3.5590000000000002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3.4169999999999998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3.2469999999999999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3.242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3.274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3.32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3.3530000000000002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3.3530000000000002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3.3580000000000001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3.532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3.698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3.7645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3.6465000000000001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3.5045000000000002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3.3344999999999998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3.3294999999999999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3.3614999999999999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3.4075000000000002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3.4405000000000001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3.4405000000000001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3.4455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3.6194999999999999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3.7854999999999999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3.8570000000000002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3.7389999999999999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3.597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3.427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3.4220000000000002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3.4540000000000002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3.5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3.5329999999999999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3.5329999999999999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3.5379999999999998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3.7120000000000002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3.8780000000000001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3.952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3.8340000000000001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3.6920000000000002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3.5219999999999998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3.5169999999999999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3.5489999999999999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3.5950000000000002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3.6280000000000001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3.6280000000000001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3.633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3.8069999999999999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3.9729999999999999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4.0495000000000001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3.9315000000000002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3.7894999999999999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3.6194999999999999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3.6145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3.6465000000000001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3.6924999999999999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3.7254999999999998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3.7254999999999998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3.7305000000000001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3.9045000000000001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4.0705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4.1494999999999997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4.0315000000000003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3.8895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3.7195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3.7145000000000001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3.7465000000000002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3.7925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3.8254999999999999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3.8254999999999999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3.8304999999999998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4.0045000000000002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4.1704999999999997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4.2519999999999998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4.1340000000000003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3.992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3.8220000000000001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3.8170000000000002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3.8490000000000002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3.895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3.9279999999999999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3.9279999999999999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3.9329999999999998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4.1070000000000002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4.2729999999999997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4.3570000000000002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4.2389999999999999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4.0970000000000004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3.927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3.9220000000000002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3.9540000000000002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4.0330000000000004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4.0330000000000004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4.0380000000000003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4.2119999999999997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4.3780000000000001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4.4645000000000001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4.3464999999999998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4.2045000000000003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4.0345000000000004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4.0294999999999996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4.0614999999999997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4.1074999999999999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4.1405000000000003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4.1405000000000003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4.1455000000000002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4.3194999999999997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4.4855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4.5744999999999996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4.4565000000000001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4.3144999999999998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4.1444999999999999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4.1395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4.1715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4.2175000000000002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4.2504999999999997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4.2504999999999997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4.2554999999999996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4.4295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4.5955000000000004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4.6870000000000003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4.569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4.4269999999999996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4.2569999999999997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4.2519999999999998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4.2839999999999998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4.33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4.3630000000000004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4.3630000000000004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4.3680000000000003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4.5419999999999998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4.7080000000000002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4.8019999999999996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4.6840000000000002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4.5419999999999998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4.3719999999999999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4.367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4.399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4.4450000000000003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4.4779999999999998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4.4779999999999998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4.4829999999999997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4.657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4.8230000000000004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4.9195000000000002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4.8014999999999999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4.6595000000000004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4.4894999999999996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4.4844999999999997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4.5164999999999997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4.5625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4.5955000000000004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4.5955000000000004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4.6005000000000003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4.7744999999999997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4.9405000000000001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5.0395000000000003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4.9215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4.7794999999999996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4.6094999999999997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4.6044999999999998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4.6364999999999998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4.6825000000000001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4.7154999999999996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4.7154999999999996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4.7205000000000004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4.8944999999999999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5.0605000000000002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5.1619999999999999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5.0439999999999996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4.9020000000000001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4.7320000000000002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4.7270000000000003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4.7590000000000003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4.8049999999999997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4.8380000000000001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4.8380000000000001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4.843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5.0170000000000003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5.1829999999999998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5.2869999999999999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5.1689999999999996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5.0270000000000001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4.8570000000000002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4.8520000000000003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4.8840000000000003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4.93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4.9630000000000001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4.9630000000000001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4.968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5.1420000000000003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5.3079999999999998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5.4119999999999999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5.2939999999999996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5.1520000000000001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4.9820000000000002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4.9770000000000003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5.0090000000000003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5.0549999999999997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5.0880000000000001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5.0880000000000001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5.093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5.2670000000000003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5.4329999999999998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5.5369999999999999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5.4189999999999996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5.2770000000000001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5.1070000000000002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5.1020000000000003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5.1340000000000003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5.18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5.2130000000000001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5.2130000000000001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5.218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5.3920000000000003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5.5579999999999998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5.6619999999999999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5.5439999999999996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5.4020000000000001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5.2320000000000002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5.2270000000000003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5.2590000000000003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5.3049999999999997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5.3380000000000001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5.3380000000000001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5.343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5.5170000000000003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5.6829999999999998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5.7869999999999999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5.6689999999999996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5.5270000000000001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5.3570000000000002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5.3520000000000003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5.3840000000000003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5.43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5.4630000000000001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5.4630000000000001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5.468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5.6420000000000003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5.8079999999999998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5.9119999999999999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5.7939999999999996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5.6520000000000001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5.4820000000000002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5.4770000000000003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5.5090000000000003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5.5549999999999997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5.5880000000000001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5.5880000000000001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5.593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5.7670000000000003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5.9329999999999998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activeCell="C9" sqref="C9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148</v>
      </c>
      <c r="N1" s="139" t="s">
        <v>149</v>
      </c>
      <c r="O1" s="140"/>
      <c r="P1" s="141" t="s">
        <v>150</v>
      </c>
    </row>
    <row r="2" spans="1:140" ht="24" customHeight="1" x14ac:dyDescent="0.2">
      <c r="A2" s="143">
        <f>PrReportDate</f>
        <v>37165</v>
      </c>
      <c r="B2" s="140"/>
      <c r="P2" s="141" t="s">
        <v>151</v>
      </c>
      <c r="AC2" s="142"/>
      <c r="AD2" s="131"/>
      <c r="AE2" s="131"/>
    </row>
    <row r="3" spans="1:140" ht="12.75" hidden="1" customHeight="1" thickBot="1" x14ac:dyDescent="0.25">
      <c r="C3" s="131">
        <v>24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20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152</v>
      </c>
      <c r="B8" s="152"/>
      <c r="C8" s="153" t="s">
        <v>153</v>
      </c>
      <c r="D8" s="153" t="s">
        <v>154</v>
      </c>
      <c r="E8" s="153" t="s">
        <v>155</v>
      </c>
      <c r="F8" s="154" t="s">
        <v>156</v>
      </c>
      <c r="G8" s="155" t="s">
        <v>157</v>
      </c>
      <c r="H8" s="156">
        <f>AG7</f>
        <v>37257</v>
      </c>
      <c r="I8" s="156">
        <f>AH7</f>
        <v>37288</v>
      </c>
      <c r="J8" s="155" t="s">
        <v>158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159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160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161</v>
      </c>
      <c r="X8" s="153" t="s">
        <v>162</v>
      </c>
      <c r="Y8" s="154" t="s">
        <v>163</v>
      </c>
      <c r="Z8" s="154" t="s">
        <v>164</v>
      </c>
      <c r="AA8" s="154" t="s">
        <v>165</v>
      </c>
      <c r="AB8" s="153" t="s">
        <v>166</v>
      </c>
      <c r="AC8" s="155" t="s">
        <v>167</v>
      </c>
      <c r="AD8" s="155"/>
      <c r="AE8" s="155"/>
      <c r="AG8" s="159"/>
    </row>
    <row r="9" spans="1:140" ht="13.65" customHeight="1" x14ac:dyDescent="0.2">
      <c r="A9" s="160" t="s">
        <v>137</v>
      </c>
      <c r="B9" s="142" t="s">
        <v>168</v>
      </c>
      <c r="C9" s="134">
        <f>'[6]Power Desk Daily Price'!$AC9</f>
        <v>23.110416666666669</v>
      </c>
      <c r="D9" s="134">
        <f ca="1">IF(ISERROR((AVERAGE(OFFSET('[6]Curve Summary'!$D$6,25,0,3,1))*3+ 22* '[6]Curve Summary Backup'!$D$38)/25), '[6]Curve Summary Backup'!$D$38,(AVERAGE(OFFSET('[6]Curve Summary'!$D$6,25,0,3,1))*3+ 22* '[6]Curve Summary Backup'!$D$38)/25)</f>
        <v>27.75</v>
      </c>
      <c r="E9" s="134">
        <f>VLOOKUP(E$7,'[6]Curve Summary'!$A$7:$AG$54,4)</f>
        <v>34.85</v>
      </c>
      <c r="F9" s="161">
        <f t="shared" ref="F9:F15" ca="1" si="0">(C9*C$5+D9*D$5+E9*E$5)/(SUM(C$5:E$5))</f>
        <v>28.556693989071039</v>
      </c>
      <c r="G9" s="134">
        <f t="shared" ref="G9:G15" si="1">AVERAGE(H9:I9)</f>
        <v>32.875</v>
      </c>
      <c r="H9" s="134">
        <f t="shared" ref="H9:I15" si="2">AG9</f>
        <v>33.75</v>
      </c>
      <c r="I9" s="134">
        <f t="shared" si="2"/>
        <v>32</v>
      </c>
      <c r="J9" s="134">
        <f t="shared" ref="J9:J15" si="3">AVERAGE(K9:L9)</f>
        <v>28</v>
      </c>
      <c r="K9" s="134">
        <f t="shared" ref="K9:N15" si="4">AI9</f>
        <v>28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45.25</v>
      </c>
      <c r="P9" s="132">
        <f t="shared" ref="P9:R15" si="6">AM9</f>
        <v>41</v>
      </c>
      <c r="Q9" s="134">
        <f t="shared" si="6"/>
        <v>49.5</v>
      </c>
      <c r="R9" s="134">
        <f t="shared" si="6"/>
        <v>41</v>
      </c>
      <c r="S9" s="134">
        <f t="shared" ref="S9:S15" si="7">AVERAGE(T9:V9)</f>
        <v>34.5</v>
      </c>
      <c r="T9" s="134">
        <f t="shared" ref="T9:V15" si="8">AP9</f>
        <v>35.5</v>
      </c>
      <c r="U9" s="134">
        <f t="shared" si="8"/>
        <v>33</v>
      </c>
      <c r="V9" s="134">
        <f t="shared" si="8"/>
        <v>35</v>
      </c>
      <c r="W9" s="161">
        <f>SUM(AG28:AR28)/SUM($AG$5:$AR$5)</f>
        <v>34.343137254901961</v>
      </c>
      <c r="X9" s="134">
        <f>SUM(AS28:BD28)/SUM($AS$5:$BD$5)</f>
        <v>36.290196078431372</v>
      </c>
      <c r="Y9" s="134">
        <f>SUM(BE28:BR28)/SUM($BE$5:$BR$5)</f>
        <v>35.842953020134225</v>
      </c>
      <c r="Z9" s="134">
        <f>SUM(BQ28:CB28)/SUM($BQ$5:$CB$5)</f>
        <v>36.01956862745098</v>
      </c>
      <c r="AA9" s="134">
        <f t="shared" ref="AA9:AA15" si="9">SUM(CC28:DX28)/SUM($CC$5:$DX$5)</f>
        <v>36.822705882352935</v>
      </c>
      <c r="AB9" s="135">
        <f t="shared" ref="AB9:AB15" si="10">SUM(DY28:EJ28)/SUM($DY$5:$EJ$5)</f>
        <v>38.009296874999997</v>
      </c>
      <c r="AC9" s="162">
        <f t="shared" ref="AC9:AC15" ca="1" si="11">(C9*C$5+D9*D$5+E9*E$5+SUM(AG28:EJ28))/(SUM(C$5:E$5)+SUM($AG$5:$EJ$5))</f>
        <v>36.209910272714424</v>
      </c>
      <c r="AD9" s="163"/>
      <c r="AE9" s="163"/>
      <c r="AF9" s="164"/>
      <c r="AG9" s="132">
        <f>VLOOKUP(AG$7,'[6]Curve Summary'!$A$7:$AG$161,4)</f>
        <v>33.75</v>
      </c>
      <c r="AH9" s="132">
        <f>VLOOKUP(AH$7,'[6]Curve Summary'!$A$7:$AG$161,4)</f>
        <v>32</v>
      </c>
      <c r="AI9" s="132">
        <f>VLOOKUP(AI$7,'[6]Curve Summary'!$A$7:$AG$161,4)</f>
        <v>28</v>
      </c>
      <c r="AJ9" s="132">
        <f>VLOOKUP(AJ$7,'[6]Curve Summary'!$A$7:$AG$161,4)</f>
        <v>28</v>
      </c>
      <c r="AK9" s="132">
        <f>VLOOKUP(AK$7,'[6]Curve Summary'!$A$7:$AG$161,4)</f>
        <v>26.75</v>
      </c>
      <c r="AL9" s="132">
        <f>VLOOKUP(AL$7,'[6]Curve Summary'!$A$7:$AG$161,4)</f>
        <v>28</v>
      </c>
      <c r="AM9" s="132">
        <f>VLOOKUP(AM$7,'[6]Curve Summary'!$A$7:$AG$161,4)</f>
        <v>41</v>
      </c>
      <c r="AN9" s="132">
        <f>VLOOKUP(AN$7,'[6]Curve Summary'!$A$7:$AG$161,4)</f>
        <v>49.5</v>
      </c>
      <c r="AO9" s="132">
        <f>VLOOKUP(AO$7,'[6]Curve Summary'!$A$7:$AG$161,4)</f>
        <v>41</v>
      </c>
      <c r="AP9" s="132">
        <f>VLOOKUP(AP$7,'[6]Curve Summary'!$A$7:$AG$161,4)</f>
        <v>35.5</v>
      </c>
      <c r="AQ9" s="132">
        <f>VLOOKUP(AQ$7,'[6]Curve Summary'!$A$7:$AG$161,4)</f>
        <v>33</v>
      </c>
      <c r="AR9" s="132">
        <f>VLOOKUP(AR$7,'[6]Curve Summary'!$A$7:$AG$161,4)</f>
        <v>35</v>
      </c>
      <c r="AS9" s="132">
        <f>VLOOKUP(AS$7,'[6]Curve Summary'!$A$7:$AG$161,4)</f>
        <v>38</v>
      </c>
      <c r="AT9" s="132">
        <f>VLOOKUP(AT$7,'[6]Curve Summary'!$A$7:$AG$161,4)</f>
        <v>35.5</v>
      </c>
      <c r="AU9" s="132">
        <f>VLOOKUP(AU$7,'[6]Curve Summary'!$A$7:$AG$161,4)</f>
        <v>31</v>
      </c>
      <c r="AV9" s="132">
        <f>VLOOKUP(AV$7,'[6]Curve Summary'!$A$7:$AG$161,4)</f>
        <v>29.5</v>
      </c>
      <c r="AW9" s="132">
        <f>VLOOKUP(AW$7,'[6]Curve Summary'!$A$7:$AG$161,4)</f>
        <v>25</v>
      </c>
      <c r="AX9" s="132">
        <f>VLOOKUP(AX$7,'[6]Curve Summary'!$A$7:$AG$161,4)</f>
        <v>26</v>
      </c>
      <c r="AY9" s="132">
        <f>VLOOKUP(AY$7,'[6]Curve Summary'!$A$7:$AG$161,4)</f>
        <v>46</v>
      </c>
      <c r="AZ9" s="132">
        <f>VLOOKUP(AZ$7,'[6]Curve Summary'!$A$7:$AG$161,4)</f>
        <v>54</v>
      </c>
      <c r="BA9" s="132">
        <f>VLOOKUP(BA$7,'[6]Curve Summary'!$A$7:$AG$161,4)</f>
        <v>43</v>
      </c>
      <c r="BB9" s="132">
        <f>VLOOKUP(BB$7,'[6]Curve Summary'!$A$7:$AG$161,4)</f>
        <v>36</v>
      </c>
      <c r="BC9" s="132">
        <f>VLOOKUP(BC$7,'[6]Curve Summary'!$A$7:$AG$161,4)</f>
        <v>34</v>
      </c>
      <c r="BD9" s="132">
        <f>VLOOKUP(BD$7,'[6]Curve Summary'!$A$7:$AG$161,4)</f>
        <v>37</v>
      </c>
      <c r="BE9" s="132">
        <f>VLOOKUP(BE$7,'[6]Curve Summary'!$A$7:$AG$161,4)</f>
        <v>37.159999999999997</v>
      </c>
      <c r="BF9" s="132">
        <f>VLOOKUP(BF$7,'[6]Curve Summary'!$A$7:$AG$161,4)</f>
        <v>35.08</v>
      </c>
      <c r="BG9" s="132">
        <f>VLOOKUP(BG$7,'[6]Curve Summary'!$A$7:$AG$161,4)</f>
        <v>31.32</v>
      </c>
      <c r="BH9" s="132">
        <f>VLOOKUP(BH$7,'[6]Curve Summary'!$A$7:$AG$161,4)</f>
        <v>30.07</v>
      </c>
      <c r="BI9" s="132">
        <f>VLOOKUP(BI$7,'[6]Curve Summary'!$A$7:$AG$161,4)</f>
        <v>26.31</v>
      </c>
      <c r="BJ9" s="132">
        <f>VLOOKUP(BJ$7,'[6]Curve Summary'!$A$7:$AG$161,4)</f>
        <v>27.15</v>
      </c>
      <c r="BK9" s="132">
        <f>VLOOKUP(BK$7,'[6]Curve Summary'!$A$7:$AG$161,4)</f>
        <v>43.93</v>
      </c>
      <c r="BL9" s="132">
        <f>VLOOKUP(BL$7,'[6]Curve Summary'!$A$7:$AG$161,4)</f>
        <v>50.65</v>
      </c>
      <c r="BM9" s="132">
        <f>VLOOKUP(BM$7,'[6]Curve Summary'!$A$7:$AG$161,4)</f>
        <v>41.44</v>
      </c>
      <c r="BN9" s="132">
        <f>VLOOKUP(BN$7,'[6]Curve Summary'!$A$7:$AG$161,4)</f>
        <v>35.57</v>
      </c>
      <c r="BO9" s="132">
        <f>VLOOKUP(BO$7,'[6]Curve Summary'!$A$7:$AG$161,4)</f>
        <v>33.9</v>
      </c>
      <c r="BP9" s="132">
        <f>VLOOKUP(BP$7,'[6]Curve Summary'!$A$7:$AG$161,4)</f>
        <v>36.43</v>
      </c>
      <c r="BQ9" s="132">
        <f>VLOOKUP(BQ$7,'[6]Curve Summary'!$A$7:$AG$161,4)</f>
        <v>37.21</v>
      </c>
      <c r="BR9" s="132">
        <f>VLOOKUP(BR$7,'[6]Curve Summary'!$A$7:$AG$161,4)</f>
        <v>35.43</v>
      </c>
      <c r="BS9" s="132">
        <f>VLOOKUP(BS$7,'[6]Curve Summary'!$A$7:$AG$161,4)</f>
        <v>32.21</v>
      </c>
      <c r="BT9" s="132">
        <f>VLOOKUP(BT$7,'[6]Curve Summary'!$A$7:$AG$161,4)</f>
        <v>31.14</v>
      </c>
      <c r="BU9" s="132">
        <f>VLOOKUP(BU$7,'[6]Curve Summary'!$A$7:$AG$161,4)</f>
        <v>27.92</v>
      </c>
      <c r="BV9" s="132">
        <f>VLOOKUP(BV$7,'[6]Curve Summary'!$A$7:$AG$161,4)</f>
        <v>28.64</v>
      </c>
      <c r="BW9" s="132">
        <f>VLOOKUP(BW$7,'[6]Curve Summary'!$A$7:$AG$161,4)</f>
        <v>43</v>
      </c>
      <c r="BX9" s="132">
        <f>VLOOKUP(BX$7,'[6]Curve Summary'!$A$7:$AG$161,4)</f>
        <v>48.76</v>
      </c>
      <c r="BY9" s="132">
        <f>VLOOKUP(BY$7,'[6]Curve Summary'!$A$7:$AG$161,4)</f>
        <v>40.869999999999997</v>
      </c>
      <c r="BZ9" s="132">
        <f>VLOOKUP(BZ$7,'[6]Curve Summary'!$A$7:$AG$161,4)</f>
        <v>35.85</v>
      </c>
      <c r="CA9" s="132">
        <f>VLOOKUP(CA$7,'[6]Curve Summary'!$A$7:$AG$161,4)</f>
        <v>34.42</v>
      </c>
      <c r="CB9" s="132">
        <f>VLOOKUP(CB$7,'[6]Curve Summary'!$A$7:$AG$161,4)</f>
        <v>36.590000000000003</v>
      </c>
      <c r="CC9" s="132">
        <f>VLOOKUP(CC$7,'[6]Curve Summary'!$A$7:$AG$161,4)</f>
        <v>37.340000000000003</v>
      </c>
      <c r="CD9" s="132">
        <f>VLOOKUP(CD$7,'[6]Curve Summary'!$A$7:$AG$161,4)</f>
        <v>35.729999999999997</v>
      </c>
      <c r="CE9" s="132">
        <f>VLOOKUP(CE$7,'[6]Curve Summary'!$A$7:$AG$161,4)</f>
        <v>32.81</v>
      </c>
      <c r="CF9" s="132">
        <f>VLOOKUP(CF$7,'[6]Curve Summary'!$A$7:$AG$161,4)</f>
        <v>31.84</v>
      </c>
      <c r="CG9" s="132">
        <f>VLOOKUP(CG$7,'[6]Curve Summary'!$A$7:$AG$161,4)</f>
        <v>28.93</v>
      </c>
      <c r="CH9" s="132">
        <f>VLOOKUP(CH$7,'[6]Curve Summary'!$A$7:$AG$161,4)</f>
        <v>29.58</v>
      </c>
      <c r="CI9" s="132">
        <f>VLOOKUP(CI$7,'[6]Curve Summary'!$A$7:$AG$161,4)</f>
        <v>42.6</v>
      </c>
      <c r="CJ9" s="132">
        <f>VLOOKUP(CJ$7,'[6]Curve Summary'!$A$7:$AG$161,4)</f>
        <v>47.81</v>
      </c>
      <c r="CK9" s="132">
        <f>VLOOKUP(CK$7,'[6]Curve Summary'!$A$7:$AG$161,4)</f>
        <v>40.659999999999997</v>
      </c>
      <c r="CL9" s="132">
        <f>VLOOKUP(CL$7,'[6]Curve Summary'!$A$7:$AG$161,4)</f>
        <v>36.119999999999997</v>
      </c>
      <c r="CM9" s="132">
        <f>VLOOKUP(CM$7,'[6]Curve Summary'!$A$7:$AG$161,4)</f>
        <v>34.82</v>
      </c>
      <c r="CN9" s="132">
        <f>VLOOKUP(CN$7,'[6]Curve Summary'!$A$7:$AG$161,4)</f>
        <v>36.78</v>
      </c>
      <c r="CO9" s="132">
        <f>VLOOKUP(CO$7,'[6]Curve Summary'!$A$7:$AG$161,4)</f>
        <v>37.47</v>
      </c>
      <c r="CP9" s="132">
        <f>VLOOKUP(CP$7,'[6]Curve Summary'!$A$7:$AG$161,4)</f>
        <v>36.01</v>
      </c>
      <c r="CQ9" s="132">
        <f>VLOOKUP(CQ$7,'[6]Curve Summary'!$A$7:$AG$161,4)</f>
        <v>33.369999999999997</v>
      </c>
      <c r="CR9" s="132">
        <f>VLOOKUP(CR$7,'[6]Curve Summary'!$A$7:$AG$161,4)</f>
        <v>32.5</v>
      </c>
      <c r="CS9" s="132">
        <f>VLOOKUP(CS$7,'[6]Curve Summary'!$A$7:$AG$161,4)</f>
        <v>29.86</v>
      </c>
      <c r="CT9" s="132">
        <f>VLOOKUP(CT$7,'[6]Curve Summary'!$A$7:$AG$161,4)</f>
        <v>30.46</v>
      </c>
      <c r="CU9" s="132">
        <f>VLOOKUP(CU$7,'[6]Curve Summary'!$A$7:$AG$161,4)</f>
        <v>42.25</v>
      </c>
      <c r="CV9" s="132">
        <f>VLOOKUP(CV$7,'[6]Curve Summary'!$A$7:$AG$161,4)</f>
        <v>46.99</v>
      </c>
      <c r="CW9" s="132">
        <f>VLOOKUP(CW$7,'[6]Curve Summary'!$A$7:$AG$161,4)</f>
        <v>40.51</v>
      </c>
      <c r="CX9" s="132">
        <f>VLOOKUP(CX$7,'[6]Curve Summary'!$A$7:$AG$161,4)</f>
        <v>36.39</v>
      </c>
      <c r="CY9" s="132">
        <f>VLOOKUP(CY$7,'[6]Curve Summary'!$A$7:$AG$161,4)</f>
        <v>35.22</v>
      </c>
      <c r="CZ9" s="132">
        <f>VLOOKUP(CZ$7,'[6]Curve Summary'!$A$7:$AG$161,4)</f>
        <v>37.01</v>
      </c>
      <c r="DA9" s="132">
        <f>VLOOKUP(DA$7,'[6]Curve Summary'!$A$7:$AG$161,4)</f>
        <v>37.9</v>
      </c>
      <c r="DB9" s="132">
        <f>VLOOKUP(DB$7,'[6]Curve Summary'!$A$7:$AG$161,4)</f>
        <v>36.54</v>
      </c>
      <c r="DC9" s="132">
        <f>VLOOKUP(DC$7,'[6]Curve Summary'!$A$7:$AG$161,4)</f>
        <v>34.08</v>
      </c>
      <c r="DD9" s="132">
        <f>VLOOKUP(DD$7,'[6]Curve Summary'!$A$7:$AG$161,4)</f>
        <v>33.270000000000003</v>
      </c>
      <c r="DE9" s="132">
        <f>VLOOKUP(DE$7,'[6]Curve Summary'!$A$7:$AG$161,4)</f>
        <v>30.81</v>
      </c>
      <c r="DF9" s="132">
        <f>VLOOKUP(DF$7,'[6]Curve Summary'!$A$7:$AG$161,4)</f>
        <v>31.37</v>
      </c>
      <c r="DG9" s="132">
        <f>VLOOKUP(DG$7,'[6]Curve Summary'!$A$7:$AG$161,4)</f>
        <v>42.37</v>
      </c>
      <c r="DH9" s="132">
        <f>VLOOKUP(DH$7,'[6]Curve Summary'!$A$7:$AG$161,4)</f>
        <v>46.78</v>
      </c>
      <c r="DI9" s="132">
        <f>VLOOKUP(DI$7,'[6]Curve Summary'!$A$7:$AG$161,4)</f>
        <v>40.74</v>
      </c>
      <c r="DJ9" s="132">
        <f>VLOOKUP(DJ$7,'[6]Curve Summary'!$A$7:$AG$161,4)</f>
        <v>36.9</v>
      </c>
      <c r="DK9" s="132">
        <f>VLOOKUP(DK$7,'[6]Curve Summary'!$A$7:$AG$161,4)</f>
        <v>35.81</v>
      </c>
      <c r="DL9" s="132">
        <f>VLOOKUP(DL$7,'[6]Curve Summary'!$A$7:$AG$161,4)</f>
        <v>37.47</v>
      </c>
      <c r="DM9" s="132">
        <f>VLOOKUP(DM$7,'[6]Curve Summary'!$A$7:$AG$161,4)</f>
        <v>38.340000000000003</v>
      </c>
      <c r="DN9" s="132">
        <f>VLOOKUP(DN$7,'[6]Curve Summary'!$A$7:$AG$161,4)</f>
        <v>37.07</v>
      </c>
      <c r="DO9" s="132">
        <f>VLOOKUP(DO$7,'[6]Curve Summary'!$A$7:$AG$161,4)</f>
        <v>34.78</v>
      </c>
      <c r="DP9" s="132">
        <f>VLOOKUP(DP$7,'[6]Curve Summary'!$A$7:$AG$161,4)</f>
        <v>34.020000000000003</v>
      </c>
      <c r="DQ9" s="132">
        <f>VLOOKUP(DQ$7,'[6]Curve Summary'!$A$7:$AG$161,4)</f>
        <v>31.73</v>
      </c>
      <c r="DR9" s="132">
        <f>VLOOKUP(DR$7,'[6]Curve Summary'!$A$7:$AG$161,4)</f>
        <v>32.25</v>
      </c>
      <c r="DS9" s="132">
        <f>VLOOKUP(DS$7,'[6]Curve Summary'!$A$7:$AG$161,4)</f>
        <v>42.51</v>
      </c>
      <c r="DT9" s="132">
        <f>VLOOKUP(DT$7,'[6]Curve Summary'!$A$7:$AG$161,4)</f>
        <v>46.62</v>
      </c>
      <c r="DU9" s="132">
        <f>VLOOKUP(DU$7,'[6]Curve Summary'!$A$7:$AG$161,4)</f>
        <v>40.99</v>
      </c>
      <c r="DV9" s="132">
        <f>VLOOKUP(DV$7,'[6]Curve Summary'!$A$7:$AG$161,4)</f>
        <v>37.409999999999997</v>
      </c>
      <c r="DW9" s="132">
        <f>VLOOKUP(DW$7,'[6]Curve Summary'!$A$7:$AG$161,4)</f>
        <v>36.4</v>
      </c>
      <c r="DX9" s="132">
        <f>VLOOKUP(DX$7,'[6]Curve Summary'!$A$7:$AG$161,4)</f>
        <v>37.950000000000003</v>
      </c>
      <c r="DY9" s="132">
        <f>VLOOKUP(DY$7,'[6]Curve Summary'!$A$7:$AG$161,4)</f>
        <v>38.78</v>
      </c>
      <c r="DZ9" s="132">
        <f>VLOOKUP(DZ$7,'[6]Curve Summary'!$A$7:$AG$161,4)</f>
        <v>37.6</v>
      </c>
      <c r="EA9" s="132">
        <f>VLOOKUP(EA$7,'[6]Curve Summary'!$A$7:$AG$161,4)</f>
        <v>35.46</v>
      </c>
      <c r="EB9" s="132">
        <f>VLOOKUP(EB$7,'[6]Curve Summary'!$A$7:$AG$161,4)</f>
        <v>34.76</v>
      </c>
      <c r="EC9" s="132">
        <f>VLOOKUP(EC$7,'[6]Curve Summary'!$A$7:$AG$161,4)</f>
        <v>32.619999999999997</v>
      </c>
      <c r="ED9" s="132">
        <f>VLOOKUP(ED$7,'[6]Curve Summary'!$A$7:$AG$161,4)</f>
        <v>33.1</v>
      </c>
      <c r="EE9" s="132">
        <f>VLOOKUP(EE$7,'[6]Curve Summary'!$A$7:$AG$161,4)</f>
        <v>42.67</v>
      </c>
      <c r="EF9" s="132">
        <f>VLOOKUP(EF$7,'[6]Curve Summary'!$A$7:$AG$161,4)</f>
        <v>46.5</v>
      </c>
      <c r="EG9" s="132">
        <f>VLOOKUP(EG$7,'[6]Curve Summary'!$A$7:$AG$161,4)</f>
        <v>41.26</v>
      </c>
      <c r="EH9" s="132">
        <f>VLOOKUP(EH$7,'[6]Curve Summary'!$A$7:$AG$161,4)</f>
        <v>37.92</v>
      </c>
      <c r="EI9" s="132">
        <f>VLOOKUP(EI$7,'[6]Curve Summary'!$A$7:$AG$161,4)</f>
        <v>36.97</v>
      </c>
      <c r="EJ9" s="132">
        <f>VLOOKUP(EJ$7,'[6]Curve Summary'!$A$7:$AG$161,4)</f>
        <v>38.42</v>
      </c>
    </row>
    <row r="10" spans="1:140" ht="13.65" customHeight="1" x14ac:dyDescent="0.2">
      <c r="A10" s="165" t="s">
        <v>138</v>
      </c>
      <c r="B10" s="166" t="s">
        <v>169</v>
      </c>
      <c r="C10" s="132">
        <f>'[6]Power Desk Daily Price'!$AC10</f>
        <v>24.822916666666668</v>
      </c>
      <c r="D10" s="132">
        <f ca="1">IF(ISERROR((AVERAGE(OFFSET('[6]Curve Summary'!$C$6,25,0,3,1))*3+ 22* '[6]Curve Summary Backup'!$C$38)/25), '[6]Curve Summary Backup'!$C$38,(AVERAGE(OFFSET('[6]Curve Summary'!$C$6,25,0,3,1))*3+ 22* '[6]Curve Summary Backup'!$C$38)/25)</f>
        <v>28.5</v>
      </c>
      <c r="E10" s="132">
        <f>VLOOKUP(E$7,'[6]Curve Summary'!$A$7:$AG$55,3)</f>
        <v>35.1</v>
      </c>
      <c r="F10" s="167">
        <f t="shared" ca="1" si="0"/>
        <v>29.458333333333336</v>
      </c>
      <c r="G10" s="132">
        <f t="shared" si="1"/>
        <v>32.700000000000003</v>
      </c>
      <c r="H10" s="132">
        <f t="shared" si="2"/>
        <v>33.5</v>
      </c>
      <c r="I10" s="132">
        <f t="shared" si="2"/>
        <v>31.9</v>
      </c>
      <c r="J10" s="132">
        <f t="shared" si="3"/>
        <v>29</v>
      </c>
      <c r="K10" s="132">
        <f t="shared" si="4"/>
        <v>28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48</v>
      </c>
      <c r="P10" s="132">
        <f t="shared" si="6"/>
        <v>44</v>
      </c>
      <c r="Q10" s="132">
        <f t="shared" si="6"/>
        <v>52</v>
      </c>
      <c r="R10" s="132">
        <f t="shared" si="6"/>
        <v>44.5</v>
      </c>
      <c r="S10" s="132">
        <f t="shared" si="7"/>
        <v>33.416666666666664</v>
      </c>
      <c r="T10" s="132">
        <f t="shared" si="8"/>
        <v>34.25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35.373529411764707</v>
      </c>
      <c r="X10" s="132">
        <f t="shared" ref="X10:X15" si="13">SUM(AS29:BD29)/SUM($AS$5:$BD$5)</f>
        <v>37.758823529411764</v>
      </c>
      <c r="Y10" s="132">
        <f t="shared" ref="Y10:Y15" si="14">SUM(BE29:BR29)/SUM($BE$5:$BR$5)</f>
        <v>37.303758389261738</v>
      </c>
      <c r="Z10" s="132">
        <f t="shared" ref="Z10:Z15" si="15">SUM(BQ29:CB29)/SUM($BQ$5:$CB$5)</f>
        <v>37.738117647058829</v>
      </c>
      <c r="AA10" s="132">
        <f t="shared" si="9"/>
        <v>39.926627450980391</v>
      </c>
      <c r="AB10" s="133">
        <f t="shared" si="10"/>
        <v>42.474062500000002</v>
      </c>
      <c r="AC10" s="168">
        <f t="shared" ca="1" si="11"/>
        <v>38.701754274410064</v>
      </c>
      <c r="AD10" s="163"/>
      <c r="AE10" s="163"/>
      <c r="AF10" s="164"/>
      <c r="AG10" s="169">
        <f>VLOOKUP(AG$7,'[6]Curve Summary'!$A$8:$AG$161,3)</f>
        <v>33.5</v>
      </c>
      <c r="AH10" s="169">
        <f>VLOOKUP(AH$7,'[6]Curve Summary'!$A$8:$AG$161,3)</f>
        <v>31.9</v>
      </c>
      <c r="AI10" s="169">
        <f>VLOOKUP(AI$7,'[6]Curve Summary'!$A$8:$AG$161,3)</f>
        <v>28</v>
      </c>
      <c r="AJ10" s="169">
        <f>VLOOKUP(AJ$7,'[6]Curve Summary'!$A$8:$AG$161,3)</f>
        <v>30</v>
      </c>
      <c r="AK10" s="169">
        <f>VLOOKUP(AK$7,'[6]Curve Summary'!$A$8:$AG$161,3)</f>
        <v>29.25</v>
      </c>
      <c r="AL10" s="169">
        <f>VLOOKUP(AL$7,'[6]Curve Summary'!$A$8:$AG$161,3)</f>
        <v>30.5</v>
      </c>
      <c r="AM10" s="169">
        <f>VLOOKUP(AM$7,'[6]Curve Summary'!$A$8:$AG$161,3)</f>
        <v>44</v>
      </c>
      <c r="AN10" s="169">
        <f>VLOOKUP(AN$7,'[6]Curve Summary'!$A$8:$AG$161,3)</f>
        <v>52</v>
      </c>
      <c r="AO10" s="169">
        <f>VLOOKUP(AO$7,'[6]Curve Summary'!$A$8:$AG$161,3)</f>
        <v>44.5</v>
      </c>
      <c r="AP10" s="169">
        <f>VLOOKUP(AP$7,'[6]Curve Summary'!$A$8:$AG$161,3)</f>
        <v>34.25</v>
      </c>
      <c r="AQ10" s="169">
        <f>VLOOKUP(AQ$7,'[6]Curve Summary'!$A$8:$AG$161,3)</f>
        <v>32</v>
      </c>
      <c r="AR10" s="169">
        <f>VLOOKUP(AR$7,'[6]Curve Summary'!$A$8:$AG$161,3)</f>
        <v>34</v>
      </c>
      <c r="AS10" s="169">
        <f>VLOOKUP(AS$7,'[6]Curve Summary'!$A$8:$AG$161,3)</f>
        <v>37</v>
      </c>
      <c r="AT10" s="169">
        <f>VLOOKUP(AT$7,'[6]Curve Summary'!$A$8:$AG$161,3)</f>
        <v>34.5</v>
      </c>
      <c r="AU10" s="169">
        <f>VLOOKUP(AU$7,'[6]Curve Summary'!$A$8:$AG$161,3)</f>
        <v>31</v>
      </c>
      <c r="AV10" s="169">
        <f>VLOOKUP(AV$7,'[6]Curve Summary'!$A$8:$AG$161,3)</f>
        <v>32.5</v>
      </c>
      <c r="AW10" s="169">
        <f>VLOOKUP(AW$7,'[6]Curve Summary'!$A$8:$AG$161,3)</f>
        <v>28.25</v>
      </c>
      <c r="AX10" s="169">
        <f>VLOOKUP(AX$7,'[6]Curve Summary'!$A$8:$AG$161,3)</f>
        <v>29.25</v>
      </c>
      <c r="AY10" s="169">
        <f>VLOOKUP(AY$7,'[6]Curve Summary'!$A$8:$AG$161,3)</f>
        <v>50.5</v>
      </c>
      <c r="AZ10" s="169">
        <f>VLOOKUP(AZ$7,'[6]Curve Summary'!$A$8:$AG$161,3)</f>
        <v>57.5</v>
      </c>
      <c r="BA10" s="169">
        <f>VLOOKUP(BA$7,'[6]Curve Summary'!$A$8:$AG$161,3)</f>
        <v>46.5</v>
      </c>
      <c r="BB10" s="169">
        <f>VLOOKUP(BB$7,'[6]Curve Summary'!$A$8:$AG$161,3)</f>
        <v>35.5</v>
      </c>
      <c r="BC10" s="169">
        <f>VLOOKUP(BC$7,'[6]Curve Summary'!$A$8:$AG$161,3)</f>
        <v>33.5</v>
      </c>
      <c r="BD10" s="169">
        <f>VLOOKUP(BD$7,'[6]Curve Summary'!$A$8:$AG$161,3)</f>
        <v>36.5</v>
      </c>
      <c r="BE10" s="169">
        <f>VLOOKUP(BE$7,'[6]Curve Summary'!$A$8:$AG$161,3)</f>
        <v>36.83</v>
      </c>
      <c r="BF10" s="169">
        <f>VLOOKUP(BF$7,'[6]Curve Summary'!$A$8:$AG$161,3)</f>
        <v>34.72</v>
      </c>
      <c r="BG10" s="169">
        <f>VLOOKUP(BG$7,'[6]Curve Summary'!$A$8:$AG$161,3)</f>
        <v>31.78</v>
      </c>
      <c r="BH10" s="169">
        <f>VLOOKUP(BH$7,'[6]Curve Summary'!$A$8:$AG$161,3)</f>
        <v>33.049999999999997</v>
      </c>
      <c r="BI10" s="169">
        <f>VLOOKUP(BI$7,'[6]Curve Summary'!$A$8:$AG$161,3)</f>
        <v>29.47</v>
      </c>
      <c r="BJ10" s="169">
        <f>VLOOKUP(BJ$7,'[6]Curve Summary'!$A$8:$AG$161,3)</f>
        <v>30.31</v>
      </c>
      <c r="BK10" s="169">
        <f>VLOOKUP(BK$7,'[6]Curve Summary'!$A$8:$AG$161,3)</f>
        <v>48.26</v>
      </c>
      <c r="BL10" s="169">
        <f>VLOOKUP(BL$7,'[6]Curve Summary'!$A$8:$AG$161,3)</f>
        <v>54.19</v>
      </c>
      <c r="BM10" s="169">
        <f>VLOOKUP(BM$7,'[6]Curve Summary'!$A$8:$AG$161,3)</f>
        <v>44.9</v>
      </c>
      <c r="BN10" s="169">
        <f>VLOOKUP(BN$7,'[6]Curve Summary'!$A$8:$AG$161,3)</f>
        <v>35.619999999999997</v>
      </c>
      <c r="BO10" s="169">
        <f>VLOOKUP(BO$7,'[6]Curve Summary'!$A$8:$AG$161,3)</f>
        <v>33.93</v>
      </c>
      <c r="BP10" s="169">
        <f>VLOOKUP(BP$7,'[6]Curve Summary'!$A$8:$AG$161,3)</f>
        <v>36.47</v>
      </c>
      <c r="BQ10" s="169">
        <f>VLOOKUP(BQ$7,'[6]Curve Summary'!$A$8:$AG$161,3)</f>
        <v>37.130000000000003</v>
      </c>
      <c r="BR10" s="169">
        <f>VLOOKUP(BR$7,'[6]Curve Summary'!$A$8:$AG$161,3)</f>
        <v>35.340000000000003</v>
      </c>
      <c r="BS10" s="169">
        <f>VLOOKUP(BS$7,'[6]Curve Summary'!$A$8:$AG$161,3)</f>
        <v>32.83</v>
      </c>
      <c r="BT10" s="169">
        <f>VLOOKUP(BT$7,'[6]Curve Summary'!$A$8:$AG$161,3)</f>
        <v>33.92</v>
      </c>
      <c r="BU10" s="169">
        <f>VLOOKUP(BU$7,'[6]Curve Summary'!$A$8:$AG$161,3)</f>
        <v>30.86</v>
      </c>
      <c r="BV10" s="169">
        <f>VLOOKUP(BV$7,'[6]Curve Summary'!$A$8:$AG$161,3)</f>
        <v>31.6</v>
      </c>
      <c r="BW10" s="169">
        <f>VLOOKUP(BW$7,'[6]Curve Summary'!$A$8:$AG$161,3)</f>
        <v>46.96</v>
      </c>
      <c r="BX10" s="169">
        <f>VLOOKUP(BX$7,'[6]Curve Summary'!$A$8:$AG$161,3)</f>
        <v>52.04</v>
      </c>
      <c r="BY10" s="169">
        <f>VLOOKUP(BY$7,'[6]Curve Summary'!$A$8:$AG$161,3)</f>
        <v>44.1</v>
      </c>
      <c r="BZ10" s="169">
        <f>VLOOKUP(BZ$7,'[6]Curve Summary'!$A$8:$AG$161,3)</f>
        <v>36.159999999999997</v>
      </c>
      <c r="CA10" s="169">
        <f>VLOOKUP(CA$7,'[6]Curve Summary'!$A$8:$AG$161,3)</f>
        <v>34.729999999999997</v>
      </c>
      <c r="CB10" s="169">
        <f>VLOOKUP(CB$7,'[6]Curve Summary'!$A$8:$AG$161,3)</f>
        <v>36.909999999999997</v>
      </c>
      <c r="CC10" s="169">
        <f>VLOOKUP(CC$7,'[6]Curve Summary'!$A$8:$AG$161,3)</f>
        <v>37.909999999999997</v>
      </c>
      <c r="CD10" s="169">
        <f>VLOOKUP(CD$7,'[6]Curve Summary'!$A$8:$AG$161,3)</f>
        <v>36.270000000000003</v>
      </c>
      <c r="CE10" s="169">
        <f>VLOOKUP(CE$7,'[6]Curve Summary'!$A$8:$AG$161,3)</f>
        <v>33.97</v>
      </c>
      <c r="CF10" s="169">
        <f>VLOOKUP(CF$7,'[6]Curve Summary'!$A$8:$AG$161,3)</f>
        <v>34.97</v>
      </c>
      <c r="CG10" s="169">
        <f>VLOOKUP(CG$7,'[6]Curve Summary'!$A$8:$AG$161,3)</f>
        <v>32.17</v>
      </c>
      <c r="CH10" s="169">
        <f>VLOOKUP(CH$7,'[6]Curve Summary'!$A$8:$AG$161,3)</f>
        <v>32.85</v>
      </c>
      <c r="CI10" s="169">
        <f>VLOOKUP(CI$7,'[6]Curve Summary'!$A$8:$AG$161,3)</f>
        <v>46.96</v>
      </c>
      <c r="CJ10" s="169">
        <f>VLOOKUP(CJ$7,'[6]Curve Summary'!$A$8:$AG$161,3)</f>
        <v>51.62</v>
      </c>
      <c r="CK10" s="169">
        <f>VLOOKUP(CK$7,'[6]Curve Summary'!$A$8:$AG$161,3)</f>
        <v>44.34</v>
      </c>
      <c r="CL10" s="169">
        <f>VLOOKUP(CL$7,'[6]Curve Summary'!$A$8:$AG$161,3)</f>
        <v>37.049999999999997</v>
      </c>
      <c r="CM10" s="169">
        <f>VLOOKUP(CM$7,'[6]Curve Summary'!$A$8:$AG$161,3)</f>
        <v>35.74</v>
      </c>
      <c r="CN10" s="169">
        <f>VLOOKUP(CN$7,'[6]Curve Summary'!$A$8:$AG$161,3)</f>
        <v>37.75</v>
      </c>
      <c r="CO10" s="169">
        <f>VLOOKUP(CO$7,'[6]Curve Summary'!$A$8:$AG$161,3)</f>
        <v>38.9</v>
      </c>
      <c r="CP10" s="169">
        <f>VLOOKUP(CP$7,'[6]Curve Summary'!$A$8:$AG$161,3)</f>
        <v>37.39</v>
      </c>
      <c r="CQ10" s="169">
        <f>VLOOKUP(CQ$7,'[6]Curve Summary'!$A$8:$AG$161,3)</f>
        <v>35.26</v>
      </c>
      <c r="CR10" s="169">
        <f>VLOOKUP(CR$7,'[6]Curve Summary'!$A$8:$AG$161,3)</f>
        <v>36.19</v>
      </c>
      <c r="CS10" s="169">
        <f>VLOOKUP(CS$7,'[6]Curve Summary'!$A$8:$AG$161,3)</f>
        <v>33.61</v>
      </c>
      <c r="CT10" s="169">
        <f>VLOOKUP(CT$7,'[6]Curve Summary'!$A$8:$AG$161,3)</f>
        <v>34.229999999999997</v>
      </c>
      <c r="CU10" s="169">
        <f>VLOOKUP(CU$7,'[6]Curve Summary'!$A$8:$AG$161,3)</f>
        <v>47.25</v>
      </c>
      <c r="CV10" s="169">
        <f>VLOOKUP(CV$7,'[6]Curve Summary'!$A$8:$AG$161,3)</f>
        <v>51.55</v>
      </c>
      <c r="CW10" s="169">
        <f>VLOOKUP(CW$7,'[6]Curve Summary'!$A$8:$AG$161,3)</f>
        <v>44.84</v>
      </c>
      <c r="CX10" s="169">
        <f>VLOOKUP(CX$7,'[6]Curve Summary'!$A$8:$AG$161,3)</f>
        <v>38.119999999999997</v>
      </c>
      <c r="CY10" s="169">
        <f>VLOOKUP(CY$7,'[6]Curve Summary'!$A$8:$AG$161,3)</f>
        <v>36.9</v>
      </c>
      <c r="CZ10" s="169">
        <f>VLOOKUP(CZ$7,'[6]Curve Summary'!$A$8:$AG$161,3)</f>
        <v>38.76</v>
      </c>
      <c r="DA10" s="169">
        <f>VLOOKUP(DA$7,'[6]Curve Summary'!$A$8:$AG$161,3)</f>
        <v>39.869999999999997</v>
      </c>
      <c r="DB10" s="169">
        <f>VLOOKUP(DB$7,'[6]Curve Summary'!$A$8:$AG$161,3)</f>
        <v>38.450000000000003</v>
      </c>
      <c r="DC10" s="169">
        <f>VLOOKUP(DC$7,'[6]Curve Summary'!$A$8:$AG$161,3)</f>
        <v>36.450000000000003</v>
      </c>
      <c r="DD10" s="169">
        <f>VLOOKUP(DD$7,'[6]Curve Summary'!$A$8:$AG$161,3)</f>
        <v>37.33</v>
      </c>
      <c r="DE10" s="169">
        <f>VLOOKUP(DE$7,'[6]Curve Summary'!$A$8:$AG$161,3)</f>
        <v>34.89</v>
      </c>
      <c r="DF10" s="169">
        <f>VLOOKUP(DF$7,'[6]Curve Summary'!$A$8:$AG$161,3)</f>
        <v>35.479999999999997</v>
      </c>
      <c r="DG10" s="169">
        <f>VLOOKUP(DG$7,'[6]Curve Summary'!$A$8:$AG$161,3)</f>
        <v>47.75</v>
      </c>
      <c r="DH10" s="169">
        <f>VLOOKUP(DH$7,'[6]Curve Summary'!$A$8:$AG$161,3)</f>
        <v>51.8</v>
      </c>
      <c r="DI10" s="169">
        <f>VLOOKUP(DI$7,'[6]Curve Summary'!$A$8:$AG$161,3)</f>
        <v>45.48</v>
      </c>
      <c r="DJ10" s="169">
        <f>VLOOKUP(DJ$7,'[6]Curve Summary'!$A$8:$AG$161,3)</f>
        <v>39.15</v>
      </c>
      <c r="DK10" s="169">
        <f>VLOOKUP(DK$7,'[6]Curve Summary'!$A$8:$AG$161,3)</f>
        <v>38.01</v>
      </c>
      <c r="DL10" s="169">
        <f>VLOOKUP(DL$7,'[6]Curve Summary'!$A$8:$AG$161,3)</f>
        <v>39.76</v>
      </c>
      <c r="DM10" s="169">
        <f>VLOOKUP(DM$7,'[6]Curve Summary'!$A$8:$AG$161,3)</f>
        <v>40.94</v>
      </c>
      <c r="DN10" s="169">
        <f>VLOOKUP(DN$7,'[6]Curve Summary'!$A$8:$AG$161,3)</f>
        <v>39.6</v>
      </c>
      <c r="DO10" s="169">
        <f>VLOOKUP(DO$7,'[6]Curve Summary'!$A$8:$AG$161,3)</f>
        <v>37.71</v>
      </c>
      <c r="DP10" s="169">
        <f>VLOOKUP(DP$7,'[6]Curve Summary'!$A$8:$AG$161,3)</f>
        <v>38.54</v>
      </c>
      <c r="DQ10" s="169">
        <f>VLOOKUP(DQ$7,'[6]Curve Summary'!$A$8:$AG$161,3)</f>
        <v>36.25</v>
      </c>
      <c r="DR10" s="169">
        <f>VLOOKUP(DR$7,'[6]Curve Summary'!$A$8:$AG$161,3)</f>
        <v>36.81</v>
      </c>
      <c r="DS10" s="169">
        <f>VLOOKUP(DS$7,'[6]Curve Summary'!$A$8:$AG$161,3)</f>
        <v>48.38</v>
      </c>
      <c r="DT10" s="169">
        <f>VLOOKUP(DT$7,'[6]Curve Summary'!$A$8:$AG$161,3)</f>
        <v>52.21</v>
      </c>
      <c r="DU10" s="169">
        <f>VLOOKUP(DU$7,'[6]Curve Summary'!$A$8:$AG$161,3)</f>
        <v>46.24</v>
      </c>
      <c r="DV10" s="169">
        <f>VLOOKUP(DV$7,'[6]Curve Summary'!$A$8:$AG$161,3)</f>
        <v>40.270000000000003</v>
      </c>
      <c r="DW10" s="169">
        <f>VLOOKUP(DW$7,'[6]Curve Summary'!$A$8:$AG$161,3)</f>
        <v>39.200000000000003</v>
      </c>
      <c r="DX10" s="169">
        <f>VLOOKUP(DX$7,'[6]Curve Summary'!$A$8:$AG$161,3)</f>
        <v>40.85</v>
      </c>
      <c r="DY10" s="169">
        <f>VLOOKUP(DY$7,'[6]Curve Summary'!$A$8:$AG$161,3)</f>
        <v>42.01</v>
      </c>
      <c r="DZ10" s="169">
        <f>VLOOKUP(DZ$7,'[6]Curve Summary'!$A$8:$AG$161,3)</f>
        <v>40.75</v>
      </c>
      <c r="EA10" s="169">
        <f>VLOOKUP(EA$7,'[6]Curve Summary'!$A$8:$AG$161,3)</f>
        <v>38.97</v>
      </c>
      <c r="EB10" s="169">
        <f>VLOOKUP(EB$7,'[6]Curve Summary'!$A$8:$AG$161,3)</f>
        <v>39.75</v>
      </c>
      <c r="EC10" s="169">
        <f>VLOOKUP(EC$7,'[6]Curve Summary'!$A$8:$AG$161,3)</f>
        <v>37.590000000000003</v>
      </c>
      <c r="ED10" s="169">
        <f>VLOOKUP(ED$7,'[6]Curve Summary'!$A$8:$AG$161,3)</f>
        <v>38.119999999999997</v>
      </c>
      <c r="EE10" s="169">
        <f>VLOOKUP(EE$7,'[6]Curve Summary'!$A$8:$AG$161,3)</f>
        <v>49.04</v>
      </c>
      <c r="EF10" s="169">
        <f>VLOOKUP(EF$7,'[6]Curve Summary'!$A$8:$AG$161,3)</f>
        <v>52.65</v>
      </c>
      <c r="EG10" s="169">
        <f>VLOOKUP(EG$7,'[6]Curve Summary'!$A$8:$AG$161,3)</f>
        <v>47.02</v>
      </c>
      <c r="EH10" s="169">
        <f>VLOOKUP(EH$7,'[6]Curve Summary'!$A$8:$AG$161,3)</f>
        <v>41.39</v>
      </c>
      <c r="EI10" s="169">
        <f>VLOOKUP(EI$7,'[6]Curve Summary'!$A$8:$AG$161,3)</f>
        <v>40.369999999999997</v>
      </c>
      <c r="EJ10" s="169">
        <f>VLOOKUP(EJ$7,'[6]Curve Summary'!$A$8:$AG$161,3)</f>
        <v>41.93</v>
      </c>
    </row>
    <row r="11" spans="1:140" ht="13.65" customHeight="1" x14ac:dyDescent="0.2">
      <c r="A11" s="165" t="s">
        <v>139</v>
      </c>
      <c r="B11" s="142"/>
      <c r="C11" s="132">
        <f>'[6]Power Desk Daily Price'!$AC11</f>
        <v>25.212083333333336</v>
      </c>
      <c r="D11" s="132">
        <f ca="1">IF(ISERROR((AVERAGE(OFFSET('[6]Curve Summary'!$E$6,25,0,3,1))*3+ 22* '[6]Curve Summary Backup'!$E$38)/25), '[6]Curve Summary Backup'!$E$38,(AVERAGE(OFFSET('[6]Curve Summary'!$E$6,25,0,3,1))*3+ 22* '[6]Curve Summary Backup'!$E$38)/25)</f>
        <v>27.9</v>
      </c>
      <c r="E11" s="132">
        <f>VLOOKUP(E$7,'[6]Curve Summary'!$A$7:$AG$55,5)</f>
        <v>33.799999999999997</v>
      </c>
      <c r="F11" s="167">
        <f t="shared" ca="1" si="0"/>
        <v>28.953142076502733</v>
      </c>
      <c r="G11" s="132">
        <f t="shared" si="1"/>
        <v>34</v>
      </c>
      <c r="H11" s="132">
        <f t="shared" si="2"/>
        <v>34.25</v>
      </c>
      <c r="I11" s="132">
        <f t="shared" si="2"/>
        <v>33.75</v>
      </c>
      <c r="J11" s="132">
        <f t="shared" si="3"/>
        <v>30.625</v>
      </c>
      <c r="K11" s="132">
        <f t="shared" si="4"/>
        <v>31.75</v>
      </c>
      <c r="L11" s="132">
        <f t="shared" si="4"/>
        <v>29.5</v>
      </c>
      <c r="M11" s="132">
        <f t="shared" si="4"/>
        <v>29.5</v>
      </c>
      <c r="N11" s="132">
        <f t="shared" si="4"/>
        <v>36.25</v>
      </c>
      <c r="O11" s="132">
        <f t="shared" si="5"/>
        <v>47.5</v>
      </c>
      <c r="P11" s="132">
        <f t="shared" si="6"/>
        <v>44</v>
      </c>
      <c r="Q11" s="132">
        <f t="shared" si="6"/>
        <v>51</v>
      </c>
      <c r="R11" s="132">
        <f t="shared" si="6"/>
        <v>43</v>
      </c>
      <c r="S11" s="132">
        <f t="shared" si="7"/>
        <v>36</v>
      </c>
      <c r="T11" s="132">
        <f t="shared" si="8"/>
        <v>36.75</v>
      </c>
      <c r="U11" s="132">
        <f t="shared" si="8"/>
        <v>34.5</v>
      </c>
      <c r="V11" s="132">
        <f t="shared" si="8"/>
        <v>36.75</v>
      </c>
      <c r="W11" s="167">
        <f t="shared" si="12"/>
        <v>36.765686274509804</v>
      </c>
      <c r="X11" s="132">
        <f t="shared" si="13"/>
        <v>40.004901960784316</v>
      </c>
      <c r="Y11" s="132">
        <f t="shared" si="14"/>
        <v>40.352651006711412</v>
      </c>
      <c r="Z11" s="132">
        <f t="shared" si="15"/>
        <v>40.797058823529412</v>
      </c>
      <c r="AA11" s="132">
        <f t="shared" si="9"/>
        <v>41.39764705882353</v>
      </c>
      <c r="AB11" s="133">
        <f t="shared" si="10"/>
        <v>42.264804687500003</v>
      </c>
      <c r="AC11" s="168">
        <f t="shared" ca="1" si="11"/>
        <v>40.356876501342377</v>
      </c>
      <c r="AD11" s="163"/>
      <c r="AE11" s="163"/>
      <c r="AF11" s="164"/>
      <c r="AG11" s="169">
        <f>VLOOKUP(AG$7,'[6]Curve Summary'!$A$8:$AG$161,5)</f>
        <v>34.25</v>
      </c>
      <c r="AH11" s="169">
        <f>VLOOKUP(AH$7,'[6]Curve Summary'!$A$8:$AG$161,5)</f>
        <v>33.75</v>
      </c>
      <c r="AI11" s="169">
        <f>VLOOKUP(AI$7,'[6]Curve Summary'!$A$8:$AG$161,5)</f>
        <v>31.75</v>
      </c>
      <c r="AJ11" s="169">
        <f>VLOOKUP(AJ$7,'[6]Curve Summary'!$A$8:$AG$161,5)</f>
        <v>29.5</v>
      </c>
      <c r="AK11" s="169">
        <f>VLOOKUP(AK$7,'[6]Curve Summary'!$A$8:$AG$161,5)</f>
        <v>29.5</v>
      </c>
      <c r="AL11" s="169">
        <f>VLOOKUP(AL$7,'[6]Curve Summary'!$A$8:$AG$161,5)</f>
        <v>36.25</v>
      </c>
      <c r="AM11" s="169">
        <f>VLOOKUP(AM$7,'[6]Curve Summary'!$A$8:$AG$161,5)</f>
        <v>44</v>
      </c>
      <c r="AN11" s="169">
        <f>VLOOKUP(AN$7,'[6]Curve Summary'!$A$8:$AG$161,5)</f>
        <v>51</v>
      </c>
      <c r="AO11" s="169">
        <f>VLOOKUP(AO$7,'[6]Curve Summary'!$A$8:$AG$161,5)</f>
        <v>43</v>
      </c>
      <c r="AP11" s="169">
        <f>VLOOKUP(AP$7,'[6]Curve Summary'!$A$8:$AG$161,5)</f>
        <v>36.75</v>
      </c>
      <c r="AQ11" s="169">
        <f>VLOOKUP(AQ$7,'[6]Curve Summary'!$A$8:$AG$161,5)</f>
        <v>34.5</v>
      </c>
      <c r="AR11" s="169">
        <f>VLOOKUP(AR$7,'[6]Curve Summary'!$A$8:$AG$161,5)</f>
        <v>36.75</v>
      </c>
      <c r="AS11" s="169">
        <f>VLOOKUP(AS$7,'[6]Curve Summary'!$A$8:$AG$161,5)</f>
        <v>38</v>
      </c>
      <c r="AT11" s="169">
        <f>VLOOKUP(AT$7,'[6]Curve Summary'!$A$8:$AG$161,5)</f>
        <v>37</v>
      </c>
      <c r="AU11" s="169">
        <f>VLOOKUP(AU$7,'[6]Curve Summary'!$A$8:$AG$161,5)</f>
        <v>34.5</v>
      </c>
      <c r="AV11" s="169">
        <f>VLOOKUP(AV$7,'[6]Curve Summary'!$A$8:$AG$161,5)</f>
        <v>32.25</v>
      </c>
      <c r="AW11" s="169">
        <f>VLOOKUP(AW$7,'[6]Curve Summary'!$A$8:$AG$161,5)</f>
        <v>33.25</v>
      </c>
      <c r="AX11" s="169">
        <f>VLOOKUP(AX$7,'[6]Curve Summary'!$A$8:$AG$161,5)</f>
        <v>37.25</v>
      </c>
      <c r="AY11" s="169">
        <f>VLOOKUP(AY$7,'[6]Curve Summary'!$A$8:$AG$161,5)</f>
        <v>47.5</v>
      </c>
      <c r="AZ11" s="169">
        <f>VLOOKUP(AZ$7,'[6]Curve Summary'!$A$8:$AG$161,5)</f>
        <v>56.25</v>
      </c>
      <c r="BA11" s="169">
        <f>VLOOKUP(BA$7,'[6]Curve Summary'!$A$8:$AG$161,5)</f>
        <v>51.5</v>
      </c>
      <c r="BB11" s="169">
        <f>VLOOKUP(BB$7,'[6]Curve Summary'!$A$8:$AG$161,5)</f>
        <v>37.5</v>
      </c>
      <c r="BC11" s="169">
        <f>VLOOKUP(BC$7,'[6]Curve Summary'!$A$8:$AG$161,5)</f>
        <v>36.5</v>
      </c>
      <c r="BD11" s="169">
        <f>VLOOKUP(BD$7,'[6]Curve Summary'!$A$8:$AG$161,5)</f>
        <v>38.5</v>
      </c>
      <c r="BE11" s="169">
        <f>VLOOKUP(BE$7,'[6]Curve Summary'!$A$8:$AG$161,5)</f>
        <v>39.29</v>
      </c>
      <c r="BF11" s="169">
        <f>VLOOKUP(BF$7,'[6]Curve Summary'!$A$8:$AG$161,5)</f>
        <v>38.76</v>
      </c>
      <c r="BG11" s="169">
        <f>VLOOKUP(BG$7,'[6]Curve Summary'!$A$8:$AG$161,5)</f>
        <v>37.229999999999997</v>
      </c>
      <c r="BH11" s="169">
        <f>VLOOKUP(BH$7,'[6]Curve Summary'!$A$8:$AG$161,5)</f>
        <v>35.51</v>
      </c>
      <c r="BI11" s="169">
        <f>VLOOKUP(BI$7,'[6]Curve Summary'!$A$8:$AG$161,5)</f>
        <v>37.17</v>
      </c>
      <c r="BJ11" s="169">
        <f>VLOOKUP(BJ$7,'[6]Curve Summary'!$A$8:$AG$161,5)</f>
        <v>41.65</v>
      </c>
      <c r="BK11" s="169">
        <f>VLOOKUP(BK$7,'[6]Curve Summary'!$A$8:$AG$161,5)</f>
        <v>43.73</v>
      </c>
      <c r="BL11" s="169">
        <f>VLOOKUP(BL$7,'[6]Curve Summary'!$A$8:$AG$161,5)</f>
        <v>51.16</v>
      </c>
      <c r="BM11" s="169">
        <f>VLOOKUP(BM$7,'[6]Curve Summary'!$A$8:$AG$161,5)</f>
        <v>47.08</v>
      </c>
      <c r="BN11" s="169">
        <f>VLOOKUP(BN$7,'[6]Curve Summary'!$A$8:$AG$161,5)</f>
        <v>38.78</v>
      </c>
      <c r="BO11" s="169">
        <f>VLOOKUP(BO$7,'[6]Curve Summary'!$A$8:$AG$161,5)</f>
        <v>37</v>
      </c>
      <c r="BP11" s="169">
        <f>VLOOKUP(BP$7,'[6]Curve Summary'!$A$8:$AG$161,5)</f>
        <v>38.659999999999997</v>
      </c>
      <c r="BQ11" s="169">
        <f>VLOOKUP(BQ$7,'[6]Curve Summary'!$A$8:$AG$161,5)</f>
        <v>39.5</v>
      </c>
      <c r="BR11" s="169">
        <f>VLOOKUP(BR$7,'[6]Curve Summary'!$A$8:$AG$161,5)</f>
        <v>39.25</v>
      </c>
      <c r="BS11" s="169">
        <f>VLOOKUP(BS$7,'[6]Curve Summary'!$A$8:$AG$161,5)</f>
        <v>38</v>
      </c>
      <c r="BT11" s="169">
        <f>VLOOKUP(BT$7,'[6]Curve Summary'!$A$8:$AG$161,5)</f>
        <v>37</v>
      </c>
      <c r="BU11" s="169">
        <f>VLOOKUP(BU$7,'[6]Curve Summary'!$A$8:$AG$161,5)</f>
        <v>38.5</v>
      </c>
      <c r="BV11" s="169">
        <f>VLOOKUP(BV$7,'[6]Curve Summary'!$A$8:$AG$161,5)</f>
        <v>42.75</v>
      </c>
      <c r="BW11" s="169">
        <f>VLOOKUP(BW$7,'[6]Curve Summary'!$A$8:$AG$161,5)</f>
        <v>42.25</v>
      </c>
      <c r="BX11" s="169">
        <f>VLOOKUP(BX$7,'[6]Curve Summary'!$A$8:$AG$161,5)</f>
        <v>48.5</v>
      </c>
      <c r="BY11" s="169">
        <f>VLOOKUP(BY$7,'[6]Curve Summary'!$A$8:$AG$161,5)</f>
        <v>45</v>
      </c>
      <c r="BZ11" s="169">
        <f>VLOOKUP(BZ$7,'[6]Curve Summary'!$A$8:$AG$161,5)</f>
        <v>40.5</v>
      </c>
      <c r="CA11" s="169">
        <f>VLOOKUP(CA$7,'[6]Curve Summary'!$A$8:$AG$161,5)</f>
        <v>38.25</v>
      </c>
      <c r="CB11" s="169">
        <f>VLOOKUP(CB$7,'[6]Curve Summary'!$A$8:$AG$161,5)</f>
        <v>39.5</v>
      </c>
      <c r="CC11" s="169">
        <f>VLOOKUP(CC$7,'[6]Curve Summary'!$A$8:$AG$161,5)</f>
        <v>39.71</v>
      </c>
      <c r="CD11" s="169">
        <f>VLOOKUP(CD$7,'[6]Curve Summary'!$A$8:$AG$161,5)</f>
        <v>39.700000000000003</v>
      </c>
      <c r="CE11" s="169">
        <f>VLOOKUP(CE$7,'[6]Curve Summary'!$A$8:$AG$161,5)</f>
        <v>38.700000000000003</v>
      </c>
      <c r="CF11" s="169">
        <f>VLOOKUP(CF$7,'[6]Curve Summary'!$A$8:$AG$161,5)</f>
        <v>38.380000000000003</v>
      </c>
      <c r="CG11" s="169">
        <f>VLOOKUP(CG$7,'[6]Curve Summary'!$A$8:$AG$161,5)</f>
        <v>39.69</v>
      </c>
      <c r="CH11" s="169">
        <f>VLOOKUP(CH$7,'[6]Curve Summary'!$A$8:$AG$161,5)</f>
        <v>43.63</v>
      </c>
      <c r="CI11" s="169">
        <f>VLOOKUP(CI$7,'[6]Curve Summary'!$A$8:$AG$161,5)</f>
        <v>40.97</v>
      </c>
      <c r="CJ11" s="169">
        <f>VLOOKUP(CJ$7,'[6]Curve Summary'!$A$8:$AG$161,5)</f>
        <v>46.33</v>
      </c>
      <c r="CK11" s="169">
        <f>VLOOKUP(CK$7,'[6]Curve Summary'!$A$8:$AG$161,5)</f>
        <v>43.33</v>
      </c>
      <c r="CL11" s="169">
        <f>VLOOKUP(CL$7,'[6]Curve Summary'!$A$8:$AG$161,5)</f>
        <v>41.97</v>
      </c>
      <c r="CM11" s="169">
        <f>VLOOKUP(CM$7,'[6]Curve Summary'!$A$8:$AG$161,5)</f>
        <v>39.28</v>
      </c>
      <c r="CN11" s="169">
        <f>VLOOKUP(CN$7,'[6]Curve Summary'!$A$8:$AG$161,5)</f>
        <v>40.33</v>
      </c>
      <c r="CO11" s="169">
        <f>VLOOKUP(CO$7,'[6]Curve Summary'!$A$8:$AG$161,5)</f>
        <v>39.94</v>
      </c>
      <c r="CP11" s="169">
        <f>VLOOKUP(CP$7,'[6]Curve Summary'!$A$8:$AG$161,5)</f>
        <v>40.06</v>
      </c>
      <c r="CQ11" s="169">
        <f>VLOOKUP(CQ$7,'[6]Curve Summary'!$A$8:$AG$161,5)</f>
        <v>39.19</v>
      </c>
      <c r="CR11" s="169">
        <f>VLOOKUP(CR$7,'[6]Curve Summary'!$A$8:$AG$161,5)</f>
        <v>39.25</v>
      </c>
      <c r="CS11" s="169">
        <f>VLOOKUP(CS$7,'[6]Curve Summary'!$A$8:$AG$161,5)</f>
        <v>40.450000000000003</v>
      </c>
      <c r="CT11" s="169">
        <f>VLOOKUP(CT$7,'[6]Curve Summary'!$A$8:$AG$161,5)</f>
        <v>44.23</v>
      </c>
      <c r="CU11" s="169">
        <f>VLOOKUP(CU$7,'[6]Curve Summary'!$A$8:$AG$161,5)</f>
        <v>40.369999999999997</v>
      </c>
      <c r="CV11" s="169">
        <f>VLOOKUP(CV$7,'[6]Curve Summary'!$A$8:$AG$161,5)</f>
        <v>45.25</v>
      </c>
      <c r="CW11" s="169">
        <f>VLOOKUP(CW$7,'[6]Curve Summary'!$A$8:$AG$161,5)</f>
        <v>42.51</v>
      </c>
      <c r="CX11" s="169">
        <f>VLOOKUP(CX$7,'[6]Curve Summary'!$A$8:$AG$161,5)</f>
        <v>42.89</v>
      </c>
      <c r="CY11" s="169">
        <f>VLOOKUP(CY$7,'[6]Curve Summary'!$A$8:$AG$161,5)</f>
        <v>39.96</v>
      </c>
      <c r="CZ11" s="169">
        <f>VLOOKUP(CZ$7,'[6]Curve Summary'!$A$8:$AG$161,5)</f>
        <v>40.9</v>
      </c>
      <c r="DA11" s="169">
        <f>VLOOKUP(DA$7,'[6]Curve Summary'!$A$8:$AG$161,5)</f>
        <v>40.17</v>
      </c>
      <c r="DB11" s="169">
        <f>VLOOKUP(DB$7,'[6]Curve Summary'!$A$8:$AG$161,5)</f>
        <v>40.39</v>
      </c>
      <c r="DC11" s="169">
        <f>VLOOKUP(DC$7,'[6]Curve Summary'!$A$8:$AG$161,5)</f>
        <v>39.61</v>
      </c>
      <c r="DD11" s="169">
        <f>VLOOKUP(DD$7,'[6]Curve Summary'!$A$8:$AG$161,5)</f>
        <v>39.94</v>
      </c>
      <c r="DE11" s="169">
        <f>VLOOKUP(DE$7,'[6]Curve Summary'!$A$8:$AG$161,5)</f>
        <v>41.06</v>
      </c>
      <c r="DF11" s="169">
        <f>VLOOKUP(DF$7,'[6]Curve Summary'!$A$8:$AG$161,5)</f>
        <v>44.73</v>
      </c>
      <c r="DG11" s="169">
        <f>VLOOKUP(DG$7,'[6]Curve Summary'!$A$8:$AG$161,5)</f>
        <v>40.03</v>
      </c>
      <c r="DH11" s="169">
        <f>VLOOKUP(DH$7,'[6]Curve Summary'!$A$8:$AG$161,5)</f>
        <v>44.56</v>
      </c>
      <c r="DI11" s="169">
        <f>VLOOKUP(DI$7,'[6]Curve Summary'!$A$8:$AG$161,5)</f>
        <v>42.01</v>
      </c>
      <c r="DJ11" s="169">
        <f>VLOOKUP(DJ$7,'[6]Curve Summary'!$A$8:$AG$161,5)</f>
        <v>43.62</v>
      </c>
      <c r="DK11" s="169">
        <f>VLOOKUP(DK$7,'[6]Curve Summary'!$A$8:$AG$161,5)</f>
        <v>40.51</v>
      </c>
      <c r="DL11" s="169">
        <f>VLOOKUP(DL$7,'[6]Curve Summary'!$A$8:$AG$161,5)</f>
        <v>41.37</v>
      </c>
      <c r="DM11" s="169">
        <f>VLOOKUP(DM$7,'[6]Curve Summary'!$A$8:$AG$161,5)</f>
        <v>40.409999999999997</v>
      </c>
      <c r="DN11" s="169">
        <f>VLOOKUP(DN$7,'[6]Curve Summary'!$A$8:$AG$161,5)</f>
        <v>40.72</v>
      </c>
      <c r="DO11" s="169">
        <f>VLOOKUP(DO$7,'[6]Curve Summary'!$A$8:$AG$161,5)</f>
        <v>40.03</v>
      </c>
      <c r="DP11" s="169">
        <f>VLOOKUP(DP$7,'[6]Curve Summary'!$A$8:$AG$161,5)</f>
        <v>40.6</v>
      </c>
      <c r="DQ11" s="169">
        <f>VLOOKUP(DQ$7,'[6]Curve Summary'!$A$8:$AG$161,5)</f>
        <v>41.65</v>
      </c>
      <c r="DR11" s="169">
        <f>VLOOKUP(DR$7,'[6]Curve Summary'!$A$8:$AG$161,5)</f>
        <v>45.21</v>
      </c>
      <c r="DS11" s="169">
        <f>VLOOKUP(DS$7,'[6]Curve Summary'!$A$8:$AG$161,5)</f>
        <v>39.729999999999997</v>
      </c>
      <c r="DT11" s="169">
        <f>VLOOKUP(DT$7,'[6]Curve Summary'!$A$8:$AG$161,5)</f>
        <v>43.93</v>
      </c>
      <c r="DU11" s="169">
        <f>VLOOKUP(DU$7,'[6]Curve Summary'!$A$8:$AG$161,5)</f>
        <v>41.57</v>
      </c>
      <c r="DV11" s="169">
        <f>VLOOKUP(DV$7,'[6]Curve Summary'!$A$8:$AG$161,5)</f>
        <v>44.31</v>
      </c>
      <c r="DW11" s="169">
        <f>VLOOKUP(DW$7,'[6]Curve Summary'!$A$8:$AG$161,5)</f>
        <v>41.04</v>
      </c>
      <c r="DX11" s="169">
        <f>VLOOKUP(DX$7,'[6]Curve Summary'!$A$8:$AG$161,5)</f>
        <v>41.83</v>
      </c>
      <c r="DY11" s="169">
        <f>VLOOKUP(DY$7,'[6]Curve Summary'!$A$8:$AG$161,5)</f>
        <v>40.89</v>
      </c>
      <c r="DZ11" s="169">
        <f>VLOOKUP(DZ$7,'[6]Curve Summary'!$A$8:$AG$161,5)</f>
        <v>41.28</v>
      </c>
      <c r="EA11" s="169">
        <f>VLOOKUP(EA$7,'[6]Curve Summary'!$A$8:$AG$161,5)</f>
        <v>40.68</v>
      </c>
      <c r="EB11" s="169">
        <f>VLOOKUP(EB$7,'[6]Curve Summary'!$A$8:$AG$161,5)</f>
        <v>41.48</v>
      </c>
      <c r="EC11" s="169">
        <f>VLOOKUP(EC$7,'[6]Curve Summary'!$A$8:$AG$161,5)</f>
        <v>42.46</v>
      </c>
      <c r="ED11" s="169">
        <f>VLOOKUP(ED$7,'[6]Curve Summary'!$A$8:$AG$161,5)</f>
        <v>45.92</v>
      </c>
      <c r="EE11" s="169">
        <f>VLOOKUP(EE$7,'[6]Curve Summary'!$A$8:$AG$161,5)</f>
        <v>39.71</v>
      </c>
      <c r="EF11" s="169">
        <f>VLOOKUP(EF$7,'[6]Curve Summary'!$A$8:$AG$161,5)</f>
        <v>43.62</v>
      </c>
      <c r="EG11" s="169">
        <f>VLOOKUP(EG$7,'[6]Curve Summary'!$A$8:$AG$161,5)</f>
        <v>41.42</v>
      </c>
      <c r="EH11" s="169">
        <f>VLOOKUP(EH$7,'[6]Curve Summary'!$A$8:$AG$161,5)</f>
        <v>45.22</v>
      </c>
      <c r="EI11" s="169">
        <f>VLOOKUP(EI$7,'[6]Curve Summary'!$A$8:$AG$161,5)</f>
        <v>41.8</v>
      </c>
      <c r="EJ11" s="169">
        <f>VLOOKUP(EJ$7,'[6]Curve Summary'!$A$8:$AG$161,5)</f>
        <v>42.52</v>
      </c>
    </row>
    <row r="12" spans="1:140" ht="13.65" customHeight="1" x14ac:dyDescent="0.2">
      <c r="A12" s="165" t="s">
        <v>140</v>
      </c>
      <c r="B12" s="142"/>
      <c r="C12" s="132">
        <f>'[6]Power Desk Daily Price'!$AC12</f>
        <v>27.746875047683716</v>
      </c>
      <c r="D12" s="132">
        <f ca="1">IF(ISERROR((AVERAGE(OFFSET('[6]Curve Summary'!$I$6,25,0,3,1))*3+ 22* '[6]Curve Summary Backup'!$I$38)/25), '[6]Curve Summary Backup'!$I$38,(AVERAGE(OFFSET('[6]Curve Summary'!$I$6,25,0,3,1))*3+ 22* '[6]Curve Summary Backup'!$I$38)/25)</f>
        <v>26.1</v>
      </c>
      <c r="E12" s="132">
        <f>VLOOKUP(E$7,'[6]Curve Summary'!$A$7:$AG$55,9)</f>
        <v>29.8</v>
      </c>
      <c r="F12" s="167">
        <f t="shared" ca="1" si="0"/>
        <v>27.853073786125808</v>
      </c>
      <c r="G12" s="132">
        <f t="shared" si="1"/>
        <v>31.25</v>
      </c>
      <c r="H12" s="132">
        <f t="shared" si="2"/>
        <v>31.25</v>
      </c>
      <c r="I12" s="132">
        <f t="shared" si="2"/>
        <v>31.25</v>
      </c>
      <c r="J12" s="132">
        <f t="shared" si="3"/>
        <v>30</v>
      </c>
      <c r="K12" s="132">
        <f t="shared" si="4"/>
        <v>30.5</v>
      </c>
      <c r="L12" s="132">
        <f t="shared" si="4"/>
        <v>29.5</v>
      </c>
      <c r="M12" s="132">
        <f t="shared" si="4"/>
        <v>29.5</v>
      </c>
      <c r="N12" s="132">
        <f t="shared" si="4"/>
        <v>36.25</v>
      </c>
      <c r="O12" s="132">
        <f t="shared" si="5"/>
        <v>47.5</v>
      </c>
      <c r="P12" s="132">
        <f t="shared" si="6"/>
        <v>44</v>
      </c>
      <c r="Q12" s="132">
        <f t="shared" si="6"/>
        <v>51</v>
      </c>
      <c r="R12" s="132">
        <f t="shared" si="6"/>
        <v>39.25</v>
      </c>
      <c r="S12" s="132">
        <f t="shared" si="7"/>
        <v>35.5</v>
      </c>
      <c r="T12" s="132">
        <f t="shared" si="8"/>
        <v>35.25</v>
      </c>
      <c r="U12" s="132">
        <f t="shared" si="8"/>
        <v>34.5</v>
      </c>
      <c r="V12" s="132">
        <f t="shared" si="8"/>
        <v>36.75</v>
      </c>
      <c r="W12" s="167">
        <f t="shared" si="12"/>
        <v>35.778431372549022</v>
      </c>
      <c r="X12" s="132">
        <f t="shared" si="13"/>
        <v>29.185294117647057</v>
      </c>
      <c r="Y12" s="132">
        <f t="shared" si="14"/>
        <v>26.232382550335572</v>
      </c>
      <c r="Z12" s="132">
        <f t="shared" si="15"/>
        <v>24.350980392156863</v>
      </c>
      <c r="AA12" s="132">
        <f t="shared" si="9"/>
        <v>34.364607843137264</v>
      </c>
      <c r="AB12" s="133">
        <f t="shared" si="10"/>
        <v>38.744726562499999</v>
      </c>
      <c r="AC12" s="168">
        <f t="shared" ca="1" si="11"/>
        <v>32.41578529078155</v>
      </c>
      <c r="AD12" s="163"/>
      <c r="AE12" s="163"/>
      <c r="AF12" s="164"/>
      <c r="AG12" s="169">
        <f>VLOOKUP(AG$7,'[6]Curve Summary'!$A$8:$AG$161,9)</f>
        <v>31.25</v>
      </c>
      <c r="AH12" s="169">
        <f>VLOOKUP(AH$7,'[6]Curve Summary'!$A$8:$AG$161,9)</f>
        <v>31.25</v>
      </c>
      <c r="AI12" s="169">
        <f>VLOOKUP(AI$7,'[6]Curve Summary'!$A$8:$AG$161,9)</f>
        <v>30.5</v>
      </c>
      <c r="AJ12" s="169">
        <f>VLOOKUP(AJ$7,'[6]Curve Summary'!$A$8:$AG$161,9)</f>
        <v>29.5</v>
      </c>
      <c r="AK12" s="169">
        <f>VLOOKUP(AK$7,'[6]Curve Summary'!$A$8:$AG$161,9)</f>
        <v>29.5</v>
      </c>
      <c r="AL12" s="169">
        <f>VLOOKUP(AL$7,'[6]Curve Summary'!$A$8:$AG$161,9)</f>
        <v>36.25</v>
      </c>
      <c r="AM12" s="169">
        <f>VLOOKUP(AM$7,'[6]Curve Summary'!$A$8:$AG$161,9)</f>
        <v>44</v>
      </c>
      <c r="AN12" s="169">
        <f>VLOOKUP(AN$7,'[6]Curve Summary'!$A$8:$AG$161,9)</f>
        <v>51</v>
      </c>
      <c r="AO12" s="169">
        <f>VLOOKUP(AO$7,'[6]Curve Summary'!$A$8:$AG$161,9)</f>
        <v>39.25</v>
      </c>
      <c r="AP12" s="169">
        <f>VLOOKUP(AP$7,'[6]Curve Summary'!$A$8:$AG$161,9)</f>
        <v>35.25</v>
      </c>
      <c r="AQ12" s="169">
        <f>VLOOKUP(AQ$7,'[6]Curve Summary'!$A$8:$AG$161,9)</f>
        <v>34.5</v>
      </c>
      <c r="AR12" s="169">
        <f>VLOOKUP(AR$7,'[6]Curve Summary'!$A$8:$AG$161,9)</f>
        <v>36.75</v>
      </c>
      <c r="AS12" s="169">
        <f>VLOOKUP(AS$7,'[6]Curve Summary'!$A$8:$AG$161,9)</f>
        <v>27.5</v>
      </c>
      <c r="AT12" s="169">
        <f>VLOOKUP(AT$7,'[6]Curve Summary'!$A$8:$AG$161,9)</f>
        <v>26.5</v>
      </c>
      <c r="AU12" s="169">
        <f>VLOOKUP(AU$7,'[6]Curve Summary'!$A$8:$AG$161,9)</f>
        <v>24</v>
      </c>
      <c r="AV12" s="169">
        <f>VLOOKUP(AV$7,'[6]Curve Summary'!$A$8:$AG$161,9)</f>
        <v>22.25</v>
      </c>
      <c r="AW12" s="169">
        <f>VLOOKUP(AW$7,'[6]Curve Summary'!$A$8:$AG$161,9)</f>
        <v>23.25</v>
      </c>
      <c r="AX12" s="169">
        <f>VLOOKUP(AX$7,'[6]Curve Summary'!$A$8:$AG$161,9)</f>
        <v>27.25</v>
      </c>
      <c r="AY12" s="169">
        <f>VLOOKUP(AY$7,'[6]Curve Summary'!$A$8:$AG$161,9)</f>
        <v>37.5</v>
      </c>
      <c r="AZ12" s="169">
        <f>VLOOKUP(AZ$7,'[6]Curve Summary'!$A$8:$AG$161,9)</f>
        <v>46.25</v>
      </c>
      <c r="BA12" s="169">
        <f>VLOOKUP(BA$7,'[6]Curve Summary'!$A$8:$AG$161,9)</f>
        <v>36.5</v>
      </c>
      <c r="BB12" s="169">
        <f>VLOOKUP(BB$7,'[6]Curve Summary'!$A$8:$AG$161,9)</f>
        <v>26</v>
      </c>
      <c r="BC12" s="169">
        <f>VLOOKUP(BC$7,'[6]Curve Summary'!$A$8:$AG$161,9)</f>
        <v>24.5</v>
      </c>
      <c r="BD12" s="169">
        <f>VLOOKUP(BD$7,'[6]Curve Summary'!$A$8:$AG$161,9)</f>
        <v>28.5</v>
      </c>
      <c r="BE12" s="169">
        <f>VLOOKUP(BE$7,'[6]Curve Summary'!$A$8:$AG$161,9)</f>
        <v>18.25</v>
      </c>
      <c r="BF12" s="169">
        <f>VLOOKUP(BF$7,'[6]Curve Summary'!$A$8:$AG$161,9)</f>
        <v>20.5</v>
      </c>
      <c r="BG12" s="169">
        <f>VLOOKUP(BG$7,'[6]Curve Summary'!$A$8:$AG$161,9)</f>
        <v>17.5</v>
      </c>
      <c r="BH12" s="169">
        <f>VLOOKUP(BH$7,'[6]Curve Summary'!$A$8:$AG$161,9)</f>
        <v>25.25</v>
      </c>
      <c r="BI12" s="169">
        <f>VLOOKUP(BI$7,'[6]Curve Summary'!$A$8:$AG$161,9)</f>
        <v>25.25</v>
      </c>
      <c r="BJ12" s="169">
        <f>VLOOKUP(BJ$7,'[6]Curve Summary'!$A$8:$AG$161,9)</f>
        <v>31.25</v>
      </c>
      <c r="BK12" s="169">
        <f>VLOOKUP(BK$7,'[6]Curve Summary'!$A$8:$AG$161,9)</f>
        <v>35.25</v>
      </c>
      <c r="BL12" s="169">
        <f>VLOOKUP(BL$7,'[6]Curve Summary'!$A$8:$AG$161,9)</f>
        <v>44.25</v>
      </c>
      <c r="BM12" s="169">
        <f>VLOOKUP(BM$7,'[6]Curve Summary'!$A$8:$AG$161,9)</f>
        <v>28.25</v>
      </c>
      <c r="BN12" s="169">
        <f>VLOOKUP(BN$7,'[6]Curve Summary'!$A$8:$AG$161,9)</f>
        <v>28.5</v>
      </c>
      <c r="BO12" s="169">
        <f>VLOOKUP(BO$7,'[6]Curve Summary'!$A$8:$AG$161,9)</f>
        <v>25</v>
      </c>
      <c r="BP12" s="169">
        <f>VLOOKUP(BP$7,'[6]Curve Summary'!$A$8:$AG$161,9)</f>
        <v>28.25</v>
      </c>
      <c r="BQ12" s="169">
        <f>VLOOKUP(BQ$7,'[6]Curve Summary'!$A$8:$AG$161,9)</f>
        <v>18.25</v>
      </c>
      <c r="BR12" s="169">
        <f>VLOOKUP(BR$7,'[6]Curve Summary'!$A$8:$AG$161,9)</f>
        <v>20.5</v>
      </c>
      <c r="BS12" s="169">
        <f>VLOOKUP(BS$7,'[6]Curve Summary'!$A$8:$AG$161,9)</f>
        <v>17.5</v>
      </c>
      <c r="BT12" s="169">
        <f>VLOOKUP(BT$7,'[6]Curve Summary'!$A$8:$AG$161,9)</f>
        <v>24.25</v>
      </c>
      <c r="BU12" s="169">
        <f>VLOOKUP(BU$7,'[6]Curve Summary'!$A$8:$AG$161,9)</f>
        <v>24.25</v>
      </c>
      <c r="BV12" s="169">
        <f>VLOOKUP(BV$7,'[6]Curve Summary'!$A$8:$AG$161,9)</f>
        <v>29.25</v>
      </c>
      <c r="BW12" s="169">
        <f>VLOOKUP(BW$7,'[6]Curve Summary'!$A$8:$AG$161,9)</f>
        <v>26.25</v>
      </c>
      <c r="BX12" s="169">
        <f>VLOOKUP(BX$7,'[6]Curve Summary'!$A$8:$AG$161,9)</f>
        <v>35.25</v>
      </c>
      <c r="BY12" s="169">
        <f>VLOOKUP(BY$7,'[6]Curve Summary'!$A$8:$AG$161,9)</f>
        <v>22.25</v>
      </c>
      <c r="BZ12" s="169">
        <f>VLOOKUP(BZ$7,'[6]Curve Summary'!$A$8:$AG$161,9)</f>
        <v>25.5</v>
      </c>
      <c r="CA12" s="169">
        <f>VLOOKUP(CA$7,'[6]Curve Summary'!$A$8:$AG$161,9)</f>
        <v>22.5</v>
      </c>
      <c r="CB12" s="169">
        <f>VLOOKUP(CB$7,'[6]Curve Summary'!$A$8:$AG$161,9)</f>
        <v>25.75</v>
      </c>
      <c r="CC12" s="169">
        <f>VLOOKUP(CC$7,'[6]Curve Summary'!$A$8:$AG$161,9)</f>
        <v>18.5</v>
      </c>
      <c r="CD12" s="169">
        <f>VLOOKUP(CD$7,'[6]Curve Summary'!$A$8:$AG$161,9)</f>
        <v>20.75</v>
      </c>
      <c r="CE12" s="169">
        <f>VLOOKUP(CE$7,'[6]Curve Summary'!$A$8:$AG$161,9)</f>
        <v>17.75</v>
      </c>
      <c r="CF12" s="169">
        <f>VLOOKUP(CF$7,'[6]Curve Summary'!$A$8:$AG$161,9)</f>
        <v>24.5</v>
      </c>
      <c r="CG12" s="169">
        <f>VLOOKUP(CG$7,'[6]Curve Summary'!$A$8:$AG$161,9)</f>
        <v>24.5</v>
      </c>
      <c r="CH12" s="169">
        <f>VLOOKUP(CH$7,'[6]Curve Summary'!$A$8:$AG$161,9)</f>
        <v>29.5</v>
      </c>
      <c r="CI12" s="169">
        <f>VLOOKUP(CI$7,'[6]Curve Summary'!$A$8:$AG$161,9)</f>
        <v>26.5</v>
      </c>
      <c r="CJ12" s="169">
        <f>VLOOKUP(CJ$7,'[6]Curve Summary'!$A$8:$AG$161,9)</f>
        <v>35.5</v>
      </c>
      <c r="CK12" s="169">
        <f>VLOOKUP(CK$7,'[6]Curve Summary'!$A$8:$AG$161,9)</f>
        <v>22.5</v>
      </c>
      <c r="CL12" s="169">
        <f>VLOOKUP(CL$7,'[6]Curve Summary'!$A$8:$AG$161,9)</f>
        <v>25.75</v>
      </c>
      <c r="CM12" s="169">
        <f>VLOOKUP(CM$7,'[6]Curve Summary'!$A$8:$AG$161,9)</f>
        <v>22.75</v>
      </c>
      <c r="CN12" s="169">
        <f>VLOOKUP(CN$7,'[6]Curve Summary'!$A$8:$AG$161,9)</f>
        <v>26</v>
      </c>
      <c r="CO12" s="169">
        <f>VLOOKUP(CO$7,'[6]Curve Summary'!$A$8:$AG$161,9)</f>
        <v>27.85</v>
      </c>
      <c r="CP12" s="169">
        <f>VLOOKUP(CP$7,'[6]Curve Summary'!$A$8:$AG$161,9)</f>
        <v>30.1</v>
      </c>
      <c r="CQ12" s="169">
        <f>VLOOKUP(CQ$7,'[6]Curve Summary'!$A$8:$AG$161,9)</f>
        <v>27.1</v>
      </c>
      <c r="CR12" s="169">
        <f>VLOOKUP(CR$7,'[6]Curve Summary'!$A$8:$AG$161,9)</f>
        <v>33.85</v>
      </c>
      <c r="CS12" s="169">
        <f>VLOOKUP(CS$7,'[6]Curve Summary'!$A$8:$AG$161,9)</f>
        <v>33.85</v>
      </c>
      <c r="CT12" s="169">
        <f>VLOOKUP(CT$7,'[6]Curve Summary'!$A$8:$AG$161,9)</f>
        <v>39.85</v>
      </c>
      <c r="CU12" s="169">
        <f>VLOOKUP(CU$7,'[6]Curve Summary'!$A$8:$AG$161,9)</f>
        <v>46.85</v>
      </c>
      <c r="CV12" s="169">
        <f>VLOOKUP(CV$7,'[6]Curve Summary'!$A$8:$AG$161,9)</f>
        <v>55.85</v>
      </c>
      <c r="CW12" s="169">
        <f>VLOOKUP(CW$7,'[6]Curve Summary'!$A$8:$AG$161,9)</f>
        <v>38.85</v>
      </c>
      <c r="CX12" s="169">
        <f>VLOOKUP(CX$7,'[6]Curve Summary'!$A$8:$AG$161,9)</f>
        <v>38.1</v>
      </c>
      <c r="CY12" s="169">
        <f>VLOOKUP(CY$7,'[6]Curve Summary'!$A$8:$AG$161,9)</f>
        <v>35.1</v>
      </c>
      <c r="CZ12" s="169">
        <f>VLOOKUP(CZ$7,'[6]Curve Summary'!$A$8:$AG$161,9)</f>
        <v>38.35</v>
      </c>
      <c r="DA12" s="169">
        <f>VLOOKUP(DA$7,'[6]Curve Summary'!$A$8:$AG$161,9)</f>
        <v>28.2</v>
      </c>
      <c r="DB12" s="169">
        <f>VLOOKUP(DB$7,'[6]Curve Summary'!$A$8:$AG$161,9)</f>
        <v>30.45</v>
      </c>
      <c r="DC12" s="169">
        <f>VLOOKUP(DC$7,'[6]Curve Summary'!$A$8:$AG$161,9)</f>
        <v>27.45</v>
      </c>
      <c r="DD12" s="169">
        <f>VLOOKUP(DD$7,'[6]Curve Summary'!$A$8:$AG$161,9)</f>
        <v>34.200000000000003</v>
      </c>
      <c r="DE12" s="169">
        <f>VLOOKUP(DE$7,'[6]Curve Summary'!$A$8:$AG$161,9)</f>
        <v>34.200000000000003</v>
      </c>
      <c r="DF12" s="169">
        <f>VLOOKUP(DF$7,'[6]Curve Summary'!$A$8:$AG$161,9)</f>
        <v>40.200000000000003</v>
      </c>
      <c r="DG12" s="169">
        <f>VLOOKUP(DG$7,'[6]Curve Summary'!$A$8:$AG$161,9)</f>
        <v>47.2</v>
      </c>
      <c r="DH12" s="169">
        <f>VLOOKUP(DH$7,'[6]Curve Summary'!$A$8:$AG$161,9)</f>
        <v>56.2</v>
      </c>
      <c r="DI12" s="169">
        <f>VLOOKUP(DI$7,'[6]Curve Summary'!$A$8:$AG$161,9)</f>
        <v>39.200000000000003</v>
      </c>
      <c r="DJ12" s="169">
        <f>VLOOKUP(DJ$7,'[6]Curve Summary'!$A$8:$AG$161,9)</f>
        <v>38.450000000000003</v>
      </c>
      <c r="DK12" s="169">
        <f>VLOOKUP(DK$7,'[6]Curve Summary'!$A$8:$AG$161,9)</f>
        <v>35.450000000000003</v>
      </c>
      <c r="DL12" s="169">
        <f>VLOOKUP(DL$7,'[6]Curve Summary'!$A$8:$AG$161,9)</f>
        <v>38.700000000000003</v>
      </c>
      <c r="DM12" s="169">
        <f>VLOOKUP(DM$7,'[6]Curve Summary'!$A$8:$AG$161,9)</f>
        <v>28.7</v>
      </c>
      <c r="DN12" s="169">
        <f>VLOOKUP(DN$7,'[6]Curve Summary'!$A$8:$AG$161,9)</f>
        <v>30.95</v>
      </c>
      <c r="DO12" s="169">
        <f>VLOOKUP(DO$7,'[6]Curve Summary'!$A$8:$AG$161,9)</f>
        <v>27.95</v>
      </c>
      <c r="DP12" s="169">
        <f>VLOOKUP(DP$7,'[6]Curve Summary'!$A$8:$AG$161,9)</f>
        <v>34.75</v>
      </c>
      <c r="DQ12" s="169">
        <f>VLOOKUP(DQ$7,'[6]Curve Summary'!$A$8:$AG$161,9)</f>
        <v>34.75</v>
      </c>
      <c r="DR12" s="169">
        <f>VLOOKUP(DR$7,'[6]Curve Summary'!$A$8:$AG$161,9)</f>
        <v>40.75</v>
      </c>
      <c r="DS12" s="169">
        <f>VLOOKUP(DS$7,'[6]Curve Summary'!$A$8:$AG$161,9)</f>
        <v>47.75</v>
      </c>
      <c r="DT12" s="169">
        <f>VLOOKUP(DT$7,'[6]Curve Summary'!$A$8:$AG$161,9)</f>
        <v>56.75</v>
      </c>
      <c r="DU12" s="169">
        <f>VLOOKUP(DU$7,'[6]Curve Summary'!$A$8:$AG$161,9)</f>
        <v>39.700000000000003</v>
      </c>
      <c r="DV12" s="169">
        <f>VLOOKUP(DV$7,'[6]Curve Summary'!$A$8:$AG$161,9)</f>
        <v>39</v>
      </c>
      <c r="DW12" s="169">
        <f>VLOOKUP(DW$7,'[6]Curve Summary'!$A$8:$AG$161,9)</f>
        <v>36</v>
      </c>
      <c r="DX12" s="169">
        <f>VLOOKUP(DX$7,'[6]Curve Summary'!$A$8:$AG$161,9)</f>
        <v>39.200000000000003</v>
      </c>
      <c r="DY12" s="169">
        <f>VLOOKUP(DY$7,'[6]Curve Summary'!$A$8:$AG$161,9)</f>
        <v>29.2</v>
      </c>
      <c r="DZ12" s="169">
        <f>VLOOKUP(DZ$7,'[6]Curve Summary'!$A$8:$AG$161,9)</f>
        <v>31.45</v>
      </c>
      <c r="EA12" s="169">
        <f>VLOOKUP(EA$7,'[6]Curve Summary'!$A$8:$AG$161,9)</f>
        <v>28.45</v>
      </c>
      <c r="EB12" s="169">
        <f>VLOOKUP(EB$7,'[6]Curve Summary'!$A$8:$AG$161,9)</f>
        <v>35.5</v>
      </c>
      <c r="EC12" s="169">
        <f>VLOOKUP(EC$7,'[6]Curve Summary'!$A$8:$AG$161,9)</f>
        <v>35.5</v>
      </c>
      <c r="ED12" s="169">
        <f>VLOOKUP(ED$7,'[6]Curve Summary'!$A$8:$AG$161,9)</f>
        <v>41.5</v>
      </c>
      <c r="EE12" s="169">
        <f>VLOOKUP(EE$7,'[6]Curve Summary'!$A$8:$AG$161,9)</f>
        <v>48.5</v>
      </c>
      <c r="EF12" s="169">
        <f>VLOOKUP(EF$7,'[6]Curve Summary'!$A$8:$AG$161,9)</f>
        <v>57.5</v>
      </c>
      <c r="EG12" s="169">
        <f>VLOOKUP(EG$7,'[6]Curve Summary'!$A$8:$AG$161,9)</f>
        <v>40.200000000000003</v>
      </c>
      <c r="EH12" s="169">
        <f>VLOOKUP(EH$7,'[6]Curve Summary'!$A$8:$AG$161,9)</f>
        <v>39.75</v>
      </c>
      <c r="EI12" s="169">
        <f>VLOOKUP(EI$7,'[6]Curve Summary'!$A$8:$AG$161,9)</f>
        <v>36.75</v>
      </c>
      <c r="EJ12" s="169">
        <f>VLOOKUP(EJ$7,'[6]Curve Summary'!$A$8:$AG$161,9)</f>
        <v>39.700000000000003</v>
      </c>
    </row>
    <row r="13" spans="1:140" ht="13.65" customHeight="1" x14ac:dyDescent="0.2">
      <c r="A13" s="165" t="s">
        <v>141</v>
      </c>
      <c r="B13" s="166" t="s">
        <v>170</v>
      </c>
      <c r="C13" s="132">
        <f>'[6]Power Desk Daily Price'!$AC13</f>
        <v>24.737500000000001</v>
      </c>
      <c r="D13" s="132">
        <f ca="1">IF(ISERROR((AVERAGE(OFFSET('[6]Curve Summary'!$F$6,25,0,3,1))*3+ 22* '[6]Curve Summary Backup'!$F$38)/25), '[6]Curve Summary Backup'!$F$38,(AVERAGE(OFFSET('[6]Curve Summary'!$F$6,25,0,3,1))*3+ 22* '[6]Curve Summary Backup'!$F$38)/25)</f>
        <v>26.1</v>
      </c>
      <c r="E13" s="132">
        <f>VLOOKUP(E$7,'[6]Curve Summary'!$A$7:$AG$59,6)</f>
        <v>29.8</v>
      </c>
      <c r="F13" s="167">
        <f t="shared" ca="1" si="0"/>
        <v>26.86639344262295</v>
      </c>
      <c r="G13" s="132">
        <f t="shared" si="1"/>
        <v>31.25</v>
      </c>
      <c r="H13" s="132">
        <f t="shared" si="2"/>
        <v>31.25</v>
      </c>
      <c r="I13" s="132">
        <f t="shared" si="2"/>
        <v>31.25</v>
      </c>
      <c r="J13" s="132">
        <f t="shared" si="3"/>
        <v>30</v>
      </c>
      <c r="K13" s="132">
        <f t="shared" si="4"/>
        <v>30.5</v>
      </c>
      <c r="L13" s="132">
        <f t="shared" si="4"/>
        <v>29.5</v>
      </c>
      <c r="M13" s="132">
        <f t="shared" si="4"/>
        <v>32.75</v>
      </c>
      <c r="N13" s="132">
        <f t="shared" si="4"/>
        <v>37.5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35.5</v>
      </c>
      <c r="T13" s="132">
        <f t="shared" si="8"/>
        <v>35.25</v>
      </c>
      <c r="U13" s="132">
        <f t="shared" si="8"/>
        <v>34.5</v>
      </c>
      <c r="V13" s="132">
        <f t="shared" si="8"/>
        <v>36.75</v>
      </c>
      <c r="W13" s="167">
        <f t="shared" si="12"/>
        <v>36.545098039215688</v>
      </c>
      <c r="X13" s="132">
        <f t="shared" si="13"/>
        <v>40.533333333333331</v>
      </c>
      <c r="Y13" s="132">
        <f t="shared" si="14"/>
        <v>40.629530201342291</v>
      </c>
      <c r="Z13" s="132">
        <f t="shared" si="15"/>
        <v>41.058823529411775</v>
      </c>
      <c r="AA13" s="132">
        <f t="shared" si="9"/>
        <v>41.678392156862749</v>
      </c>
      <c r="AB13" s="133">
        <f t="shared" si="10"/>
        <v>42.317187499999996</v>
      </c>
      <c r="AC13" s="168">
        <f t="shared" ca="1" si="11"/>
        <v>40.524866468842745</v>
      </c>
      <c r="AD13" s="163"/>
      <c r="AE13" s="163"/>
      <c r="AF13" s="164"/>
      <c r="AG13" s="169">
        <f>VLOOKUP(AG$7,'[6]Curve Summary'!$A$9:$AG$161,6)</f>
        <v>31.25</v>
      </c>
      <c r="AH13" s="169">
        <f>VLOOKUP(AH$7,'[6]Curve Summary'!$A$9:$AG$161,6)</f>
        <v>31.25</v>
      </c>
      <c r="AI13" s="169">
        <f>VLOOKUP(AI$7,'[6]Curve Summary'!$A$9:$AG$161,6)</f>
        <v>30.5</v>
      </c>
      <c r="AJ13" s="169">
        <f>VLOOKUP(AJ$7,'[6]Curve Summary'!$A$9:$AG$161,6)</f>
        <v>29.5</v>
      </c>
      <c r="AK13" s="169">
        <f>VLOOKUP(AK$7,'[6]Curve Summary'!$A$9:$AG$161,6)</f>
        <v>32.75</v>
      </c>
      <c r="AL13" s="169">
        <f>VLOOKUP(AL$7,'[6]Curve Summary'!$A$9:$AG$161,6)</f>
        <v>37.5</v>
      </c>
      <c r="AM13" s="169">
        <f>VLOOKUP(AM$7,'[6]Curve Summary'!$A$9:$AG$161,6)</f>
        <v>46.75</v>
      </c>
      <c r="AN13" s="169">
        <f>VLOOKUP(AN$7,'[6]Curve Summary'!$A$9:$AG$161,6)</f>
        <v>52.75</v>
      </c>
      <c r="AO13" s="169">
        <f>VLOOKUP(AO$7,'[6]Curve Summary'!$A$9:$AG$161,6)</f>
        <v>39.25</v>
      </c>
      <c r="AP13" s="169">
        <f>VLOOKUP(AP$7,'[6]Curve Summary'!$A$9:$AG$161,6)</f>
        <v>35.25</v>
      </c>
      <c r="AQ13" s="169">
        <f>VLOOKUP(AQ$7,'[6]Curve Summary'!$A$9:$AG$161,6)</f>
        <v>34.5</v>
      </c>
      <c r="AR13" s="169">
        <f>VLOOKUP(AR$7,'[6]Curve Summary'!$A$9:$AG$161,6)</f>
        <v>36.75</v>
      </c>
      <c r="AS13" s="169">
        <f>VLOOKUP(AS$7,'[6]Curve Summary'!$A$9:$AG$161,6)</f>
        <v>37.5</v>
      </c>
      <c r="AT13" s="169">
        <f>VLOOKUP(AT$7,'[6]Curve Summary'!$A$9:$AG$161,6)</f>
        <v>36.5</v>
      </c>
      <c r="AU13" s="169">
        <f>VLOOKUP(AU$7,'[6]Curve Summary'!$A$9:$AG$161,6)</f>
        <v>34</v>
      </c>
      <c r="AV13" s="169">
        <f>VLOOKUP(AV$7,'[6]Curve Summary'!$A$9:$AG$161,6)</f>
        <v>33.5</v>
      </c>
      <c r="AW13" s="169">
        <f>VLOOKUP(AW$7,'[6]Curve Summary'!$A$9:$AG$161,6)</f>
        <v>34.25</v>
      </c>
      <c r="AX13" s="169">
        <f>VLOOKUP(AX$7,'[6]Curve Summary'!$A$9:$AG$161,6)</f>
        <v>43.25</v>
      </c>
      <c r="AY13" s="169">
        <f>VLOOKUP(AY$7,'[6]Curve Summary'!$A$9:$AG$161,6)</f>
        <v>53.5</v>
      </c>
      <c r="AZ13" s="169">
        <f>VLOOKUP(AZ$7,'[6]Curve Summary'!$A$9:$AG$161,6)</f>
        <v>57.5</v>
      </c>
      <c r="BA13" s="169">
        <f>VLOOKUP(BA$7,'[6]Curve Summary'!$A$9:$AG$161,6)</f>
        <v>46.5</v>
      </c>
      <c r="BB13" s="169">
        <f>VLOOKUP(BB$7,'[6]Curve Summary'!$A$9:$AG$161,6)</f>
        <v>36</v>
      </c>
      <c r="BC13" s="169">
        <f>VLOOKUP(BC$7,'[6]Curve Summary'!$A$9:$AG$161,6)</f>
        <v>34.5</v>
      </c>
      <c r="BD13" s="169">
        <f>VLOOKUP(BD$7,'[6]Curve Summary'!$A$9:$AG$161,6)</f>
        <v>39</v>
      </c>
      <c r="BE13" s="169">
        <f>VLOOKUP(BE$7,'[6]Curve Summary'!$A$9:$AG$161,6)</f>
        <v>39.700000000000003</v>
      </c>
      <c r="BF13" s="169">
        <f>VLOOKUP(BF$7,'[6]Curve Summary'!$A$9:$AG$161,6)</f>
        <v>37.700000000000003</v>
      </c>
      <c r="BG13" s="169">
        <f>VLOOKUP(BG$7,'[6]Curve Summary'!$A$9:$AG$161,6)</f>
        <v>35.450000000000003</v>
      </c>
      <c r="BH13" s="169">
        <f>VLOOKUP(BH$7,'[6]Curve Summary'!$A$9:$AG$161,6)</f>
        <v>34.700000000000003</v>
      </c>
      <c r="BI13" s="169">
        <f>VLOOKUP(BI$7,'[6]Curve Summary'!$A$9:$AG$161,6)</f>
        <v>35.450000000000003</v>
      </c>
      <c r="BJ13" s="169">
        <f>VLOOKUP(BJ$7,'[6]Curve Summary'!$A$9:$AG$161,6)</f>
        <v>43.95</v>
      </c>
      <c r="BK13" s="169">
        <f>VLOOKUP(BK$7,'[6]Curve Summary'!$A$9:$AG$161,6)</f>
        <v>49.95</v>
      </c>
      <c r="BL13" s="169">
        <f>VLOOKUP(BL$7,'[6]Curve Summary'!$A$9:$AG$161,6)</f>
        <v>52.45</v>
      </c>
      <c r="BM13" s="169">
        <f>VLOOKUP(BM$7,'[6]Curve Summary'!$A$9:$AG$161,6)</f>
        <v>43.45</v>
      </c>
      <c r="BN13" s="169">
        <f>VLOOKUP(BN$7,'[6]Curve Summary'!$A$9:$AG$161,6)</f>
        <v>37.700000000000003</v>
      </c>
      <c r="BO13" s="169">
        <f>VLOOKUP(BO$7,'[6]Curve Summary'!$A$9:$AG$161,6)</f>
        <v>37.450000000000003</v>
      </c>
      <c r="BP13" s="169">
        <f>VLOOKUP(BP$7,'[6]Curve Summary'!$A$9:$AG$161,6)</f>
        <v>41.45</v>
      </c>
      <c r="BQ13" s="169">
        <f>VLOOKUP(BQ$7,'[6]Curve Summary'!$A$9:$AG$161,6)</f>
        <v>40.450000000000003</v>
      </c>
      <c r="BR13" s="169">
        <f>VLOOKUP(BR$7,'[6]Curve Summary'!$A$9:$AG$161,6)</f>
        <v>38.450000000000003</v>
      </c>
      <c r="BS13" s="169">
        <f>VLOOKUP(BS$7,'[6]Curve Summary'!$A$9:$AG$161,6)</f>
        <v>36.450000000000003</v>
      </c>
      <c r="BT13" s="169">
        <f>VLOOKUP(BT$7,'[6]Curve Summary'!$A$9:$AG$161,6)</f>
        <v>36.200000000000003</v>
      </c>
      <c r="BU13" s="169">
        <f>VLOOKUP(BU$7,'[6]Curve Summary'!$A$9:$AG$161,6)</f>
        <v>36.700000000000003</v>
      </c>
      <c r="BV13" s="169">
        <f>VLOOKUP(BV$7,'[6]Curve Summary'!$A$9:$AG$161,6)</f>
        <v>44.2</v>
      </c>
      <c r="BW13" s="169">
        <f>VLOOKUP(BW$7,'[6]Curve Summary'!$A$9:$AG$161,6)</f>
        <v>47.95</v>
      </c>
      <c r="BX13" s="169">
        <f>VLOOKUP(BX$7,'[6]Curve Summary'!$A$9:$AG$161,6)</f>
        <v>49.45</v>
      </c>
      <c r="BY13" s="169">
        <f>VLOOKUP(BY$7,'[6]Curve Summary'!$A$9:$AG$161,6)</f>
        <v>41.95</v>
      </c>
      <c r="BZ13" s="169">
        <f>VLOOKUP(BZ$7,'[6]Curve Summary'!$A$9:$AG$161,6)</f>
        <v>39.200000000000003</v>
      </c>
      <c r="CA13" s="169">
        <f>VLOOKUP(CA$7,'[6]Curve Summary'!$A$9:$AG$161,6)</f>
        <v>38.700000000000003</v>
      </c>
      <c r="CB13" s="169">
        <f>VLOOKUP(CB$7,'[6]Curve Summary'!$A$9:$AG$161,6)</f>
        <v>42.7</v>
      </c>
      <c r="CC13" s="169">
        <f>VLOOKUP(CC$7,'[6]Curve Summary'!$A$9:$AG$161,6)</f>
        <v>40.950000000000003</v>
      </c>
      <c r="CD13" s="169">
        <f>VLOOKUP(CD$7,'[6]Curve Summary'!$A$9:$AG$161,6)</f>
        <v>39.04</v>
      </c>
      <c r="CE13" s="169">
        <f>VLOOKUP(CE$7,'[6]Curve Summary'!$A$9:$AG$161,6)</f>
        <v>37.42</v>
      </c>
      <c r="CF13" s="169">
        <f>VLOOKUP(CF$7,'[6]Curve Summary'!$A$9:$AG$161,6)</f>
        <v>37.4</v>
      </c>
      <c r="CG13" s="169">
        <f>VLOOKUP(CG$7,'[6]Curve Summary'!$A$9:$AG$161,6)</f>
        <v>37.9</v>
      </c>
      <c r="CH13" s="169">
        <f>VLOOKUP(CH$7,'[6]Curve Summary'!$A$9:$AG$161,6)</f>
        <v>44.55</v>
      </c>
      <c r="CI13" s="169">
        <f>VLOOKUP(CI$7,'[6]Curve Summary'!$A$9:$AG$161,6)</f>
        <v>46.4</v>
      </c>
      <c r="CJ13" s="169">
        <f>VLOOKUP(CJ$7,'[6]Curve Summary'!$A$9:$AG$161,6)</f>
        <v>46.95</v>
      </c>
      <c r="CK13" s="169">
        <f>VLOOKUP(CK$7,'[6]Curve Summary'!$A$9:$AG$161,6)</f>
        <v>40.86</v>
      </c>
      <c r="CL13" s="169">
        <f>VLOOKUP(CL$7,'[6]Curve Summary'!$A$9:$AG$161,6)</f>
        <v>40.380000000000003</v>
      </c>
      <c r="CM13" s="169">
        <f>VLOOKUP(CM$7,'[6]Curve Summary'!$A$9:$AG$161,6)</f>
        <v>39.83</v>
      </c>
      <c r="CN13" s="169">
        <f>VLOOKUP(CN$7,'[6]Curve Summary'!$A$9:$AG$161,6)</f>
        <v>43.73</v>
      </c>
      <c r="CO13" s="169">
        <f>VLOOKUP(CO$7,'[6]Curve Summary'!$A$9:$AG$161,6)</f>
        <v>41.35</v>
      </c>
      <c r="CP13" s="169">
        <f>VLOOKUP(CP$7,'[6]Curve Summary'!$A$9:$AG$161,6)</f>
        <v>39.479999999999997</v>
      </c>
      <c r="CQ13" s="169">
        <f>VLOOKUP(CQ$7,'[6]Curve Summary'!$A$9:$AG$161,6)</f>
        <v>38.07</v>
      </c>
      <c r="CR13" s="169">
        <f>VLOOKUP(CR$7,'[6]Curve Summary'!$A$9:$AG$161,6)</f>
        <v>38.17</v>
      </c>
      <c r="CS13" s="169">
        <f>VLOOKUP(CS$7,'[6]Curve Summary'!$A$9:$AG$161,6)</f>
        <v>38.67</v>
      </c>
      <c r="CT13" s="169">
        <f>VLOOKUP(CT$7,'[6]Curve Summary'!$A$9:$AG$161,6)</f>
        <v>44.85</v>
      </c>
      <c r="CU13" s="169">
        <f>VLOOKUP(CU$7,'[6]Curve Summary'!$A$9:$AG$161,6)</f>
        <v>45.66</v>
      </c>
      <c r="CV13" s="169">
        <f>VLOOKUP(CV$7,'[6]Curve Summary'!$A$9:$AG$161,6)</f>
        <v>45.69</v>
      </c>
      <c r="CW13" s="169">
        <f>VLOOKUP(CW$7,'[6]Curve Summary'!$A$9:$AG$161,6)</f>
        <v>40.369999999999997</v>
      </c>
      <c r="CX13" s="169">
        <f>VLOOKUP(CX$7,'[6]Curve Summary'!$A$9:$AG$161,6)</f>
        <v>41.14</v>
      </c>
      <c r="CY13" s="169">
        <f>VLOOKUP(CY$7,'[6]Curve Summary'!$A$9:$AG$161,6)</f>
        <v>40.56</v>
      </c>
      <c r="CZ13" s="169">
        <f>VLOOKUP(CZ$7,'[6]Curve Summary'!$A$9:$AG$161,6)</f>
        <v>44.41</v>
      </c>
      <c r="DA13" s="169">
        <f>VLOOKUP(DA$7,'[6]Curve Summary'!$A$9:$AG$161,6)</f>
        <v>41.58</v>
      </c>
      <c r="DB13" s="169">
        <f>VLOOKUP(DB$7,'[6]Curve Summary'!$A$9:$AG$161,6)</f>
        <v>39.71</v>
      </c>
      <c r="DC13" s="169">
        <f>VLOOKUP(DC$7,'[6]Curve Summary'!$A$9:$AG$161,6)</f>
        <v>38.28</v>
      </c>
      <c r="DD13" s="169">
        <f>VLOOKUP(DD$7,'[6]Curve Summary'!$A$9:$AG$161,6)</f>
        <v>38.369999999999997</v>
      </c>
      <c r="DE13" s="169">
        <f>VLOOKUP(DE$7,'[6]Curve Summary'!$A$9:$AG$161,6)</f>
        <v>38.869999999999997</v>
      </c>
      <c r="DF13" s="169">
        <f>VLOOKUP(DF$7,'[6]Curve Summary'!$A$9:$AG$161,6)</f>
        <v>45.12</v>
      </c>
      <c r="DG13" s="169">
        <f>VLOOKUP(DG$7,'[6]Curve Summary'!$A$9:$AG$161,6)</f>
        <v>45.99</v>
      </c>
      <c r="DH13" s="169">
        <f>VLOOKUP(DH$7,'[6]Curve Summary'!$A$9:$AG$161,6)</f>
        <v>46.05</v>
      </c>
      <c r="DI13" s="169">
        <f>VLOOKUP(DI$7,'[6]Curve Summary'!$A$9:$AG$161,6)</f>
        <v>40.659999999999997</v>
      </c>
      <c r="DJ13" s="169">
        <f>VLOOKUP(DJ$7,'[6]Curve Summary'!$A$9:$AG$161,6)</f>
        <v>41.36</v>
      </c>
      <c r="DK13" s="169">
        <f>VLOOKUP(DK$7,'[6]Curve Summary'!$A$9:$AG$161,6)</f>
        <v>40.78</v>
      </c>
      <c r="DL13" s="169">
        <f>VLOOKUP(DL$7,'[6]Curve Summary'!$A$9:$AG$161,6)</f>
        <v>44.65</v>
      </c>
      <c r="DM13" s="169">
        <f>VLOOKUP(DM$7,'[6]Curve Summary'!$A$9:$AG$161,6)</f>
        <v>41.82</v>
      </c>
      <c r="DN13" s="169">
        <f>VLOOKUP(DN$7,'[6]Curve Summary'!$A$9:$AG$161,6)</f>
        <v>39.93</v>
      </c>
      <c r="DO13" s="169">
        <f>VLOOKUP(DO$7,'[6]Curve Summary'!$A$9:$AG$161,6)</f>
        <v>38.5</v>
      </c>
      <c r="DP13" s="169">
        <f>VLOOKUP(DP$7,'[6]Curve Summary'!$A$9:$AG$161,6)</f>
        <v>38.57</v>
      </c>
      <c r="DQ13" s="169">
        <f>VLOOKUP(DQ$7,'[6]Curve Summary'!$A$9:$AG$161,6)</f>
        <v>39.08</v>
      </c>
      <c r="DR13" s="169">
        <f>VLOOKUP(DR$7,'[6]Curve Summary'!$A$9:$AG$161,6)</f>
        <v>45.39</v>
      </c>
      <c r="DS13" s="169">
        <f>VLOOKUP(DS$7,'[6]Curve Summary'!$A$9:$AG$161,6)</f>
        <v>46.32</v>
      </c>
      <c r="DT13" s="169">
        <f>VLOOKUP(DT$7,'[6]Curve Summary'!$A$9:$AG$161,6)</f>
        <v>46.42</v>
      </c>
      <c r="DU13" s="169">
        <f>VLOOKUP(DU$7,'[6]Curve Summary'!$A$9:$AG$161,6)</f>
        <v>40.96</v>
      </c>
      <c r="DV13" s="169">
        <f>VLOOKUP(DV$7,'[6]Curve Summary'!$A$9:$AG$161,6)</f>
        <v>41.58</v>
      </c>
      <c r="DW13" s="169">
        <f>VLOOKUP(DW$7,'[6]Curve Summary'!$A$9:$AG$161,6)</f>
        <v>40.99</v>
      </c>
      <c r="DX13" s="169">
        <f>VLOOKUP(DX$7,'[6]Curve Summary'!$A$9:$AG$161,6)</f>
        <v>44.89</v>
      </c>
      <c r="DY13" s="169">
        <f>VLOOKUP(DY$7,'[6]Curve Summary'!$A$9:$AG$161,6)</f>
        <v>42.05</v>
      </c>
      <c r="DZ13" s="169">
        <f>VLOOKUP(DZ$7,'[6]Curve Summary'!$A$9:$AG$161,6)</f>
        <v>40.159999999999997</v>
      </c>
      <c r="EA13" s="169">
        <f>VLOOKUP(EA$7,'[6]Curve Summary'!$A$9:$AG$161,6)</f>
        <v>38.71</v>
      </c>
      <c r="EB13" s="169">
        <f>VLOOKUP(EB$7,'[6]Curve Summary'!$A$9:$AG$161,6)</f>
        <v>38.76</v>
      </c>
      <c r="EC13" s="169">
        <f>VLOOKUP(EC$7,'[6]Curve Summary'!$A$9:$AG$161,6)</f>
        <v>39.28</v>
      </c>
      <c r="ED13" s="169">
        <f>VLOOKUP(ED$7,'[6]Curve Summary'!$A$9:$AG$161,6)</f>
        <v>45.65</v>
      </c>
      <c r="EE13" s="169">
        <f>VLOOKUP(EE$7,'[6]Curve Summary'!$A$9:$AG$161,6)</f>
        <v>46.65</v>
      </c>
      <c r="EF13" s="169">
        <f>VLOOKUP(EF$7,'[6]Curve Summary'!$A$9:$AG$161,6)</f>
        <v>46.78</v>
      </c>
      <c r="EG13" s="169">
        <f>VLOOKUP(EG$7,'[6]Curve Summary'!$A$9:$AG$161,6)</f>
        <v>41.26</v>
      </c>
      <c r="EH13" s="169">
        <f>VLOOKUP(EH$7,'[6]Curve Summary'!$A$9:$AG$161,6)</f>
        <v>41.79</v>
      </c>
      <c r="EI13" s="169">
        <f>VLOOKUP(EI$7,'[6]Curve Summary'!$A$9:$AG$161,6)</f>
        <v>41.2</v>
      </c>
      <c r="EJ13" s="169">
        <f>VLOOKUP(EJ$7,'[6]Curve Summary'!$A$9:$AG$161,6)</f>
        <v>45.13</v>
      </c>
    </row>
    <row r="14" spans="1:140" ht="13.65" customHeight="1" x14ac:dyDescent="0.2">
      <c r="A14" s="165" t="s">
        <v>142</v>
      </c>
      <c r="B14" s="166" t="s">
        <v>170</v>
      </c>
      <c r="C14" s="132">
        <f>'[6]Power Desk Daily Price'!$AC14</f>
        <v>24.633333333333344</v>
      </c>
      <c r="D14" s="132">
        <f ca="1">IF(ISERROR((AVERAGE(OFFSET('[6]Curve Summary'!$B$6,25,0,3,1))*3+ 22* '[6]Curve Summary Backup'!$B$38)/25), '[6]Curve Summary Backup'!$B$38,(AVERAGE(OFFSET('[6]Curve Summary'!$B$6,25,0,3,1))*3+ 22* '[6]Curve Summary Backup'!$B$38)/25)</f>
        <v>25.25</v>
      </c>
      <c r="E14" s="132">
        <f>VLOOKUP(E$7,'[6]Curve Summary'!$A$7:$AG$59,2)</f>
        <v>29.5</v>
      </c>
      <c r="F14" s="167">
        <f t="shared" ca="1" si="0"/>
        <v>26.441256830601098</v>
      </c>
      <c r="G14" s="132">
        <f t="shared" si="1"/>
        <v>29.125</v>
      </c>
      <c r="H14" s="132">
        <f t="shared" si="2"/>
        <v>29.5</v>
      </c>
      <c r="I14" s="132">
        <f t="shared" si="2"/>
        <v>28.75</v>
      </c>
      <c r="J14" s="132">
        <f t="shared" si="3"/>
        <v>29.125</v>
      </c>
      <c r="K14" s="132">
        <f t="shared" si="4"/>
        <v>28.75</v>
      </c>
      <c r="L14" s="132">
        <f t="shared" si="4"/>
        <v>29.5</v>
      </c>
      <c r="M14" s="132">
        <f t="shared" si="4"/>
        <v>32.5</v>
      </c>
      <c r="N14" s="132">
        <f t="shared" si="4"/>
        <v>41.5</v>
      </c>
      <c r="O14" s="132">
        <f t="shared" si="5"/>
        <v>52.5</v>
      </c>
      <c r="P14" s="132">
        <f t="shared" si="6"/>
        <v>49</v>
      </c>
      <c r="Q14" s="132">
        <f t="shared" si="6"/>
        <v>56</v>
      </c>
      <c r="R14" s="132">
        <f t="shared" si="6"/>
        <v>46.5</v>
      </c>
      <c r="S14" s="132">
        <f t="shared" si="7"/>
        <v>32.5</v>
      </c>
      <c r="T14" s="132">
        <f t="shared" si="8"/>
        <v>33.5</v>
      </c>
      <c r="U14" s="132">
        <f t="shared" si="8"/>
        <v>31.5</v>
      </c>
      <c r="V14" s="132">
        <f t="shared" si="8"/>
        <v>32.5</v>
      </c>
      <c r="W14" s="167">
        <f t="shared" si="12"/>
        <v>36.646078431372551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38.332927794263114</v>
      </c>
      <c r="AD14" s="163"/>
      <c r="AE14" s="163"/>
      <c r="AF14" s="164"/>
      <c r="AG14" s="169">
        <f>VLOOKUP(AG$7,'[6]Curve Summary'!$A$9:$AG$161,2)</f>
        <v>29.5</v>
      </c>
      <c r="AH14" s="169">
        <f>VLOOKUP(AH$7,'[6]Curve Summary'!$A$9:$AG$161,2)</f>
        <v>28.75</v>
      </c>
      <c r="AI14" s="169">
        <f>VLOOKUP(AI$7,'[6]Curve Summary'!$A$9:$AG$161,2)</f>
        <v>28.75</v>
      </c>
      <c r="AJ14" s="169">
        <f>VLOOKUP(AJ$7,'[6]Curve Summary'!$A$9:$AG$161,2)</f>
        <v>29.5</v>
      </c>
      <c r="AK14" s="169">
        <f>VLOOKUP(AK$7,'[6]Curve Summary'!$A$9:$AG$161,2)</f>
        <v>32.5</v>
      </c>
      <c r="AL14" s="169">
        <f>VLOOKUP(AL$7,'[6]Curve Summary'!$A$9:$AG$161,2)</f>
        <v>41.5</v>
      </c>
      <c r="AM14" s="169">
        <f>VLOOKUP(AM$7,'[6]Curve Summary'!$A$9:$AG$161,2)</f>
        <v>49</v>
      </c>
      <c r="AN14" s="169">
        <f>VLOOKUP(AN$7,'[6]Curve Summary'!$A$9:$AG$161,2)</f>
        <v>56</v>
      </c>
      <c r="AO14" s="169">
        <f>VLOOKUP(AO$7,'[6]Curve Summary'!$A$9:$AG$161,2)</f>
        <v>46.5</v>
      </c>
      <c r="AP14" s="169">
        <f>VLOOKUP(AP$7,'[6]Curve Summary'!$A$9:$AG$161,2)</f>
        <v>33.5</v>
      </c>
      <c r="AQ14" s="169">
        <f>VLOOKUP(AQ$7,'[6]Curve Summary'!$A$9:$AG$161,2)</f>
        <v>31.5</v>
      </c>
      <c r="AR14" s="169">
        <f>VLOOKUP(AR$7,'[6]Curve Summary'!$A$9:$AG$161,2)</f>
        <v>32.5</v>
      </c>
      <c r="AS14" s="169">
        <f>VLOOKUP(AS$7,'[6]Curve Summary'!$A$9:$AG$161,2)</f>
        <v>33.75</v>
      </c>
      <c r="AT14" s="169">
        <f>VLOOKUP(AT$7,'[6]Curve Summary'!$A$9:$AG$161,2)</f>
        <v>33.25</v>
      </c>
      <c r="AU14" s="169">
        <f>VLOOKUP(AU$7,'[6]Curve Summary'!$A$9:$AG$161,2)</f>
        <v>33.25</v>
      </c>
      <c r="AV14" s="169">
        <f>VLOOKUP(AV$7,'[6]Curve Summary'!$A$9:$AG$161,2)</f>
        <v>32.75</v>
      </c>
      <c r="AW14" s="169">
        <f>VLOOKUP(AW$7,'[6]Curve Summary'!$A$9:$AG$161,2)</f>
        <v>32.75</v>
      </c>
      <c r="AX14" s="169">
        <f>VLOOKUP(AX$7,'[6]Curve Summary'!$A$9:$AG$161,2)</f>
        <v>37.25</v>
      </c>
      <c r="AY14" s="169">
        <f>VLOOKUP(AY$7,'[6]Curve Summary'!$A$9:$AG$161,2)</f>
        <v>51.5</v>
      </c>
      <c r="AZ14" s="169">
        <f>VLOOKUP(AZ$7,'[6]Curve Summary'!$A$9:$AG$161,2)</f>
        <v>57</v>
      </c>
      <c r="BA14" s="169">
        <f>VLOOKUP(BA$7,'[6]Curve Summary'!$A$9:$AG$161,2)</f>
        <v>45.5</v>
      </c>
      <c r="BB14" s="169">
        <f>VLOOKUP(BB$7,'[6]Curve Summary'!$A$9:$AG$161,2)</f>
        <v>34</v>
      </c>
      <c r="BC14" s="169">
        <f>VLOOKUP(BC$7,'[6]Curve Summary'!$A$9:$AG$161,2)</f>
        <v>32.5</v>
      </c>
      <c r="BD14" s="169">
        <f>VLOOKUP(BD$7,'[6]Curve Summary'!$A$9:$AG$161,2)</f>
        <v>32.5</v>
      </c>
      <c r="BE14" s="169">
        <f>VLOOKUP(BE$7,'[6]Curve Summary'!$A$9:$AG$161,2)</f>
        <v>34.61</v>
      </c>
      <c r="BF14" s="169">
        <f>VLOOKUP(BF$7,'[6]Curve Summary'!$A$9:$AG$161,2)</f>
        <v>34.19</v>
      </c>
      <c r="BG14" s="169">
        <f>VLOOKUP(BG$7,'[6]Curve Summary'!$A$9:$AG$161,2)</f>
        <v>34.19</v>
      </c>
      <c r="BH14" s="169">
        <f>VLOOKUP(BH$7,'[6]Curve Summary'!$A$9:$AG$161,2)</f>
        <v>33.76</v>
      </c>
      <c r="BI14" s="169">
        <f>VLOOKUP(BI$7,'[6]Curve Summary'!$A$9:$AG$161,2)</f>
        <v>33.76</v>
      </c>
      <c r="BJ14" s="169">
        <f>VLOOKUP(BJ$7,'[6]Curve Summary'!$A$9:$AG$161,2)</f>
        <v>37.61</v>
      </c>
      <c r="BK14" s="169">
        <f>VLOOKUP(BK$7,'[6]Curve Summary'!$A$9:$AG$161,2)</f>
        <v>49.8</v>
      </c>
      <c r="BL14" s="169">
        <f>VLOOKUP(BL$7,'[6]Curve Summary'!$A$9:$AG$161,2)</f>
        <v>54.51</v>
      </c>
      <c r="BM14" s="169">
        <f>VLOOKUP(BM$7,'[6]Curve Summary'!$A$9:$AG$161,2)</f>
        <v>44.67</v>
      </c>
      <c r="BN14" s="169">
        <f>VLOOKUP(BN$7,'[6]Curve Summary'!$A$9:$AG$161,2)</f>
        <v>34.83</v>
      </c>
      <c r="BO14" s="169">
        <f>VLOOKUP(BO$7,'[6]Curve Summary'!$A$9:$AG$161,2)</f>
        <v>33.549999999999997</v>
      </c>
      <c r="BP14" s="169">
        <f>VLOOKUP(BP$7,'[6]Curve Summary'!$A$9:$AG$161,2)</f>
        <v>33.549999999999997</v>
      </c>
      <c r="BQ14" s="169">
        <f>VLOOKUP(BQ$7,'[6]Curve Summary'!$A$9:$AG$161,2)</f>
        <v>35.39</v>
      </c>
      <c r="BR14" s="169">
        <f>VLOOKUP(BR$7,'[6]Curve Summary'!$A$9:$AG$161,2)</f>
        <v>35.020000000000003</v>
      </c>
      <c r="BS14" s="169">
        <f>VLOOKUP(BS$7,'[6]Curve Summary'!$A$9:$AG$161,2)</f>
        <v>35.020000000000003</v>
      </c>
      <c r="BT14" s="169">
        <f>VLOOKUP(BT$7,'[6]Curve Summary'!$A$9:$AG$161,2)</f>
        <v>34.659999999999997</v>
      </c>
      <c r="BU14" s="169">
        <f>VLOOKUP(BU$7,'[6]Curve Summary'!$A$9:$AG$161,2)</f>
        <v>34.659999999999997</v>
      </c>
      <c r="BV14" s="169">
        <f>VLOOKUP(BV$7,'[6]Curve Summary'!$A$9:$AG$161,2)</f>
        <v>37.950000000000003</v>
      </c>
      <c r="BW14" s="169">
        <f>VLOOKUP(BW$7,'[6]Curve Summary'!$A$9:$AG$161,2)</f>
        <v>48.39</v>
      </c>
      <c r="BX14" s="169">
        <f>VLOOKUP(BX$7,'[6]Curve Summary'!$A$9:$AG$161,2)</f>
        <v>52.41</v>
      </c>
      <c r="BY14" s="169">
        <f>VLOOKUP(BY$7,'[6]Curve Summary'!$A$9:$AG$161,2)</f>
        <v>43.99</v>
      </c>
      <c r="BZ14" s="169">
        <f>VLOOKUP(BZ$7,'[6]Curve Summary'!$A$9:$AG$161,2)</f>
        <v>35.58</v>
      </c>
      <c r="CA14" s="169">
        <f>VLOOKUP(CA$7,'[6]Curve Summary'!$A$9:$AG$161,2)</f>
        <v>34.479999999999997</v>
      </c>
      <c r="CB14" s="169">
        <f>VLOOKUP(CB$7,'[6]Curve Summary'!$A$9:$AG$161,2)</f>
        <v>34.479999999999997</v>
      </c>
      <c r="CC14" s="169">
        <f>VLOOKUP(CC$7,'[6]Curve Summary'!$A$9:$AG$161,2)</f>
        <v>36.08</v>
      </c>
      <c r="CD14" s="169">
        <f>VLOOKUP(CD$7,'[6]Curve Summary'!$A$9:$AG$161,2)</f>
        <v>35.770000000000003</v>
      </c>
      <c r="CE14" s="169">
        <f>VLOOKUP(CE$7,'[6]Curve Summary'!$A$9:$AG$161,2)</f>
        <v>35.770000000000003</v>
      </c>
      <c r="CF14" s="169">
        <f>VLOOKUP(CF$7,'[6]Curve Summary'!$A$9:$AG$161,2)</f>
        <v>35.46</v>
      </c>
      <c r="CG14" s="169">
        <f>VLOOKUP(CG$7,'[6]Curve Summary'!$A$9:$AG$161,2)</f>
        <v>35.46</v>
      </c>
      <c r="CH14" s="169">
        <f>VLOOKUP(CH$7,'[6]Curve Summary'!$A$9:$AG$161,2)</f>
        <v>38.28</v>
      </c>
      <c r="CI14" s="169">
        <f>VLOOKUP(CI$7,'[6]Curve Summary'!$A$9:$AG$161,2)</f>
        <v>47.21</v>
      </c>
      <c r="CJ14" s="169">
        <f>VLOOKUP(CJ$7,'[6]Curve Summary'!$A$9:$AG$161,2)</f>
        <v>50.65</v>
      </c>
      <c r="CK14" s="169">
        <f>VLOOKUP(CK$7,'[6]Curve Summary'!$A$9:$AG$161,2)</f>
        <v>43.45</v>
      </c>
      <c r="CL14" s="169">
        <f>VLOOKUP(CL$7,'[6]Curve Summary'!$A$9:$AG$161,2)</f>
        <v>36.25</v>
      </c>
      <c r="CM14" s="169">
        <f>VLOOKUP(CM$7,'[6]Curve Summary'!$A$9:$AG$161,2)</f>
        <v>35.31</v>
      </c>
      <c r="CN14" s="169">
        <f>VLOOKUP(CN$7,'[6]Curve Summary'!$A$9:$AG$161,2)</f>
        <v>35.31</v>
      </c>
      <c r="CO14" s="169">
        <f>VLOOKUP(CO$7,'[6]Curve Summary'!$A$9:$AG$161,2)</f>
        <v>36.58</v>
      </c>
      <c r="CP14" s="169">
        <f>VLOOKUP(CP$7,'[6]Curve Summary'!$A$9:$AG$161,2)</f>
        <v>36.299999999999997</v>
      </c>
      <c r="CQ14" s="169">
        <f>VLOOKUP(CQ$7,'[6]Curve Summary'!$A$9:$AG$161,2)</f>
        <v>36.299999999999997</v>
      </c>
      <c r="CR14" s="169">
        <f>VLOOKUP(CR$7,'[6]Curve Summary'!$A$9:$AG$161,2)</f>
        <v>36.020000000000003</v>
      </c>
      <c r="CS14" s="169">
        <f>VLOOKUP(CS$7,'[6]Curve Summary'!$A$9:$AG$161,2)</f>
        <v>36.020000000000003</v>
      </c>
      <c r="CT14" s="169">
        <f>VLOOKUP(CT$7,'[6]Curve Summary'!$A$9:$AG$161,2)</f>
        <v>38.58</v>
      </c>
      <c r="CU14" s="169">
        <f>VLOOKUP(CU$7,'[6]Curve Summary'!$A$9:$AG$161,2)</f>
        <v>46.66</v>
      </c>
      <c r="CV14" s="169">
        <f>VLOOKUP(CV$7,'[6]Curve Summary'!$A$9:$AG$161,2)</f>
        <v>49.78</v>
      </c>
      <c r="CW14" s="169">
        <f>VLOOKUP(CW$7,'[6]Curve Summary'!$A$9:$AG$161,2)</f>
        <v>43.26</v>
      </c>
      <c r="CX14" s="169">
        <f>VLOOKUP(CX$7,'[6]Curve Summary'!$A$9:$AG$161,2)</f>
        <v>36.74</v>
      </c>
      <c r="CY14" s="169">
        <f>VLOOKUP(CY$7,'[6]Curve Summary'!$A$9:$AG$161,2)</f>
        <v>35.89</v>
      </c>
      <c r="CZ14" s="169">
        <f>VLOOKUP(CZ$7,'[6]Curve Summary'!$A$9:$AG$161,2)</f>
        <v>35.89</v>
      </c>
      <c r="DA14" s="169">
        <f>VLOOKUP(DA$7,'[6]Curve Summary'!$A$9:$AG$161,2)</f>
        <v>37.01</v>
      </c>
      <c r="DB14" s="169">
        <f>VLOOKUP(DB$7,'[6]Curve Summary'!$A$9:$AG$161,2)</f>
        <v>36.75</v>
      </c>
      <c r="DC14" s="169">
        <f>VLOOKUP(DC$7,'[6]Curve Summary'!$A$9:$AG$161,2)</f>
        <v>36.75</v>
      </c>
      <c r="DD14" s="169">
        <f>VLOOKUP(DD$7,'[6]Curve Summary'!$A$9:$AG$161,2)</f>
        <v>36.49</v>
      </c>
      <c r="DE14" s="169">
        <f>VLOOKUP(DE$7,'[6]Curve Summary'!$A$9:$AG$161,2)</f>
        <v>36.49</v>
      </c>
      <c r="DF14" s="169">
        <f>VLOOKUP(DF$7,'[6]Curve Summary'!$A$9:$AG$161,2)</f>
        <v>38.86</v>
      </c>
      <c r="DG14" s="169">
        <f>VLOOKUP(DG$7,'[6]Curve Summary'!$A$9:$AG$161,2)</f>
        <v>46.34</v>
      </c>
      <c r="DH14" s="169">
        <f>VLOOKUP(DH$7,'[6]Curve Summary'!$A$9:$AG$161,2)</f>
        <v>49.23</v>
      </c>
      <c r="DI14" s="169">
        <f>VLOOKUP(DI$7,'[6]Curve Summary'!$A$9:$AG$161,2)</f>
        <v>43.2</v>
      </c>
      <c r="DJ14" s="169">
        <f>VLOOKUP(DJ$7,'[6]Curve Summary'!$A$9:$AG$161,2)</f>
        <v>37.159999999999997</v>
      </c>
      <c r="DK14" s="169">
        <f>VLOOKUP(DK$7,'[6]Curve Summary'!$A$9:$AG$161,2)</f>
        <v>36.369999999999997</v>
      </c>
      <c r="DL14" s="169">
        <f>VLOOKUP(DL$7,'[6]Curve Summary'!$A$9:$AG$161,2)</f>
        <v>36.369999999999997</v>
      </c>
      <c r="DM14" s="169">
        <f>VLOOKUP(DM$7,'[6]Curve Summary'!$A$9:$AG$161,2)</f>
        <v>37.43</v>
      </c>
      <c r="DN14" s="169">
        <f>VLOOKUP(DN$7,'[6]Curve Summary'!$A$9:$AG$161,2)</f>
        <v>37.18</v>
      </c>
      <c r="DO14" s="169">
        <f>VLOOKUP(DO$7,'[6]Curve Summary'!$A$9:$AG$161,2)</f>
        <v>37.19</v>
      </c>
      <c r="DP14" s="169">
        <f>VLOOKUP(DP$7,'[6]Curve Summary'!$A$9:$AG$161,2)</f>
        <v>36.94</v>
      </c>
      <c r="DQ14" s="169">
        <f>VLOOKUP(DQ$7,'[6]Curve Summary'!$A$9:$AG$161,2)</f>
        <v>36.950000000000003</v>
      </c>
      <c r="DR14" s="169">
        <f>VLOOKUP(DR$7,'[6]Curve Summary'!$A$9:$AG$161,2)</f>
        <v>39.14</v>
      </c>
      <c r="DS14" s="169">
        <f>VLOOKUP(DS$7,'[6]Curve Summary'!$A$9:$AG$161,2)</f>
        <v>46.07</v>
      </c>
      <c r="DT14" s="169">
        <f>VLOOKUP(DT$7,'[6]Curve Summary'!$A$9:$AG$161,2)</f>
        <v>48.74</v>
      </c>
      <c r="DU14" s="169">
        <f>VLOOKUP(DU$7,'[6]Curve Summary'!$A$9:$AG$161,2)</f>
        <v>43.15</v>
      </c>
      <c r="DV14" s="169">
        <f>VLOOKUP(DV$7,'[6]Curve Summary'!$A$9:$AG$161,2)</f>
        <v>37.56</v>
      </c>
      <c r="DW14" s="169">
        <f>VLOOKUP(DW$7,'[6]Curve Summary'!$A$9:$AG$161,2)</f>
        <v>36.840000000000003</v>
      </c>
      <c r="DX14" s="169">
        <f>VLOOKUP(DX$7,'[6]Curve Summary'!$A$9:$AG$161,2)</f>
        <v>36.840000000000003</v>
      </c>
      <c r="DY14" s="169">
        <f>VLOOKUP(DY$7,'[6]Curve Summary'!$A$9:$AG$161,2)</f>
        <v>37.83</v>
      </c>
      <c r="DZ14" s="169">
        <f>VLOOKUP(DZ$7,'[6]Curve Summary'!$A$9:$AG$161,2)</f>
        <v>37.6</v>
      </c>
      <c r="EA14" s="169">
        <f>VLOOKUP(EA$7,'[6]Curve Summary'!$A$9:$AG$161,2)</f>
        <v>37.61</v>
      </c>
      <c r="EB14" s="169">
        <f>VLOOKUP(EB$7,'[6]Curve Summary'!$A$9:$AG$161,2)</f>
        <v>37.380000000000003</v>
      </c>
      <c r="EC14" s="169">
        <f>VLOOKUP(EC$7,'[6]Curve Summary'!$A$9:$AG$161,2)</f>
        <v>37.39</v>
      </c>
      <c r="ED14" s="169">
        <f>VLOOKUP(ED$7,'[6]Curve Summary'!$A$9:$AG$161,2)</f>
        <v>39.409999999999997</v>
      </c>
      <c r="EE14" s="169">
        <f>VLOOKUP(EE$7,'[6]Curve Summary'!$A$9:$AG$161,2)</f>
        <v>45.83</v>
      </c>
      <c r="EF14" s="169">
        <f>VLOOKUP(EF$7,'[6]Curve Summary'!$A$9:$AG$161,2)</f>
        <v>48.31</v>
      </c>
      <c r="EG14" s="169">
        <f>VLOOKUP(EG$7,'[6]Curve Summary'!$A$9:$AG$161,2)</f>
        <v>43.13</v>
      </c>
      <c r="EH14" s="169">
        <f>VLOOKUP(EH$7,'[6]Curve Summary'!$A$9:$AG$161,2)</f>
        <v>37.96</v>
      </c>
      <c r="EI14" s="169">
        <f>VLOOKUP(EI$7,'[6]Curve Summary'!$A$9:$AG$161,2)</f>
        <v>37.28</v>
      </c>
      <c r="EJ14" s="169">
        <f>VLOOKUP(EJ$7,'[6]Curve Summary'!$A$9:$AG$161,2)</f>
        <v>37.29</v>
      </c>
    </row>
    <row r="15" spans="1:140" ht="13.65" customHeight="1" thickBot="1" x14ac:dyDescent="0.25">
      <c r="A15" s="170" t="s">
        <v>143</v>
      </c>
      <c r="B15" s="171" t="s">
        <v>171</v>
      </c>
      <c r="C15" s="136">
        <f>'[6]Power Desk Daily Price'!$AC15</f>
        <v>25.633333333333344</v>
      </c>
      <c r="D15" s="136">
        <f ca="1">IF(ISERROR((AVERAGE(OFFSET('[6]Curve Summary'!$G$6,25,0,3,1))*3+ 22* '[6]Curve Summary Backup'!$G$38)/25), '[6]Curve Summary Backup'!$G$38,(AVERAGE(OFFSET('[6]Curve Summary'!$G$6,25,0,3,1))*3+ 22* '[6]Curve Summary Backup'!$G$38)/25)</f>
        <v>26.25</v>
      </c>
      <c r="E15" s="136">
        <f>VLOOKUP(E$7,'[6]Curve Summary'!$A$7:$AG$58,7)</f>
        <v>31.5</v>
      </c>
      <c r="F15" s="172">
        <f t="shared" ca="1" si="0"/>
        <v>27.769125683060114</v>
      </c>
      <c r="G15" s="136">
        <f t="shared" si="1"/>
        <v>30.5</v>
      </c>
      <c r="H15" s="136">
        <f t="shared" si="2"/>
        <v>31</v>
      </c>
      <c r="I15" s="136">
        <f t="shared" si="2"/>
        <v>30</v>
      </c>
      <c r="J15" s="136">
        <f t="shared" si="3"/>
        <v>30.75</v>
      </c>
      <c r="K15" s="136">
        <f t="shared" si="4"/>
        <v>30</v>
      </c>
      <c r="L15" s="136">
        <f t="shared" si="4"/>
        <v>31.5</v>
      </c>
      <c r="M15" s="136">
        <f t="shared" si="4"/>
        <v>35.5</v>
      </c>
      <c r="N15" s="136">
        <f t="shared" si="4"/>
        <v>46.5</v>
      </c>
      <c r="O15" s="136">
        <f t="shared" si="5"/>
        <v>61</v>
      </c>
      <c r="P15" s="136">
        <f t="shared" si="6"/>
        <v>56</v>
      </c>
      <c r="Q15" s="136">
        <f t="shared" si="6"/>
        <v>66</v>
      </c>
      <c r="R15" s="136">
        <f t="shared" si="6"/>
        <v>53.5</v>
      </c>
      <c r="S15" s="136">
        <f t="shared" si="7"/>
        <v>34.666666666666664</v>
      </c>
      <c r="T15" s="136">
        <f t="shared" si="8"/>
        <v>36</v>
      </c>
      <c r="U15" s="136">
        <f t="shared" si="8"/>
        <v>33.5</v>
      </c>
      <c r="V15" s="136">
        <f t="shared" si="8"/>
        <v>34.5</v>
      </c>
      <c r="W15" s="172">
        <f t="shared" si="12"/>
        <v>40.362745098039213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41.540375865479753</v>
      </c>
      <c r="AD15" s="163"/>
      <c r="AE15" s="163"/>
      <c r="AF15" s="164"/>
      <c r="AG15" s="132">
        <f>VLOOKUP(AG$7,'[6]Curve Summary'!$A$9:$AG$161,7)</f>
        <v>31</v>
      </c>
      <c r="AH15" s="132">
        <f>VLOOKUP(AH$7,'[6]Curve Summary'!$A$9:$AG$161,7)</f>
        <v>30</v>
      </c>
      <c r="AI15" s="132">
        <f>VLOOKUP(AI$7,'[6]Curve Summary'!$A$9:$AG$161,7)</f>
        <v>30</v>
      </c>
      <c r="AJ15" s="132">
        <f>VLOOKUP(AJ$7,'[6]Curve Summary'!$A$9:$AG$161,7)</f>
        <v>31.5</v>
      </c>
      <c r="AK15" s="132">
        <f>VLOOKUP(AK$7,'[6]Curve Summary'!$A$9:$AG$161,7)</f>
        <v>35.5</v>
      </c>
      <c r="AL15" s="132">
        <f>VLOOKUP(AL$7,'[6]Curve Summary'!$A$9:$AG$161,7)</f>
        <v>46.5</v>
      </c>
      <c r="AM15" s="132">
        <f>VLOOKUP(AM$7,'[6]Curve Summary'!$A$9:$AG$161,7)</f>
        <v>56</v>
      </c>
      <c r="AN15" s="132">
        <f>VLOOKUP(AN$7,'[6]Curve Summary'!$A$9:$AG$161,7)</f>
        <v>66</v>
      </c>
      <c r="AO15" s="132">
        <f>VLOOKUP(AO$7,'[6]Curve Summary'!$A$9:$AG$161,7)</f>
        <v>53.5</v>
      </c>
      <c r="AP15" s="132">
        <f>VLOOKUP(AP$7,'[6]Curve Summary'!$A$9:$AG$161,7)</f>
        <v>36</v>
      </c>
      <c r="AQ15" s="132">
        <f>VLOOKUP(AQ$7,'[6]Curve Summary'!$A$9:$AG$161,7)</f>
        <v>33.5</v>
      </c>
      <c r="AR15" s="132">
        <f>VLOOKUP(AR$7,'[6]Curve Summary'!$A$9:$AG$161,7)</f>
        <v>34.5</v>
      </c>
      <c r="AS15" s="132">
        <f>VLOOKUP(AS$7,'[6]Curve Summary'!$A$9:$AG$161,7)</f>
        <v>35.75</v>
      </c>
      <c r="AT15" s="132">
        <f>VLOOKUP(AT$7,'[6]Curve Summary'!$A$9:$AG$161,7)</f>
        <v>35.25</v>
      </c>
      <c r="AU15" s="132">
        <f>VLOOKUP(AU$7,'[6]Curve Summary'!$A$9:$AG$161,7)</f>
        <v>35.25</v>
      </c>
      <c r="AV15" s="132">
        <f>VLOOKUP(AV$7,'[6]Curve Summary'!$A$9:$AG$161,7)</f>
        <v>34.75</v>
      </c>
      <c r="AW15" s="132">
        <f>VLOOKUP(AW$7,'[6]Curve Summary'!$A$9:$AG$161,7)</f>
        <v>34.75</v>
      </c>
      <c r="AX15" s="132">
        <f>VLOOKUP(AX$7,'[6]Curve Summary'!$A$9:$AG$161,7)</f>
        <v>41.75</v>
      </c>
      <c r="AY15" s="132">
        <f>VLOOKUP(AY$7,'[6]Curve Summary'!$A$9:$AG$161,7)</f>
        <v>57.5</v>
      </c>
      <c r="AZ15" s="132">
        <f>VLOOKUP(AZ$7,'[6]Curve Summary'!$A$9:$AG$161,7)</f>
        <v>65</v>
      </c>
      <c r="BA15" s="132">
        <f>VLOOKUP(BA$7,'[6]Curve Summary'!$A$9:$AG$161,7)</f>
        <v>51.5</v>
      </c>
      <c r="BB15" s="132">
        <f>VLOOKUP(BB$7,'[6]Curve Summary'!$A$9:$AG$161,7)</f>
        <v>36.25</v>
      </c>
      <c r="BC15" s="132">
        <f>VLOOKUP(BC$7,'[6]Curve Summary'!$A$9:$AG$161,7)</f>
        <v>34.25</v>
      </c>
      <c r="BD15" s="132">
        <f>VLOOKUP(BD$7,'[6]Curve Summary'!$A$9:$AG$161,7)</f>
        <v>34</v>
      </c>
      <c r="BE15" s="132">
        <f>VLOOKUP(BE$7,'[6]Curve Summary'!$A$9:$AG$161,7)</f>
        <v>36.81</v>
      </c>
      <c r="BF15" s="132">
        <f>VLOOKUP(BF$7,'[6]Curve Summary'!$A$9:$AG$161,7)</f>
        <v>36.39</v>
      </c>
      <c r="BG15" s="132">
        <f>VLOOKUP(BG$7,'[6]Curve Summary'!$A$9:$AG$161,7)</f>
        <v>36.39</v>
      </c>
      <c r="BH15" s="132">
        <f>VLOOKUP(BH$7,'[6]Curve Summary'!$A$9:$AG$161,7)</f>
        <v>35.96</v>
      </c>
      <c r="BI15" s="132">
        <f>VLOOKUP(BI$7,'[6]Curve Summary'!$A$9:$AG$161,7)</f>
        <v>35.96</v>
      </c>
      <c r="BJ15" s="132">
        <f>VLOOKUP(BJ$7,'[6]Curve Summary'!$A$9:$AG$161,7)</f>
        <v>41.94</v>
      </c>
      <c r="BK15" s="132">
        <f>VLOOKUP(BK$7,'[6]Curve Summary'!$A$9:$AG$161,7)</f>
        <v>55.4</v>
      </c>
      <c r="BL15" s="132">
        <f>VLOOKUP(BL$7,'[6]Curve Summary'!$A$9:$AG$161,7)</f>
        <v>61.81</v>
      </c>
      <c r="BM15" s="132">
        <f>VLOOKUP(BM$7,'[6]Curve Summary'!$A$9:$AG$161,7)</f>
        <v>50.27</v>
      </c>
      <c r="BN15" s="132">
        <f>VLOOKUP(BN$7,'[6]Curve Summary'!$A$9:$AG$161,7)</f>
        <v>37.24</v>
      </c>
      <c r="BO15" s="132">
        <f>VLOOKUP(BO$7,'[6]Curve Summary'!$A$9:$AG$161,7)</f>
        <v>35.53</v>
      </c>
      <c r="BP15" s="132">
        <f>VLOOKUP(BP$7,'[6]Curve Summary'!$A$9:$AG$161,7)</f>
        <v>35.32</v>
      </c>
      <c r="BQ15" s="132">
        <f>VLOOKUP(BQ$7,'[6]Curve Summary'!$A$9:$AG$161,7)</f>
        <v>37.71</v>
      </c>
      <c r="BR15" s="132">
        <f>VLOOKUP(BR$7,'[6]Curve Summary'!$A$9:$AG$161,7)</f>
        <v>37.340000000000003</v>
      </c>
      <c r="BS15" s="132">
        <f>VLOOKUP(BS$7,'[6]Curve Summary'!$A$9:$AG$161,7)</f>
        <v>37.340000000000003</v>
      </c>
      <c r="BT15" s="132">
        <f>VLOOKUP(BT$7,'[6]Curve Summary'!$A$9:$AG$161,7)</f>
        <v>36.979999999999997</v>
      </c>
      <c r="BU15" s="132">
        <f>VLOOKUP(BU$7,'[6]Curve Summary'!$A$9:$AG$161,7)</f>
        <v>36.979999999999997</v>
      </c>
      <c r="BV15" s="132">
        <f>VLOOKUP(BV$7,'[6]Curve Summary'!$A$9:$AG$161,7)</f>
        <v>42.08</v>
      </c>
      <c r="BW15" s="132">
        <f>VLOOKUP(BW$7,'[6]Curve Summary'!$A$9:$AG$161,7)</f>
        <v>53.59</v>
      </c>
      <c r="BX15" s="132">
        <f>VLOOKUP(BX$7,'[6]Curve Summary'!$A$9:$AG$161,7)</f>
        <v>59.05</v>
      </c>
      <c r="BY15" s="132">
        <f>VLOOKUP(BY$7,'[6]Curve Summary'!$A$9:$AG$161,7)</f>
        <v>49.19</v>
      </c>
      <c r="BZ15" s="132">
        <f>VLOOKUP(BZ$7,'[6]Curve Summary'!$A$9:$AG$161,7)</f>
        <v>38.08</v>
      </c>
      <c r="CA15" s="132">
        <f>VLOOKUP(CA$7,'[6]Curve Summary'!$A$9:$AG$161,7)</f>
        <v>36.619999999999997</v>
      </c>
      <c r="CB15" s="132">
        <f>VLOOKUP(CB$7,'[6]Curve Summary'!$A$9:$AG$161,7)</f>
        <v>36.44</v>
      </c>
      <c r="CC15" s="132">
        <f>VLOOKUP(CC$7,'[6]Curve Summary'!$A$9:$AG$161,7)</f>
        <v>38.5</v>
      </c>
      <c r="CD15" s="132">
        <f>VLOOKUP(CD$7,'[6]Curve Summary'!$A$9:$AG$161,7)</f>
        <v>38.19</v>
      </c>
      <c r="CE15" s="132">
        <f>VLOOKUP(CE$7,'[6]Curve Summary'!$A$9:$AG$161,7)</f>
        <v>38.19</v>
      </c>
      <c r="CF15" s="132">
        <f>VLOOKUP(CF$7,'[6]Curve Summary'!$A$9:$AG$161,7)</f>
        <v>37.880000000000003</v>
      </c>
      <c r="CG15" s="132">
        <f>VLOOKUP(CG$7,'[6]Curve Summary'!$A$9:$AG$161,7)</f>
        <v>37.880000000000003</v>
      </c>
      <c r="CH15" s="132">
        <f>VLOOKUP(CH$7,'[6]Curve Summary'!$A$9:$AG$161,7)</f>
        <v>42.24</v>
      </c>
      <c r="CI15" s="132">
        <f>VLOOKUP(CI$7,'[6]Curve Summary'!$A$9:$AG$161,7)</f>
        <v>52.07</v>
      </c>
      <c r="CJ15" s="132">
        <f>VLOOKUP(CJ$7,'[6]Curve Summary'!$A$9:$AG$161,7)</f>
        <v>56.73</v>
      </c>
      <c r="CK15" s="132">
        <f>VLOOKUP(CK$7,'[6]Curve Summary'!$A$9:$AG$161,7)</f>
        <v>48.31</v>
      </c>
      <c r="CL15" s="132">
        <f>VLOOKUP(CL$7,'[6]Curve Summary'!$A$9:$AG$161,7)</f>
        <v>38.82</v>
      </c>
      <c r="CM15" s="132">
        <f>VLOOKUP(CM$7,'[6]Curve Summary'!$A$9:$AG$161,7)</f>
        <v>37.57</v>
      </c>
      <c r="CN15" s="132">
        <f>VLOOKUP(CN$7,'[6]Curve Summary'!$A$9:$AG$161,7)</f>
        <v>37.42</v>
      </c>
      <c r="CO15" s="132">
        <f>VLOOKUP(CO$7,'[6]Curve Summary'!$A$9:$AG$161,7)</f>
        <v>39.03</v>
      </c>
      <c r="CP15" s="132">
        <f>VLOOKUP(CP$7,'[6]Curve Summary'!$A$9:$AG$161,7)</f>
        <v>38.75</v>
      </c>
      <c r="CQ15" s="132">
        <f>VLOOKUP(CQ$7,'[6]Curve Summary'!$A$9:$AG$161,7)</f>
        <v>38.75</v>
      </c>
      <c r="CR15" s="132">
        <f>VLOOKUP(CR$7,'[6]Curve Summary'!$A$9:$AG$161,7)</f>
        <v>38.479999999999997</v>
      </c>
      <c r="CS15" s="132">
        <f>VLOOKUP(CS$7,'[6]Curve Summary'!$A$9:$AG$161,7)</f>
        <v>38.47</v>
      </c>
      <c r="CT15" s="132">
        <f>VLOOKUP(CT$7,'[6]Curve Summary'!$A$9:$AG$161,7)</f>
        <v>42.42</v>
      </c>
      <c r="CU15" s="132">
        <f>VLOOKUP(CU$7,'[6]Curve Summary'!$A$9:$AG$161,7)</f>
        <v>51.3</v>
      </c>
      <c r="CV15" s="132">
        <f>VLOOKUP(CV$7,'[6]Curve Summary'!$A$9:$AG$161,7)</f>
        <v>55.52</v>
      </c>
      <c r="CW15" s="132">
        <f>VLOOKUP(CW$7,'[6]Curve Summary'!$A$9:$AG$161,7)</f>
        <v>47.9</v>
      </c>
      <c r="CX15" s="132">
        <f>VLOOKUP(CX$7,'[6]Curve Summary'!$A$9:$AG$161,7)</f>
        <v>39.32</v>
      </c>
      <c r="CY15" s="132">
        <f>VLOOKUP(CY$7,'[6]Curve Summary'!$A$9:$AG$161,7)</f>
        <v>38.200000000000003</v>
      </c>
      <c r="CZ15" s="132">
        <f>VLOOKUP(CZ$7,'[6]Curve Summary'!$A$9:$AG$161,7)</f>
        <v>38.06</v>
      </c>
      <c r="DA15" s="132">
        <f>VLOOKUP(DA$7,'[6]Curve Summary'!$A$9:$AG$161,7)</f>
        <v>39.47</v>
      </c>
      <c r="DB15" s="132">
        <f>VLOOKUP(DB$7,'[6]Curve Summary'!$A$9:$AG$161,7)</f>
        <v>39.21</v>
      </c>
      <c r="DC15" s="132">
        <f>VLOOKUP(DC$7,'[6]Curve Summary'!$A$9:$AG$161,7)</f>
        <v>39.21</v>
      </c>
      <c r="DD15" s="132">
        <f>VLOOKUP(DD$7,'[6]Curve Summary'!$A$9:$AG$161,7)</f>
        <v>38.96</v>
      </c>
      <c r="DE15" s="132">
        <f>VLOOKUP(DE$7,'[6]Curve Summary'!$A$9:$AG$161,7)</f>
        <v>38.96</v>
      </c>
      <c r="DF15" s="132">
        <f>VLOOKUP(DF$7,'[6]Curve Summary'!$A$9:$AG$161,7)</f>
        <v>42.6</v>
      </c>
      <c r="DG15" s="132">
        <f>VLOOKUP(DG$7,'[6]Curve Summary'!$A$9:$AG$161,7)</f>
        <v>50.81</v>
      </c>
      <c r="DH15" s="132">
        <f>VLOOKUP(DH$7,'[6]Curve Summary'!$A$9:$AG$161,7)</f>
        <v>54.71</v>
      </c>
      <c r="DI15" s="132">
        <f>VLOOKUP(DI$7,'[6]Curve Summary'!$A$9:$AG$161,7)</f>
        <v>47.67</v>
      </c>
      <c r="DJ15" s="132">
        <f>VLOOKUP(DJ$7,'[6]Curve Summary'!$A$9:$AG$161,7)</f>
        <v>39.74</v>
      </c>
      <c r="DK15" s="132">
        <f>VLOOKUP(DK$7,'[6]Curve Summary'!$A$9:$AG$161,7)</f>
        <v>38.700000000000003</v>
      </c>
      <c r="DL15" s="132">
        <f>VLOOKUP(DL$7,'[6]Curve Summary'!$A$9:$AG$161,7)</f>
        <v>38.57</v>
      </c>
      <c r="DM15" s="132">
        <f>VLOOKUP(DM$7,'[6]Curve Summary'!$A$9:$AG$161,7)</f>
        <v>39.9</v>
      </c>
      <c r="DN15" s="132">
        <f>VLOOKUP(DN$7,'[6]Curve Summary'!$A$9:$AG$161,7)</f>
        <v>39.65</v>
      </c>
      <c r="DO15" s="132">
        <f>VLOOKUP(DO$7,'[6]Curve Summary'!$A$9:$AG$161,7)</f>
        <v>39.659999999999997</v>
      </c>
      <c r="DP15" s="132">
        <f>VLOOKUP(DP$7,'[6]Curve Summary'!$A$9:$AG$161,7)</f>
        <v>39.409999999999997</v>
      </c>
      <c r="DQ15" s="132">
        <f>VLOOKUP(DQ$7,'[6]Curve Summary'!$A$9:$AG$161,7)</f>
        <v>39.42</v>
      </c>
      <c r="DR15" s="132">
        <f>VLOOKUP(DR$7,'[6]Curve Summary'!$A$9:$AG$161,7)</f>
        <v>42.79</v>
      </c>
      <c r="DS15" s="132">
        <f>VLOOKUP(DS$7,'[6]Curve Summary'!$A$9:$AG$161,7)</f>
        <v>50.37</v>
      </c>
      <c r="DT15" s="132">
        <f>VLOOKUP(DT$7,'[6]Curve Summary'!$A$9:$AG$161,7)</f>
        <v>53.97</v>
      </c>
      <c r="DU15" s="132">
        <f>VLOOKUP(DU$7,'[6]Curve Summary'!$A$9:$AG$161,7)</f>
        <v>47.46</v>
      </c>
      <c r="DV15" s="132">
        <f>VLOOKUP(DV$7,'[6]Curve Summary'!$A$9:$AG$161,7)</f>
        <v>40.130000000000003</v>
      </c>
      <c r="DW15" s="132">
        <f>VLOOKUP(DW$7,'[6]Curve Summary'!$A$9:$AG$161,7)</f>
        <v>39.18</v>
      </c>
      <c r="DX15" s="132">
        <f>VLOOKUP(DX$7,'[6]Curve Summary'!$A$9:$AG$161,7)</f>
        <v>39.06</v>
      </c>
      <c r="DY15" s="132">
        <f>VLOOKUP(DY$7,'[6]Curve Summary'!$A$9:$AG$161,7)</f>
        <v>40.25</v>
      </c>
      <c r="DZ15" s="132">
        <f>VLOOKUP(DZ$7,'[6]Curve Summary'!$A$9:$AG$161,7)</f>
        <v>40.020000000000003</v>
      </c>
      <c r="EA15" s="132">
        <f>VLOOKUP(EA$7,'[6]Curve Summary'!$A$9:$AG$161,7)</f>
        <v>40.04</v>
      </c>
      <c r="EB15" s="132">
        <f>VLOOKUP(EB$7,'[6]Curve Summary'!$A$9:$AG$161,7)</f>
        <v>39.81</v>
      </c>
      <c r="EC15" s="132">
        <f>VLOOKUP(EC$7,'[6]Curve Summary'!$A$9:$AG$161,7)</f>
        <v>39.82</v>
      </c>
      <c r="ED15" s="132">
        <f>VLOOKUP(ED$7,'[6]Curve Summary'!$A$9:$AG$161,7)</f>
        <v>42.91</v>
      </c>
      <c r="EE15" s="132">
        <f>VLOOKUP(EE$7,'[6]Curve Summary'!$A$9:$AG$161,7)</f>
        <v>49.92</v>
      </c>
      <c r="EF15" s="132">
        <f>VLOOKUP(EF$7,'[6]Curve Summary'!$A$9:$AG$161,7)</f>
        <v>53.25</v>
      </c>
      <c r="EG15" s="132">
        <f>VLOOKUP(EG$7,'[6]Curve Summary'!$A$9:$AG$161,7)</f>
        <v>47.23</v>
      </c>
      <c r="EH15" s="132">
        <f>VLOOKUP(EH$7,'[6]Curve Summary'!$A$9:$AG$161,7)</f>
        <v>40.479999999999997</v>
      </c>
      <c r="EI15" s="132">
        <f>VLOOKUP(EI$7,'[6]Curve Summary'!$A$9:$AG$161,7)</f>
        <v>39.590000000000003</v>
      </c>
      <c r="EJ15" s="132">
        <f>VLOOKUP(EJ$7,'[6]Curve Summary'!$A$9:$AG$161,7)</f>
        <v>39.49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172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173</v>
      </c>
      <c r="B18" s="178" t="s">
        <v>174</v>
      </c>
      <c r="C18" s="179">
        <f>'[6]Power Desk Daily Price'!$AC18</f>
        <v>31.791666666666668</v>
      </c>
      <c r="D18" s="179">
        <f ca="1">IF(ISERROR((AVERAGE(OFFSET('[6]Curve Summary ALBERTA'!$R$6,21,0,2,1))*2+ 19* '[6]Curve Summary Backup'!$R$38)/21), '[6]Curve Summary Backup'!$R$38,(AVERAGE(OFFSET('[6]Curve Summary ALBERTA'!$R$6,21,0,2,1))*2+ 19* '[6]Curve Summary Backup'!$R$38)/21)</f>
        <v>39.199996948242188</v>
      </c>
      <c r="E18" s="179">
        <f>VLOOKUP(E$7,'[6]Curve Summary ALBERTA'!$A$7:$AG$63,18)</f>
        <v>46.549999237060547</v>
      </c>
      <c r="F18" s="180">
        <f ca="1">(C18*C$5+D18*D$5+E18*E$5)/(SUM(C$5:E$5))</f>
        <v>39.18087301619066</v>
      </c>
      <c r="G18" s="179">
        <f>AVERAGE(H18:I18)</f>
        <v>46.391626510620114</v>
      </c>
      <c r="H18" s="179">
        <f>AG18</f>
        <v>46.738515319824216</v>
      </c>
      <c r="I18" s="179">
        <f>AH18</f>
        <v>46.044737701416018</v>
      </c>
      <c r="J18" s="179">
        <f>AVERAGE(K18:L18)</f>
        <v>43.541668395996098</v>
      </c>
      <c r="K18" s="179">
        <f>AI18</f>
        <v>44.989060668945314</v>
      </c>
      <c r="L18" s="179">
        <f>AJ18</f>
        <v>42.094276123046875</v>
      </c>
      <c r="M18" s="179">
        <f>AK18</f>
        <v>42.559287414550781</v>
      </c>
      <c r="N18" s="179">
        <f>AL18</f>
        <v>43.415684856194005</v>
      </c>
      <c r="O18" s="179">
        <f>AVERAGE(P18:Q18)</f>
        <v>46.377160310298009</v>
      </c>
      <c r="P18" s="179">
        <f>AM18</f>
        <v>46.03385745195893</v>
      </c>
      <c r="Q18" s="179">
        <f>AN18</f>
        <v>46.720463168637096</v>
      </c>
      <c r="R18" s="179">
        <f>AO18</f>
        <v>46.688050112768842</v>
      </c>
      <c r="S18" s="179">
        <f>AVERAGE(T18:V18)</f>
        <v>49.842164944367916</v>
      </c>
      <c r="T18" s="179">
        <f>AP18</f>
        <v>45.363648045943307</v>
      </c>
      <c r="U18" s="179">
        <f>AQ18</f>
        <v>50.122292181478933</v>
      </c>
      <c r="V18" s="179">
        <f>AR18</f>
        <v>54.040554605681521</v>
      </c>
      <c r="W18" s="179">
        <f>SUM(AG37:AR37)/SUM($AG$5:$AR$5)</f>
        <v>46.194595730891805</v>
      </c>
      <c r="X18" s="179">
        <f>SUM(AS37:BD37)/SUM($AS$5:$BD$5)</f>
        <v>44.150735007081352</v>
      </c>
      <c r="Y18" s="179">
        <f>SUM(BE37:BR37)/SUM($BE$5:$BR$5)</f>
        <v>44.169742756281636</v>
      </c>
      <c r="Z18" s="179">
        <f>SUM(BQ37:CB37)/SUM($BQ$5:$CB$5)</f>
        <v>42.987459222374028</v>
      </c>
      <c r="AA18" s="179">
        <f>SUM(CC37:DX37)/SUM($CC$5:$DX$5)</f>
        <v>40.714009319408405</v>
      </c>
      <c r="AB18" s="181">
        <f>SUM(DY37:EJ37)/SUM($DY$5:$EJ$5)</f>
        <v>43.634926400895644</v>
      </c>
      <c r="AC18" s="182">
        <f ca="1">(C18*C$5+D18*D$5+E18*E$5+SUM(AG37:EJ37))/(SUM(C$5:E$5)+SUM($AG$5:$EJ$5))</f>
        <v>42.541410880080115</v>
      </c>
      <c r="AD18" s="163"/>
      <c r="AE18" s="163"/>
      <c r="AF18" s="164"/>
      <c r="AG18" s="132">
        <f>VLOOKUP(AG$7,'[6]Curve Summary ALBERTA'!$A$13:$AG$161,18)</f>
        <v>46.738515319824216</v>
      </c>
      <c r="AH18" s="132">
        <f>VLOOKUP(AH$7,'[6]Curve Summary ALBERTA'!$A$13:$AG$161,18)</f>
        <v>46.044737701416018</v>
      </c>
      <c r="AI18" s="132">
        <f>VLOOKUP(AI$7,'[6]Curve Summary ALBERTA'!$A$13:$AG$161,18)</f>
        <v>44.989060668945314</v>
      </c>
      <c r="AJ18" s="132">
        <f>VLOOKUP(AJ$7,'[6]Curve Summary ALBERTA'!$A$13:$AG$161,18)</f>
        <v>42.094276123046875</v>
      </c>
      <c r="AK18" s="132">
        <f>VLOOKUP(AK$7,'[6]Curve Summary ALBERTA'!$A$13:$AG$161,18)</f>
        <v>42.559287414550781</v>
      </c>
      <c r="AL18" s="132">
        <f>VLOOKUP(AL$7,'[6]Curve Summary ALBERTA'!$A$13:$AG$161,18)</f>
        <v>43.415684856194005</v>
      </c>
      <c r="AM18" s="132">
        <f>VLOOKUP(AM$7,'[6]Curve Summary ALBERTA'!$A$13:$AG$161,18)</f>
        <v>46.03385745195893</v>
      </c>
      <c r="AN18" s="132">
        <f>VLOOKUP(AN$7,'[6]Curve Summary ALBERTA'!$A$13:$AG$161,18)</f>
        <v>46.720463168637096</v>
      </c>
      <c r="AO18" s="132">
        <f>VLOOKUP(AO$7,'[6]Curve Summary ALBERTA'!$A$13:$AG$161,18)</f>
        <v>46.688050112768842</v>
      </c>
      <c r="AP18" s="132">
        <f>VLOOKUP(AP$7,'[6]Curve Summary ALBERTA'!$A$13:$AG$161,18)</f>
        <v>45.363648045943307</v>
      </c>
      <c r="AQ18" s="132">
        <f>VLOOKUP(AQ$7,'[6]Curve Summary ALBERTA'!$A$13:$AG$161,18)</f>
        <v>50.122292181478933</v>
      </c>
      <c r="AR18" s="132">
        <f>VLOOKUP(AR$7,'[6]Curve Summary ALBERTA'!$A$13:$AG$161,18)</f>
        <v>54.040554605681521</v>
      </c>
      <c r="AS18" s="132">
        <f>VLOOKUP(AS$7,'[6]Curve Summary ALBERTA'!$A$13:$AG$161,18)</f>
        <v>47.278262748383035</v>
      </c>
      <c r="AT18" s="132">
        <f>VLOOKUP(AT$7,'[6]Curve Summary ALBERTA'!$A$13:$AG$161,18)</f>
        <v>45.874440960413892</v>
      </c>
      <c r="AU18" s="132">
        <f>VLOOKUP(AU$7,'[6]Curve Summary ALBERTA'!$A$13:$AG$161,18)</f>
        <v>44.155655738014168</v>
      </c>
      <c r="AV18" s="132">
        <f>VLOOKUP(AV$7,'[6]Curve Summary ALBERTA'!$A$13:$AG$161,18)</f>
        <v>41.339262323673609</v>
      </c>
      <c r="AW18" s="132">
        <f>VLOOKUP(AW$7,'[6]Curve Summary ALBERTA'!$A$13:$AG$161,18)</f>
        <v>41.546649754657516</v>
      </c>
      <c r="AX18" s="132">
        <f>VLOOKUP(AX$7,'[6]Curve Summary ALBERTA'!$A$13:$AG$161,18)</f>
        <v>42.051335336045746</v>
      </c>
      <c r="AY18" s="132">
        <f>VLOOKUP(AY$7,'[6]Curve Summary ALBERTA'!$A$13:$AG$161,18)</f>
        <v>42.445530898575761</v>
      </c>
      <c r="AZ18" s="132">
        <f>VLOOKUP(AZ$7,'[6]Curve Summary ALBERTA'!$A$13:$AG$161,18)</f>
        <v>42.791994793972414</v>
      </c>
      <c r="BA18" s="132">
        <f>VLOOKUP(BA$7,'[6]Curve Summary ALBERTA'!$A$13:$AG$161,18)</f>
        <v>42.886975883991887</v>
      </c>
      <c r="BB18" s="132">
        <f>VLOOKUP(BB$7,'[6]Curve Summary ALBERTA'!$A$13:$AG$161,18)</f>
        <v>43.123561390394222</v>
      </c>
      <c r="BC18" s="132">
        <f>VLOOKUP(BC$7,'[6]Curve Summary ALBERTA'!$A$13:$AG$161,18)</f>
        <v>46.945458547079802</v>
      </c>
      <c r="BD18" s="132">
        <f>VLOOKUP(BD$7,'[6]Curve Summary ALBERTA'!$A$13:$AG$161,18)</f>
        <v>49.621405010438885</v>
      </c>
      <c r="BE18" s="132">
        <f>VLOOKUP(BE$7,'[6]Curve Summary ALBERTA'!$A$13:$AG$161,18)</f>
        <v>48.135202527010954</v>
      </c>
      <c r="BF18" s="132">
        <f>VLOOKUP(BF$7,'[6]Curve Summary ALBERTA'!$A$13:$AG$161,18)</f>
        <v>46.370841891385552</v>
      </c>
      <c r="BG18" s="132">
        <f>VLOOKUP(BG$7,'[6]Curve Summary ALBERTA'!$A$13:$AG$161,18)</f>
        <v>44.3226970343838</v>
      </c>
      <c r="BH18" s="132">
        <f>VLOOKUP(BH$7,'[6]Curve Summary ALBERTA'!$A$13:$AG$161,18)</f>
        <v>40.889840327256721</v>
      </c>
      <c r="BI18" s="132">
        <f>VLOOKUP(BI$7,'[6]Curve Summary ALBERTA'!$A$13:$AG$161,18)</f>
        <v>40.818219095192291</v>
      </c>
      <c r="BJ18" s="132">
        <f>VLOOKUP(BJ$7,'[6]Curve Summary ALBERTA'!$A$13:$AG$161,18)</f>
        <v>41.298759129244161</v>
      </c>
      <c r="BK18" s="132">
        <f>VLOOKUP(BK$7,'[6]Curve Summary ALBERTA'!$A$13:$AG$161,18)</f>
        <v>41.990248189769204</v>
      </c>
      <c r="BL18" s="132">
        <f>VLOOKUP(BL$7,'[6]Curve Summary ALBERTA'!$A$13:$AG$161,18)</f>
        <v>42.490438256966911</v>
      </c>
      <c r="BM18" s="132">
        <f>VLOOKUP(BM$7,'[6]Curve Summary ALBERTA'!$A$13:$AG$161,18)</f>
        <v>42.49813993335033</v>
      </c>
      <c r="BN18" s="132">
        <f>VLOOKUP(BN$7,'[6]Curve Summary ALBERTA'!$A$13:$AG$161,18)</f>
        <v>42.58258932870141</v>
      </c>
      <c r="BO18" s="132">
        <f>VLOOKUP(BO$7,'[6]Curve Summary ALBERTA'!$A$13:$AG$161,18)</f>
        <v>46.001272576934689</v>
      </c>
      <c r="BP18" s="132">
        <f>VLOOKUP(BP$7,'[6]Curve Summary ALBERTA'!$A$13:$AG$161,18)</f>
        <v>48.47670969205133</v>
      </c>
      <c r="BQ18" s="132">
        <f>VLOOKUP(BQ$7,'[6]Curve Summary ALBERTA'!$A$13:$AG$161,18)</f>
        <v>47.064408259299327</v>
      </c>
      <c r="BR18" s="132">
        <f>VLOOKUP(BR$7,'[6]Curve Summary ALBERTA'!$A$13:$AG$161,18)</f>
        <v>45.388393005984341</v>
      </c>
      <c r="BS18" s="132">
        <f>VLOOKUP(BS$7,'[6]Curve Summary ALBERTA'!$A$13:$AG$161,18)</f>
        <v>43.442864058775712</v>
      </c>
      <c r="BT18" s="132">
        <f>VLOOKUP(BT$7,'[6]Curve Summary ALBERTA'!$A$13:$AG$161,18)</f>
        <v>40.252279459969259</v>
      </c>
      <c r="BU18" s="132">
        <f>VLOOKUP(BU$7,'[6]Curve Summary ALBERTA'!$A$13:$AG$161,18)</f>
        <v>40.185440830415757</v>
      </c>
      <c r="BV18" s="132">
        <f>VLOOKUP(BV$7,'[6]Curve Summary ALBERTA'!$A$13:$AG$161,18)</f>
        <v>40.643689504623197</v>
      </c>
      <c r="BW18" s="132">
        <f>VLOOKUP(BW$7,'[6]Curve Summary ALBERTA'!$A$13:$AG$161,18)</f>
        <v>41.302362797794132</v>
      </c>
      <c r="BX18" s="132">
        <f>VLOOKUP(BX$7,'[6]Curve Summary ALBERTA'!$A$13:$AG$161,18)</f>
        <v>41.778801328768516</v>
      </c>
      <c r="BY18" s="132">
        <f>VLOOKUP(BY$7,'[6]Curve Summary ALBERTA'!$A$13:$AG$161,18)</f>
        <v>41.787090567883887</v>
      </c>
      <c r="BZ18" s="132">
        <f>VLOOKUP(BZ$7,'[6]Curve Summary ALBERTA'!$A$13:$AG$161,18)</f>
        <v>41.867505455278682</v>
      </c>
      <c r="CA18" s="132">
        <f>VLOOKUP(CA$7,'[6]Curve Summary ALBERTA'!$A$13:$AG$161,18)</f>
        <v>44.990957521006941</v>
      </c>
      <c r="CB18" s="132">
        <f>VLOOKUP(CB$7,'[6]Curve Summary ALBERTA'!$A$13:$AG$161,18)</f>
        <v>47.363151840173764</v>
      </c>
      <c r="CC18" s="132">
        <f>VLOOKUP(CC$7,'[6]Curve Summary ALBERTA'!$A$13:$AG$161,18)</f>
        <v>42.570205750659291</v>
      </c>
      <c r="CD18" s="132">
        <f>VLOOKUP(CD$7,'[6]Curve Summary ALBERTA'!$A$13:$AG$161,18)</f>
        <v>41.117098725657939</v>
      </c>
      <c r="CE18" s="132">
        <f>VLOOKUP(CE$7,'[6]Curve Summary ALBERTA'!$A$13:$AG$161,18)</f>
        <v>39.423420690906411</v>
      </c>
      <c r="CF18" s="132">
        <f>VLOOKUP(CF$7,'[6]Curve Summary ALBERTA'!$A$13:$AG$161,18)</f>
        <v>36.629498868557967</v>
      </c>
      <c r="CG18" s="132">
        <f>VLOOKUP(CG$7,'[6]Curve Summary ALBERTA'!$A$13:$AG$161,18)</f>
        <v>36.586592999333227</v>
      </c>
      <c r="CH18" s="132">
        <f>VLOOKUP(CH$7,'[6]Curve Summary ALBERTA'!$A$13:$AG$161,18)</f>
        <v>37.008278817074974</v>
      </c>
      <c r="CI18" s="132">
        <f>VLOOKUP(CI$7,'[6]Curve Summary ALBERTA'!$A$13:$AG$161,18)</f>
        <v>37.60573392949091</v>
      </c>
      <c r="CJ18" s="132">
        <f>VLOOKUP(CJ$7,'[6]Curve Summary ALBERTA'!$A$13:$AG$161,18)</f>
        <v>38.042097134983969</v>
      </c>
      <c r="CK18" s="132">
        <f>VLOOKUP(CK$7,'[6]Curve Summary ALBERTA'!$A$13:$AG$161,18)</f>
        <v>38.065439359408138</v>
      </c>
      <c r="CL18" s="132">
        <f>VLOOKUP(CL$7,'[6]Curve Summary ALBERTA'!$A$13:$AG$161,18)</f>
        <v>38.151355008343458</v>
      </c>
      <c r="CM18" s="132">
        <f>VLOOKUP(CM$7,'[6]Curve Summary ALBERTA'!$A$13:$AG$161,18)</f>
        <v>40.974020032620508</v>
      </c>
      <c r="CN18" s="132">
        <f>VLOOKUP(CN$7,'[6]Curve Summary ALBERTA'!$A$13:$AG$161,18)</f>
        <v>43.069062767114154</v>
      </c>
      <c r="CO18" s="132">
        <f>VLOOKUP(CO$7,'[6]Curve Summary ALBERTA'!$A$13:$AG$161,18)</f>
        <v>44.040939765212848</v>
      </c>
      <c r="CP18" s="132">
        <f>VLOOKUP(CP$7,'[6]Curve Summary ALBERTA'!$A$13:$AG$161,18)</f>
        <v>42.568827220115146</v>
      </c>
      <c r="CQ18" s="132">
        <f>VLOOKUP(CQ$7,'[6]Curve Summary ALBERTA'!$A$13:$AG$161,18)</f>
        <v>40.856192667508303</v>
      </c>
      <c r="CR18" s="132">
        <f>VLOOKUP(CR$7,'[6]Curve Summary ALBERTA'!$A$13:$AG$161,18)</f>
        <v>37.974375160850002</v>
      </c>
      <c r="CS18" s="132">
        <f>VLOOKUP(CS$7,'[6]Curve Summary ALBERTA'!$A$13:$AG$161,18)</f>
        <v>37.92078025505711</v>
      </c>
      <c r="CT18" s="132">
        <f>VLOOKUP(CT$7,'[6]Curve Summary ALBERTA'!$A$13:$AG$161,18)</f>
        <v>38.33300215108671</v>
      </c>
      <c r="CU18" s="132">
        <f>VLOOKUP(CU$7,'[6]Curve Summary ALBERTA'!$A$13:$AG$161,18)</f>
        <v>38.92133982098143</v>
      </c>
      <c r="CV18" s="132">
        <f>VLOOKUP(CV$7,'[6]Curve Summary ALBERTA'!$A$13:$AG$161,18)</f>
        <v>39.346720039580575</v>
      </c>
      <c r="CW18" s="132">
        <f>VLOOKUP(CW$7,'[6]Curve Summary ALBERTA'!$A$13:$AG$161,18)</f>
        <v>39.356899636338063</v>
      </c>
      <c r="CX18" s="132">
        <f>VLOOKUP(CX$7,'[6]Curve Summary ALBERTA'!$A$13:$AG$161,18)</f>
        <v>39.429775719040371</v>
      </c>
      <c r="CY18" s="132">
        <f>VLOOKUP(CY$7,'[6]Curve Summary ALBERTA'!$A$13:$AG$161,18)</f>
        <v>41.94682405330505</v>
      </c>
      <c r="CZ18" s="132">
        <f>VLOOKUP(CZ$7,'[6]Curve Summary ALBERTA'!$A$13:$AG$161,18)</f>
        <v>44.04907924888726</v>
      </c>
      <c r="DA18" s="132">
        <f>VLOOKUP(DA$7,'[6]Curve Summary ALBERTA'!$A$13:$AG$161,18)</f>
        <v>45.05638413669417</v>
      </c>
      <c r="DB18" s="132">
        <f>VLOOKUP(DB$7,'[6]Curve Summary ALBERTA'!$A$13:$AG$161,18)</f>
        <v>43.580799341961168</v>
      </c>
      <c r="DC18" s="132">
        <f>VLOOKUP(DC$7,'[6]Curve Summary ALBERTA'!$A$13:$AG$161,18)</f>
        <v>41.864176019988577</v>
      </c>
      <c r="DD18" s="132">
        <f>VLOOKUP(DD$7,'[6]Curve Summary ALBERTA'!$A$13:$AG$161,18)</f>
        <v>38.78522827940192</v>
      </c>
      <c r="DE18" s="132">
        <f>VLOOKUP(DE$7,'[6]Curve Summary ALBERTA'!$A$13:$AG$161,18)</f>
        <v>38.732294091865647</v>
      </c>
      <c r="DF18" s="132">
        <f>VLOOKUP(DF$7,'[6]Curve Summary ALBERTA'!$A$13:$AG$161,18)</f>
        <v>39.146656224530396</v>
      </c>
      <c r="DG18" s="132">
        <f>VLOOKUP(DG$7,'[6]Curve Summary ALBERTA'!$A$13:$AG$161,18)</f>
        <v>39.737673766850925</v>
      </c>
      <c r="DH18" s="132">
        <f>VLOOKUP(DH$7,'[6]Curve Summary ALBERTA'!$A$13:$AG$161,18)</f>
        <v>40.165269334226103</v>
      </c>
      <c r="DI18" s="132">
        <f>VLOOKUP(DI$7,'[6]Curve Summary ALBERTA'!$A$13:$AG$161,18)</f>
        <v>40.176363449628816</v>
      </c>
      <c r="DJ18" s="132">
        <f>VLOOKUP(DJ$7,'[6]Curve Summary ALBERTA'!$A$13:$AG$161,18)</f>
        <v>40.2503266988207</v>
      </c>
      <c r="DK18" s="132">
        <f>VLOOKUP(DK$7,'[6]Curve Summary ALBERTA'!$A$13:$AG$161,18)</f>
        <v>42.855736015310477</v>
      </c>
      <c r="DL18" s="132">
        <f>VLOOKUP(DL$7,'[6]Curve Summary ALBERTA'!$A$13:$AG$161,18)</f>
        <v>44.98655282501425</v>
      </c>
      <c r="DM18" s="132">
        <f>VLOOKUP(DM$7,'[6]Curve Summary ALBERTA'!$A$13:$AG$161,18)</f>
        <v>46.052296109670301</v>
      </c>
      <c r="DN18" s="132">
        <f>VLOOKUP(DN$7,'[6]Curve Summary ALBERTA'!$A$13:$AG$161,18)</f>
        <v>44.592507370438639</v>
      </c>
      <c r="DO18" s="132">
        <f>VLOOKUP(DO$7,'[6]Curve Summary ALBERTA'!$A$13:$AG$161,18)</f>
        <v>42.886809731860893</v>
      </c>
      <c r="DP18" s="132">
        <f>VLOOKUP(DP$7,'[6]Curve Summary ALBERTA'!$A$13:$AG$161,18)</f>
        <v>39.304293859460117</v>
      </c>
      <c r="DQ18" s="132">
        <f>VLOOKUP(DQ$7,'[6]Curve Summary ALBERTA'!$A$13:$AG$161,18)</f>
        <v>39.271287417965198</v>
      </c>
      <c r="DR18" s="132">
        <f>VLOOKUP(DR$7,'[6]Curve Summary ALBERTA'!$A$13:$AG$161,18)</f>
        <v>39.70993314697207</v>
      </c>
      <c r="DS18" s="132">
        <f>VLOOKUP(DS$7,'[6]Curve Summary ALBERTA'!$A$13:$AG$161,18)</f>
        <v>40.326751761595077</v>
      </c>
      <c r="DT18" s="132">
        <f>VLOOKUP(DT$7,'[6]Curve Summary ALBERTA'!$A$13:$AG$161,18)</f>
        <v>40.780622794131922</v>
      </c>
      <c r="DU18" s="132">
        <f>VLOOKUP(DU$7,'[6]Curve Summary ALBERTA'!$A$13:$AG$161,18)</f>
        <v>40.815282022161689</v>
      </c>
      <c r="DV18" s="132">
        <f>VLOOKUP(DV$7,'[6]Curve Summary ALBERTA'!$A$13:$AG$161,18)</f>
        <v>40.91308372567196</v>
      </c>
      <c r="DW18" s="132">
        <f>VLOOKUP(DW$7,'[6]Curve Summary ALBERTA'!$A$13:$AG$161,18)</f>
        <v>44.50960842953036</v>
      </c>
      <c r="DX18" s="132">
        <f>VLOOKUP(DX$7,'[6]Curve Summary ALBERTA'!$A$13:$AG$161,18)</f>
        <v>46.668180237780184</v>
      </c>
      <c r="DY18" s="132">
        <f>VLOOKUP(DY$7,'[6]Curve Summary ALBERTA'!$A$13:$AG$161,18)</f>
        <v>47.784030271991391</v>
      </c>
      <c r="DZ18" s="132">
        <f>VLOOKUP(DZ$7,'[6]Curve Summary ALBERTA'!$A$13:$AG$161,18)</f>
        <v>46.317517935307691</v>
      </c>
      <c r="EA18" s="132">
        <f>VLOOKUP(EA$7,'[6]Curve Summary ALBERTA'!$A$13:$AG$161,18)</f>
        <v>44.601479202218208</v>
      </c>
      <c r="EB18" s="132">
        <f>VLOOKUP(EB$7,'[6]Curve Summary ALBERTA'!$A$13:$AG$161,18)</f>
        <v>40.861427877799031</v>
      </c>
      <c r="EC18" s="132">
        <f>VLOOKUP(EC$7,'[6]Curve Summary ALBERTA'!$A$13:$AG$161,18)</f>
        <v>40.834659528486519</v>
      </c>
      <c r="ED18" s="132">
        <f>VLOOKUP(ED$7,'[6]Curve Summary ALBERTA'!$A$13:$AG$161,18)</f>
        <v>41.284743319648832</v>
      </c>
      <c r="EE18" s="132">
        <f>VLOOKUP(EE$7,'[6]Curve Summary ALBERTA'!$A$13:$AG$161,18)</f>
        <v>41.914822395517156</v>
      </c>
      <c r="EF18" s="132">
        <f>VLOOKUP(EF$7,'[6]Curve Summary ALBERTA'!$A$13:$AG$161,18)</f>
        <v>42.380604353367247</v>
      </c>
      <c r="EG18" s="132">
        <f>VLOOKUP(EG$7,'[6]Curve Summary ALBERTA'!$A$13:$AG$161,18)</f>
        <v>42.422718116323594</v>
      </c>
      <c r="EH18" s="132">
        <f>VLOOKUP(EH$7,'[6]Curve Summary ALBERTA'!$A$13:$AG$161,18)</f>
        <v>42.528472325602145</v>
      </c>
      <c r="EI18" s="132">
        <f>VLOOKUP(EI$7,'[6]Curve Summary ALBERTA'!$A$13:$AG$161,18)</f>
        <v>45.269190985930464</v>
      </c>
      <c r="EJ18" s="132">
        <f>VLOOKUP(EJ$7,'[6]Curve Summary ALBERTA'!$A$13:$AG$161,18)</f>
        <v>47.458897384946944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137</v>
      </c>
      <c r="B28" s="142"/>
      <c r="C28" s="134">
        <f t="shared" ref="C28:AC34" si="16">C9-C47</f>
        <v>-0.38558333333332939</v>
      </c>
      <c r="D28" s="134">
        <f t="shared" ca="1" si="16"/>
        <v>1.75</v>
      </c>
      <c r="E28" s="134">
        <f t="shared" si="16"/>
        <v>1.8500000000000014</v>
      </c>
      <c r="F28" s="161">
        <f t="shared" ca="1" si="16"/>
        <v>1.1467585052000722</v>
      </c>
      <c r="G28" s="134">
        <f t="shared" si="16"/>
        <v>1.125</v>
      </c>
      <c r="H28" s="134">
        <f t="shared" si="16"/>
        <v>1.25</v>
      </c>
      <c r="I28" s="134">
        <f t="shared" si="16"/>
        <v>1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0.75</v>
      </c>
      <c r="P28" s="134">
        <f t="shared" si="16"/>
        <v>1</v>
      </c>
      <c r="Q28" s="134">
        <f t="shared" si="16"/>
        <v>0.5</v>
      </c>
      <c r="R28" s="134">
        <f t="shared" si="16"/>
        <v>1</v>
      </c>
      <c r="S28" s="134">
        <f t="shared" si="16"/>
        <v>0.1666666666666643</v>
      </c>
      <c r="T28" s="134">
        <f t="shared" si="16"/>
        <v>0.25</v>
      </c>
      <c r="U28" s="134">
        <f t="shared" si="16"/>
        <v>0.25</v>
      </c>
      <c r="V28" s="134">
        <f t="shared" si="16"/>
        <v>0</v>
      </c>
      <c r="W28" s="161">
        <f t="shared" si="16"/>
        <v>0.43627450980392268</v>
      </c>
      <c r="X28" s="134">
        <f t="shared" si="16"/>
        <v>0.4166666666666643</v>
      </c>
      <c r="Y28" s="134">
        <f t="shared" si="16"/>
        <v>0.43912751677851247</v>
      </c>
      <c r="Z28" s="134">
        <f t="shared" si="16"/>
        <v>0.41611764705881882</v>
      </c>
      <c r="AA28" s="134">
        <f t="shared" si="16"/>
        <v>0.41405882352940893</v>
      </c>
      <c r="AB28" s="134">
        <f t="shared" si="16"/>
        <v>0.41582031249999574</v>
      </c>
      <c r="AC28" s="162">
        <f t="shared" ca="1" si="16"/>
        <v>0.4396153574601982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640</v>
      </c>
      <c r="AI28" s="188">
        <f t="shared" si="17"/>
        <v>588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902</v>
      </c>
      <c r="AN28" s="188">
        <f t="shared" si="17"/>
        <v>1089</v>
      </c>
      <c r="AO28" s="188">
        <f t="shared" si="17"/>
        <v>820</v>
      </c>
      <c r="AP28" s="188">
        <f t="shared" si="17"/>
        <v>816.5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710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1012</v>
      </c>
      <c r="AZ28" s="188">
        <f t="shared" si="17"/>
        <v>1134</v>
      </c>
      <c r="BA28" s="188">
        <f t="shared" si="17"/>
        <v>903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780.3599999999999</v>
      </c>
      <c r="BF28" s="188">
        <f t="shared" si="17"/>
        <v>701.59999999999991</v>
      </c>
      <c r="BG28" s="188">
        <f t="shared" si="17"/>
        <v>720.36</v>
      </c>
      <c r="BH28" s="188">
        <f t="shared" si="17"/>
        <v>661.54</v>
      </c>
      <c r="BI28" s="188">
        <f t="shared" si="17"/>
        <v>526.19999999999993</v>
      </c>
      <c r="BJ28" s="188">
        <f t="shared" si="17"/>
        <v>597.29999999999995</v>
      </c>
      <c r="BK28" s="188">
        <f t="shared" si="17"/>
        <v>922.53</v>
      </c>
      <c r="BL28" s="188">
        <f t="shared" si="17"/>
        <v>1114.3</v>
      </c>
      <c r="BM28" s="188">
        <f t="shared" si="17"/>
        <v>870.24</v>
      </c>
      <c r="BN28" s="188">
        <f t="shared" si="17"/>
        <v>746.97</v>
      </c>
      <c r="BO28" s="188">
        <f t="shared" si="17"/>
        <v>711.9</v>
      </c>
      <c r="BP28" s="188">
        <f t="shared" si="17"/>
        <v>837.89</v>
      </c>
      <c r="BQ28" s="188">
        <f t="shared" si="17"/>
        <v>781.41</v>
      </c>
      <c r="BR28" s="188">
        <f t="shared" si="17"/>
        <v>708.6</v>
      </c>
      <c r="BS28" s="188">
        <f t="shared" si="17"/>
        <v>740.83</v>
      </c>
      <c r="BT28" s="188">
        <f t="shared" si="17"/>
        <v>653.94000000000005</v>
      </c>
      <c r="BU28" s="188">
        <f t="shared" si="17"/>
        <v>586.32000000000005</v>
      </c>
      <c r="BV28" s="188">
        <f t="shared" si="17"/>
        <v>630.08000000000004</v>
      </c>
      <c r="BW28" s="188">
        <f t="shared" si="17"/>
        <v>860</v>
      </c>
      <c r="BX28" s="188">
        <f t="shared" si="17"/>
        <v>1121.48</v>
      </c>
      <c r="BY28" s="188">
        <f t="shared" si="17"/>
        <v>858.27</v>
      </c>
      <c r="BZ28" s="188">
        <f t="shared" si="17"/>
        <v>752.85</v>
      </c>
      <c r="CA28" s="188">
        <f t="shared" si="17"/>
        <v>722.82</v>
      </c>
      <c r="CB28" s="188">
        <f t="shared" si="17"/>
        <v>768.3900000000001</v>
      </c>
      <c r="CC28" s="188">
        <f t="shared" si="17"/>
        <v>784.1400000000001</v>
      </c>
      <c r="CD28" s="188">
        <f t="shared" si="17"/>
        <v>714.59999999999991</v>
      </c>
      <c r="CE28" s="188">
        <f t="shared" si="17"/>
        <v>754.63000000000011</v>
      </c>
      <c r="CF28" s="188">
        <f t="shared" si="17"/>
        <v>636.79999999999995</v>
      </c>
      <c r="CG28" s="188">
        <f t="shared" si="17"/>
        <v>636.46</v>
      </c>
      <c r="CH28" s="188">
        <f t="shared" si="17"/>
        <v>650.76</v>
      </c>
      <c r="CI28" s="188">
        <f t="shared" si="17"/>
        <v>852</v>
      </c>
      <c r="CJ28" s="188">
        <f t="shared" si="17"/>
        <v>1099.6300000000001</v>
      </c>
      <c r="CK28" s="188">
        <f t="shared" si="17"/>
        <v>813.19999999999993</v>
      </c>
      <c r="CL28" s="188">
        <f t="shared" si="17"/>
        <v>794.64</v>
      </c>
      <c r="CM28" s="188">
        <f t="shared" si="17"/>
        <v>731.22</v>
      </c>
      <c r="CN28" s="188">
        <f t="shared" si="17"/>
        <v>735.6</v>
      </c>
      <c r="CO28" s="188">
        <f t="shared" si="17"/>
        <v>824.33999999999992</v>
      </c>
      <c r="CP28" s="188">
        <f t="shared" si="17"/>
        <v>720.19999999999993</v>
      </c>
      <c r="CQ28" s="188">
        <f t="shared" si="17"/>
        <v>734.14</v>
      </c>
      <c r="CR28" s="188">
        <f t="shared" si="17"/>
        <v>682.5</v>
      </c>
      <c r="CS28" s="188">
        <f t="shared" ref="CS28:EJ32" si="18">CS9*CS$5</f>
        <v>656.92</v>
      </c>
      <c r="CT28" s="188">
        <f t="shared" si="18"/>
        <v>639.66</v>
      </c>
      <c r="CU28" s="188">
        <f t="shared" si="18"/>
        <v>887.25</v>
      </c>
      <c r="CV28" s="188">
        <f t="shared" si="18"/>
        <v>1080.77</v>
      </c>
      <c r="CW28" s="188">
        <f t="shared" si="18"/>
        <v>769.68999999999994</v>
      </c>
      <c r="CX28" s="188">
        <f t="shared" si="18"/>
        <v>836.97</v>
      </c>
      <c r="CY28" s="188">
        <f t="shared" si="18"/>
        <v>739.62</v>
      </c>
      <c r="CZ28" s="188">
        <f t="shared" si="18"/>
        <v>740.19999999999993</v>
      </c>
      <c r="DA28" s="188">
        <f t="shared" si="18"/>
        <v>833.8</v>
      </c>
      <c r="DB28" s="188">
        <f t="shared" si="18"/>
        <v>767.34</v>
      </c>
      <c r="DC28" s="188">
        <f t="shared" si="18"/>
        <v>715.68</v>
      </c>
      <c r="DD28" s="188">
        <f t="shared" si="18"/>
        <v>731.94</v>
      </c>
      <c r="DE28" s="188">
        <f t="shared" si="18"/>
        <v>647.01</v>
      </c>
      <c r="DF28" s="188">
        <f t="shared" si="18"/>
        <v>658.77</v>
      </c>
      <c r="DG28" s="188">
        <f t="shared" si="18"/>
        <v>932.14</v>
      </c>
      <c r="DH28" s="188">
        <f t="shared" si="18"/>
        <v>982.38</v>
      </c>
      <c r="DI28" s="188">
        <f t="shared" si="18"/>
        <v>855.54000000000008</v>
      </c>
      <c r="DJ28" s="188">
        <f t="shared" si="18"/>
        <v>848.69999999999993</v>
      </c>
      <c r="DK28" s="188">
        <f t="shared" si="18"/>
        <v>680.3900000000001</v>
      </c>
      <c r="DL28" s="188">
        <f t="shared" si="18"/>
        <v>824.33999999999992</v>
      </c>
      <c r="DM28" s="188">
        <f t="shared" si="18"/>
        <v>805.1400000000001</v>
      </c>
      <c r="DN28" s="188">
        <f t="shared" si="18"/>
        <v>741.4</v>
      </c>
      <c r="DO28" s="188">
        <f t="shared" si="18"/>
        <v>765.16000000000008</v>
      </c>
      <c r="DP28" s="188">
        <f t="shared" si="18"/>
        <v>748.44</v>
      </c>
      <c r="DQ28" s="188">
        <f t="shared" si="18"/>
        <v>634.6</v>
      </c>
      <c r="DR28" s="188">
        <f t="shared" si="18"/>
        <v>709.5</v>
      </c>
      <c r="DS28" s="188">
        <f t="shared" si="18"/>
        <v>935.21999999999991</v>
      </c>
      <c r="DT28" s="188">
        <f t="shared" si="18"/>
        <v>979.02</v>
      </c>
      <c r="DU28" s="188">
        <f t="shared" si="18"/>
        <v>860.79000000000008</v>
      </c>
      <c r="DV28" s="188">
        <f t="shared" si="18"/>
        <v>823.02</v>
      </c>
      <c r="DW28" s="188">
        <f t="shared" si="18"/>
        <v>728</v>
      </c>
      <c r="DX28" s="188">
        <f t="shared" si="18"/>
        <v>834.90000000000009</v>
      </c>
      <c r="DY28" s="188">
        <f t="shared" si="18"/>
        <v>775.6</v>
      </c>
      <c r="DZ28" s="188">
        <f t="shared" si="18"/>
        <v>752</v>
      </c>
      <c r="EA28" s="188">
        <f t="shared" si="18"/>
        <v>815.58</v>
      </c>
      <c r="EB28" s="188">
        <f t="shared" si="18"/>
        <v>764.71999999999991</v>
      </c>
      <c r="EC28" s="188">
        <f t="shared" si="18"/>
        <v>652.4</v>
      </c>
      <c r="ED28" s="188">
        <f t="shared" si="18"/>
        <v>728.2</v>
      </c>
      <c r="EE28" s="188">
        <f t="shared" si="18"/>
        <v>896.07</v>
      </c>
      <c r="EF28" s="188">
        <f t="shared" si="18"/>
        <v>1023</v>
      </c>
      <c r="EG28" s="188">
        <f t="shared" si="18"/>
        <v>866.45999999999992</v>
      </c>
      <c r="EH28" s="188">
        <f t="shared" si="18"/>
        <v>796.32</v>
      </c>
      <c r="EI28" s="188">
        <f t="shared" si="18"/>
        <v>776.37</v>
      </c>
      <c r="EJ28" s="188">
        <f t="shared" si="18"/>
        <v>883.66000000000008</v>
      </c>
    </row>
    <row r="29" spans="1:140" ht="13.65" customHeight="1" x14ac:dyDescent="0.2">
      <c r="A29" s="165" t="s">
        <v>138</v>
      </c>
      <c r="B29" s="166"/>
      <c r="C29" s="132">
        <f t="shared" si="16"/>
        <v>-0.19708333333333172</v>
      </c>
      <c r="D29" s="132">
        <f t="shared" ca="1" si="16"/>
        <v>1.75</v>
      </c>
      <c r="E29" s="132">
        <f t="shared" si="16"/>
        <v>1.3500000000000014</v>
      </c>
      <c r="F29" s="167">
        <f t="shared" ca="1" si="16"/>
        <v>1.0362365591397875</v>
      </c>
      <c r="G29" s="132">
        <f t="shared" si="16"/>
        <v>0.82500000000000284</v>
      </c>
      <c r="H29" s="132">
        <f t="shared" si="16"/>
        <v>0.5</v>
      </c>
      <c r="I29" s="132">
        <f t="shared" si="16"/>
        <v>1.1499999999999986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0.75</v>
      </c>
      <c r="P29" s="132">
        <f t="shared" si="16"/>
        <v>1</v>
      </c>
      <c r="Q29" s="132">
        <f t="shared" si="16"/>
        <v>0.5</v>
      </c>
      <c r="R29" s="132">
        <f t="shared" si="16"/>
        <v>1</v>
      </c>
      <c r="S29" s="132">
        <f t="shared" si="16"/>
        <v>8.3333333333328596E-2</v>
      </c>
      <c r="T29" s="132">
        <f t="shared" si="16"/>
        <v>0.25</v>
      </c>
      <c r="U29" s="132">
        <f t="shared" si="16"/>
        <v>0</v>
      </c>
      <c r="V29" s="132">
        <f t="shared" si="16"/>
        <v>0</v>
      </c>
      <c r="W29" s="167">
        <f t="shared" si="16"/>
        <v>0.36372549019608158</v>
      </c>
      <c r="X29" s="132">
        <f t="shared" si="16"/>
        <v>0.39725490196077828</v>
      </c>
      <c r="Y29" s="132">
        <f t="shared" si="16"/>
        <v>0.42020134228187089</v>
      </c>
      <c r="Z29" s="132">
        <f t="shared" si="16"/>
        <v>0.39274509803922086</v>
      </c>
      <c r="AA29" s="132">
        <f t="shared" si="16"/>
        <v>0.3936568627450896</v>
      </c>
      <c r="AB29" s="132">
        <f t="shared" si="16"/>
        <v>0.39351562499999915</v>
      </c>
      <c r="AC29" s="168">
        <f t="shared" ca="1" si="16"/>
        <v>0.41151274898633261</v>
      </c>
      <c r="AD29" s="163"/>
      <c r="AE29" s="163"/>
      <c r="AF29" s="164"/>
      <c r="AG29" s="132">
        <f t="shared" si="17"/>
        <v>737</v>
      </c>
      <c r="AH29" s="188">
        <f t="shared" si="17"/>
        <v>638</v>
      </c>
      <c r="AI29" s="188">
        <f t="shared" si="17"/>
        <v>588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968</v>
      </c>
      <c r="AN29" s="188">
        <f t="shared" si="17"/>
        <v>1144</v>
      </c>
      <c r="AO29" s="188">
        <f t="shared" si="17"/>
        <v>890</v>
      </c>
      <c r="AP29" s="188">
        <f t="shared" si="17"/>
        <v>787.75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690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1111</v>
      </c>
      <c r="AZ29" s="188">
        <f t="shared" si="17"/>
        <v>1207.5</v>
      </c>
      <c r="BA29" s="188">
        <f t="shared" si="17"/>
        <v>976.5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694.4</v>
      </c>
      <c r="BG29" s="188">
        <f t="shared" si="17"/>
        <v>730.94</v>
      </c>
      <c r="BH29" s="188">
        <f t="shared" si="17"/>
        <v>727.09999999999991</v>
      </c>
      <c r="BI29" s="188">
        <f t="shared" si="17"/>
        <v>589.4</v>
      </c>
      <c r="BJ29" s="188">
        <f t="shared" si="17"/>
        <v>666.81999999999994</v>
      </c>
      <c r="BK29" s="188">
        <f t="shared" si="17"/>
        <v>1013.4599999999999</v>
      </c>
      <c r="BL29" s="188">
        <f t="shared" si="17"/>
        <v>1192.1799999999998</v>
      </c>
      <c r="BM29" s="188">
        <f t="shared" si="17"/>
        <v>942.9</v>
      </c>
      <c r="BN29" s="188">
        <f t="shared" si="17"/>
        <v>748.02</v>
      </c>
      <c r="BO29" s="188">
        <f t="shared" si="17"/>
        <v>712.53</v>
      </c>
      <c r="BP29" s="188">
        <f t="shared" si="17"/>
        <v>838.81</v>
      </c>
      <c r="BQ29" s="188">
        <f t="shared" si="17"/>
        <v>779.73</v>
      </c>
      <c r="BR29" s="188">
        <f t="shared" si="17"/>
        <v>706.80000000000007</v>
      </c>
      <c r="BS29" s="188">
        <f t="shared" si="17"/>
        <v>755.08999999999992</v>
      </c>
      <c r="BT29" s="188">
        <f t="shared" si="17"/>
        <v>712.32</v>
      </c>
      <c r="BU29" s="188">
        <f t="shared" si="17"/>
        <v>648.05999999999995</v>
      </c>
      <c r="BV29" s="188">
        <f t="shared" si="17"/>
        <v>695.2</v>
      </c>
      <c r="BW29" s="188">
        <f t="shared" si="17"/>
        <v>939.2</v>
      </c>
      <c r="BX29" s="188">
        <f t="shared" si="17"/>
        <v>1196.92</v>
      </c>
      <c r="BY29" s="188">
        <f t="shared" si="17"/>
        <v>926.1</v>
      </c>
      <c r="BZ29" s="188">
        <f t="shared" si="17"/>
        <v>759.3599999999999</v>
      </c>
      <c r="CA29" s="188">
        <f t="shared" si="17"/>
        <v>729.32999999999993</v>
      </c>
      <c r="CB29" s="188">
        <f t="shared" si="17"/>
        <v>775.1099999999999</v>
      </c>
      <c r="CC29" s="188">
        <f t="shared" si="17"/>
        <v>796.1099999999999</v>
      </c>
      <c r="CD29" s="188">
        <f t="shared" si="17"/>
        <v>725.40000000000009</v>
      </c>
      <c r="CE29" s="188">
        <f t="shared" si="17"/>
        <v>781.31</v>
      </c>
      <c r="CF29" s="188">
        <f t="shared" si="17"/>
        <v>699.4</v>
      </c>
      <c r="CG29" s="188">
        <f t="shared" si="17"/>
        <v>707.74</v>
      </c>
      <c r="CH29" s="188">
        <f t="shared" si="17"/>
        <v>722.7</v>
      </c>
      <c r="CI29" s="188">
        <f t="shared" si="17"/>
        <v>939.2</v>
      </c>
      <c r="CJ29" s="188">
        <f t="shared" si="17"/>
        <v>1187.26</v>
      </c>
      <c r="CK29" s="188">
        <f t="shared" si="17"/>
        <v>886.80000000000007</v>
      </c>
      <c r="CL29" s="188">
        <f t="shared" si="17"/>
        <v>815.09999999999991</v>
      </c>
      <c r="CM29" s="188">
        <f t="shared" si="17"/>
        <v>750.54000000000008</v>
      </c>
      <c r="CN29" s="188">
        <f t="shared" si="17"/>
        <v>755</v>
      </c>
      <c r="CO29" s="188">
        <f t="shared" si="17"/>
        <v>855.8</v>
      </c>
      <c r="CP29" s="188">
        <f t="shared" si="17"/>
        <v>747.8</v>
      </c>
      <c r="CQ29" s="188">
        <f t="shared" si="17"/>
        <v>775.71999999999991</v>
      </c>
      <c r="CR29" s="188">
        <f t="shared" si="17"/>
        <v>759.99</v>
      </c>
      <c r="CS29" s="188">
        <f t="shared" si="18"/>
        <v>739.42</v>
      </c>
      <c r="CT29" s="188">
        <f t="shared" si="18"/>
        <v>718.82999999999993</v>
      </c>
      <c r="CU29" s="188">
        <f t="shared" si="18"/>
        <v>992.25</v>
      </c>
      <c r="CV29" s="188">
        <f t="shared" si="18"/>
        <v>1185.6499999999999</v>
      </c>
      <c r="CW29" s="188">
        <f t="shared" si="18"/>
        <v>851.96</v>
      </c>
      <c r="CX29" s="188">
        <f t="shared" si="18"/>
        <v>876.76</v>
      </c>
      <c r="CY29" s="188">
        <f t="shared" si="18"/>
        <v>774.9</v>
      </c>
      <c r="CZ29" s="188">
        <f t="shared" si="18"/>
        <v>775.19999999999993</v>
      </c>
      <c r="DA29" s="188">
        <f t="shared" si="18"/>
        <v>877.14</v>
      </c>
      <c r="DB29" s="188">
        <f t="shared" si="18"/>
        <v>807.45</v>
      </c>
      <c r="DC29" s="188">
        <f t="shared" si="18"/>
        <v>765.45</v>
      </c>
      <c r="DD29" s="188">
        <f t="shared" si="18"/>
        <v>821.26</v>
      </c>
      <c r="DE29" s="188">
        <f t="shared" si="18"/>
        <v>732.69</v>
      </c>
      <c r="DF29" s="188">
        <f t="shared" si="18"/>
        <v>745.07999999999993</v>
      </c>
      <c r="DG29" s="188">
        <f t="shared" si="18"/>
        <v>1050.5</v>
      </c>
      <c r="DH29" s="188">
        <f t="shared" si="18"/>
        <v>1087.8</v>
      </c>
      <c r="DI29" s="188">
        <f t="shared" si="18"/>
        <v>955.07999999999993</v>
      </c>
      <c r="DJ29" s="188">
        <f t="shared" si="18"/>
        <v>900.44999999999993</v>
      </c>
      <c r="DK29" s="188">
        <f t="shared" si="18"/>
        <v>722.18999999999994</v>
      </c>
      <c r="DL29" s="188">
        <f t="shared" si="18"/>
        <v>874.71999999999991</v>
      </c>
      <c r="DM29" s="188">
        <f t="shared" si="18"/>
        <v>859.74</v>
      </c>
      <c r="DN29" s="188">
        <f t="shared" si="18"/>
        <v>792</v>
      </c>
      <c r="DO29" s="188">
        <f t="shared" si="18"/>
        <v>829.62</v>
      </c>
      <c r="DP29" s="188">
        <f t="shared" si="18"/>
        <v>847.88</v>
      </c>
      <c r="DQ29" s="188">
        <f t="shared" si="18"/>
        <v>725</v>
      </c>
      <c r="DR29" s="188">
        <f t="shared" si="18"/>
        <v>809.82</v>
      </c>
      <c r="DS29" s="188">
        <f t="shared" si="18"/>
        <v>1064.3600000000001</v>
      </c>
      <c r="DT29" s="188">
        <f t="shared" si="18"/>
        <v>1096.4100000000001</v>
      </c>
      <c r="DU29" s="188">
        <f t="shared" si="18"/>
        <v>971.04000000000008</v>
      </c>
      <c r="DV29" s="188">
        <f t="shared" si="18"/>
        <v>885.94</v>
      </c>
      <c r="DW29" s="188">
        <f t="shared" si="18"/>
        <v>784</v>
      </c>
      <c r="DX29" s="188">
        <f t="shared" si="18"/>
        <v>898.7</v>
      </c>
      <c r="DY29" s="188">
        <f t="shared" si="18"/>
        <v>840.19999999999993</v>
      </c>
      <c r="DZ29" s="188">
        <f t="shared" si="18"/>
        <v>815</v>
      </c>
      <c r="EA29" s="188">
        <f t="shared" si="18"/>
        <v>896.31</v>
      </c>
      <c r="EB29" s="188">
        <f t="shared" si="18"/>
        <v>874.5</v>
      </c>
      <c r="EC29" s="188">
        <f t="shared" si="18"/>
        <v>751.80000000000007</v>
      </c>
      <c r="ED29" s="188">
        <f t="shared" si="18"/>
        <v>838.64</v>
      </c>
      <c r="EE29" s="188">
        <f t="shared" si="18"/>
        <v>1029.8399999999999</v>
      </c>
      <c r="EF29" s="188">
        <f t="shared" si="18"/>
        <v>1158.3</v>
      </c>
      <c r="EG29" s="188">
        <f t="shared" si="18"/>
        <v>987.42000000000007</v>
      </c>
      <c r="EH29" s="188">
        <f t="shared" si="18"/>
        <v>869.19</v>
      </c>
      <c r="EI29" s="188">
        <f t="shared" si="18"/>
        <v>847.77</v>
      </c>
      <c r="EJ29" s="188">
        <f t="shared" si="18"/>
        <v>964.39</v>
      </c>
    </row>
    <row r="30" spans="1:140" ht="13.65" customHeight="1" x14ac:dyDescent="0.2">
      <c r="A30" s="165" t="s">
        <v>139</v>
      </c>
      <c r="B30" s="142"/>
      <c r="C30" s="132">
        <f t="shared" si="16"/>
        <v>0.17728333333333524</v>
      </c>
      <c r="D30" s="132">
        <f t="shared" ca="1" si="16"/>
        <v>1.5</v>
      </c>
      <c r="E30" s="132">
        <f t="shared" si="16"/>
        <v>0.79999999999999716</v>
      </c>
      <c r="F30" s="167">
        <f t="shared" ca="1" si="16"/>
        <v>0.88651627005112132</v>
      </c>
      <c r="G30" s="132">
        <f t="shared" si="16"/>
        <v>1.25</v>
      </c>
      <c r="H30" s="132">
        <f t="shared" si="16"/>
        <v>1.25</v>
      </c>
      <c r="I30" s="132">
        <f t="shared" si="16"/>
        <v>1.25</v>
      </c>
      <c r="J30" s="132">
        <f t="shared" si="16"/>
        <v>0.875</v>
      </c>
      <c r="K30" s="132">
        <f t="shared" si="16"/>
        <v>1.25</v>
      </c>
      <c r="L30" s="132">
        <f t="shared" si="16"/>
        <v>0.5</v>
      </c>
      <c r="M30" s="132">
        <f t="shared" si="16"/>
        <v>0.5</v>
      </c>
      <c r="N30" s="132">
        <f t="shared" si="16"/>
        <v>0.5</v>
      </c>
      <c r="O30" s="132">
        <f t="shared" si="16"/>
        <v>1</v>
      </c>
      <c r="P30" s="132">
        <f t="shared" si="16"/>
        <v>1</v>
      </c>
      <c r="Q30" s="132">
        <f t="shared" si="16"/>
        <v>1</v>
      </c>
      <c r="R30" s="132">
        <f t="shared" si="16"/>
        <v>1</v>
      </c>
      <c r="S30" s="132">
        <f t="shared" si="16"/>
        <v>0.75</v>
      </c>
      <c r="T30" s="132">
        <f t="shared" si="16"/>
        <v>0.75</v>
      </c>
      <c r="U30" s="132">
        <f t="shared" si="16"/>
        <v>0.75</v>
      </c>
      <c r="V30" s="132">
        <f t="shared" si="16"/>
        <v>0.75</v>
      </c>
      <c r="W30" s="167">
        <f t="shared" si="16"/>
        <v>0.87352941176470722</v>
      </c>
      <c r="X30" s="132">
        <f t="shared" si="16"/>
        <v>0.79117647058824048</v>
      </c>
      <c r="Y30" s="132">
        <f t="shared" si="16"/>
        <v>0.64999999999999858</v>
      </c>
      <c r="Z30" s="132">
        <f t="shared" si="16"/>
        <v>0.64999999999999147</v>
      </c>
      <c r="AA30" s="132">
        <f t="shared" si="16"/>
        <v>0.64999999999999147</v>
      </c>
      <c r="AB30" s="132">
        <f t="shared" si="16"/>
        <v>0.65000000000000568</v>
      </c>
      <c r="AC30" s="168">
        <f t="shared" ca="1" si="16"/>
        <v>0.70045243354577735</v>
      </c>
      <c r="AD30" s="163"/>
      <c r="AE30" s="163"/>
      <c r="AF30" s="164"/>
      <c r="AG30" s="132">
        <f t="shared" si="17"/>
        <v>753.5</v>
      </c>
      <c r="AH30" s="188">
        <f t="shared" si="17"/>
        <v>675</v>
      </c>
      <c r="AI30" s="188">
        <f t="shared" si="17"/>
        <v>666.75</v>
      </c>
      <c r="AJ30" s="188">
        <f t="shared" si="17"/>
        <v>649</v>
      </c>
      <c r="AK30" s="188">
        <f t="shared" si="17"/>
        <v>649</v>
      </c>
      <c r="AL30" s="188">
        <f t="shared" si="17"/>
        <v>725</v>
      </c>
      <c r="AM30" s="188">
        <f t="shared" si="17"/>
        <v>968</v>
      </c>
      <c r="AN30" s="188">
        <f t="shared" si="17"/>
        <v>1122</v>
      </c>
      <c r="AO30" s="188">
        <f t="shared" si="17"/>
        <v>860</v>
      </c>
      <c r="AP30" s="188">
        <f t="shared" si="17"/>
        <v>845.25</v>
      </c>
      <c r="AQ30" s="188">
        <f t="shared" si="17"/>
        <v>690</v>
      </c>
      <c r="AR30" s="188">
        <f t="shared" si="17"/>
        <v>771.75</v>
      </c>
      <c r="AS30" s="188">
        <f t="shared" si="17"/>
        <v>836</v>
      </c>
      <c r="AT30" s="188">
        <f t="shared" si="17"/>
        <v>740</v>
      </c>
      <c r="AU30" s="188">
        <f t="shared" si="17"/>
        <v>724.5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1045</v>
      </c>
      <c r="AZ30" s="188">
        <f t="shared" si="17"/>
        <v>1181.25</v>
      </c>
      <c r="BA30" s="188">
        <f t="shared" si="17"/>
        <v>1081.5</v>
      </c>
      <c r="BB30" s="188">
        <f t="shared" si="17"/>
        <v>862.5</v>
      </c>
      <c r="BC30" s="188">
        <f t="shared" si="17"/>
        <v>693.5</v>
      </c>
      <c r="BD30" s="188">
        <f t="shared" si="17"/>
        <v>847</v>
      </c>
      <c r="BE30" s="188">
        <f t="shared" si="17"/>
        <v>825.09</v>
      </c>
      <c r="BF30" s="188">
        <f t="shared" si="17"/>
        <v>775.19999999999993</v>
      </c>
      <c r="BG30" s="188">
        <f t="shared" si="17"/>
        <v>856.29</v>
      </c>
      <c r="BH30" s="188">
        <f t="shared" si="17"/>
        <v>781.21999999999991</v>
      </c>
      <c r="BI30" s="188">
        <f t="shared" si="17"/>
        <v>743.40000000000009</v>
      </c>
      <c r="BJ30" s="188">
        <f t="shared" si="17"/>
        <v>916.3</v>
      </c>
      <c r="BK30" s="188">
        <f t="shared" si="17"/>
        <v>918.32999999999993</v>
      </c>
      <c r="BL30" s="188">
        <f t="shared" si="17"/>
        <v>1125.52</v>
      </c>
      <c r="BM30" s="188">
        <f t="shared" si="17"/>
        <v>988.68</v>
      </c>
      <c r="BN30" s="188">
        <f t="shared" si="17"/>
        <v>814.38</v>
      </c>
      <c r="BO30" s="188">
        <f t="shared" si="17"/>
        <v>777</v>
      </c>
      <c r="BP30" s="188">
        <f t="shared" si="17"/>
        <v>889.18</v>
      </c>
      <c r="BQ30" s="188">
        <f t="shared" si="17"/>
        <v>829.5</v>
      </c>
      <c r="BR30" s="188">
        <f t="shared" si="17"/>
        <v>785</v>
      </c>
      <c r="BS30" s="188">
        <f t="shared" si="17"/>
        <v>874</v>
      </c>
      <c r="BT30" s="188">
        <f t="shared" si="17"/>
        <v>777</v>
      </c>
      <c r="BU30" s="188">
        <f t="shared" si="17"/>
        <v>808.5</v>
      </c>
      <c r="BV30" s="188">
        <f t="shared" si="17"/>
        <v>940.5</v>
      </c>
      <c r="BW30" s="188">
        <f t="shared" si="17"/>
        <v>845</v>
      </c>
      <c r="BX30" s="188">
        <f t="shared" si="17"/>
        <v>1115.5</v>
      </c>
      <c r="BY30" s="188">
        <f t="shared" si="17"/>
        <v>945</v>
      </c>
      <c r="BZ30" s="188">
        <f t="shared" si="17"/>
        <v>850.5</v>
      </c>
      <c r="CA30" s="188">
        <f t="shared" si="17"/>
        <v>803.25</v>
      </c>
      <c r="CB30" s="188">
        <f t="shared" si="17"/>
        <v>829.5</v>
      </c>
      <c r="CC30" s="188">
        <f t="shared" si="17"/>
        <v>833.91</v>
      </c>
      <c r="CD30" s="188">
        <f t="shared" si="17"/>
        <v>794</v>
      </c>
      <c r="CE30" s="188">
        <f t="shared" si="17"/>
        <v>890.1</v>
      </c>
      <c r="CF30" s="188">
        <f t="shared" si="17"/>
        <v>767.6</v>
      </c>
      <c r="CG30" s="188">
        <f t="shared" si="17"/>
        <v>873.18</v>
      </c>
      <c r="CH30" s="188">
        <f t="shared" si="17"/>
        <v>959.86</v>
      </c>
      <c r="CI30" s="188">
        <f t="shared" si="17"/>
        <v>819.4</v>
      </c>
      <c r="CJ30" s="188">
        <f t="shared" si="17"/>
        <v>1065.5899999999999</v>
      </c>
      <c r="CK30" s="188">
        <f t="shared" si="17"/>
        <v>866.59999999999991</v>
      </c>
      <c r="CL30" s="188">
        <f t="shared" si="17"/>
        <v>923.33999999999992</v>
      </c>
      <c r="CM30" s="188">
        <f t="shared" si="17"/>
        <v>824.88</v>
      </c>
      <c r="CN30" s="188">
        <f t="shared" si="17"/>
        <v>806.59999999999991</v>
      </c>
      <c r="CO30" s="188">
        <f t="shared" si="17"/>
        <v>878.68</v>
      </c>
      <c r="CP30" s="188">
        <f t="shared" si="17"/>
        <v>801.2</v>
      </c>
      <c r="CQ30" s="188">
        <f t="shared" si="17"/>
        <v>862.18</v>
      </c>
      <c r="CR30" s="188">
        <f t="shared" si="17"/>
        <v>824.25</v>
      </c>
      <c r="CS30" s="188">
        <f t="shared" si="18"/>
        <v>889.90000000000009</v>
      </c>
      <c r="CT30" s="188">
        <f t="shared" si="18"/>
        <v>928.82999999999993</v>
      </c>
      <c r="CU30" s="188">
        <f t="shared" si="18"/>
        <v>847.77</v>
      </c>
      <c r="CV30" s="188">
        <f t="shared" si="18"/>
        <v>1040.75</v>
      </c>
      <c r="CW30" s="188">
        <f t="shared" si="18"/>
        <v>807.68999999999994</v>
      </c>
      <c r="CX30" s="188">
        <f t="shared" si="18"/>
        <v>986.47</v>
      </c>
      <c r="CY30" s="188">
        <f t="shared" si="18"/>
        <v>839.16</v>
      </c>
      <c r="CZ30" s="188">
        <f t="shared" si="18"/>
        <v>818</v>
      </c>
      <c r="DA30" s="188">
        <f t="shared" si="18"/>
        <v>883.74</v>
      </c>
      <c r="DB30" s="188">
        <f t="shared" si="18"/>
        <v>848.19</v>
      </c>
      <c r="DC30" s="188">
        <f t="shared" si="18"/>
        <v>831.81</v>
      </c>
      <c r="DD30" s="188">
        <f t="shared" si="18"/>
        <v>878.68</v>
      </c>
      <c r="DE30" s="188">
        <f t="shared" si="18"/>
        <v>862.26</v>
      </c>
      <c r="DF30" s="188">
        <f t="shared" si="18"/>
        <v>939.32999999999993</v>
      </c>
      <c r="DG30" s="188">
        <f t="shared" si="18"/>
        <v>880.66000000000008</v>
      </c>
      <c r="DH30" s="188">
        <f t="shared" si="18"/>
        <v>935.76</v>
      </c>
      <c r="DI30" s="188">
        <f t="shared" si="18"/>
        <v>882.20999999999992</v>
      </c>
      <c r="DJ30" s="188">
        <f t="shared" si="18"/>
        <v>1003.26</v>
      </c>
      <c r="DK30" s="188">
        <f t="shared" si="18"/>
        <v>769.68999999999994</v>
      </c>
      <c r="DL30" s="188">
        <f t="shared" si="18"/>
        <v>910.14</v>
      </c>
      <c r="DM30" s="188">
        <f t="shared" si="18"/>
        <v>848.6099999999999</v>
      </c>
      <c r="DN30" s="188">
        <f t="shared" si="18"/>
        <v>814.4</v>
      </c>
      <c r="DO30" s="188">
        <f t="shared" si="18"/>
        <v>880.66000000000008</v>
      </c>
      <c r="DP30" s="188">
        <f t="shared" si="18"/>
        <v>893.2</v>
      </c>
      <c r="DQ30" s="188">
        <f t="shared" si="18"/>
        <v>833</v>
      </c>
      <c r="DR30" s="188">
        <f t="shared" si="18"/>
        <v>994.62</v>
      </c>
      <c r="DS30" s="188">
        <f t="shared" si="18"/>
        <v>874.06</v>
      </c>
      <c r="DT30" s="188">
        <f t="shared" si="18"/>
        <v>922.53</v>
      </c>
      <c r="DU30" s="188">
        <f t="shared" si="18"/>
        <v>872.97</v>
      </c>
      <c r="DV30" s="188">
        <f t="shared" si="18"/>
        <v>974.82</v>
      </c>
      <c r="DW30" s="188">
        <f t="shared" si="18"/>
        <v>820.8</v>
      </c>
      <c r="DX30" s="188">
        <f t="shared" si="18"/>
        <v>920.26</v>
      </c>
      <c r="DY30" s="188">
        <f t="shared" si="18"/>
        <v>817.8</v>
      </c>
      <c r="DZ30" s="188">
        <f t="shared" si="18"/>
        <v>825.6</v>
      </c>
      <c r="EA30" s="188">
        <f t="shared" si="18"/>
        <v>935.64</v>
      </c>
      <c r="EB30" s="188">
        <f t="shared" si="18"/>
        <v>912.56</v>
      </c>
      <c r="EC30" s="188">
        <f t="shared" si="18"/>
        <v>849.2</v>
      </c>
      <c r="ED30" s="188">
        <f t="shared" si="18"/>
        <v>1010.24</v>
      </c>
      <c r="EE30" s="188">
        <f t="shared" si="18"/>
        <v>833.91</v>
      </c>
      <c r="EF30" s="188">
        <f t="shared" si="18"/>
        <v>959.64</v>
      </c>
      <c r="EG30" s="188">
        <f t="shared" si="18"/>
        <v>869.82</v>
      </c>
      <c r="EH30" s="188">
        <f t="shared" si="18"/>
        <v>949.62</v>
      </c>
      <c r="EI30" s="188">
        <f t="shared" si="18"/>
        <v>877.8</v>
      </c>
      <c r="EJ30" s="188">
        <f t="shared" si="18"/>
        <v>977.96</v>
      </c>
    </row>
    <row r="31" spans="1:140" ht="13.65" customHeight="1" x14ac:dyDescent="0.2">
      <c r="A31" s="165" t="s">
        <v>140</v>
      </c>
      <c r="B31" s="142"/>
      <c r="C31" s="132">
        <f t="shared" si="16"/>
        <v>-0.18492499809265439</v>
      </c>
      <c r="D31" s="132">
        <f t="shared" ca="1" si="16"/>
        <v>1.2000000000000028</v>
      </c>
      <c r="E31" s="132">
        <f t="shared" si="16"/>
        <v>0.80000000000000071</v>
      </c>
      <c r="F31" s="167">
        <f t="shared" ca="1" si="16"/>
        <v>0.6035931254596214</v>
      </c>
      <c r="G31" s="132">
        <f t="shared" si="16"/>
        <v>0.75</v>
      </c>
      <c r="H31" s="132">
        <f t="shared" si="16"/>
        <v>0.75</v>
      </c>
      <c r="I31" s="132">
        <f t="shared" si="16"/>
        <v>0.75</v>
      </c>
      <c r="J31" s="132">
        <f t="shared" si="16"/>
        <v>0.625</v>
      </c>
      <c r="K31" s="132">
        <f t="shared" si="16"/>
        <v>0.75</v>
      </c>
      <c r="L31" s="132">
        <f t="shared" si="16"/>
        <v>0.5</v>
      </c>
      <c r="M31" s="132">
        <f t="shared" si="16"/>
        <v>0.5</v>
      </c>
      <c r="N31" s="132">
        <f t="shared" si="16"/>
        <v>0.5</v>
      </c>
      <c r="O31" s="132">
        <f t="shared" si="16"/>
        <v>1</v>
      </c>
      <c r="P31" s="132">
        <f t="shared" si="16"/>
        <v>1</v>
      </c>
      <c r="Q31" s="132">
        <f t="shared" si="16"/>
        <v>1</v>
      </c>
      <c r="R31" s="132">
        <f t="shared" si="16"/>
        <v>1</v>
      </c>
      <c r="S31" s="132">
        <f t="shared" si="16"/>
        <v>0.6666666666666643</v>
      </c>
      <c r="T31" s="132">
        <f t="shared" si="16"/>
        <v>0.5</v>
      </c>
      <c r="U31" s="132">
        <f t="shared" si="16"/>
        <v>0.75</v>
      </c>
      <c r="V31" s="132">
        <f t="shared" si="16"/>
        <v>0.75</v>
      </c>
      <c r="W31" s="167">
        <f t="shared" si="16"/>
        <v>0.72745098039215605</v>
      </c>
      <c r="X31" s="132">
        <f t="shared" si="16"/>
        <v>0.52745098039215677</v>
      </c>
      <c r="Y31" s="132">
        <f t="shared" si="16"/>
        <v>0.25</v>
      </c>
      <c r="Z31" s="132">
        <f t="shared" si="16"/>
        <v>0.25</v>
      </c>
      <c r="AA31" s="132">
        <f t="shared" si="16"/>
        <v>0.25</v>
      </c>
      <c r="AB31" s="132">
        <f t="shared" si="16"/>
        <v>0.25</v>
      </c>
      <c r="AC31" s="168">
        <f t="shared" ca="1" si="16"/>
        <v>0.34279045986575341</v>
      </c>
      <c r="AD31" s="163"/>
      <c r="AE31" s="163"/>
      <c r="AF31" s="164"/>
      <c r="AG31" s="132">
        <f t="shared" si="17"/>
        <v>687.5</v>
      </c>
      <c r="AH31" s="188">
        <f t="shared" si="17"/>
        <v>625</v>
      </c>
      <c r="AI31" s="188">
        <f t="shared" si="17"/>
        <v>640.5</v>
      </c>
      <c r="AJ31" s="188">
        <f t="shared" si="17"/>
        <v>649</v>
      </c>
      <c r="AK31" s="188">
        <f t="shared" si="17"/>
        <v>649</v>
      </c>
      <c r="AL31" s="188">
        <f t="shared" si="17"/>
        <v>725</v>
      </c>
      <c r="AM31" s="188">
        <f t="shared" si="17"/>
        <v>968</v>
      </c>
      <c r="AN31" s="188">
        <f t="shared" si="17"/>
        <v>1122</v>
      </c>
      <c r="AO31" s="188">
        <f t="shared" si="17"/>
        <v>785</v>
      </c>
      <c r="AP31" s="188">
        <f t="shared" si="17"/>
        <v>810.75</v>
      </c>
      <c r="AQ31" s="188">
        <f t="shared" si="17"/>
        <v>690</v>
      </c>
      <c r="AR31" s="188">
        <f t="shared" si="17"/>
        <v>771.75</v>
      </c>
      <c r="AS31" s="188">
        <f t="shared" si="17"/>
        <v>605</v>
      </c>
      <c r="AT31" s="188">
        <f t="shared" si="17"/>
        <v>530</v>
      </c>
      <c r="AU31" s="188">
        <f t="shared" si="17"/>
        <v>504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825</v>
      </c>
      <c r="AZ31" s="188">
        <f t="shared" si="17"/>
        <v>971.25</v>
      </c>
      <c r="BA31" s="188">
        <f t="shared" si="17"/>
        <v>766.5</v>
      </c>
      <c r="BB31" s="188">
        <f t="shared" si="17"/>
        <v>598</v>
      </c>
      <c r="BC31" s="188">
        <f t="shared" si="17"/>
        <v>465.5</v>
      </c>
      <c r="BD31" s="188">
        <f t="shared" si="17"/>
        <v>627</v>
      </c>
      <c r="BE31" s="188">
        <f t="shared" si="17"/>
        <v>383.25</v>
      </c>
      <c r="BF31" s="188">
        <f t="shared" si="17"/>
        <v>410</v>
      </c>
      <c r="BG31" s="188">
        <f t="shared" si="17"/>
        <v>402.5</v>
      </c>
      <c r="BH31" s="188">
        <f t="shared" si="17"/>
        <v>555.5</v>
      </c>
      <c r="BI31" s="188">
        <f t="shared" si="17"/>
        <v>505</v>
      </c>
      <c r="BJ31" s="188">
        <f t="shared" si="17"/>
        <v>687.5</v>
      </c>
      <c r="BK31" s="188">
        <f t="shared" si="17"/>
        <v>740.25</v>
      </c>
      <c r="BL31" s="188">
        <f t="shared" si="17"/>
        <v>973.5</v>
      </c>
      <c r="BM31" s="188">
        <f t="shared" si="17"/>
        <v>593.25</v>
      </c>
      <c r="BN31" s="188">
        <f t="shared" si="17"/>
        <v>598.5</v>
      </c>
      <c r="BO31" s="188">
        <f t="shared" si="17"/>
        <v>525</v>
      </c>
      <c r="BP31" s="188">
        <f t="shared" si="17"/>
        <v>649.75</v>
      </c>
      <c r="BQ31" s="188">
        <f t="shared" si="17"/>
        <v>383.25</v>
      </c>
      <c r="BR31" s="188">
        <f t="shared" si="17"/>
        <v>410</v>
      </c>
      <c r="BS31" s="188">
        <f t="shared" si="17"/>
        <v>402.5</v>
      </c>
      <c r="BT31" s="188">
        <f t="shared" si="17"/>
        <v>509.25</v>
      </c>
      <c r="BU31" s="188">
        <f t="shared" si="17"/>
        <v>509.25</v>
      </c>
      <c r="BV31" s="188">
        <f t="shared" si="17"/>
        <v>643.5</v>
      </c>
      <c r="BW31" s="188">
        <f t="shared" si="17"/>
        <v>525</v>
      </c>
      <c r="BX31" s="188">
        <f t="shared" si="17"/>
        <v>810.75</v>
      </c>
      <c r="BY31" s="188">
        <f t="shared" si="17"/>
        <v>467.25</v>
      </c>
      <c r="BZ31" s="188">
        <f t="shared" si="17"/>
        <v>535.5</v>
      </c>
      <c r="CA31" s="188">
        <f t="shared" si="17"/>
        <v>472.5</v>
      </c>
      <c r="CB31" s="188">
        <f t="shared" si="17"/>
        <v>540.75</v>
      </c>
      <c r="CC31" s="188">
        <f t="shared" si="17"/>
        <v>388.5</v>
      </c>
      <c r="CD31" s="188">
        <f t="shared" si="17"/>
        <v>415</v>
      </c>
      <c r="CE31" s="188">
        <f t="shared" si="17"/>
        <v>408.25</v>
      </c>
      <c r="CF31" s="188">
        <f t="shared" si="17"/>
        <v>490</v>
      </c>
      <c r="CG31" s="188">
        <f t="shared" si="17"/>
        <v>539</v>
      </c>
      <c r="CH31" s="188">
        <f t="shared" si="17"/>
        <v>649</v>
      </c>
      <c r="CI31" s="188">
        <f t="shared" si="17"/>
        <v>530</v>
      </c>
      <c r="CJ31" s="188">
        <f t="shared" si="17"/>
        <v>816.5</v>
      </c>
      <c r="CK31" s="188">
        <f t="shared" si="17"/>
        <v>450</v>
      </c>
      <c r="CL31" s="188">
        <f t="shared" si="17"/>
        <v>566.5</v>
      </c>
      <c r="CM31" s="188">
        <f t="shared" si="17"/>
        <v>477.75</v>
      </c>
      <c r="CN31" s="188">
        <f t="shared" si="17"/>
        <v>520</v>
      </c>
      <c r="CO31" s="188">
        <f t="shared" si="17"/>
        <v>612.70000000000005</v>
      </c>
      <c r="CP31" s="188">
        <f t="shared" si="17"/>
        <v>602</v>
      </c>
      <c r="CQ31" s="188">
        <f t="shared" si="17"/>
        <v>596.20000000000005</v>
      </c>
      <c r="CR31" s="188">
        <f>CR12*CR$5</f>
        <v>710.85</v>
      </c>
      <c r="CS31" s="188">
        <f>CS12*CS$5</f>
        <v>744.7</v>
      </c>
      <c r="CT31" s="188">
        <f t="shared" si="18"/>
        <v>836.85</v>
      </c>
      <c r="CU31" s="188">
        <f t="shared" si="18"/>
        <v>983.85</v>
      </c>
      <c r="CV31" s="188">
        <f t="shared" si="18"/>
        <v>1284.55</v>
      </c>
      <c r="CW31" s="188">
        <f t="shared" si="18"/>
        <v>738.15</v>
      </c>
      <c r="CX31" s="188">
        <f t="shared" si="18"/>
        <v>876.30000000000007</v>
      </c>
      <c r="CY31" s="188">
        <f t="shared" si="18"/>
        <v>737.1</v>
      </c>
      <c r="CZ31" s="188">
        <f t="shared" si="18"/>
        <v>767</v>
      </c>
      <c r="DA31" s="188">
        <f t="shared" si="18"/>
        <v>620.4</v>
      </c>
      <c r="DB31" s="188">
        <f t="shared" si="18"/>
        <v>639.44999999999993</v>
      </c>
      <c r="DC31" s="188">
        <f t="shared" si="18"/>
        <v>576.44999999999993</v>
      </c>
      <c r="DD31" s="188">
        <f t="shared" si="18"/>
        <v>752.40000000000009</v>
      </c>
      <c r="DE31" s="188">
        <f t="shared" si="18"/>
        <v>718.2</v>
      </c>
      <c r="DF31" s="188">
        <f t="shared" si="18"/>
        <v>844.2</v>
      </c>
      <c r="DG31" s="188">
        <f t="shared" si="18"/>
        <v>1038.4000000000001</v>
      </c>
      <c r="DH31" s="188">
        <f t="shared" si="18"/>
        <v>1180.2</v>
      </c>
      <c r="DI31" s="188">
        <f t="shared" si="18"/>
        <v>823.2</v>
      </c>
      <c r="DJ31" s="188">
        <f t="shared" si="18"/>
        <v>884.35</v>
      </c>
      <c r="DK31" s="188">
        <f t="shared" si="18"/>
        <v>673.55000000000007</v>
      </c>
      <c r="DL31" s="188">
        <f t="shared" si="18"/>
        <v>851.40000000000009</v>
      </c>
      <c r="DM31" s="188">
        <f t="shared" si="18"/>
        <v>602.69999999999993</v>
      </c>
      <c r="DN31" s="188">
        <f t="shared" si="18"/>
        <v>619</v>
      </c>
      <c r="DO31" s="188">
        <f t="shared" si="18"/>
        <v>614.9</v>
      </c>
      <c r="DP31" s="188">
        <f t="shared" si="18"/>
        <v>764.5</v>
      </c>
      <c r="DQ31" s="188">
        <f t="shared" si="18"/>
        <v>695</v>
      </c>
      <c r="DR31" s="188">
        <f t="shared" si="18"/>
        <v>896.5</v>
      </c>
      <c r="DS31" s="188">
        <f t="shared" si="18"/>
        <v>1050.5</v>
      </c>
      <c r="DT31" s="188">
        <f t="shared" si="18"/>
        <v>1191.75</v>
      </c>
      <c r="DU31" s="188">
        <f t="shared" si="18"/>
        <v>833.7</v>
      </c>
      <c r="DV31" s="188">
        <f t="shared" si="18"/>
        <v>858</v>
      </c>
      <c r="DW31" s="188">
        <f t="shared" si="18"/>
        <v>720</v>
      </c>
      <c r="DX31" s="188">
        <f t="shared" si="18"/>
        <v>862.40000000000009</v>
      </c>
      <c r="DY31" s="188">
        <f t="shared" si="18"/>
        <v>584</v>
      </c>
      <c r="DZ31" s="188">
        <f t="shared" si="18"/>
        <v>629</v>
      </c>
      <c r="EA31" s="188">
        <f t="shared" si="18"/>
        <v>654.35</v>
      </c>
      <c r="EB31" s="188">
        <f t="shared" si="18"/>
        <v>781</v>
      </c>
      <c r="EC31" s="188">
        <f t="shared" si="18"/>
        <v>710</v>
      </c>
      <c r="ED31" s="188">
        <f t="shared" si="18"/>
        <v>913</v>
      </c>
      <c r="EE31" s="188">
        <f t="shared" si="18"/>
        <v>1018.5</v>
      </c>
      <c r="EF31" s="188">
        <f t="shared" si="18"/>
        <v>1265</v>
      </c>
      <c r="EG31" s="188">
        <f t="shared" si="18"/>
        <v>844.2</v>
      </c>
      <c r="EH31" s="188">
        <f t="shared" si="18"/>
        <v>834.75</v>
      </c>
      <c r="EI31" s="188">
        <f t="shared" si="18"/>
        <v>771.75</v>
      </c>
      <c r="EJ31" s="188">
        <f t="shared" si="18"/>
        <v>913.1</v>
      </c>
    </row>
    <row r="32" spans="1:140" ht="13.65" customHeight="1" x14ac:dyDescent="0.2">
      <c r="A32" s="165" t="s">
        <v>141</v>
      </c>
      <c r="B32" s="166"/>
      <c r="C32" s="132">
        <f t="shared" si="16"/>
        <v>-7.3000000000007503E-3</v>
      </c>
      <c r="D32" s="132">
        <f t="shared" ca="1" si="16"/>
        <v>1.2000000000000028</v>
      </c>
      <c r="E32" s="132">
        <f t="shared" si="16"/>
        <v>0.80000000000000071</v>
      </c>
      <c r="F32" s="167">
        <f t="shared" ca="1" si="16"/>
        <v>0.69638053939714695</v>
      </c>
      <c r="G32" s="132">
        <f t="shared" si="16"/>
        <v>0.75</v>
      </c>
      <c r="H32" s="132">
        <f t="shared" si="16"/>
        <v>0.75</v>
      </c>
      <c r="I32" s="132">
        <f t="shared" si="16"/>
        <v>0.75</v>
      </c>
      <c r="J32" s="132">
        <f t="shared" si="16"/>
        <v>0.5</v>
      </c>
      <c r="K32" s="132">
        <f t="shared" si="16"/>
        <v>0.75</v>
      </c>
      <c r="L32" s="132">
        <f t="shared" si="16"/>
        <v>0.25</v>
      </c>
      <c r="M32" s="132">
        <f t="shared" si="16"/>
        <v>0.25</v>
      </c>
      <c r="N32" s="132">
        <f t="shared" si="16"/>
        <v>0.25</v>
      </c>
      <c r="O32" s="132">
        <f t="shared" si="16"/>
        <v>1</v>
      </c>
      <c r="P32" s="132">
        <f t="shared" si="16"/>
        <v>1</v>
      </c>
      <c r="Q32" s="132">
        <f t="shared" si="16"/>
        <v>1</v>
      </c>
      <c r="R32" s="132">
        <f t="shared" si="16"/>
        <v>1</v>
      </c>
      <c r="S32" s="132">
        <f t="shared" si="16"/>
        <v>0.5</v>
      </c>
      <c r="T32" s="132">
        <f t="shared" si="16"/>
        <v>0.5</v>
      </c>
      <c r="U32" s="132">
        <f t="shared" si="16"/>
        <v>0.5</v>
      </c>
      <c r="V32" s="132">
        <f t="shared" si="16"/>
        <v>0.5</v>
      </c>
      <c r="W32" s="167">
        <f t="shared" si="16"/>
        <v>0.62450980392156907</v>
      </c>
      <c r="X32" s="132">
        <f t="shared" si="16"/>
        <v>0.67254901960784252</v>
      </c>
      <c r="Y32" s="132">
        <f t="shared" si="16"/>
        <v>0.60000000000000853</v>
      </c>
      <c r="Z32" s="132">
        <f t="shared" si="16"/>
        <v>0.60000000000000142</v>
      </c>
      <c r="AA32" s="132">
        <f t="shared" si="16"/>
        <v>0.60000000000001563</v>
      </c>
      <c r="AB32" s="132">
        <f t="shared" si="16"/>
        <v>0.59999999999999432</v>
      </c>
      <c r="AC32" s="168">
        <f t="shared" ca="1" si="16"/>
        <v>0.61880680782578423</v>
      </c>
      <c r="AD32" s="163"/>
      <c r="AE32" s="163"/>
      <c r="AF32" s="164"/>
      <c r="AG32" s="132">
        <f t="shared" ref="AG32:CR34" si="19">AG13*AG$5</f>
        <v>687.5</v>
      </c>
      <c r="AH32" s="188">
        <f t="shared" si="19"/>
        <v>625</v>
      </c>
      <c r="AI32" s="188">
        <f t="shared" si="19"/>
        <v>640.5</v>
      </c>
      <c r="AJ32" s="188">
        <f t="shared" si="19"/>
        <v>649</v>
      </c>
      <c r="AK32" s="188">
        <f t="shared" si="19"/>
        <v>720.5</v>
      </c>
      <c r="AL32" s="188">
        <f t="shared" si="19"/>
        <v>750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810.75</v>
      </c>
      <c r="AQ32" s="188">
        <f t="shared" si="19"/>
        <v>690</v>
      </c>
      <c r="AR32" s="188">
        <f t="shared" si="19"/>
        <v>771.75</v>
      </c>
      <c r="AS32" s="188">
        <f t="shared" si="19"/>
        <v>825</v>
      </c>
      <c r="AT32" s="188">
        <f t="shared" si="19"/>
        <v>730</v>
      </c>
      <c r="AU32" s="188">
        <f t="shared" si="19"/>
        <v>714</v>
      </c>
      <c r="AV32" s="188">
        <f t="shared" si="19"/>
        <v>737</v>
      </c>
      <c r="AW32" s="188">
        <f t="shared" si="19"/>
        <v>719.25</v>
      </c>
      <c r="AX32" s="188">
        <f t="shared" si="19"/>
        <v>908.25</v>
      </c>
      <c r="AY32" s="188">
        <f t="shared" si="19"/>
        <v>1177</v>
      </c>
      <c r="AZ32" s="188">
        <f t="shared" si="19"/>
        <v>1207.5</v>
      </c>
      <c r="BA32" s="188">
        <f t="shared" si="19"/>
        <v>976.5</v>
      </c>
      <c r="BB32" s="188">
        <f t="shared" si="19"/>
        <v>828</v>
      </c>
      <c r="BC32" s="188">
        <f t="shared" si="19"/>
        <v>655.5</v>
      </c>
      <c r="BD32" s="188">
        <f t="shared" si="19"/>
        <v>858</v>
      </c>
      <c r="BE32" s="188">
        <f t="shared" si="19"/>
        <v>833.7</v>
      </c>
      <c r="BF32" s="188">
        <f t="shared" si="19"/>
        <v>754</v>
      </c>
      <c r="BG32" s="188">
        <f t="shared" si="19"/>
        <v>815.35</v>
      </c>
      <c r="BH32" s="188">
        <f t="shared" si="19"/>
        <v>763.40000000000009</v>
      </c>
      <c r="BI32" s="188">
        <f t="shared" si="19"/>
        <v>709</v>
      </c>
      <c r="BJ32" s="188">
        <f t="shared" si="19"/>
        <v>966.90000000000009</v>
      </c>
      <c r="BK32" s="188">
        <f t="shared" si="19"/>
        <v>1048.95</v>
      </c>
      <c r="BL32" s="188">
        <f t="shared" si="19"/>
        <v>1153.9000000000001</v>
      </c>
      <c r="BM32" s="188">
        <f t="shared" si="19"/>
        <v>912.45</v>
      </c>
      <c r="BN32" s="188">
        <f t="shared" si="19"/>
        <v>791.7</v>
      </c>
      <c r="BO32" s="188">
        <f t="shared" si="19"/>
        <v>786.45</v>
      </c>
      <c r="BP32" s="188">
        <f t="shared" si="19"/>
        <v>953.35</v>
      </c>
      <c r="BQ32" s="188">
        <f t="shared" si="19"/>
        <v>849.45</v>
      </c>
      <c r="BR32" s="188">
        <f t="shared" si="19"/>
        <v>769</v>
      </c>
      <c r="BS32" s="188">
        <f t="shared" si="19"/>
        <v>838.35</v>
      </c>
      <c r="BT32" s="188">
        <f t="shared" si="19"/>
        <v>760.2</v>
      </c>
      <c r="BU32" s="188">
        <f t="shared" si="19"/>
        <v>770.7</v>
      </c>
      <c r="BV32" s="188">
        <f t="shared" si="19"/>
        <v>972.40000000000009</v>
      </c>
      <c r="BW32" s="188">
        <f t="shared" si="19"/>
        <v>959</v>
      </c>
      <c r="BX32" s="188">
        <f t="shared" si="19"/>
        <v>1137.3500000000001</v>
      </c>
      <c r="BY32" s="188">
        <f t="shared" si="19"/>
        <v>880.95</v>
      </c>
      <c r="BZ32" s="188">
        <f t="shared" si="19"/>
        <v>823.2</v>
      </c>
      <c r="CA32" s="188">
        <f t="shared" si="19"/>
        <v>812.7</v>
      </c>
      <c r="CB32" s="188">
        <f t="shared" si="19"/>
        <v>896.7</v>
      </c>
      <c r="CC32" s="188">
        <f t="shared" si="19"/>
        <v>859.95</v>
      </c>
      <c r="CD32" s="188">
        <f t="shared" si="19"/>
        <v>780.8</v>
      </c>
      <c r="CE32" s="188">
        <f t="shared" si="19"/>
        <v>860.66000000000008</v>
      </c>
      <c r="CF32" s="188">
        <f t="shared" si="19"/>
        <v>748</v>
      </c>
      <c r="CG32" s="188">
        <f t="shared" si="19"/>
        <v>833.8</v>
      </c>
      <c r="CH32" s="188">
        <f t="shared" si="19"/>
        <v>980.09999999999991</v>
      </c>
      <c r="CI32" s="188">
        <f t="shared" si="19"/>
        <v>928</v>
      </c>
      <c r="CJ32" s="188">
        <f t="shared" si="19"/>
        <v>1079.8500000000001</v>
      </c>
      <c r="CK32" s="188">
        <f t="shared" si="19"/>
        <v>817.2</v>
      </c>
      <c r="CL32" s="188">
        <f t="shared" si="19"/>
        <v>888.36</v>
      </c>
      <c r="CM32" s="188">
        <f t="shared" si="19"/>
        <v>836.43</v>
      </c>
      <c r="CN32" s="188">
        <f t="shared" si="19"/>
        <v>874.59999999999991</v>
      </c>
      <c r="CO32" s="188">
        <f t="shared" si="19"/>
        <v>909.7</v>
      </c>
      <c r="CP32" s="188">
        <f t="shared" si="19"/>
        <v>789.59999999999991</v>
      </c>
      <c r="CQ32" s="188">
        <f t="shared" si="19"/>
        <v>837.54</v>
      </c>
      <c r="CR32" s="188">
        <f t="shared" si="19"/>
        <v>801.57</v>
      </c>
      <c r="CS32" s="188">
        <f>CS13*CS$5</f>
        <v>850.74</v>
      </c>
      <c r="CT32" s="188">
        <f t="shared" si="18"/>
        <v>941.85</v>
      </c>
      <c r="CU32" s="188">
        <f t="shared" si="18"/>
        <v>958.8599999999999</v>
      </c>
      <c r="CV32" s="188">
        <f t="shared" si="18"/>
        <v>1050.8699999999999</v>
      </c>
      <c r="CW32" s="188">
        <f t="shared" si="18"/>
        <v>767.03</v>
      </c>
      <c r="CX32" s="188">
        <f t="shared" si="18"/>
        <v>946.22</v>
      </c>
      <c r="CY32" s="188">
        <f t="shared" si="18"/>
        <v>851.76</v>
      </c>
      <c r="CZ32" s="188">
        <f t="shared" si="18"/>
        <v>888.19999999999993</v>
      </c>
      <c r="DA32" s="188">
        <f t="shared" si="18"/>
        <v>914.76</v>
      </c>
      <c r="DB32" s="188">
        <f t="shared" si="18"/>
        <v>833.91</v>
      </c>
      <c r="DC32" s="188">
        <f t="shared" si="18"/>
        <v>803.88</v>
      </c>
      <c r="DD32" s="188">
        <f t="shared" si="18"/>
        <v>844.14</v>
      </c>
      <c r="DE32" s="188">
        <f t="shared" si="18"/>
        <v>816.27</v>
      </c>
      <c r="DF32" s="188">
        <f t="shared" si="18"/>
        <v>947.52</v>
      </c>
      <c r="DG32" s="188">
        <f t="shared" si="18"/>
        <v>1011.7800000000001</v>
      </c>
      <c r="DH32" s="188">
        <f t="shared" si="18"/>
        <v>967.05</v>
      </c>
      <c r="DI32" s="188">
        <f t="shared" si="18"/>
        <v>853.8599999999999</v>
      </c>
      <c r="DJ32" s="188">
        <f t="shared" si="18"/>
        <v>951.28</v>
      </c>
      <c r="DK32" s="188">
        <f t="shared" si="18"/>
        <v>774.82</v>
      </c>
      <c r="DL32" s="188">
        <f t="shared" si="18"/>
        <v>982.3</v>
      </c>
      <c r="DM32" s="188">
        <f t="shared" si="18"/>
        <v>878.22</v>
      </c>
      <c r="DN32" s="188">
        <f t="shared" si="18"/>
        <v>798.6</v>
      </c>
      <c r="DO32" s="188">
        <f t="shared" si="18"/>
        <v>847</v>
      </c>
      <c r="DP32" s="188">
        <f t="shared" si="18"/>
        <v>848.54</v>
      </c>
      <c r="DQ32" s="188">
        <f t="shared" si="18"/>
        <v>781.59999999999991</v>
      </c>
      <c r="DR32" s="188">
        <f t="shared" si="18"/>
        <v>998.58</v>
      </c>
      <c r="DS32" s="188">
        <f t="shared" si="18"/>
        <v>1019.04</v>
      </c>
      <c r="DT32" s="188">
        <f t="shared" si="18"/>
        <v>974.82</v>
      </c>
      <c r="DU32" s="188">
        <f t="shared" si="18"/>
        <v>860.16</v>
      </c>
      <c r="DV32" s="188">
        <f t="shared" si="18"/>
        <v>914.76</v>
      </c>
      <c r="DW32" s="188">
        <f t="shared" si="18"/>
        <v>819.80000000000007</v>
      </c>
      <c r="DX32" s="188">
        <f t="shared" si="18"/>
        <v>987.58</v>
      </c>
      <c r="DY32" s="188">
        <f t="shared" si="18"/>
        <v>841</v>
      </c>
      <c r="DZ32" s="188">
        <f t="shared" si="18"/>
        <v>803.19999999999993</v>
      </c>
      <c r="EA32" s="188">
        <f t="shared" si="18"/>
        <v>890.33</v>
      </c>
      <c r="EB32" s="188">
        <f t="shared" si="18"/>
        <v>852.71999999999991</v>
      </c>
      <c r="EC32" s="188">
        <f t="shared" si="18"/>
        <v>785.6</v>
      </c>
      <c r="ED32" s="188">
        <f t="shared" si="18"/>
        <v>1004.3</v>
      </c>
      <c r="EE32" s="188">
        <f t="shared" si="18"/>
        <v>979.65</v>
      </c>
      <c r="EF32" s="188">
        <f t="shared" si="18"/>
        <v>1029.1600000000001</v>
      </c>
      <c r="EG32" s="188">
        <f t="shared" si="18"/>
        <v>866.45999999999992</v>
      </c>
      <c r="EH32" s="188">
        <f t="shared" si="18"/>
        <v>877.59</v>
      </c>
      <c r="EI32" s="188">
        <f t="shared" si="18"/>
        <v>865.2</v>
      </c>
      <c r="EJ32" s="188">
        <f t="shared" si="18"/>
        <v>1037.99</v>
      </c>
    </row>
    <row r="33" spans="1:140" ht="13.65" customHeight="1" x14ac:dyDescent="0.2">
      <c r="A33" s="165" t="s">
        <v>142</v>
      </c>
      <c r="B33" s="142"/>
      <c r="C33" s="132">
        <f t="shared" si="16"/>
        <v>1.3333333333314101E-3</v>
      </c>
      <c r="D33" s="132">
        <f t="shared" ca="1" si="16"/>
        <v>0.76999999999999957</v>
      </c>
      <c r="E33" s="132">
        <f t="shared" si="16"/>
        <v>0.5</v>
      </c>
      <c r="F33" s="167">
        <f t="shared" ca="1" si="16"/>
        <v>0.45170844350431949</v>
      </c>
      <c r="G33" s="132">
        <f t="shared" si="16"/>
        <v>0.625</v>
      </c>
      <c r="H33" s="132">
        <f t="shared" si="16"/>
        <v>0.5</v>
      </c>
      <c r="I33" s="132">
        <f t="shared" si="16"/>
        <v>0.75</v>
      </c>
      <c r="J33" s="132">
        <f t="shared" si="16"/>
        <v>0.375</v>
      </c>
      <c r="K33" s="132">
        <f t="shared" si="16"/>
        <v>0.75</v>
      </c>
      <c r="L33" s="132">
        <f t="shared" si="16"/>
        <v>0</v>
      </c>
      <c r="M33" s="132">
        <f t="shared" si="16"/>
        <v>1.5</v>
      </c>
      <c r="N33" s="132">
        <f t="shared" si="16"/>
        <v>1.5</v>
      </c>
      <c r="O33" s="132">
        <f t="shared" si="16"/>
        <v>1</v>
      </c>
      <c r="P33" s="132">
        <f t="shared" si="16"/>
        <v>1</v>
      </c>
      <c r="Q33" s="132">
        <f t="shared" si="16"/>
        <v>1</v>
      </c>
      <c r="R33" s="132">
        <f t="shared" si="16"/>
        <v>1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0.66176470588235503</v>
      </c>
      <c r="X33" s="132">
        <f t="shared" si="16"/>
        <v>0.27058823529411313</v>
      </c>
      <c r="Y33" s="132">
        <f t="shared" si="16"/>
        <v>0.39429530201341834</v>
      </c>
      <c r="Z33" s="132">
        <f t="shared" si="16"/>
        <v>0.42207843137254031</v>
      </c>
      <c r="AA33" s="132">
        <f t="shared" si="16"/>
        <v>0.41935294117649136</v>
      </c>
      <c r="AB33" s="132">
        <f t="shared" si="16"/>
        <v>0.42160156249999403</v>
      </c>
      <c r="AC33" s="168">
        <f t="shared" ca="1" si="16"/>
        <v>0.4361981332461653</v>
      </c>
      <c r="AD33" s="163"/>
      <c r="AE33" s="163"/>
      <c r="AF33" s="164"/>
      <c r="AG33" s="132">
        <f t="shared" si="19"/>
        <v>649</v>
      </c>
      <c r="AH33" s="188">
        <f t="shared" si="19"/>
        <v>575</v>
      </c>
      <c r="AI33" s="188">
        <f t="shared" si="19"/>
        <v>603.75</v>
      </c>
      <c r="AJ33" s="188">
        <f t="shared" si="19"/>
        <v>649</v>
      </c>
      <c r="AK33" s="188">
        <f t="shared" si="19"/>
        <v>715</v>
      </c>
      <c r="AL33" s="188">
        <f t="shared" si="19"/>
        <v>830</v>
      </c>
      <c r="AM33" s="188">
        <f t="shared" si="19"/>
        <v>1078</v>
      </c>
      <c r="AN33" s="188">
        <f t="shared" si="19"/>
        <v>1232</v>
      </c>
      <c r="AO33" s="188">
        <f t="shared" si="19"/>
        <v>930</v>
      </c>
      <c r="AP33" s="188">
        <f t="shared" si="19"/>
        <v>770.5</v>
      </c>
      <c r="AQ33" s="188">
        <f t="shared" si="19"/>
        <v>630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65" customHeight="1" thickBot="1" x14ac:dyDescent="0.25">
      <c r="A34" s="170" t="s">
        <v>143</v>
      </c>
      <c r="B34" s="171"/>
      <c r="C34" s="136">
        <f t="shared" si="16"/>
        <v>1.3333333333314101E-3</v>
      </c>
      <c r="D34" s="136">
        <f t="shared" ca="1" si="16"/>
        <v>0.76999999999999957</v>
      </c>
      <c r="E34" s="136">
        <f t="shared" si="16"/>
        <v>0.5</v>
      </c>
      <c r="F34" s="172">
        <f t="shared" ca="1" si="16"/>
        <v>0.45699665080204355</v>
      </c>
      <c r="G34" s="136">
        <f t="shared" si="16"/>
        <v>0.625</v>
      </c>
      <c r="H34" s="136">
        <f t="shared" si="16"/>
        <v>0.5</v>
      </c>
      <c r="I34" s="136">
        <f t="shared" si="16"/>
        <v>0.75</v>
      </c>
      <c r="J34" s="136">
        <f t="shared" si="16"/>
        <v>0.375</v>
      </c>
      <c r="K34" s="136">
        <f t="shared" si="16"/>
        <v>0.75</v>
      </c>
      <c r="L34" s="136">
        <f t="shared" si="16"/>
        <v>0</v>
      </c>
      <c r="M34" s="136">
        <f t="shared" si="16"/>
        <v>1.5</v>
      </c>
      <c r="N34" s="136">
        <f t="shared" si="16"/>
        <v>1.5</v>
      </c>
      <c r="O34" s="136">
        <f t="shared" si="16"/>
        <v>1</v>
      </c>
      <c r="P34" s="136">
        <f t="shared" si="16"/>
        <v>1</v>
      </c>
      <c r="Q34" s="136">
        <f t="shared" si="16"/>
        <v>1</v>
      </c>
      <c r="R34" s="136">
        <f t="shared" si="16"/>
        <v>1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0.66176470588234793</v>
      </c>
      <c r="X34" s="136">
        <f t="shared" si="16"/>
        <v>0.27058823529412024</v>
      </c>
      <c r="Y34" s="136">
        <f t="shared" si="16"/>
        <v>0.39429530201343255</v>
      </c>
      <c r="Z34" s="136">
        <f t="shared" si="16"/>
        <v>0.42207843137254741</v>
      </c>
      <c r="AA34" s="136">
        <f t="shared" si="16"/>
        <v>0.41935294117647004</v>
      </c>
      <c r="AB34" s="136">
        <f t="shared" si="16"/>
        <v>0.42160156249999403</v>
      </c>
      <c r="AC34" s="173">
        <f t="shared" ca="1" si="16"/>
        <v>0.43713349259837031</v>
      </c>
      <c r="AD34" s="163"/>
      <c r="AE34" s="163"/>
      <c r="AF34" s="164"/>
      <c r="AG34" s="132">
        <f t="shared" si="19"/>
        <v>682</v>
      </c>
      <c r="AH34" s="188">
        <f t="shared" si="19"/>
        <v>600</v>
      </c>
      <c r="AI34" s="188">
        <f t="shared" si="19"/>
        <v>630</v>
      </c>
      <c r="AJ34" s="188">
        <f t="shared" si="19"/>
        <v>693</v>
      </c>
      <c r="AK34" s="188">
        <f t="shared" si="19"/>
        <v>781</v>
      </c>
      <c r="AL34" s="188">
        <f t="shared" si="19"/>
        <v>930</v>
      </c>
      <c r="AM34" s="188">
        <f t="shared" si="19"/>
        <v>1232</v>
      </c>
      <c r="AN34" s="188">
        <f t="shared" si="19"/>
        <v>1452</v>
      </c>
      <c r="AO34" s="188">
        <f t="shared" si="19"/>
        <v>1070</v>
      </c>
      <c r="AP34" s="188">
        <f t="shared" si="19"/>
        <v>828</v>
      </c>
      <c r="AQ34" s="188">
        <f t="shared" si="19"/>
        <v>670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173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173</v>
      </c>
      <c r="B37" s="178"/>
      <c r="C37" s="179">
        <f t="shared" ref="C37:AC37" si="22">C18-C56</f>
        <v>2.1916666666666664</v>
      </c>
      <c r="D37" s="179">
        <f t="shared" ca="1" si="22"/>
        <v>1</v>
      </c>
      <c r="E37" s="179">
        <f t="shared" si="22"/>
        <v>0</v>
      </c>
      <c r="F37" s="180">
        <f t="shared" ca="1" si="22"/>
        <v>1.2002291346697405</v>
      </c>
      <c r="G37" s="179">
        <f t="shared" si="22"/>
        <v>3.4999923706052982E-2</v>
      </c>
      <c r="H37" s="179">
        <f t="shared" si="22"/>
        <v>0.1900015258789054</v>
      </c>
      <c r="I37" s="179">
        <f t="shared" si="22"/>
        <v>-0.12000167846679233</v>
      </c>
      <c r="J37" s="179">
        <f t="shared" si="22"/>
        <v>-2.0000534057615482E-2</v>
      </c>
      <c r="K37" s="179">
        <f t="shared" si="22"/>
        <v>2.9999084472656534E-2</v>
      </c>
      <c r="L37" s="179">
        <f t="shared" si="22"/>
        <v>-7.0000152587887499E-2</v>
      </c>
      <c r="M37" s="179">
        <f t="shared" si="22"/>
        <v>-0.13999923706055029</v>
      </c>
      <c r="N37" s="179">
        <f t="shared" si="22"/>
        <v>-0.18764067101108139</v>
      </c>
      <c r="O37" s="179">
        <f t="shared" si="22"/>
        <v>-0.21551815189047119</v>
      </c>
      <c r="P37" s="179">
        <f t="shared" si="22"/>
        <v>-0.19578742870921673</v>
      </c>
      <c r="Q37" s="179">
        <f t="shared" si="22"/>
        <v>-0.23524887507171854</v>
      </c>
      <c r="R37" s="179">
        <f t="shared" si="22"/>
        <v>-0.25560222586835835</v>
      </c>
      <c r="S37" s="179">
        <f t="shared" si="22"/>
        <v>-0.24773429032315164</v>
      </c>
      <c r="T37" s="179">
        <f t="shared" si="22"/>
        <v>-0.24666588590870475</v>
      </c>
      <c r="U37" s="179">
        <f t="shared" si="22"/>
        <v>-0.24768540376714299</v>
      </c>
      <c r="V37" s="179">
        <f t="shared" si="22"/>
        <v>-0.24885158129358587</v>
      </c>
      <c r="W37" s="180">
        <f t="shared" si="22"/>
        <v>-0.14278654540201785</v>
      </c>
      <c r="X37" s="179">
        <f t="shared" si="22"/>
        <v>-5.7006528967185943E-2</v>
      </c>
      <c r="Y37" s="179">
        <f t="shared" si="22"/>
        <v>-2.7560232582573008E-3</v>
      </c>
      <c r="Z37" s="179">
        <f t="shared" si="22"/>
        <v>4.0654552992904769E-3</v>
      </c>
      <c r="AA37" s="179">
        <f t="shared" si="22"/>
        <v>-6.8918765308133345E-2</v>
      </c>
      <c r="AB37" s="179">
        <f t="shared" si="22"/>
        <v>-0.19596095146581405</v>
      </c>
      <c r="AC37" s="182">
        <f t="shared" ca="1" si="22"/>
        <v>-4.1249216856428461E-2</v>
      </c>
      <c r="AD37" s="163"/>
      <c r="AE37" s="163"/>
      <c r="AF37" s="164"/>
      <c r="AG37" s="132">
        <f>AG18*AG$5</f>
        <v>1028.2473370361326</v>
      </c>
      <c r="AH37" s="188">
        <f t="shared" ref="AH37:CS37" si="23">AH18*AH$5</f>
        <v>920.89475402832034</v>
      </c>
      <c r="AI37" s="188">
        <f t="shared" si="23"/>
        <v>944.77027404785156</v>
      </c>
      <c r="AJ37" s="188">
        <f t="shared" si="23"/>
        <v>926.07407470703129</v>
      </c>
      <c r="AK37" s="188">
        <f t="shared" si="23"/>
        <v>936.30432312011715</v>
      </c>
      <c r="AL37" s="188">
        <f t="shared" si="23"/>
        <v>868.31369712388005</v>
      </c>
      <c r="AM37" s="188">
        <f t="shared" si="23"/>
        <v>1012.7448639430964</v>
      </c>
      <c r="AN37" s="188">
        <f t="shared" si="23"/>
        <v>1027.8501897100161</v>
      </c>
      <c r="AO37" s="188">
        <f t="shared" si="23"/>
        <v>933.76100225537687</v>
      </c>
      <c r="AP37" s="188">
        <f t="shared" si="23"/>
        <v>1043.363905056696</v>
      </c>
      <c r="AQ37" s="188">
        <f t="shared" si="23"/>
        <v>1002.4458436295787</v>
      </c>
      <c r="AR37" s="188">
        <f t="shared" si="23"/>
        <v>1134.8516467193119</v>
      </c>
      <c r="AS37" s="188">
        <f t="shared" si="23"/>
        <v>1040.1217804644268</v>
      </c>
      <c r="AT37" s="188">
        <f t="shared" si="23"/>
        <v>917.48881920827785</v>
      </c>
      <c r="AU37" s="188">
        <f t="shared" si="23"/>
        <v>927.2687704982975</v>
      </c>
      <c r="AV37" s="188">
        <f t="shared" si="23"/>
        <v>909.46377112081939</v>
      </c>
      <c r="AW37" s="188">
        <f t="shared" si="23"/>
        <v>872.47964484780778</v>
      </c>
      <c r="AX37" s="188">
        <f t="shared" si="23"/>
        <v>883.07804205696061</v>
      </c>
      <c r="AY37" s="188">
        <f t="shared" si="23"/>
        <v>933.80167976866676</v>
      </c>
      <c r="AZ37" s="188">
        <f t="shared" si="23"/>
        <v>898.63189067342068</v>
      </c>
      <c r="BA37" s="188">
        <f t="shared" si="23"/>
        <v>900.62649356382963</v>
      </c>
      <c r="BB37" s="188">
        <f t="shared" si="23"/>
        <v>991.84191197906716</v>
      </c>
      <c r="BC37" s="188">
        <f t="shared" si="23"/>
        <v>891.96371239451628</v>
      </c>
      <c r="BD37" s="188">
        <f t="shared" si="23"/>
        <v>1091.6709102296554</v>
      </c>
      <c r="BE37" s="188">
        <f t="shared" si="23"/>
        <v>1010.8392530672301</v>
      </c>
      <c r="BF37" s="188">
        <f t="shared" si="23"/>
        <v>927.41683782771111</v>
      </c>
      <c r="BG37" s="188">
        <f t="shared" si="23"/>
        <v>1019.4220317908274</v>
      </c>
      <c r="BH37" s="188">
        <f t="shared" si="23"/>
        <v>899.57648719964789</v>
      </c>
      <c r="BI37" s="188">
        <f t="shared" si="23"/>
        <v>816.36438190384581</v>
      </c>
      <c r="BJ37" s="188">
        <f t="shared" si="23"/>
        <v>908.57270084337154</v>
      </c>
      <c r="BK37" s="188">
        <f t="shared" si="23"/>
        <v>881.79521198515329</v>
      </c>
      <c r="BL37" s="188">
        <f t="shared" si="23"/>
        <v>934.78964165327204</v>
      </c>
      <c r="BM37" s="188">
        <f t="shared" si="23"/>
        <v>892.46093860035694</v>
      </c>
      <c r="BN37" s="188">
        <f t="shared" si="23"/>
        <v>894.23437590272965</v>
      </c>
      <c r="BO37" s="188">
        <f t="shared" si="23"/>
        <v>966.02672411562844</v>
      </c>
      <c r="BP37" s="188">
        <f t="shared" si="23"/>
        <v>1114.9643229171807</v>
      </c>
      <c r="BQ37" s="188">
        <f t="shared" si="23"/>
        <v>988.35257344528588</v>
      </c>
      <c r="BR37" s="188">
        <f t="shared" si="23"/>
        <v>907.76786011968682</v>
      </c>
      <c r="BS37" s="188">
        <f t="shared" si="23"/>
        <v>999.18587335184134</v>
      </c>
      <c r="BT37" s="188">
        <f t="shared" si="23"/>
        <v>845.29786865935444</v>
      </c>
      <c r="BU37" s="188">
        <f t="shared" si="23"/>
        <v>843.89425743873085</v>
      </c>
      <c r="BV37" s="188">
        <f t="shared" si="23"/>
        <v>894.16116910171036</v>
      </c>
      <c r="BW37" s="188">
        <f t="shared" si="23"/>
        <v>826.04725595588263</v>
      </c>
      <c r="BX37" s="188">
        <f t="shared" si="23"/>
        <v>960.91243056167582</v>
      </c>
      <c r="BY37" s="188">
        <f t="shared" si="23"/>
        <v>877.52890192556163</v>
      </c>
      <c r="BZ37" s="188">
        <f t="shared" si="23"/>
        <v>879.21761456085233</v>
      </c>
      <c r="CA37" s="188">
        <f t="shared" si="23"/>
        <v>944.8101079411457</v>
      </c>
      <c r="CB37" s="188">
        <f t="shared" si="23"/>
        <v>994.62618864364902</v>
      </c>
      <c r="CC37" s="188">
        <f t="shared" si="23"/>
        <v>893.97432076384507</v>
      </c>
      <c r="CD37" s="188">
        <f t="shared" si="23"/>
        <v>822.34197451315879</v>
      </c>
      <c r="CE37" s="188">
        <f t="shared" si="23"/>
        <v>906.7386758908475</v>
      </c>
      <c r="CF37" s="188">
        <f t="shared" si="23"/>
        <v>732.58997737115931</v>
      </c>
      <c r="CG37" s="188">
        <f t="shared" si="23"/>
        <v>804.90504598533096</v>
      </c>
      <c r="CH37" s="188">
        <f t="shared" si="23"/>
        <v>814.18213397564944</v>
      </c>
      <c r="CI37" s="188">
        <f t="shared" si="23"/>
        <v>752.11467858981814</v>
      </c>
      <c r="CJ37" s="188">
        <f t="shared" si="23"/>
        <v>874.96823410463128</v>
      </c>
      <c r="CK37" s="188">
        <f t="shared" si="23"/>
        <v>761.3087871881628</v>
      </c>
      <c r="CL37" s="188">
        <f t="shared" si="23"/>
        <v>839.32981018355611</v>
      </c>
      <c r="CM37" s="188">
        <f t="shared" si="23"/>
        <v>860.45442068503064</v>
      </c>
      <c r="CN37" s="188">
        <f t="shared" si="23"/>
        <v>861.38125534228311</v>
      </c>
      <c r="CO37" s="188">
        <f t="shared" si="23"/>
        <v>968.9006748346826</v>
      </c>
      <c r="CP37" s="188">
        <f t="shared" si="23"/>
        <v>851.3765444023029</v>
      </c>
      <c r="CQ37" s="188">
        <f t="shared" si="23"/>
        <v>898.83623868518271</v>
      </c>
      <c r="CR37" s="188">
        <f t="shared" si="23"/>
        <v>797.4618783778501</v>
      </c>
      <c r="CS37" s="188">
        <f t="shared" si="23"/>
        <v>834.25716561125637</v>
      </c>
      <c r="CT37" s="188">
        <f t="shared" ref="CT37:EJ37" si="24">CT18*CT$5</f>
        <v>804.99304517282087</v>
      </c>
      <c r="CU37" s="188">
        <f t="shared" si="24"/>
        <v>817.34813624061007</v>
      </c>
      <c r="CV37" s="188">
        <f t="shared" si="24"/>
        <v>904.97456091035326</v>
      </c>
      <c r="CW37" s="188">
        <f t="shared" si="24"/>
        <v>747.78109309042316</v>
      </c>
      <c r="CX37" s="188">
        <f t="shared" si="24"/>
        <v>906.88484153792854</v>
      </c>
      <c r="CY37" s="188">
        <f t="shared" si="24"/>
        <v>880.88330511940603</v>
      </c>
      <c r="CZ37" s="188">
        <f t="shared" si="24"/>
        <v>880.98158497774523</v>
      </c>
      <c r="DA37" s="188">
        <f t="shared" si="24"/>
        <v>991.24045100727176</v>
      </c>
      <c r="DB37" s="188">
        <f t="shared" si="24"/>
        <v>915.19678618118451</v>
      </c>
      <c r="DC37" s="188">
        <f t="shared" si="24"/>
        <v>879.14769641976011</v>
      </c>
      <c r="DD37" s="188">
        <f t="shared" si="24"/>
        <v>853.27502214684228</v>
      </c>
      <c r="DE37" s="188">
        <f t="shared" si="24"/>
        <v>813.37817592917861</v>
      </c>
      <c r="DF37" s="188">
        <f t="shared" si="24"/>
        <v>822.07978071513833</v>
      </c>
      <c r="DG37" s="188">
        <f t="shared" si="24"/>
        <v>874.22882287072036</v>
      </c>
      <c r="DH37" s="188">
        <f t="shared" si="24"/>
        <v>843.47065601874817</v>
      </c>
      <c r="DI37" s="188">
        <f t="shared" si="24"/>
        <v>843.70363244220516</v>
      </c>
      <c r="DJ37" s="188">
        <f t="shared" si="24"/>
        <v>925.75751407287612</v>
      </c>
      <c r="DK37" s="188">
        <f t="shared" si="24"/>
        <v>814.25898429089909</v>
      </c>
      <c r="DL37" s="188">
        <f t="shared" si="24"/>
        <v>989.70416215031355</v>
      </c>
      <c r="DM37" s="188">
        <f t="shared" si="24"/>
        <v>967.09821830307635</v>
      </c>
      <c r="DN37" s="188">
        <f t="shared" si="24"/>
        <v>891.85014740877273</v>
      </c>
      <c r="DO37" s="188">
        <f t="shared" si="24"/>
        <v>943.50981410093959</v>
      </c>
      <c r="DP37" s="188">
        <f t="shared" si="24"/>
        <v>864.69446490812254</v>
      </c>
      <c r="DQ37" s="188">
        <f t="shared" si="24"/>
        <v>785.42574835930395</v>
      </c>
      <c r="DR37" s="188">
        <f t="shared" si="24"/>
        <v>873.61852923338552</v>
      </c>
      <c r="DS37" s="188">
        <f t="shared" si="24"/>
        <v>887.18853875509171</v>
      </c>
      <c r="DT37" s="188">
        <f t="shared" si="24"/>
        <v>856.39307867677041</v>
      </c>
      <c r="DU37" s="188">
        <f t="shared" si="24"/>
        <v>857.12092246539544</v>
      </c>
      <c r="DV37" s="188">
        <f t="shared" si="24"/>
        <v>900.08784196478314</v>
      </c>
      <c r="DW37" s="188">
        <f t="shared" si="24"/>
        <v>890.19216859060725</v>
      </c>
      <c r="DX37" s="188">
        <f t="shared" si="24"/>
        <v>1026.699965231164</v>
      </c>
      <c r="DY37" s="188">
        <f t="shared" si="24"/>
        <v>955.68060543982779</v>
      </c>
      <c r="DZ37" s="188">
        <f t="shared" si="24"/>
        <v>926.35035870615388</v>
      </c>
      <c r="EA37" s="188">
        <f t="shared" si="24"/>
        <v>1025.8340216510187</v>
      </c>
      <c r="EB37" s="188">
        <f t="shared" si="24"/>
        <v>898.95141331157868</v>
      </c>
      <c r="EC37" s="188">
        <f t="shared" si="24"/>
        <v>816.6931905697304</v>
      </c>
      <c r="ED37" s="188">
        <f t="shared" si="24"/>
        <v>908.26435303227436</v>
      </c>
      <c r="EE37" s="188">
        <f t="shared" si="24"/>
        <v>880.21127030586024</v>
      </c>
      <c r="EF37" s="188">
        <f t="shared" si="24"/>
        <v>932.37329577407945</v>
      </c>
      <c r="EG37" s="188">
        <f t="shared" si="24"/>
        <v>890.87708044279543</v>
      </c>
      <c r="EH37" s="188">
        <f t="shared" si="24"/>
        <v>893.09791883764501</v>
      </c>
      <c r="EI37" s="188">
        <f t="shared" si="24"/>
        <v>950.65301070453972</v>
      </c>
      <c r="EJ37" s="188">
        <f t="shared" si="24"/>
        <v>1091.5546398537797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WORKDAY([6]Top!C3, -1, Holidays)</f>
        <v>37166</v>
      </c>
      <c r="B46" s="142" t="s">
        <v>168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137</v>
      </c>
      <c r="B47" s="166" t="s">
        <v>168</v>
      </c>
      <c r="C47" s="191">
        <v>23.495999999999999</v>
      </c>
      <c r="D47" s="191">
        <v>26</v>
      </c>
      <c r="E47" s="191">
        <v>33</v>
      </c>
      <c r="F47" s="134">
        <v>27.409935483870967</v>
      </c>
      <c r="G47" s="134">
        <v>31.75</v>
      </c>
      <c r="H47" s="134">
        <v>32.5</v>
      </c>
      <c r="I47" s="134">
        <v>31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44.5</v>
      </c>
      <c r="P47" s="134">
        <v>40</v>
      </c>
      <c r="Q47" s="134">
        <v>49</v>
      </c>
      <c r="R47" s="134">
        <v>40</v>
      </c>
      <c r="S47" s="134">
        <v>34.333333333333336</v>
      </c>
      <c r="T47" s="134">
        <v>35.25</v>
      </c>
      <c r="U47" s="134">
        <v>32.75</v>
      </c>
      <c r="V47" s="134">
        <v>35</v>
      </c>
      <c r="W47" s="191">
        <v>33.906862745098039</v>
      </c>
      <c r="X47" s="191">
        <v>35.873529411764707</v>
      </c>
      <c r="Y47" s="191">
        <v>35.403825503355712</v>
      </c>
      <c r="Z47" s="191">
        <v>35.603450980392161</v>
      </c>
      <c r="AA47" s="191">
        <v>36.408647058823526</v>
      </c>
      <c r="AB47" s="192">
        <v>37.593476562500001</v>
      </c>
      <c r="AC47" s="135">
        <v>35.770294915254226</v>
      </c>
      <c r="AG47" s="142">
        <v>32.5</v>
      </c>
      <c r="AH47" s="142">
        <v>31</v>
      </c>
    </row>
    <row r="48" spans="1:140" s="142" customFormat="1" ht="11.25" hidden="1" customHeight="1" x14ac:dyDescent="0.2">
      <c r="A48" s="165" t="s">
        <v>138</v>
      </c>
      <c r="B48" s="142" t="s">
        <v>169</v>
      </c>
      <c r="C48" s="192">
        <v>25.02</v>
      </c>
      <c r="D48" s="192">
        <v>26.75</v>
      </c>
      <c r="E48" s="192">
        <v>33.75</v>
      </c>
      <c r="F48" s="132">
        <v>28.422096774193548</v>
      </c>
      <c r="G48" s="132">
        <v>31.875</v>
      </c>
      <c r="H48" s="132">
        <v>33</v>
      </c>
      <c r="I48" s="132">
        <v>30.75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47.25</v>
      </c>
      <c r="P48" s="132">
        <v>43</v>
      </c>
      <c r="Q48" s="132">
        <v>51.5</v>
      </c>
      <c r="R48" s="132">
        <v>43.5</v>
      </c>
      <c r="S48" s="132">
        <v>33.333333333333336</v>
      </c>
      <c r="T48" s="132">
        <v>34</v>
      </c>
      <c r="U48" s="132">
        <v>32</v>
      </c>
      <c r="V48" s="132">
        <v>34</v>
      </c>
      <c r="W48" s="192">
        <v>35.009803921568626</v>
      </c>
      <c r="X48" s="192">
        <v>37.361568627450986</v>
      </c>
      <c r="Y48" s="192">
        <v>36.883557046979867</v>
      </c>
      <c r="Z48" s="192">
        <v>37.345372549019608</v>
      </c>
      <c r="AA48" s="192">
        <v>39.532970588235301</v>
      </c>
      <c r="AB48" s="192">
        <v>42.080546875000003</v>
      </c>
      <c r="AC48" s="133">
        <v>38.290241525423731</v>
      </c>
      <c r="AG48" s="142">
        <v>33</v>
      </c>
      <c r="AH48" s="142">
        <v>30.75</v>
      </c>
    </row>
    <row r="49" spans="1:34" s="142" customFormat="1" ht="11.25" hidden="1" customHeight="1" x14ac:dyDescent="0.2">
      <c r="A49" s="165" t="s">
        <v>139</v>
      </c>
      <c r="C49" s="192">
        <v>25.034800000000001</v>
      </c>
      <c r="D49" s="192">
        <v>26.4</v>
      </c>
      <c r="E49" s="192">
        <v>33</v>
      </c>
      <c r="F49" s="132">
        <v>28.066625806451611</v>
      </c>
      <c r="G49" s="132">
        <v>32.75</v>
      </c>
      <c r="H49" s="132">
        <v>33</v>
      </c>
      <c r="I49" s="132">
        <v>32.5</v>
      </c>
      <c r="J49" s="132">
        <v>29.75</v>
      </c>
      <c r="K49" s="132">
        <v>30.5</v>
      </c>
      <c r="L49" s="132">
        <v>29</v>
      </c>
      <c r="M49" s="132">
        <v>29</v>
      </c>
      <c r="N49" s="132">
        <v>35.75</v>
      </c>
      <c r="O49" s="132">
        <v>46.5</v>
      </c>
      <c r="P49" s="132">
        <v>43</v>
      </c>
      <c r="Q49" s="132">
        <v>50</v>
      </c>
      <c r="R49" s="132">
        <v>42</v>
      </c>
      <c r="S49" s="132">
        <v>35.25</v>
      </c>
      <c r="T49" s="132">
        <v>36</v>
      </c>
      <c r="U49" s="132">
        <v>33.75</v>
      </c>
      <c r="V49" s="132">
        <v>36</v>
      </c>
      <c r="W49" s="192">
        <v>35.892156862745097</v>
      </c>
      <c r="X49" s="192">
        <v>39.213725490196076</v>
      </c>
      <c r="Y49" s="192">
        <v>39.702651006711413</v>
      </c>
      <c r="Z49" s="192">
        <v>40.14705882352942</v>
      </c>
      <c r="AA49" s="192">
        <v>40.747647058823539</v>
      </c>
      <c r="AB49" s="192">
        <v>41.614804687499998</v>
      </c>
      <c r="AC49" s="133">
        <v>39.6564240677966</v>
      </c>
      <c r="AG49" s="142">
        <v>33</v>
      </c>
      <c r="AH49" s="142">
        <v>32.5</v>
      </c>
    </row>
    <row r="50" spans="1:34" s="142" customFormat="1" ht="11.25" hidden="1" customHeight="1" x14ac:dyDescent="0.2">
      <c r="A50" s="165" t="s">
        <v>140</v>
      </c>
      <c r="B50" s="166"/>
      <c r="C50" s="192">
        <v>27.93180004577637</v>
      </c>
      <c r="D50" s="192">
        <v>24.9</v>
      </c>
      <c r="E50" s="192">
        <v>29</v>
      </c>
      <c r="F50" s="132">
        <v>27.249480660666187</v>
      </c>
      <c r="G50" s="132">
        <v>30.5</v>
      </c>
      <c r="H50" s="132">
        <v>30.5</v>
      </c>
      <c r="I50" s="132">
        <v>30.5</v>
      </c>
      <c r="J50" s="132">
        <v>29.375</v>
      </c>
      <c r="K50" s="132">
        <v>29.75</v>
      </c>
      <c r="L50" s="132">
        <v>29</v>
      </c>
      <c r="M50" s="132">
        <v>29</v>
      </c>
      <c r="N50" s="132">
        <v>35.75</v>
      </c>
      <c r="O50" s="132">
        <v>46.5</v>
      </c>
      <c r="P50" s="132">
        <v>43</v>
      </c>
      <c r="Q50" s="132">
        <v>50</v>
      </c>
      <c r="R50" s="132">
        <v>38.25</v>
      </c>
      <c r="S50" s="132">
        <v>34.833333333333336</v>
      </c>
      <c r="T50" s="132">
        <v>34.75</v>
      </c>
      <c r="U50" s="132">
        <v>33.75</v>
      </c>
      <c r="V50" s="132">
        <v>36</v>
      </c>
      <c r="W50" s="192">
        <v>35.050980392156866</v>
      </c>
      <c r="X50" s="192">
        <v>28.657843137254901</v>
      </c>
      <c r="Y50" s="192">
        <v>25.982382550335572</v>
      </c>
      <c r="Z50" s="192">
        <v>24.100980392156863</v>
      </c>
      <c r="AA50" s="192">
        <v>34.114607843137264</v>
      </c>
      <c r="AB50" s="192">
        <v>38.494726562499999</v>
      </c>
      <c r="AC50" s="133">
        <v>32.072994830915796</v>
      </c>
      <c r="AG50" s="142">
        <v>30.5</v>
      </c>
      <c r="AH50" s="142">
        <v>30.5</v>
      </c>
    </row>
    <row r="51" spans="1:34" s="142" customFormat="1" ht="11.25" hidden="1" customHeight="1" x14ac:dyDescent="0.2">
      <c r="A51" s="165" t="s">
        <v>141</v>
      </c>
      <c r="B51" s="142" t="s">
        <v>170</v>
      </c>
      <c r="C51" s="192">
        <v>24.744800000000001</v>
      </c>
      <c r="D51" s="192">
        <v>24.9</v>
      </c>
      <c r="E51" s="192">
        <v>29</v>
      </c>
      <c r="F51" s="132">
        <v>26.170012903225803</v>
      </c>
      <c r="G51" s="132">
        <v>30.5</v>
      </c>
      <c r="H51" s="132">
        <v>30.5</v>
      </c>
      <c r="I51" s="132">
        <v>30.5</v>
      </c>
      <c r="J51" s="132">
        <v>29.5</v>
      </c>
      <c r="K51" s="132">
        <v>29.75</v>
      </c>
      <c r="L51" s="132">
        <v>29.25</v>
      </c>
      <c r="M51" s="132">
        <v>32.5</v>
      </c>
      <c r="N51" s="132">
        <v>37.25</v>
      </c>
      <c r="O51" s="132">
        <v>48.75</v>
      </c>
      <c r="P51" s="132">
        <v>45.75</v>
      </c>
      <c r="Q51" s="132">
        <v>51.75</v>
      </c>
      <c r="R51" s="132">
        <v>38.25</v>
      </c>
      <c r="S51" s="132">
        <v>35</v>
      </c>
      <c r="T51" s="132">
        <v>34.75</v>
      </c>
      <c r="U51" s="132">
        <v>34</v>
      </c>
      <c r="V51" s="132">
        <v>36.25</v>
      </c>
      <c r="W51" s="192">
        <v>35.920588235294119</v>
      </c>
      <c r="X51" s="192">
        <v>39.860784313725489</v>
      </c>
      <c r="Y51" s="192">
        <v>40.029530201342283</v>
      </c>
      <c r="Z51" s="192">
        <v>40.458823529411774</v>
      </c>
      <c r="AA51" s="192">
        <v>41.078392156862733</v>
      </c>
      <c r="AB51" s="192">
        <v>41.717187500000001</v>
      </c>
      <c r="AC51" s="133">
        <v>39.906059661016961</v>
      </c>
      <c r="AG51" s="142">
        <v>30.5</v>
      </c>
      <c r="AH51" s="142">
        <v>30.5</v>
      </c>
    </row>
    <row r="52" spans="1:34" s="142" customFormat="1" ht="11.25" hidden="1" customHeight="1" x14ac:dyDescent="0.2">
      <c r="A52" s="193" t="s">
        <v>142</v>
      </c>
      <c r="B52" s="131"/>
      <c r="C52" s="192">
        <v>24.632000000000012</v>
      </c>
      <c r="D52" s="192">
        <v>24.48</v>
      </c>
      <c r="E52" s="192">
        <v>29</v>
      </c>
      <c r="F52" s="169">
        <v>25.989548387096779</v>
      </c>
      <c r="G52" s="169">
        <v>28.5</v>
      </c>
      <c r="H52" s="132">
        <v>29</v>
      </c>
      <c r="I52" s="132">
        <v>28</v>
      </c>
      <c r="J52" s="169">
        <v>28.75</v>
      </c>
      <c r="K52" s="132">
        <v>28</v>
      </c>
      <c r="L52" s="132">
        <v>29.5</v>
      </c>
      <c r="M52" s="132">
        <v>31</v>
      </c>
      <c r="N52" s="132">
        <v>40</v>
      </c>
      <c r="O52" s="169">
        <v>51.5</v>
      </c>
      <c r="P52" s="132">
        <v>48</v>
      </c>
      <c r="Q52" s="132">
        <v>55</v>
      </c>
      <c r="R52" s="132">
        <v>45.5</v>
      </c>
      <c r="S52" s="169">
        <v>32.5</v>
      </c>
      <c r="T52" s="132">
        <v>33.5</v>
      </c>
      <c r="U52" s="132">
        <v>31.5</v>
      </c>
      <c r="V52" s="132">
        <v>32.5</v>
      </c>
      <c r="W52" s="192">
        <v>35.984313725490196</v>
      </c>
      <c r="X52" s="192">
        <v>37.753921568627455</v>
      </c>
      <c r="Y52" s="192">
        <v>37.446744966442949</v>
      </c>
      <c r="Z52" s="192">
        <v>38.134901960784319</v>
      </c>
      <c r="AA52" s="192">
        <v>38.726617647058809</v>
      </c>
      <c r="AB52" s="192">
        <v>39.342070312499999</v>
      </c>
      <c r="AC52" s="133">
        <v>37.896729661016948</v>
      </c>
      <c r="AG52" s="142">
        <v>29</v>
      </c>
      <c r="AH52" s="142">
        <v>28</v>
      </c>
    </row>
    <row r="53" spans="1:34" s="142" customFormat="1" ht="11.25" hidden="1" customHeight="1" x14ac:dyDescent="0.2">
      <c r="A53" s="165" t="s">
        <v>143</v>
      </c>
      <c r="B53" s="131">
        <v>55</v>
      </c>
      <c r="C53" s="192">
        <v>25.632000000000012</v>
      </c>
      <c r="D53" s="192">
        <v>25.48</v>
      </c>
      <c r="E53" s="192">
        <v>31</v>
      </c>
      <c r="F53" s="192">
        <v>27.312129032258071</v>
      </c>
      <c r="G53" s="132">
        <v>29.875</v>
      </c>
      <c r="H53" s="192">
        <v>30.5</v>
      </c>
      <c r="I53" s="192">
        <v>29.25</v>
      </c>
      <c r="J53" s="132">
        <v>30.375</v>
      </c>
      <c r="K53" s="192">
        <v>29.25</v>
      </c>
      <c r="L53" s="192">
        <v>31.5</v>
      </c>
      <c r="M53" s="192">
        <v>34</v>
      </c>
      <c r="N53" s="192">
        <v>45</v>
      </c>
      <c r="O53" s="132">
        <v>60</v>
      </c>
      <c r="P53" s="192">
        <v>55</v>
      </c>
      <c r="Q53" s="192">
        <v>65</v>
      </c>
      <c r="R53" s="192">
        <v>52.5</v>
      </c>
      <c r="S53" s="132">
        <v>34.666666666666664</v>
      </c>
      <c r="T53" s="192">
        <v>36</v>
      </c>
      <c r="U53" s="192">
        <v>33.5</v>
      </c>
      <c r="V53" s="192">
        <v>34.5</v>
      </c>
      <c r="W53" s="192">
        <v>39.700980392156865</v>
      </c>
      <c r="X53" s="192">
        <v>41.089215686274507</v>
      </c>
      <c r="Y53" s="192">
        <v>40.642315436241603</v>
      </c>
      <c r="Z53" s="192">
        <v>41.434117647058827</v>
      </c>
      <c r="AA53" s="192">
        <v>41.887607843137246</v>
      </c>
      <c r="AB53" s="192">
        <v>42.328203125000002</v>
      </c>
      <c r="AC53" s="133">
        <v>41.103242372881382</v>
      </c>
      <c r="AG53" s="142">
        <v>30.5</v>
      </c>
      <c r="AH53" s="142">
        <v>29.25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173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173</v>
      </c>
      <c r="B56" s="131">
        <v>44.875</v>
      </c>
      <c r="C56" s="192">
        <v>29.6</v>
      </c>
      <c r="D56" s="192">
        <v>38.199996948242188</v>
      </c>
      <c r="E56" s="192">
        <v>46.549999237060547</v>
      </c>
      <c r="F56" s="192">
        <v>37.980643881520919</v>
      </c>
      <c r="G56" s="132">
        <v>46.356626586914061</v>
      </c>
      <c r="H56" s="192">
        <v>46.548513793945311</v>
      </c>
      <c r="I56" s="192">
        <v>46.164739379882811</v>
      </c>
      <c r="J56" s="132">
        <v>43.561668930053713</v>
      </c>
      <c r="K56" s="192">
        <v>44.959061584472657</v>
      </c>
      <c r="L56" s="192">
        <v>42.164276275634762</v>
      </c>
      <c r="M56" s="192">
        <v>42.699286651611331</v>
      </c>
      <c r="N56" s="192">
        <v>43.603325527205087</v>
      </c>
      <c r="O56" s="132">
        <v>46.592678462188481</v>
      </c>
      <c r="P56" s="192">
        <v>46.229644880668147</v>
      </c>
      <c r="Q56" s="192">
        <v>46.955712043708814</v>
      </c>
      <c r="R56" s="192">
        <v>46.9436523386372</v>
      </c>
      <c r="S56" s="132">
        <v>50.089899234691067</v>
      </c>
      <c r="T56" s="192">
        <v>45.610313931852012</v>
      </c>
      <c r="U56" s="192">
        <v>50.369977585246076</v>
      </c>
      <c r="V56" s="192">
        <v>54.289406186975107</v>
      </c>
      <c r="W56" s="192">
        <v>46.337382276293823</v>
      </c>
      <c r="X56" s="192">
        <v>44.207741536048538</v>
      </c>
      <c r="Y56" s="192">
        <v>44.172498779539893</v>
      </c>
      <c r="Z56" s="192">
        <v>42.983393767074737</v>
      </c>
      <c r="AA56" s="192">
        <v>40.782928084716538</v>
      </c>
      <c r="AB56" s="192">
        <v>43.830887352361458</v>
      </c>
      <c r="AC56" s="133">
        <v>42.582660096936543</v>
      </c>
      <c r="AG56" s="142">
        <v>46.548513793945311</v>
      </c>
      <c r="AH56" s="142">
        <v>46.164739379882811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175</v>
      </c>
      <c r="F65" s="131" t="s">
        <v>176</v>
      </c>
    </row>
    <row r="66" spans="1:31" s="158" customFormat="1" ht="11.25" customHeight="1" thickBot="1" x14ac:dyDescent="0.3">
      <c r="A66" s="195" t="s">
        <v>176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167</v>
      </c>
      <c r="AD66" s="199"/>
      <c r="AE66" s="199"/>
    </row>
    <row r="67" spans="1:31" ht="13.65" customHeight="1" x14ac:dyDescent="0.2">
      <c r="A67" s="160" t="s">
        <v>137</v>
      </c>
      <c r="B67" s="131" t="s">
        <v>174</v>
      </c>
      <c r="C67" s="200">
        <f>C9/('[6]Gas Curve Summary'!$B$10)*1000</f>
        <v>4292.4250866765733</v>
      </c>
      <c r="D67" s="200">
        <f ca="1">D9/('[6]Gas Curve Summary'!$B$11)*1000</f>
        <v>5673.6863627070124</v>
      </c>
      <c r="E67" s="200">
        <f>E9/('[6]Gas Curve Summary'!$B$12)*1000</f>
        <v>9323.1674692348861</v>
      </c>
      <c r="F67" s="200">
        <f t="shared" ref="F67:F73" ca="1" si="27">AVERAGE(C67:E67)</f>
        <v>6429.7596395394903</v>
      </c>
      <c r="G67" s="200">
        <f t="shared" ref="G67:G73" si="28">AVERAGE(H67,I67)</f>
        <v>10355.368163634368</v>
      </c>
      <c r="H67" s="200">
        <f>$H9/'[6]Gas Curve Summary'!$B$13*1000</f>
        <v>10606.536769327467</v>
      </c>
      <c r="I67" s="200">
        <f>$I9/'[6]Gas Curve Summary'!$B$14*1000</f>
        <v>10104.199557941267</v>
      </c>
      <c r="J67" s="200">
        <f t="shared" ref="J67:J73" si="29">AVERAGE(K67:L67)</f>
        <v>13750.491088967463</v>
      </c>
      <c r="K67" s="200">
        <f>$K9/'[6]Gas Curve Summary'!$B$15*1000</f>
        <v>12200.435729847495</v>
      </c>
      <c r="L67" s="200">
        <f>$L9/'[6]Gas Curve Summary'!$B$16*1000</f>
        <v>15300.546448087431</v>
      </c>
      <c r="M67" s="200">
        <f>$M9/'[6]Gas Curve Summary'!$B$17*1000</f>
        <v>11530.172413793105</v>
      </c>
      <c r="N67" s="200">
        <f>$N9/'[6]Gas Curve Summary'!$B$18*1000</f>
        <v>10416.666666666666</v>
      </c>
      <c r="O67" s="200">
        <f t="shared" ref="O67:O73" si="30">AVERAGE(P67:Q67)</f>
        <v>15656.014422050359</v>
      </c>
      <c r="P67" s="200">
        <f>$P9/'[6]Gas Curve Summary'!$B$19*1000</f>
        <v>14172.139647424818</v>
      </c>
      <c r="Q67" s="200">
        <f>$Q9/'[6]Gas Curve Summary'!$B$20*1000</f>
        <v>17139.8891966759</v>
      </c>
      <c r="R67" s="200">
        <f>$R9/'[6]Gas Curve Summary'!$B$21*1000</f>
        <v>14441.704825642832</v>
      </c>
      <c r="S67" s="200">
        <f t="shared" ref="S67:S73" si="31">AVERAGE(T67:V67)</f>
        <v>12404.110106237766</v>
      </c>
      <c r="T67" s="200">
        <f>$T9/'[6]Gas Curve Summary'!$B$22*1000</f>
        <v>12909.090909090908</v>
      </c>
      <c r="U67" s="200">
        <f>$U9/'[6]Gas Curve Summary'!$B$23*1000</f>
        <v>11891.891891891893</v>
      </c>
      <c r="V67" s="200">
        <f>$V9/'[6]Gas Curve Summary'!$B$24*1000</f>
        <v>12411.347517730497</v>
      </c>
      <c r="W67" s="200">
        <f>W9/AVERAGE('[6]Gas Curve Summary'!$B$13:$B$24)*1000</f>
        <v>12701.255803581953</v>
      </c>
      <c r="X67" s="200">
        <f>X9/AVERAGE('[6]Gas Curve Summary'!$B$25:$B$36)*1000</f>
        <v>11635.202333578509</v>
      </c>
      <c r="Y67" s="200">
        <f>Y9/AVERAGE('[6]Gas Curve Summary'!$B$37:$B$48)*1000</f>
        <v>10787.946732922263</v>
      </c>
      <c r="Z67" s="200">
        <f>Z9/AVERAGE('[6]Gas Curve Summary'!$B$49:$B$60)*1000</f>
        <v>10542.05564570161</v>
      </c>
      <c r="AA67" s="200">
        <f>AA9/AVERAGE('[6]Gas Curve Summary'!$B$61:$B$108)*1000</f>
        <v>10068.069553259629</v>
      </c>
      <c r="AB67" s="200">
        <f>AB9/AVERAGE('[6]Gas Curve Summary'!$B$109:$B$120)*1000</f>
        <v>9719.8048523206744</v>
      </c>
      <c r="AC67" s="201">
        <f ca="1">AC9/AVERAGE('[6]Gas Curve Summary'!$B$9:$B$120)*1000</f>
        <v>10339.437509832107</v>
      </c>
    </row>
    <row r="68" spans="1:31" ht="13.65" customHeight="1" x14ac:dyDescent="0.2">
      <c r="A68" s="165" t="s">
        <v>138</v>
      </c>
      <c r="B68" s="131" t="s">
        <v>174</v>
      </c>
      <c r="C68" s="200">
        <f>C10/('[6]Gas Curve Summary'!$B$10)*1000</f>
        <v>4610.4971520554727</v>
      </c>
      <c r="D68" s="200">
        <f ca="1">D10/('[6]Gas Curve Summary'!$B$11)*1000</f>
        <v>5827.0292373747698</v>
      </c>
      <c r="E68" s="200">
        <f>E10/('[6]Gas Curve Summary'!$B$12)*1000</f>
        <v>9390.0481540930978</v>
      </c>
      <c r="F68" s="202">
        <f t="shared" ca="1" si="27"/>
        <v>6609.1915145077801</v>
      </c>
      <c r="G68" s="200">
        <f t="shared" si="28"/>
        <v>10300.296882309056</v>
      </c>
      <c r="H68" s="200">
        <f>$H10/'[6]Gas Curve Summary'!$B$13*1000</f>
        <v>10527.969830295411</v>
      </c>
      <c r="I68" s="200">
        <f>$I10/'[6]Gas Curve Summary'!$B$14*1000</f>
        <v>10072.623934322701</v>
      </c>
      <c r="J68" s="200">
        <f t="shared" si="29"/>
        <v>14296.939176399155</v>
      </c>
      <c r="K68" s="200">
        <f>$K10/'[6]Gas Curve Summary'!$B$15*1000</f>
        <v>12200.435729847495</v>
      </c>
      <c r="L68" s="200">
        <f>$L10/'[6]Gas Curve Summary'!$B$16*1000</f>
        <v>16393.442622950817</v>
      </c>
      <c r="M68" s="200">
        <f>$M10/'[6]Gas Curve Summary'!$B$17*1000</f>
        <v>12607.758620689656</v>
      </c>
      <c r="N68" s="200">
        <f>$N10/'[6]Gas Curve Summary'!$B$18*1000</f>
        <v>11346.726190476189</v>
      </c>
      <c r="O68" s="200">
        <f t="shared" si="30"/>
        <v>16607.332820745076</v>
      </c>
      <c r="P68" s="200">
        <f>$P10/'[6]Gas Curve Summary'!$B$19*1000</f>
        <v>15209.125475285169</v>
      </c>
      <c r="Q68" s="200">
        <f>$Q10/'[6]Gas Curve Summary'!$B$20*1000</f>
        <v>18005.540166204984</v>
      </c>
      <c r="R68" s="200">
        <f>$R10/'[6]Gas Curve Summary'!$B$21*1000</f>
        <v>15674.53328636844</v>
      </c>
      <c r="S68" s="200">
        <f t="shared" si="31"/>
        <v>12014.271524909824</v>
      </c>
      <c r="T68" s="200">
        <f>$T10/'[6]Gas Curve Summary'!$B$22*1000</f>
        <v>12454.545454545456</v>
      </c>
      <c r="U68" s="200">
        <f>$U10/'[6]Gas Curve Summary'!$B$23*1000</f>
        <v>11531.531531531533</v>
      </c>
      <c r="V68" s="200">
        <f>$V10/'[6]Gas Curve Summary'!$B$24*1000</f>
        <v>12056.737588652482</v>
      </c>
      <c r="W68" s="202">
        <f>W10/AVERAGE('[6]Gas Curve Summary'!$B$13:$B$24)*1000</f>
        <v>13082.329735913228</v>
      </c>
      <c r="X68" s="200">
        <f>X10/AVERAGE('[6]Gas Curve Summary'!$B$25:$B$36)*1000</f>
        <v>12106.06717839428</v>
      </c>
      <c r="Y68" s="200">
        <f>Y10/AVERAGE('[6]Gas Curve Summary'!$B$37:$B$48)*1000</f>
        <v>11227.617272915495</v>
      </c>
      <c r="Z68" s="200">
        <f>Z10/AVERAGE('[6]Gas Curve Summary'!$B$49:$B$60)*1000</f>
        <v>11045.033334911488</v>
      </c>
      <c r="AA68" s="200">
        <f>AA10/AVERAGE('[6]Gas Curve Summary'!$B$61:$B$108)*1000</f>
        <v>10916.744236229644</v>
      </c>
      <c r="AB68" s="200">
        <f>AB10/AVERAGE('[6]Gas Curve Summary'!$B$109:$B$120)*1000</f>
        <v>10861.542641605933</v>
      </c>
      <c r="AC68" s="201">
        <f ca="1">AC10/AVERAGE('[6]Gas Curve Summary'!$B$9:$B$120)*1000</f>
        <v>11050.962756532221</v>
      </c>
    </row>
    <row r="69" spans="1:31" ht="13.65" customHeight="1" x14ac:dyDescent="0.2">
      <c r="A69" s="165" t="s">
        <v>139</v>
      </c>
      <c r="B69" s="131" t="s">
        <v>174</v>
      </c>
      <c r="C69" s="200">
        <f>C11/('[6]Gas Curve Summary'!$B$10)*1000</f>
        <v>4682.7792223873212</v>
      </c>
      <c r="D69" s="200">
        <f ca="1">D11/('[6]Gas Curve Summary'!$B$11)*1000</f>
        <v>5704.3549376405635</v>
      </c>
      <c r="E69" s="200">
        <f>E11/('[6]Gas Curve Summary'!$B$12)*1000</f>
        <v>9042.268592830389</v>
      </c>
      <c r="F69" s="202">
        <f t="shared" ca="1" si="27"/>
        <v>6476.4675842860916</v>
      </c>
      <c r="G69" s="200">
        <f t="shared" si="28"/>
        <v>10710.221809328879</v>
      </c>
      <c r="H69" s="200">
        <f>$H11/'[6]Gas Curve Summary'!$B$13*1000</f>
        <v>10763.670647391578</v>
      </c>
      <c r="I69" s="200">
        <f>$I11/'[6]Gas Curve Summary'!$B$14*1000</f>
        <v>10656.772971266182</v>
      </c>
      <c r="J69" s="200">
        <f t="shared" si="29"/>
        <v>14977.32061859352</v>
      </c>
      <c r="K69" s="200">
        <f>$K11/'[6]Gas Curve Summary'!$B$15*1000</f>
        <v>13834.422657952069</v>
      </c>
      <c r="L69" s="200">
        <f>$L11/'[6]Gas Curve Summary'!$B$16*1000</f>
        <v>16120.218579234972</v>
      </c>
      <c r="M69" s="200">
        <f>$M11/'[6]Gas Curve Summary'!$B$17*1000</f>
        <v>12715.517241379312</v>
      </c>
      <c r="N69" s="200">
        <f>$N11/'[6]Gas Curve Summary'!$B$18*1000</f>
        <v>13485.863095238095</v>
      </c>
      <c r="O69" s="200">
        <f t="shared" si="30"/>
        <v>16434.202626839262</v>
      </c>
      <c r="P69" s="200">
        <f>$P11/'[6]Gas Curve Summary'!$B$19*1000</f>
        <v>15209.125475285169</v>
      </c>
      <c r="Q69" s="200">
        <f>$Q11/'[6]Gas Curve Summary'!$B$20*1000</f>
        <v>17659.279778393353</v>
      </c>
      <c r="R69" s="200">
        <f>$R11/'[6]Gas Curve Summary'!$B$21*1000</f>
        <v>15146.178231771752</v>
      </c>
      <c r="S69" s="200">
        <f t="shared" si="31"/>
        <v>12942.661229895273</v>
      </c>
      <c r="T69" s="200">
        <f>$T11/'[6]Gas Curve Summary'!$B$22*1000</f>
        <v>13363.636363636364</v>
      </c>
      <c r="U69" s="200">
        <f>$U11/'[6]Gas Curve Summary'!$B$23*1000</f>
        <v>12432.432432432433</v>
      </c>
      <c r="V69" s="200">
        <f>$V11/'[6]Gas Curve Summary'!$B$24*1000</f>
        <v>13031.914893617022</v>
      </c>
      <c r="W69" s="202">
        <f>W11/AVERAGE('[6]Gas Curve Summary'!$B$13:$B$24)*1000</f>
        <v>13597.196514134364</v>
      </c>
      <c r="X69" s="200">
        <f>X11/AVERAGE('[6]Gas Curve Summary'!$B$25:$B$36)*1000</f>
        <v>12826.194921700646</v>
      </c>
      <c r="Y69" s="200">
        <f>Y11/AVERAGE('[6]Gas Curve Summary'!$B$37:$B$48)*1000</f>
        <v>12145.267421132103</v>
      </c>
      <c r="Z69" s="200">
        <f>Z11/AVERAGE('[6]Gas Curve Summary'!$B$49:$B$60)*1000</f>
        <v>11940.311355390184</v>
      </c>
      <c r="AA69" s="200">
        <f>AA11/AVERAGE('[6]Gas Curve Summary'!$B$61:$B$108)*1000</f>
        <v>11318.950629569988</v>
      </c>
      <c r="AB69" s="200">
        <f>AB11/AVERAGE('[6]Gas Curve Summary'!$B$109:$B$120)*1000</f>
        <v>10808.030862421685</v>
      </c>
      <c r="AC69" s="201">
        <f ca="1">AC11/AVERAGE('[6]Gas Curve Summary'!$B$9:$B$120)*1000</f>
        <v>11523.569087440368</v>
      </c>
    </row>
    <row r="70" spans="1:31" ht="13.65" customHeight="1" x14ac:dyDescent="0.2">
      <c r="A70" s="165" t="s">
        <v>140</v>
      </c>
      <c r="B70" s="131" t="s">
        <v>174</v>
      </c>
      <c r="C70" s="200">
        <f>C12/('[6]Gas Curve Summary'!$B$10)*1000</f>
        <v>5153.5800608625023</v>
      </c>
      <c r="D70" s="200">
        <f ca="1">D12/('[6]Gas Curve Summary'!$B$11)*1000</f>
        <v>5336.3320384379476</v>
      </c>
      <c r="E70" s="200">
        <f>E12/('[6]Gas Curve Summary'!$B$12)*1000</f>
        <v>7972.177635098983</v>
      </c>
      <c r="F70" s="202">
        <f t="shared" ca="1" si="27"/>
        <v>6154.0299114664776</v>
      </c>
      <c r="G70" s="200">
        <f t="shared" si="28"/>
        <v>9844.1248799044679</v>
      </c>
      <c r="H70" s="200">
        <f>$H12/'[6]Gas Curve Summary'!$B$13*1000</f>
        <v>9820.8673790069151</v>
      </c>
      <c r="I70" s="200">
        <f>$I12/'[6]Gas Curve Summary'!$B$14*1000</f>
        <v>9867.3823808020206</v>
      </c>
      <c r="J70" s="200">
        <f t="shared" si="29"/>
        <v>14704.989463909424</v>
      </c>
      <c r="K70" s="200">
        <f>$K12/'[6]Gas Curve Summary'!$B$15*1000</f>
        <v>13289.760348583877</v>
      </c>
      <c r="L70" s="200">
        <f>$L12/'[6]Gas Curve Summary'!$B$16*1000</f>
        <v>16120.218579234972</v>
      </c>
      <c r="M70" s="200">
        <f>$M12/'[6]Gas Curve Summary'!$B$17*1000</f>
        <v>12715.517241379312</v>
      </c>
      <c r="N70" s="200">
        <f>$N12/'[6]Gas Curve Summary'!$B$18*1000</f>
        <v>13485.863095238095</v>
      </c>
      <c r="O70" s="200">
        <f t="shared" si="30"/>
        <v>16434.202626839262</v>
      </c>
      <c r="P70" s="200">
        <f>$P12/'[6]Gas Curve Summary'!$B$19*1000</f>
        <v>15209.125475285169</v>
      </c>
      <c r="Q70" s="200">
        <f>$Q12/'[6]Gas Curve Summary'!$B$20*1000</f>
        <v>17659.279778393353</v>
      </c>
      <c r="R70" s="200">
        <f>$R12/'[6]Gas Curve Summary'!$B$21*1000</f>
        <v>13825.290595280028</v>
      </c>
      <c r="S70" s="200">
        <f t="shared" si="31"/>
        <v>12760.843048077091</v>
      </c>
      <c r="T70" s="200">
        <f>$T12/'[6]Gas Curve Summary'!$B$22*1000</f>
        <v>12818.181818181818</v>
      </c>
      <c r="U70" s="200">
        <f>$U12/'[6]Gas Curve Summary'!$B$23*1000</f>
        <v>12432.432432432433</v>
      </c>
      <c r="V70" s="200">
        <f>$V12/'[6]Gas Curve Summary'!$B$24*1000</f>
        <v>13031.914893617022</v>
      </c>
      <c r="W70" s="202">
        <f>W12/AVERAGE('[6]Gas Curve Summary'!$B$13:$B$24)*1000</f>
        <v>13232.07620028318</v>
      </c>
      <c r="X70" s="200">
        <f>X12/AVERAGE('[6]Gas Curve Summary'!$B$25:$B$36)*1000</f>
        <v>9357.2600569564147</v>
      </c>
      <c r="Y70" s="200">
        <f>Y12/AVERAGE('[6]Gas Curve Summary'!$B$37:$B$48)*1000</f>
        <v>7895.3747329828648</v>
      </c>
      <c r="Z70" s="200">
        <f>Z12/AVERAGE('[6]Gas Curve Summary'!$B$49:$B$60)*1000</f>
        <v>7126.9423844755584</v>
      </c>
      <c r="AA70" s="200">
        <f>AA12/AVERAGE('[6]Gas Curve Summary'!$B$61:$B$108)*1000</f>
        <v>9395.9760328479497</v>
      </c>
      <c r="AB70" s="200">
        <f>AB12/AVERAGE('[6]Gas Curve Summary'!$B$109:$B$120)*1000</f>
        <v>9907.8702371819436</v>
      </c>
      <c r="AC70" s="201">
        <f ca="1">AC12/AVERAGE('[6]Gas Curve Summary'!$B$9:$B$120)*1000</f>
        <v>9256.0568038393485</v>
      </c>
    </row>
    <row r="71" spans="1:31" ht="13.65" customHeight="1" x14ac:dyDescent="0.2">
      <c r="A71" s="165" t="s">
        <v>141</v>
      </c>
      <c r="B71" s="131" t="s">
        <v>174</v>
      </c>
      <c r="C71" s="200">
        <f>C13/('[6]Gas Curve Summary'!$B$10)*1000</f>
        <v>4594.6322436849923</v>
      </c>
      <c r="D71" s="200">
        <f ca="1">D13/('[6]Gas Curve Summary'!$B$11)*1000</f>
        <v>5336.3320384379476</v>
      </c>
      <c r="E71" s="200">
        <f>E13/('[6]Gas Curve Summary'!$B$12)*1000</f>
        <v>7972.177635098983</v>
      </c>
      <c r="F71" s="202">
        <f t="shared" ca="1" si="27"/>
        <v>5967.7139724073068</v>
      </c>
      <c r="G71" s="200">
        <f t="shared" si="28"/>
        <v>9844.1248799044679</v>
      </c>
      <c r="H71" s="200">
        <f>$H13/'[6]Gas Curve Summary'!$B$13*1000</f>
        <v>9820.8673790069151</v>
      </c>
      <c r="I71" s="200">
        <f>$I13/'[6]Gas Curve Summary'!$B$14*1000</f>
        <v>9867.3823808020206</v>
      </c>
      <c r="J71" s="200">
        <f t="shared" si="29"/>
        <v>14704.989463909424</v>
      </c>
      <c r="K71" s="200">
        <f>$K13/'[6]Gas Curve Summary'!$B$15*1000</f>
        <v>13289.760348583877</v>
      </c>
      <c r="L71" s="200">
        <f>$L13/'[6]Gas Curve Summary'!$B$16*1000</f>
        <v>16120.218579234972</v>
      </c>
      <c r="M71" s="200">
        <f>$M13/'[6]Gas Curve Summary'!$B$17*1000</f>
        <v>14116.37931034483</v>
      </c>
      <c r="N71" s="200">
        <f>$N13/'[6]Gas Curve Summary'!$B$18*1000</f>
        <v>13950.892857142855</v>
      </c>
      <c r="O71" s="200">
        <f t="shared" si="30"/>
        <v>17212.465637277102</v>
      </c>
      <c r="P71" s="200">
        <f>$P13/'[6]Gas Curve Summary'!$B$19*1000</f>
        <v>16159.695817490494</v>
      </c>
      <c r="Q71" s="200">
        <f>$Q13/'[6]Gas Curve Summary'!$B$20*1000</f>
        <v>18265.235457063711</v>
      </c>
      <c r="R71" s="200">
        <f>$R13/'[6]Gas Curve Summary'!$B$21*1000</f>
        <v>13825.290595280028</v>
      </c>
      <c r="S71" s="200">
        <f t="shared" si="31"/>
        <v>12760.843048077091</v>
      </c>
      <c r="T71" s="200">
        <f>$T13/'[6]Gas Curve Summary'!$B$22*1000</f>
        <v>12818.181818181818</v>
      </c>
      <c r="U71" s="200">
        <f>$U13/'[6]Gas Curve Summary'!$B$23*1000</f>
        <v>12432.432432432433</v>
      </c>
      <c r="V71" s="200">
        <f>$V13/'[6]Gas Curve Summary'!$B$24*1000</f>
        <v>13031.914893617022</v>
      </c>
      <c r="W71" s="202">
        <f>W13/AVERAGE('[6]Gas Curve Summary'!$B$13:$B$24)*1000</f>
        <v>13515.615510542988</v>
      </c>
      <c r="X71" s="200">
        <f>X13/AVERAGE('[6]Gas Curve Summary'!$B$25:$B$36)*1000</f>
        <v>12995.618253713796</v>
      </c>
      <c r="Y71" s="200">
        <f>Y13/AVERAGE('[6]Gas Curve Summary'!$B$37:$B$48)*1000</f>
        <v>12228.602016957799</v>
      </c>
      <c r="Z71" s="200">
        <f>Z13/AVERAGE('[6]Gas Curve Summary'!$B$49:$B$60)*1000</f>
        <v>12016.923547058397</v>
      </c>
      <c r="AA71" s="200">
        <f>AA13/AVERAGE('[6]Gas Curve Summary'!$B$61:$B$108)*1000</f>
        <v>11395.711994767491</v>
      </c>
      <c r="AB71" s="200">
        <f>AB13/AVERAGE('[6]Gas Curve Summary'!$B$109:$B$120)*1000</f>
        <v>10821.426288198438</v>
      </c>
      <c r="AC71" s="201">
        <f ca="1">AC13/AVERAGE('[6]Gas Curve Summary'!$B$9:$B$120)*1000</f>
        <v>11571.53721987061</v>
      </c>
    </row>
    <row r="72" spans="1:31" ht="13.65" customHeight="1" x14ac:dyDescent="0.2">
      <c r="A72" s="165" t="s">
        <v>142</v>
      </c>
      <c r="B72" s="131" t="s">
        <v>174</v>
      </c>
      <c r="C72" s="200">
        <f>C14/('[6]Gas Curve Summary'!$B$10)*1000</f>
        <v>4575.2847944527011</v>
      </c>
      <c r="D72" s="200">
        <f ca="1">D14/('[6]Gas Curve Summary'!$B$11)*1000</f>
        <v>5162.543447147822</v>
      </c>
      <c r="E72" s="200">
        <f>E14/('[6]Gas Curve Summary'!$B$12)*1000</f>
        <v>7891.9208132691283</v>
      </c>
      <c r="F72" s="202">
        <f t="shared" ca="1" si="27"/>
        <v>5876.5830182898835</v>
      </c>
      <c r="G72" s="200">
        <f t="shared" si="28"/>
        <v>9174.4452980601927</v>
      </c>
      <c r="H72" s="200">
        <f>$H14/'[6]Gas Curve Summary'!$B$13*1000</f>
        <v>9270.8988057825281</v>
      </c>
      <c r="I72" s="200">
        <f>$I14/'[6]Gas Curve Summary'!$B$14*1000</f>
        <v>9077.9917903378573</v>
      </c>
      <c r="J72" s="200">
        <f t="shared" si="29"/>
        <v>14323.725847351692</v>
      </c>
      <c r="K72" s="200">
        <f>$K14/'[6]Gas Curve Summary'!$B$15*1000</f>
        <v>12527.233115468411</v>
      </c>
      <c r="L72" s="200">
        <f>$L14/'[6]Gas Curve Summary'!$B$16*1000</f>
        <v>16120.218579234972</v>
      </c>
      <c r="M72" s="200">
        <f>$M14/'[6]Gas Curve Summary'!$B$17*1000</f>
        <v>14008.620689655172</v>
      </c>
      <c r="N72" s="200">
        <f>$N14/'[6]Gas Curve Summary'!$B$18*1000</f>
        <v>15438.988095238095</v>
      </c>
      <c r="O72" s="200">
        <f t="shared" si="30"/>
        <v>18164.008452918639</v>
      </c>
      <c r="P72" s="200">
        <f>$P14/'[6]Gas Curve Summary'!$B$19*1000</f>
        <v>16937.435188385756</v>
      </c>
      <c r="Q72" s="200">
        <f>$Q14/'[6]Gas Curve Summary'!$B$20*1000</f>
        <v>19390.581717451521</v>
      </c>
      <c r="R72" s="200">
        <f>$R14/'[6]Gas Curve Summary'!$B$21*1000</f>
        <v>16379.00669249736</v>
      </c>
      <c r="S72" s="200">
        <f t="shared" si="31"/>
        <v>11685.997409401665</v>
      </c>
      <c r="T72" s="200">
        <f>$T14/'[6]Gas Curve Summary'!$B$22*1000</f>
        <v>12181.818181818182</v>
      </c>
      <c r="U72" s="200">
        <f>$U14/'[6]Gas Curve Summary'!$B$23*1000</f>
        <v>11351.351351351352</v>
      </c>
      <c r="V72" s="200">
        <f>$V14/'[6]Gas Curve Summary'!$B$24*1000</f>
        <v>11524.822695035462</v>
      </c>
      <c r="W72" s="202">
        <f>W14/AVERAGE('[6]Gas Curve Summary'!$B$13:$B$24)*1000</f>
        <v>13552.961481075929</v>
      </c>
      <c r="X72" s="200">
        <f>X14/AVERAGE('[6]Gas Curve Summary'!$B$25:$B$36)*1000</f>
        <v>12191.250337903677</v>
      </c>
      <c r="Y72" s="200">
        <f>Y14/AVERAGE('[6]Gas Curve Summary'!$B$37:$B$48)*1000</f>
        <v>11389.327394569258</v>
      </c>
      <c r="Z72" s="200">
        <f>Z14/AVERAGE('[6]Gas Curve Summary'!$B$49:$B$60)*1000</f>
        <v>11284.694634420679</v>
      </c>
      <c r="AA72" s="200">
        <f>AA14/AVERAGE('[6]Gas Curve Summary'!$B$61:$B$108)*1000</f>
        <v>10703.296924224425</v>
      </c>
      <c r="AB72" s="200">
        <f>AB14/AVERAGE('[6]Gas Curve Summary'!$B$109:$B$120)*1000</f>
        <v>10168.436740825979</v>
      </c>
      <c r="AC72" s="201">
        <f ca="1">AC14/AVERAGE('[6]Gas Curve Summary'!$B$9:$B$120)*1000</f>
        <v>10945.647434988208</v>
      </c>
    </row>
    <row r="73" spans="1:31" ht="13.65" customHeight="1" thickBot="1" x14ac:dyDescent="0.25">
      <c r="A73" s="170" t="s">
        <v>143</v>
      </c>
      <c r="B73" s="171" t="s">
        <v>174</v>
      </c>
      <c r="C73" s="203">
        <f>C15/('[6]Gas Curve Summary'!$B$10)*1000</f>
        <v>4761.0203070827156</v>
      </c>
      <c r="D73" s="203">
        <f ca="1">D15/('[6]Gas Curve Summary'!$B$11)*1000</f>
        <v>5367.0006133714987</v>
      </c>
      <c r="E73" s="203">
        <f>E15/('[6]Gas Curve Summary'!$B$12)*1000</f>
        <v>8426.9662921348317</v>
      </c>
      <c r="F73" s="204">
        <f t="shared" ca="1" si="27"/>
        <v>6184.9957375296826</v>
      </c>
      <c r="G73" s="203">
        <f t="shared" si="28"/>
        <v>9607.4937627723994</v>
      </c>
      <c r="H73" s="203">
        <f>$H15/'[6]Gas Curve Summary'!$B$13*1000</f>
        <v>9742.3004399748588</v>
      </c>
      <c r="I73" s="203">
        <f>$I15/'[6]Gas Curve Summary'!$B$14*1000</f>
        <v>9472.6870855699399</v>
      </c>
      <c r="J73" s="203">
        <f t="shared" si="29"/>
        <v>15142.505089467479</v>
      </c>
      <c r="K73" s="203">
        <f>$K15/'[6]Gas Curve Summary'!$B$15*1000</f>
        <v>13071.895424836601</v>
      </c>
      <c r="L73" s="203">
        <f>$L15/'[6]Gas Curve Summary'!$B$16*1000</f>
        <v>17213.114754098358</v>
      </c>
      <c r="M73" s="203">
        <f>$M15/'[6]Gas Curve Summary'!$B$17*1000</f>
        <v>15301.724137931036</v>
      </c>
      <c r="N73" s="203">
        <f>$N15/'[6]Gas Curve Summary'!$B$18*1000</f>
        <v>17299.107142857141</v>
      </c>
      <c r="O73" s="203">
        <f t="shared" si="30"/>
        <v>21105.127191147221</v>
      </c>
      <c r="P73" s="203">
        <f>$P15/'[6]Gas Curve Summary'!$B$19*1000</f>
        <v>19357.068786726581</v>
      </c>
      <c r="Q73" s="203">
        <f>$Q15/'[6]Gas Curve Summary'!$B$20*1000</f>
        <v>22853.185595567866</v>
      </c>
      <c r="R73" s="203">
        <f>$R15/'[6]Gas Curve Summary'!$B$21*1000</f>
        <v>18844.663613948571</v>
      </c>
      <c r="S73" s="203">
        <f t="shared" si="31"/>
        <v>12465.674572057551</v>
      </c>
      <c r="T73" s="203">
        <f>$T15/'[6]Gas Curve Summary'!$B$22*1000</f>
        <v>13090.909090909092</v>
      </c>
      <c r="U73" s="203">
        <f>$U15/'[6]Gas Curve Summary'!$B$23*1000</f>
        <v>12072.072072072073</v>
      </c>
      <c r="V73" s="203">
        <f>$V15/'[6]Gas Curve Summary'!$B$24*1000</f>
        <v>12234.04255319149</v>
      </c>
      <c r="W73" s="204">
        <f>W15/AVERAGE('[6]Gas Curve Summary'!$B$13:$B$24)*1000</f>
        <v>14927.510746031086</v>
      </c>
      <c r="X73" s="203">
        <f>X15/AVERAGE('[6]Gas Curve Summary'!$B$25:$B$36)*1000</f>
        <v>13260.597602298372</v>
      </c>
      <c r="Y73" s="203">
        <f>Y15/AVERAGE('[6]Gas Curve Summary'!$B$37:$B$48)*1000</f>
        <v>12351.124375697527</v>
      </c>
      <c r="Z73" s="203">
        <f>Z15/AVERAGE('[6]Gas Curve Summary'!$B$49:$B$60)*1000</f>
        <v>12250.295186487561</v>
      </c>
      <c r="AA73" s="203">
        <f>AA15/AVERAGE('[6]Gas Curve Summary'!$B$61:$B$108)*1000</f>
        <v>11567.575319543039</v>
      </c>
      <c r="AB73" s="203">
        <f>AB15/AVERAGE('[6]Gas Curve Summary'!$B$109:$B$120)*1000</f>
        <v>10932.055923155605</v>
      </c>
      <c r="AC73" s="205">
        <f ca="1">AC15/AVERAGE('[6]Gas Curve Summary'!$B$9:$B$120)*1000</f>
        <v>11861.507448133994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137</v>
      </c>
      <c r="B87" s="142"/>
      <c r="C87" s="200">
        <f t="shared" ref="C87:AC93" si="32">C67-C107</f>
        <v>-72.359460128775027</v>
      </c>
      <c r="D87" s="200">
        <f t="shared" ca="1" si="32"/>
        <v>357.80004089143313</v>
      </c>
      <c r="E87" s="200">
        <f t="shared" si="32"/>
        <v>494.91706795077698</v>
      </c>
      <c r="F87" s="202">
        <f t="shared" ca="1" si="32"/>
        <v>260.11921623781109</v>
      </c>
      <c r="G87" s="200">
        <f t="shared" si="32"/>
        <v>354.29546567297075</v>
      </c>
      <c r="H87" s="200">
        <f t="shared" si="32"/>
        <v>392.83469516027617</v>
      </c>
      <c r="I87" s="200">
        <f t="shared" si="32"/>
        <v>315.75623618566169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-264.36021407285443</v>
      </c>
      <c r="N87" s="200">
        <f t="shared" si="32"/>
        <v>-109.64912280701719</v>
      </c>
      <c r="O87" s="200">
        <f t="shared" si="32"/>
        <v>187.96801754870285</v>
      </c>
      <c r="P87" s="200">
        <f t="shared" si="32"/>
        <v>273.59899419340763</v>
      </c>
      <c r="Q87" s="200">
        <f t="shared" si="32"/>
        <v>102.33704090399988</v>
      </c>
      <c r="R87" s="200">
        <f t="shared" si="32"/>
        <v>342.30405017579142</v>
      </c>
      <c r="S87" s="200">
        <f t="shared" si="32"/>
        <v>91.056161402811995</v>
      </c>
      <c r="T87" s="200">
        <f t="shared" si="32"/>
        <v>109.52663893840327</v>
      </c>
      <c r="U87" s="200">
        <f t="shared" si="32"/>
        <v>119.78549361726982</v>
      </c>
      <c r="V87" s="200">
        <f t="shared" si="32"/>
        <v>43.856351652759258</v>
      </c>
      <c r="W87" s="202">
        <f t="shared" si="32"/>
        <v>127.24693615167234</v>
      </c>
      <c r="X87" s="200">
        <f t="shared" si="32"/>
        <v>169.12645084954056</v>
      </c>
      <c r="Y87" s="200">
        <f t="shared" si="32"/>
        <v>128.15734538572906</v>
      </c>
      <c r="Z87" s="206">
        <f t="shared" si="32"/>
        <v>129.66015523792521</v>
      </c>
      <c r="AA87" s="206">
        <f t="shared" si="32"/>
        <v>137.1971781699649</v>
      </c>
      <c r="AB87" s="200">
        <f t="shared" si="32"/>
        <v>143.27230407943716</v>
      </c>
      <c r="AC87" s="211">
        <f t="shared" ca="1" si="32"/>
        <v>142.39048614291642</v>
      </c>
    </row>
    <row r="88" spans="1:29" x14ac:dyDescent="0.2">
      <c r="A88" s="165" t="s">
        <v>138</v>
      </c>
      <c r="B88" s="166"/>
      <c r="C88" s="200">
        <f t="shared" si="32"/>
        <v>-32.890663694898649</v>
      </c>
      <c r="D88" s="200">
        <f t="shared" ca="1" si="32"/>
        <v>357.80004089143313</v>
      </c>
      <c r="E88" s="200">
        <f t="shared" si="32"/>
        <v>361.15569823434816</v>
      </c>
      <c r="F88" s="202">
        <f t="shared" ca="1" si="32"/>
        <v>228.68835847696027</v>
      </c>
      <c r="G88" s="200">
        <f t="shared" si="32"/>
        <v>260.12677483881089</v>
      </c>
      <c r="H88" s="200">
        <f t="shared" si="32"/>
        <v>157.13387806410901</v>
      </c>
      <c r="I88" s="200">
        <f t="shared" si="32"/>
        <v>363.11967161351276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-289.06677613573993</v>
      </c>
      <c r="N88" s="200">
        <f t="shared" si="32"/>
        <v>-119.43922305764499</v>
      </c>
      <c r="O88" s="200">
        <f t="shared" si="32"/>
        <v>183.45970920203763</v>
      </c>
      <c r="P88" s="200">
        <f t="shared" si="32"/>
        <v>268.19427306140278</v>
      </c>
      <c r="Q88" s="200">
        <f t="shared" si="32"/>
        <v>98.725145342676115</v>
      </c>
      <c r="R88" s="200">
        <f t="shared" si="32"/>
        <v>341.43494304803244</v>
      </c>
      <c r="S88" s="200">
        <f t="shared" si="32"/>
        <v>60.161703784015117</v>
      </c>
      <c r="T88" s="200">
        <f t="shared" si="32"/>
        <v>108.86644219977643</v>
      </c>
      <c r="U88" s="200">
        <f t="shared" si="32"/>
        <v>29.015356118161435</v>
      </c>
      <c r="V88" s="200">
        <f t="shared" si="32"/>
        <v>42.603313034107487</v>
      </c>
      <c r="W88" s="202">
        <f t="shared" si="32"/>
        <v>99.306556617715614</v>
      </c>
      <c r="X88" s="200">
        <f t="shared" si="32"/>
        <v>164.37680098612509</v>
      </c>
      <c r="Y88" s="200">
        <f t="shared" si="32"/>
        <v>122.29335963589801</v>
      </c>
      <c r="Z88" s="200">
        <f t="shared" si="32"/>
        <v>123.20474775426374</v>
      </c>
      <c r="AA88" s="200">
        <f t="shared" si="32"/>
        <v>133.67710150090534</v>
      </c>
      <c r="AB88" s="200">
        <f t="shared" si="32"/>
        <v>141.97734345491517</v>
      </c>
      <c r="AC88" s="201">
        <f t="shared" ca="1" si="32"/>
        <v>135.61550912694656</v>
      </c>
    </row>
    <row r="89" spans="1:29" x14ac:dyDescent="0.2">
      <c r="A89" s="165" t="s">
        <v>139</v>
      </c>
      <c r="B89" s="142"/>
      <c r="C89" s="200">
        <f t="shared" si="32"/>
        <v>45.969539375929344</v>
      </c>
      <c r="D89" s="200">
        <f t="shared" ca="1" si="32"/>
        <v>306.68574933551372</v>
      </c>
      <c r="E89" s="200">
        <f t="shared" si="32"/>
        <v>214.01819154627992</v>
      </c>
      <c r="F89" s="202">
        <f t="shared" ca="1" si="32"/>
        <v>188.89116008590827</v>
      </c>
      <c r="G89" s="200">
        <f t="shared" si="32"/>
        <v>393.76499519617755</v>
      </c>
      <c r="H89" s="200">
        <f t="shared" si="32"/>
        <v>392.83469516027617</v>
      </c>
      <c r="I89" s="200">
        <f t="shared" si="32"/>
        <v>394.69529523208075</v>
      </c>
      <c r="J89" s="200">
        <f t="shared" si="32"/>
        <v>408.9431765420195</v>
      </c>
      <c r="K89" s="200">
        <f t="shared" si="32"/>
        <v>544.66230936819193</v>
      </c>
      <c r="L89" s="200">
        <f t="shared" si="32"/>
        <v>273.22404371584707</v>
      </c>
      <c r="M89" s="200">
        <f t="shared" si="32"/>
        <v>-71.078878550140871</v>
      </c>
      <c r="N89" s="200">
        <f t="shared" si="32"/>
        <v>46.013471177944666</v>
      </c>
      <c r="O89" s="200">
        <f t="shared" si="32"/>
        <v>271.10837482334682</v>
      </c>
      <c r="P89" s="200">
        <f t="shared" si="32"/>
        <v>268.19427306140278</v>
      </c>
      <c r="Q89" s="200">
        <f t="shared" si="32"/>
        <v>274.02247658528722</v>
      </c>
      <c r="R89" s="200">
        <f t="shared" si="32"/>
        <v>341.80741753135953</v>
      </c>
      <c r="S89" s="200">
        <f t="shared" si="32"/>
        <v>301.22672651860921</v>
      </c>
      <c r="T89" s="200">
        <f t="shared" si="32"/>
        <v>291.74093879976317</v>
      </c>
      <c r="U89" s="200">
        <f t="shared" si="32"/>
        <v>300.87240367614322</v>
      </c>
      <c r="V89" s="200">
        <f t="shared" si="32"/>
        <v>311.06683707991942</v>
      </c>
      <c r="W89" s="202">
        <f t="shared" si="32"/>
        <v>286.96188534666544</v>
      </c>
      <c r="X89" s="200">
        <f t="shared" si="32"/>
        <v>292.50895637055692</v>
      </c>
      <c r="Y89" s="200">
        <f t="shared" si="32"/>
        <v>191.13840142223125</v>
      </c>
      <c r="Z89" s="200">
        <f t="shared" si="32"/>
        <v>199.11653470503552</v>
      </c>
      <c r="AA89" s="200">
        <f t="shared" si="32"/>
        <v>204.56667916977131</v>
      </c>
      <c r="AB89" s="200">
        <f t="shared" si="32"/>
        <v>207.1083615194857</v>
      </c>
      <c r="AC89" s="201">
        <f t="shared" ca="1" si="32"/>
        <v>218.89160606115911</v>
      </c>
    </row>
    <row r="90" spans="1:29" x14ac:dyDescent="0.2">
      <c r="A90" s="165" t="s">
        <v>140</v>
      </c>
      <c r="B90" s="142"/>
      <c r="C90" s="200">
        <f t="shared" si="32"/>
        <v>-50.690316988608174</v>
      </c>
      <c r="D90" s="200">
        <f t="shared" ca="1" si="32"/>
        <v>245.34859946841243</v>
      </c>
      <c r="E90" s="200">
        <f t="shared" si="32"/>
        <v>214.01819154628083</v>
      </c>
      <c r="F90" s="202">
        <f t="shared" ca="1" si="32"/>
        <v>136.22549134202927</v>
      </c>
      <c r="G90" s="200">
        <f t="shared" si="32"/>
        <v>236.25899711770944</v>
      </c>
      <c r="H90" s="200">
        <f t="shared" si="32"/>
        <v>235.70081709616716</v>
      </c>
      <c r="I90" s="200">
        <f t="shared" si="32"/>
        <v>236.81717713924991</v>
      </c>
      <c r="J90" s="200">
        <f t="shared" si="32"/>
        <v>300.01071466838039</v>
      </c>
      <c r="K90" s="200">
        <f t="shared" si="32"/>
        <v>326.7973856209137</v>
      </c>
      <c r="L90" s="200">
        <f t="shared" si="32"/>
        <v>273.22404371584707</v>
      </c>
      <c r="M90" s="200">
        <f t="shared" si="32"/>
        <v>-71.078878550140871</v>
      </c>
      <c r="N90" s="200">
        <f t="shared" si="32"/>
        <v>46.013471177944666</v>
      </c>
      <c r="O90" s="200">
        <f t="shared" si="32"/>
        <v>271.10837482334682</v>
      </c>
      <c r="P90" s="200">
        <f t="shared" si="32"/>
        <v>268.19427306140278</v>
      </c>
      <c r="Q90" s="200">
        <f t="shared" si="32"/>
        <v>274.02247658528722</v>
      </c>
      <c r="R90" s="200">
        <f t="shared" si="32"/>
        <v>342.73860373967</v>
      </c>
      <c r="S90" s="200">
        <f t="shared" si="32"/>
        <v>270.70363063603327</v>
      </c>
      <c r="T90" s="200">
        <f t="shared" si="32"/>
        <v>200.17165115204261</v>
      </c>
      <c r="U90" s="200">
        <f t="shared" si="32"/>
        <v>300.87240367614322</v>
      </c>
      <c r="V90" s="200">
        <f t="shared" si="32"/>
        <v>311.06683707991942</v>
      </c>
      <c r="W90" s="202">
        <f t="shared" si="32"/>
        <v>233.78315334469698</v>
      </c>
      <c r="X90" s="200">
        <f t="shared" si="32"/>
        <v>197.49770752484801</v>
      </c>
      <c r="Y90" s="200">
        <f t="shared" si="32"/>
        <v>72.301326784725461</v>
      </c>
      <c r="Z90" s="200">
        <f t="shared" si="32"/>
        <v>78.498128629333223</v>
      </c>
      <c r="AA90" s="200">
        <f t="shared" si="32"/>
        <v>90.828932241121947</v>
      </c>
      <c r="AB90" s="200">
        <f t="shared" si="32"/>
        <v>101.75397526758024</v>
      </c>
      <c r="AC90" s="201">
        <f t="shared" ca="1" si="32"/>
        <v>112.78594548781257</v>
      </c>
    </row>
    <row r="91" spans="1:29" x14ac:dyDescent="0.2">
      <c r="A91" s="165" t="s">
        <v>141</v>
      </c>
      <c r="B91" s="166"/>
      <c r="C91" s="200">
        <f t="shared" si="32"/>
        <v>6.9650817236251896</v>
      </c>
      <c r="D91" s="200">
        <f t="shared" ca="1" si="32"/>
        <v>245.34859946841243</v>
      </c>
      <c r="E91" s="200">
        <f t="shared" si="32"/>
        <v>214.01819154628083</v>
      </c>
      <c r="F91" s="202">
        <f t="shared" ca="1" si="32"/>
        <v>155.44395757943948</v>
      </c>
      <c r="G91" s="200">
        <f t="shared" si="32"/>
        <v>236.25899711770944</v>
      </c>
      <c r="H91" s="200">
        <f t="shared" si="32"/>
        <v>235.70081709616716</v>
      </c>
      <c r="I91" s="200">
        <f t="shared" si="32"/>
        <v>236.81717713924991</v>
      </c>
      <c r="J91" s="200">
        <f t="shared" si="32"/>
        <v>231.7047037394168</v>
      </c>
      <c r="K91" s="200">
        <f t="shared" si="32"/>
        <v>326.7973856209137</v>
      </c>
      <c r="L91" s="200">
        <f t="shared" si="32"/>
        <v>136.61202185792172</v>
      </c>
      <c r="M91" s="200">
        <f t="shared" si="32"/>
        <v>-213.426686127832</v>
      </c>
      <c r="N91" s="200">
        <f t="shared" si="32"/>
        <v>-52.866541353383582</v>
      </c>
      <c r="O91" s="200">
        <f t="shared" si="32"/>
        <v>267.36704752471633</v>
      </c>
      <c r="P91" s="200">
        <f t="shared" si="32"/>
        <v>263.23994535706879</v>
      </c>
      <c r="Q91" s="200">
        <f t="shared" si="32"/>
        <v>271.49414969236386</v>
      </c>
      <c r="R91" s="200">
        <f t="shared" si="32"/>
        <v>342.73860373967</v>
      </c>
      <c r="S91" s="200">
        <f t="shared" si="32"/>
        <v>211.30275389095004</v>
      </c>
      <c r="T91" s="200">
        <f t="shared" si="32"/>
        <v>200.17165115204261</v>
      </c>
      <c r="U91" s="200">
        <f t="shared" si="32"/>
        <v>211.00899605572704</v>
      </c>
      <c r="V91" s="200">
        <f t="shared" si="32"/>
        <v>222.72761446507866</v>
      </c>
      <c r="W91" s="202">
        <f t="shared" si="32"/>
        <v>194.83740171609497</v>
      </c>
      <c r="X91" s="200">
        <f t="shared" si="32"/>
        <v>255.11612914779835</v>
      </c>
      <c r="Y91" s="200">
        <f t="shared" si="32"/>
        <v>176.05246442719181</v>
      </c>
      <c r="Z91" s="200">
        <f t="shared" si="32"/>
        <v>184.55168234448502</v>
      </c>
      <c r="AA91" s="200">
        <f t="shared" si="32"/>
        <v>191.11355900045965</v>
      </c>
      <c r="AB91" s="200">
        <f t="shared" si="32"/>
        <v>194.42287044735895</v>
      </c>
      <c r="AC91" s="201">
        <f t="shared" ca="1" si="32"/>
        <v>195.63165464734629</v>
      </c>
    </row>
    <row r="92" spans="1:29" x14ac:dyDescent="0.2">
      <c r="A92" s="165" t="s">
        <v>142</v>
      </c>
      <c r="B92" s="142"/>
      <c r="C92" s="200">
        <f t="shared" si="32"/>
        <v>6.1911837543339061</v>
      </c>
      <c r="D92" s="200">
        <f t="shared" ca="1" si="32"/>
        <v>157.4320179922297</v>
      </c>
      <c r="E92" s="200">
        <f t="shared" si="32"/>
        <v>133.76136971642609</v>
      </c>
      <c r="F92" s="202">
        <f t="shared" ca="1" si="32"/>
        <v>99.128190487663232</v>
      </c>
      <c r="G92" s="200">
        <f t="shared" si="32"/>
        <v>196.97552760168037</v>
      </c>
      <c r="H92" s="200">
        <f t="shared" si="32"/>
        <v>157.13387806411265</v>
      </c>
      <c r="I92" s="200">
        <f t="shared" si="32"/>
        <v>236.81717713924627</v>
      </c>
      <c r="J92" s="200">
        <f t="shared" si="32"/>
        <v>163.39869281045867</v>
      </c>
      <c r="K92" s="200">
        <f t="shared" si="32"/>
        <v>326.79738562091552</v>
      </c>
      <c r="L92" s="200">
        <f t="shared" si="32"/>
        <v>0</v>
      </c>
      <c r="M92" s="200">
        <f t="shared" si="32"/>
        <v>340.19035455817175</v>
      </c>
      <c r="N92" s="200">
        <f t="shared" si="32"/>
        <v>401.39411027568894</v>
      </c>
      <c r="O92" s="200">
        <f t="shared" si="32"/>
        <v>262.99254498535811</v>
      </c>
      <c r="P92" s="200">
        <f t="shared" si="32"/>
        <v>259.18640450806561</v>
      </c>
      <c r="Q92" s="200">
        <f t="shared" si="32"/>
        <v>266.79868546265061</v>
      </c>
      <c r="R92" s="200">
        <f t="shared" si="32"/>
        <v>340.93831040360055</v>
      </c>
      <c r="S92" s="200">
        <f t="shared" si="32"/>
        <v>28.993006293394501</v>
      </c>
      <c r="T92" s="200">
        <f t="shared" si="32"/>
        <v>17.693272595233793</v>
      </c>
      <c r="U92" s="200">
        <f t="shared" si="32"/>
        <v>28.561991178814424</v>
      </c>
      <c r="V92" s="200">
        <f t="shared" si="32"/>
        <v>40.723755106133467</v>
      </c>
      <c r="W92" s="202">
        <f t="shared" si="32"/>
        <v>208.55143423015579</v>
      </c>
      <c r="X92" s="200">
        <f t="shared" si="32"/>
        <v>124.15416212247692</v>
      </c>
      <c r="Y92" s="200">
        <f t="shared" si="32"/>
        <v>114.43241031846628</v>
      </c>
      <c r="Z92" s="200">
        <f t="shared" si="32"/>
        <v>131.96448406457239</v>
      </c>
      <c r="AA92" s="200">
        <f t="shared" si="32"/>
        <v>140.17172073977054</v>
      </c>
      <c r="AB92" s="200">
        <f t="shared" si="32"/>
        <v>146.46880081706513</v>
      </c>
      <c r="AC92" s="201">
        <f t="shared" ca="1" si="32"/>
        <v>142.50904240493037</v>
      </c>
    </row>
    <row r="93" spans="1:29" ht="13.65" customHeight="1" thickBot="1" x14ac:dyDescent="0.25">
      <c r="A93" s="170" t="s">
        <v>143</v>
      </c>
      <c r="B93" s="171"/>
      <c r="C93" s="203">
        <f t="shared" si="32"/>
        <v>6.1911837543339061</v>
      </c>
      <c r="D93" s="203">
        <f t="shared" ca="1" si="32"/>
        <v>157.43201799223061</v>
      </c>
      <c r="E93" s="203">
        <f t="shared" si="32"/>
        <v>133.76136971642518</v>
      </c>
      <c r="F93" s="204">
        <f t="shared" ca="1" si="32"/>
        <v>99.128190487665051</v>
      </c>
      <c r="G93" s="203">
        <f t="shared" si="32"/>
        <v>196.97552760168037</v>
      </c>
      <c r="H93" s="203">
        <f t="shared" si="32"/>
        <v>157.13387806411083</v>
      </c>
      <c r="I93" s="203">
        <f t="shared" si="32"/>
        <v>236.81717713924991</v>
      </c>
      <c r="J93" s="203">
        <f t="shared" si="32"/>
        <v>163.39869281045685</v>
      </c>
      <c r="K93" s="203">
        <f t="shared" si="32"/>
        <v>326.7973856209137</v>
      </c>
      <c r="L93" s="203">
        <f t="shared" si="32"/>
        <v>0</v>
      </c>
      <c r="M93" s="203">
        <f t="shared" si="32"/>
        <v>310.54248008271315</v>
      </c>
      <c r="N93" s="203">
        <f t="shared" si="32"/>
        <v>381.81390977443516</v>
      </c>
      <c r="O93" s="203">
        <f t="shared" si="32"/>
        <v>249.46324587538402</v>
      </c>
      <c r="P93" s="203">
        <f t="shared" si="32"/>
        <v>246.57538853339065</v>
      </c>
      <c r="Q93" s="203">
        <f t="shared" si="32"/>
        <v>252.35110321738102</v>
      </c>
      <c r="R93" s="203">
        <f t="shared" si="32"/>
        <v>339.20009614807714</v>
      </c>
      <c r="S93" s="203">
        <f t="shared" si="32"/>
        <v>30.872983117373224</v>
      </c>
      <c r="T93" s="203">
        <f t="shared" si="32"/>
        <v>19.013666072491105</v>
      </c>
      <c r="U93" s="203">
        <f t="shared" si="32"/>
        <v>30.375450936198831</v>
      </c>
      <c r="V93" s="203">
        <f t="shared" si="32"/>
        <v>43.229832343433372</v>
      </c>
      <c r="W93" s="204">
        <f t="shared" si="32"/>
        <v>204.81336026878307</v>
      </c>
      <c r="X93" s="203">
        <f t="shared" si="32"/>
        <v>127.45813300117334</v>
      </c>
      <c r="Y93" s="203">
        <f t="shared" si="32"/>
        <v>114.07042425105465</v>
      </c>
      <c r="Z93" s="203">
        <f t="shared" si="32"/>
        <v>132.69400290631165</v>
      </c>
      <c r="AA93" s="203">
        <f t="shared" si="32"/>
        <v>142.25410626304074</v>
      </c>
      <c r="AB93" s="203">
        <f t="shared" si="32"/>
        <v>149.40286734649089</v>
      </c>
      <c r="AC93" s="205">
        <f t="shared" ca="1" si="32"/>
        <v>144.28857487994355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37166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137</v>
      </c>
      <c r="B107" s="142"/>
      <c r="C107" s="200">
        <v>4364.7845468053483</v>
      </c>
      <c r="D107" s="200">
        <v>5315.8863218155793</v>
      </c>
      <c r="E107" s="200">
        <v>8828.2504012841091</v>
      </c>
      <c r="F107" s="200">
        <v>6169.6404233016792</v>
      </c>
      <c r="G107" s="206">
        <v>10001.072697961397</v>
      </c>
      <c r="H107" s="206">
        <v>10213.702074167191</v>
      </c>
      <c r="I107" s="206">
        <v>9788.4433217556052</v>
      </c>
      <c r="J107" s="206">
        <v>13750.491088967463</v>
      </c>
      <c r="K107" s="206">
        <v>12200.435729847495</v>
      </c>
      <c r="L107" s="206">
        <v>15300.546448087431</v>
      </c>
      <c r="M107" s="206">
        <v>11794.53262786596</v>
      </c>
      <c r="N107" s="206">
        <v>10526.315789473683</v>
      </c>
      <c r="O107" s="206">
        <v>15468.046404501656</v>
      </c>
      <c r="P107" s="206">
        <v>13898.54065323141</v>
      </c>
      <c r="Q107" s="206">
        <v>17037.5521557719</v>
      </c>
      <c r="R107" s="206">
        <v>14099.40077546704</v>
      </c>
      <c r="S107" s="206">
        <v>12313.053944834954</v>
      </c>
      <c r="T107" s="206">
        <v>12799.564270152505</v>
      </c>
      <c r="U107" s="206">
        <v>11772.106398274624</v>
      </c>
      <c r="V107" s="206">
        <v>12367.491166077738</v>
      </c>
      <c r="W107" s="206">
        <v>12574.008867430281</v>
      </c>
      <c r="X107" s="206">
        <v>11466.075882728968</v>
      </c>
      <c r="Y107" s="206">
        <v>10659.789387536533</v>
      </c>
      <c r="Z107" s="206">
        <v>10412.395490463685</v>
      </c>
      <c r="AA107" s="206">
        <v>9930.8723750896643</v>
      </c>
      <c r="AB107" s="206">
        <v>9576.5325482412372</v>
      </c>
      <c r="AC107" s="211">
        <v>10197.047023689191</v>
      </c>
    </row>
    <row r="108" spans="1:29" x14ac:dyDescent="0.2">
      <c r="A108" s="165" t="s">
        <v>138</v>
      </c>
      <c r="B108" s="166"/>
      <c r="C108" s="200">
        <v>4643.3878157503714</v>
      </c>
      <c r="D108" s="200">
        <v>5469.2291964833366</v>
      </c>
      <c r="E108" s="200">
        <v>9028.8924558587496</v>
      </c>
      <c r="F108" s="202">
        <v>6380.5031560308198</v>
      </c>
      <c r="G108" s="200">
        <v>10040.170107470245</v>
      </c>
      <c r="H108" s="200">
        <v>10370.835952231302</v>
      </c>
      <c r="I108" s="200">
        <v>9709.504262709188</v>
      </c>
      <c r="J108" s="200">
        <v>14296.939176399155</v>
      </c>
      <c r="K108" s="200">
        <v>12200.435729847495</v>
      </c>
      <c r="L108" s="200">
        <v>16393.442622950817</v>
      </c>
      <c r="M108" s="200">
        <v>12896.825396825396</v>
      </c>
      <c r="N108" s="200">
        <v>11466.165413533834</v>
      </c>
      <c r="O108" s="200">
        <v>16423.873111543038</v>
      </c>
      <c r="P108" s="200">
        <v>14940.931202223766</v>
      </c>
      <c r="Q108" s="200">
        <v>17906.815020862308</v>
      </c>
      <c r="R108" s="200">
        <v>15333.098343320407</v>
      </c>
      <c r="S108" s="200">
        <v>11954.109821125809</v>
      </c>
      <c r="T108" s="200">
        <v>12345.679012345679</v>
      </c>
      <c r="U108" s="200">
        <v>11502.516175413371</v>
      </c>
      <c r="V108" s="200">
        <v>12014.134275618375</v>
      </c>
      <c r="W108" s="200">
        <v>12983.023179295513</v>
      </c>
      <c r="X108" s="200">
        <v>11941.690377408155</v>
      </c>
      <c r="Y108" s="200">
        <v>11105.323913279597</v>
      </c>
      <c r="Z108" s="200">
        <v>10921.828587157224</v>
      </c>
      <c r="AA108" s="200">
        <v>10783.067134728739</v>
      </c>
      <c r="AB108" s="200">
        <v>10719.565298151017</v>
      </c>
      <c r="AC108" s="201">
        <v>10915.347247405274</v>
      </c>
    </row>
    <row r="109" spans="1:29" x14ac:dyDescent="0.2">
      <c r="A109" s="165" t="s">
        <v>139</v>
      </c>
      <c r="B109" s="142"/>
      <c r="C109" s="200">
        <v>4636.8096830113918</v>
      </c>
      <c r="D109" s="200">
        <v>5397.6691883050498</v>
      </c>
      <c r="E109" s="200">
        <v>8828.2504012841091</v>
      </c>
      <c r="F109" s="202">
        <v>6287.5764242001833</v>
      </c>
      <c r="G109" s="200">
        <v>10316.456814132702</v>
      </c>
      <c r="H109" s="200">
        <v>10370.835952231302</v>
      </c>
      <c r="I109" s="200">
        <v>10262.077676034101</v>
      </c>
      <c r="J109" s="200">
        <v>14568.3774420515</v>
      </c>
      <c r="K109" s="200">
        <v>13289.760348583877</v>
      </c>
      <c r="L109" s="200">
        <v>15846.994535519125</v>
      </c>
      <c r="M109" s="200">
        <v>12786.596119929452</v>
      </c>
      <c r="N109" s="200">
        <v>13439.849624060151</v>
      </c>
      <c r="O109" s="200">
        <v>16163.094252015915</v>
      </c>
      <c r="P109" s="200">
        <v>14940.931202223766</v>
      </c>
      <c r="Q109" s="200">
        <v>17385.257301808066</v>
      </c>
      <c r="R109" s="200">
        <v>14804.370814240392</v>
      </c>
      <c r="S109" s="200">
        <v>12641.434503376664</v>
      </c>
      <c r="T109" s="200">
        <v>13071.895424836601</v>
      </c>
      <c r="U109" s="200">
        <v>12131.56002875629</v>
      </c>
      <c r="V109" s="200">
        <v>12720.848056537103</v>
      </c>
      <c r="W109" s="200">
        <v>13310.234628787699</v>
      </c>
      <c r="X109" s="200">
        <v>12533.685965330089</v>
      </c>
      <c r="Y109" s="200">
        <v>11954.129019709871</v>
      </c>
      <c r="Z109" s="200">
        <v>11741.194820685148</v>
      </c>
      <c r="AA109" s="200">
        <v>11114.383950400217</v>
      </c>
      <c r="AB109" s="200">
        <v>10600.922500902199</v>
      </c>
      <c r="AC109" s="201">
        <v>11304.677481379209</v>
      </c>
    </row>
    <row r="110" spans="1:29" x14ac:dyDescent="0.2">
      <c r="A110" s="165" t="s">
        <v>140</v>
      </c>
      <c r="B110" s="142"/>
      <c r="C110" s="200">
        <v>5204.2703778511104</v>
      </c>
      <c r="D110" s="200">
        <v>5090.9834389695352</v>
      </c>
      <c r="E110" s="200">
        <v>7758.1594435527022</v>
      </c>
      <c r="F110" s="202">
        <v>6017.8044201244484</v>
      </c>
      <c r="G110" s="200">
        <v>9607.8658827867584</v>
      </c>
      <c r="H110" s="200">
        <v>9585.166561910748</v>
      </c>
      <c r="I110" s="200">
        <v>9630.5652036627707</v>
      </c>
      <c r="J110" s="200">
        <v>14404.978749241043</v>
      </c>
      <c r="K110" s="200">
        <v>12962.962962962964</v>
      </c>
      <c r="L110" s="200">
        <v>15846.994535519125</v>
      </c>
      <c r="M110" s="200">
        <v>12786.596119929452</v>
      </c>
      <c r="N110" s="200">
        <v>13439.849624060151</v>
      </c>
      <c r="O110" s="200">
        <v>16163.094252015915</v>
      </c>
      <c r="P110" s="200">
        <v>14940.931202223766</v>
      </c>
      <c r="Q110" s="200">
        <v>17385.257301808066</v>
      </c>
      <c r="R110" s="200">
        <v>13482.551991540358</v>
      </c>
      <c r="S110" s="200">
        <v>12490.139417441058</v>
      </c>
      <c r="T110" s="200">
        <v>12618.010167029775</v>
      </c>
      <c r="U110" s="200">
        <v>12131.56002875629</v>
      </c>
      <c r="V110" s="200">
        <v>12720.848056537103</v>
      </c>
      <c r="W110" s="200">
        <v>12998.293046938483</v>
      </c>
      <c r="X110" s="200">
        <v>9159.7623494315667</v>
      </c>
      <c r="Y110" s="200">
        <v>7823.0734061981393</v>
      </c>
      <c r="Z110" s="200">
        <v>7048.4442558462251</v>
      </c>
      <c r="AA110" s="200">
        <v>9305.1471006068277</v>
      </c>
      <c r="AB110" s="200">
        <v>9806.1162619143633</v>
      </c>
      <c r="AC110" s="201">
        <v>9143.2708583515359</v>
      </c>
    </row>
    <row r="111" spans="1:29" x14ac:dyDescent="0.2">
      <c r="A111" s="165" t="s">
        <v>141</v>
      </c>
      <c r="B111" s="166"/>
      <c r="C111" s="200">
        <v>4587.6671619613671</v>
      </c>
      <c r="D111" s="200">
        <v>5090.9834389695352</v>
      </c>
      <c r="E111" s="200">
        <v>7758.1594435527022</v>
      </c>
      <c r="F111" s="202">
        <v>5812.2700148278673</v>
      </c>
      <c r="G111" s="200">
        <v>9607.8658827867584</v>
      </c>
      <c r="H111" s="200">
        <v>9585.166561910748</v>
      </c>
      <c r="I111" s="200">
        <v>9630.5652036627707</v>
      </c>
      <c r="J111" s="200">
        <v>14473.284760170007</v>
      </c>
      <c r="K111" s="200">
        <v>12962.962962962964</v>
      </c>
      <c r="L111" s="200">
        <v>15983.60655737705</v>
      </c>
      <c r="M111" s="200">
        <v>14329.805996472662</v>
      </c>
      <c r="N111" s="200">
        <v>14003.759398496239</v>
      </c>
      <c r="O111" s="200">
        <v>16945.098589752386</v>
      </c>
      <c r="P111" s="200">
        <v>15896.455872133425</v>
      </c>
      <c r="Q111" s="200">
        <v>17993.741307371347</v>
      </c>
      <c r="R111" s="200">
        <v>13482.551991540358</v>
      </c>
      <c r="S111" s="200">
        <v>12549.540294186141</v>
      </c>
      <c r="T111" s="200">
        <v>12618.010167029775</v>
      </c>
      <c r="U111" s="200">
        <v>12221.423436376706</v>
      </c>
      <c r="V111" s="200">
        <v>12809.187279151944</v>
      </c>
      <c r="W111" s="200">
        <v>13320.778108826893</v>
      </c>
      <c r="X111" s="200">
        <v>12740.502124565997</v>
      </c>
      <c r="Y111" s="200">
        <v>12052.549552530607</v>
      </c>
      <c r="Z111" s="200">
        <v>11832.371864713912</v>
      </c>
      <c r="AA111" s="200">
        <v>11204.598435767031</v>
      </c>
      <c r="AB111" s="200">
        <v>10627.003417751079</v>
      </c>
      <c r="AC111" s="201">
        <v>11375.905565223264</v>
      </c>
    </row>
    <row r="112" spans="1:29" x14ac:dyDescent="0.2">
      <c r="A112" s="165" t="s">
        <v>142</v>
      </c>
      <c r="B112" s="142"/>
      <c r="C112" s="200">
        <v>4569.0936106983672</v>
      </c>
      <c r="D112" s="200">
        <v>5005.1114291555923</v>
      </c>
      <c r="E112" s="200">
        <v>7758.1594435527022</v>
      </c>
      <c r="F112" s="202">
        <v>5777.4548278022203</v>
      </c>
      <c r="G112" s="200">
        <v>8977.4697704585124</v>
      </c>
      <c r="H112" s="200">
        <v>9113.7649277184155</v>
      </c>
      <c r="I112" s="200">
        <v>8841.174613198611</v>
      </c>
      <c r="J112" s="200">
        <v>14160.327154541234</v>
      </c>
      <c r="K112" s="200">
        <v>12200.435729847495</v>
      </c>
      <c r="L112" s="200">
        <v>16120.218579234972</v>
      </c>
      <c r="M112" s="200">
        <v>13668.430335097</v>
      </c>
      <c r="N112" s="200">
        <v>15037.593984962406</v>
      </c>
      <c r="O112" s="200">
        <v>17901.015907933281</v>
      </c>
      <c r="P112" s="200">
        <v>16678.248783877691</v>
      </c>
      <c r="Q112" s="200">
        <v>19123.783031988871</v>
      </c>
      <c r="R112" s="200">
        <v>16038.068382093759</v>
      </c>
      <c r="S112" s="200">
        <v>11657.004403108271</v>
      </c>
      <c r="T112" s="200">
        <v>12164.124909222948</v>
      </c>
      <c r="U112" s="200">
        <v>11322.789360172537</v>
      </c>
      <c r="V112" s="200">
        <v>11484.098939929328</v>
      </c>
      <c r="W112" s="200">
        <v>13344.410046845773</v>
      </c>
      <c r="X112" s="200">
        <v>12067.0961757812</v>
      </c>
      <c r="Y112" s="200">
        <v>11274.894984250792</v>
      </c>
      <c r="Z112" s="200">
        <v>11152.730150356107</v>
      </c>
      <c r="AA112" s="200">
        <v>10563.125203484655</v>
      </c>
      <c r="AB112" s="200">
        <v>10021.967940008914</v>
      </c>
      <c r="AC112" s="201">
        <v>10803.138392583278</v>
      </c>
    </row>
    <row r="113" spans="1:29" ht="10.8" thickBot="1" x14ac:dyDescent="0.25">
      <c r="A113" s="165" t="s">
        <v>143</v>
      </c>
      <c r="C113" s="203">
        <v>4754.8291233283817</v>
      </c>
      <c r="D113" s="203">
        <v>5209.5685953792681</v>
      </c>
      <c r="E113" s="203">
        <v>8293.2049224184066</v>
      </c>
      <c r="F113" s="204">
        <v>6085.8675470420176</v>
      </c>
      <c r="G113" s="200">
        <v>9410.518235170719</v>
      </c>
      <c r="H113" s="200">
        <v>9585.166561910748</v>
      </c>
      <c r="I113" s="200">
        <v>9235.86990843069</v>
      </c>
      <c r="J113" s="200">
        <v>14979.106396657022</v>
      </c>
      <c r="K113" s="200">
        <v>12745.098039215687</v>
      </c>
      <c r="L113" s="200">
        <v>17213.114754098358</v>
      </c>
      <c r="M113" s="200">
        <v>14991.181657848323</v>
      </c>
      <c r="N113" s="200">
        <v>16917.293233082706</v>
      </c>
      <c r="O113" s="200">
        <v>20855.663945271837</v>
      </c>
      <c r="P113" s="200">
        <v>19110.49339819319</v>
      </c>
      <c r="Q113" s="200">
        <v>22600.834492350485</v>
      </c>
      <c r="R113" s="200">
        <v>18505.463517800494</v>
      </c>
      <c r="S113" s="200">
        <v>12434.801588940178</v>
      </c>
      <c r="T113" s="200">
        <v>13071.895424836601</v>
      </c>
      <c r="U113" s="200">
        <v>12041.696621135874</v>
      </c>
      <c r="V113" s="200">
        <v>12190.812720848056</v>
      </c>
      <c r="W113" s="200">
        <v>14722.697385762303</v>
      </c>
      <c r="X113" s="200">
        <v>13133.139469297199</v>
      </c>
      <c r="Y113" s="200">
        <v>12237.053951446473</v>
      </c>
      <c r="Z113" s="200">
        <v>12117.60118358125</v>
      </c>
      <c r="AA113" s="200">
        <v>11425.321213279998</v>
      </c>
      <c r="AB113" s="200">
        <v>10782.653055809114</v>
      </c>
      <c r="AC113" s="201">
        <v>11717.218873254051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2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2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2023-09-10T12:22:23Z</dcterms:modified>
</cp:coreProperties>
</file>