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1628" windowHeight="6816" firstSheet="1" activeTab="5"/>
  </bookViews>
  <sheets>
    <sheet name="SP-15" sheetId="12" r:id="rId1"/>
    <sheet name="NP-15" sheetId="13" r:id="rId2"/>
    <sheet name="CALC" sheetId="14" r:id="rId3"/>
    <sheet name="PeakMonthlyAvg" sheetId="9" r:id="rId4"/>
    <sheet name="OffPeakMonthlyAvg" sheetId="15" r:id="rId5"/>
    <sheet name="graphs" sheetId="1" r:id="rId6"/>
    <sheet name="DailyAvg" sheetId="5" r:id="rId7"/>
    <sheet name="_udcgen1999" sheetId="11" r:id="rId8"/>
  </sheets>
  <definedNames>
    <definedName name="printrange">graphs!$A$1:$V$54</definedName>
    <definedName name="solver_adj" localSheetId="5" hidden="1">PeakMonthlyAvg!#REF!</definedName>
    <definedName name="solver_adj" localSheetId="4" hidden="1">OffPeakMonthlyAvg!#REF!</definedName>
    <definedName name="solver_adj" localSheetId="3" hidden="1">PeakMonthlyAvg!#REF!</definedName>
    <definedName name="solver_cvg" localSheetId="5" hidden="1">0.001</definedName>
    <definedName name="solver_cvg" localSheetId="4" hidden="1">0.001</definedName>
    <definedName name="solver_cvg" localSheetId="3" hidden="1">0.001</definedName>
    <definedName name="solver_drv" localSheetId="5" hidden="1">1</definedName>
    <definedName name="solver_drv" localSheetId="4" hidden="1">1</definedName>
    <definedName name="solver_drv" localSheetId="3" hidden="1">1</definedName>
    <definedName name="solver_est" localSheetId="5" hidden="1">1</definedName>
    <definedName name="solver_est" localSheetId="4" hidden="1">1</definedName>
    <definedName name="solver_est" localSheetId="3" hidden="1">1</definedName>
    <definedName name="solver_itr" localSheetId="5" hidden="1">100</definedName>
    <definedName name="solver_itr" localSheetId="4" hidden="1">100</definedName>
    <definedName name="solver_itr" localSheetId="3" hidden="1">100</definedName>
    <definedName name="solver_lhs1" localSheetId="5" hidden="1">PeakMonthlyAvg!#REF!</definedName>
    <definedName name="solver_lhs1" localSheetId="4" hidden="1">OffPeakMonthlyAvg!#REF!</definedName>
    <definedName name="solver_lhs1" localSheetId="3" hidden="1">PeakMonthlyAvg!#REF!</definedName>
    <definedName name="solver_lhs10" localSheetId="5" hidden="1">PeakMonthlyAvg!#REF!</definedName>
    <definedName name="solver_lhs11" localSheetId="5" hidden="1">PeakMonthlyAvg!#REF!</definedName>
    <definedName name="solver_lhs12" localSheetId="5" hidden="1">PeakMonthlyAvg!#REF!</definedName>
    <definedName name="solver_lhs13" localSheetId="5" hidden="1">PeakMonthlyAvg!#REF!</definedName>
    <definedName name="solver_lhs14" localSheetId="5" hidden="1">PeakMonthlyAvg!#REF!</definedName>
    <definedName name="solver_lhs15" localSheetId="5" hidden="1">PeakMonthlyAvg!#REF!</definedName>
    <definedName name="solver_lhs16" localSheetId="5" hidden="1">PeakMonthlyAvg!#REF!</definedName>
    <definedName name="solver_lhs17" localSheetId="5" hidden="1">PeakMonthlyAvg!#REF!</definedName>
    <definedName name="solver_lhs18" localSheetId="5" hidden="1">PeakMonthlyAvg!#REF!</definedName>
    <definedName name="solver_lhs19" localSheetId="5" hidden="1">PeakMonthlyAvg!#REF!</definedName>
    <definedName name="solver_lhs2" localSheetId="5" hidden="1">PeakMonthlyAvg!#REF!</definedName>
    <definedName name="solver_lhs2" localSheetId="4" hidden="1">OffPeakMonthlyAvg!#REF!</definedName>
    <definedName name="solver_lhs2" localSheetId="3" hidden="1">PeakMonthlyAvg!#REF!</definedName>
    <definedName name="solver_lhs20" localSheetId="5" hidden="1">PeakMonthlyAvg!#REF!</definedName>
    <definedName name="solver_lhs21" localSheetId="5" hidden="1">PeakMonthlyAvg!#REF!</definedName>
    <definedName name="solver_lhs22" localSheetId="5" hidden="1">PeakMonthlyAvg!#REF!</definedName>
    <definedName name="solver_lhs23" localSheetId="5" hidden="1">PeakMonthlyAvg!#REF!</definedName>
    <definedName name="solver_lhs24" localSheetId="5" hidden="1">PeakMonthlyAvg!#REF!</definedName>
    <definedName name="solver_lhs25" localSheetId="5" hidden="1">PeakMonthlyAvg!#REF!</definedName>
    <definedName name="solver_lhs26" localSheetId="5" hidden="1">PeakMonthlyAvg!#REF!</definedName>
    <definedName name="solver_lhs27" localSheetId="5" hidden="1">PeakMonthlyAvg!#REF!</definedName>
    <definedName name="solver_lhs28" localSheetId="5" hidden="1">PeakMonthlyAvg!#REF!</definedName>
    <definedName name="solver_lhs29" localSheetId="5" hidden="1">PeakMonthlyAvg!#REF!</definedName>
    <definedName name="solver_lhs3" localSheetId="5" hidden="1">PeakMonthlyAvg!#REF!</definedName>
    <definedName name="solver_lhs3" localSheetId="4" hidden="1">OffPeakMonthlyAvg!#REF!</definedName>
    <definedName name="solver_lhs3" localSheetId="3" hidden="1">PeakMonthlyAvg!#REF!</definedName>
    <definedName name="solver_lhs30" localSheetId="5" hidden="1">PeakMonthlyAvg!#REF!</definedName>
    <definedName name="solver_lhs31" localSheetId="5" hidden="1">PeakMonthlyAvg!#REF!</definedName>
    <definedName name="solver_lhs32" localSheetId="5" hidden="1">PeakMonthlyAvg!#REF!</definedName>
    <definedName name="solver_lhs33" localSheetId="5" hidden="1">PeakMonthlyAvg!#REF!</definedName>
    <definedName name="solver_lhs34" localSheetId="5" hidden="1">PeakMonthlyAvg!#REF!</definedName>
    <definedName name="solver_lhs35" localSheetId="5" hidden="1">PeakMonthlyAvg!#REF!</definedName>
    <definedName name="solver_lhs36" localSheetId="5" hidden="1">PeakMonthlyAvg!#REF!</definedName>
    <definedName name="solver_lhs37" localSheetId="5" hidden="1">PeakMonthlyAvg!#REF!</definedName>
    <definedName name="solver_lhs38" localSheetId="5" hidden="1">PeakMonthlyAvg!#REF!</definedName>
    <definedName name="solver_lhs39" localSheetId="5" hidden="1">PeakMonthlyAvg!#REF!</definedName>
    <definedName name="solver_lhs4" localSheetId="5" hidden="1">PeakMonthlyAvg!#REF!</definedName>
    <definedName name="solver_lhs4" localSheetId="4" hidden="1">OffPeakMonthlyAvg!#REF!</definedName>
    <definedName name="solver_lhs4" localSheetId="3" hidden="1">PeakMonthlyAvg!#REF!</definedName>
    <definedName name="solver_lhs40" localSheetId="5" hidden="1">PeakMonthlyAvg!#REF!</definedName>
    <definedName name="solver_lhs41" localSheetId="5" hidden="1">PeakMonthlyAvg!#REF!</definedName>
    <definedName name="solver_lhs42" localSheetId="5" hidden="1">PeakMonthlyAvg!#REF!</definedName>
    <definedName name="solver_lhs43" localSheetId="5" hidden="1">PeakMonthlyAvg!#REF!</definedName>
    <definedName name="solver_lhs44" localSheetId="5" hidden="1">PeakMonthlyAvg!#REF!</definedName>
    <definedName name="solver_lhs45" localSheetId="5" hidden="1">PeakMonthlyAvg!#REF!</definedName>
    <definedName name="solver_lhs46" localSheetId="5" hidden="1">PeakMonthlyAvg!#REF!</definedName>
    <definedName name="solver_lhs47" localSheetId="5" hidden="1">PeakMonthlyAvg!#REF!</definedName>
    <definedName name="solver_lhs48" localSheetId="5" hidden="1">PeakMonthlyAvg!#REF!</definedName>
    <definedName name="solver_lhs49" localSheetId="5" hidden="1">PeakMonthlyAvg!#REF!</definedName>
    <definedName name="solver_lhs5" localSheetId="5" hidden="1">PeakMonthlyAvg!#REF!</definedName>
    <definedName name="solver_lhs5" localSheetId="4" hidden="1">OffPeakMonthlyAvg!#REF!</definedName>
    <definedName name="solver_lhs5" localSheetId="3" hidden="1">PeakMonthlyAvg!#REF!</definedName>
    <definedName name="solver_lhs6" localSheetId="5" hidden="1">PeakMonthlyAvg!#REF!</definedName>
    <definedName name="solver_lhs6" localSheetId="4" hidden="1">OffPeakMonthlyAvg!#REF!</definedName>
    <definedName name="solver_lhs6" localSheetId="3" hidden="1">PeakMonthlyAvg!#REF!</definedName>
    <definedName name="solver_lhs7" localSheetId="5" hidden="1">PeakMonthlyAvg!#REF!</definedName>
    <definedName name="solver_lhs7" localSheetId="4" hidden="1">OffPeakMonthlyAvg!#REF!</definedName>
    <definedName name="solver_lhs7" localSheetId="3" hidden="1">PeakMonthlyAvg!#REF!</definedName>
    <definedName name="solver_lhs8" localSheetId="5" hidden="1">PeakMonthlyAvg!#REF!</definedName>
    <definedName name="solver_lhs9" localSheetId="5" hidden="1">PeakMonthlyAvg!#REF!</definedName>
    <definedName name="solver_lin" localSheetId="5" hidden="1">2</definedName>
    <definedName name="solver_lin" localSheetId="4" hidden="1">2</definedName>
    <definedName name="solver_lin" localSheetId="3" hidden="1">2</definedName>
    <definedName name="solver_neg" localSheetId="5" hidden="1">2</definedName>
    <definedName name="solver_neg" localSheetId="4" hidden="1">2</definedName>
    <definedName name="solver_neg" localSheetId="3" hidden="1">2</definedName>
    <definedName name="solver_num" localSheetId="5" hidden="1">7</definedName>
    <definedName name="solver_num" localSheetId="4" hidden="1">7</definedName>
    <definedName name="solver_num" localSheetId="3" hidden="1">7</definedName>
    <definedName name="solver_nwt" localSheetId="5" hidden="1">1</definedName>
    <definedName name="solver_nwt" localSheetId="4" hidden="1">1</definedName>
    <definedName name="solver_nwt" localSheetId="3" hidden="1">1</definedName>
    <definedName name="solver_opt" localSheetId="5" hidden="1">PeakMonthlyAvg!$S$11</definedName>
    <definedName name="solver_opt" localSheetId="4" hidden="1">OffPeakMonthlyAvg!$S$11</definedName>
    <definedName name="solver_opt" localSheetId="3" hidden="1">PeakMonthlyAvg!$S$11</definedName>
    <definedName name="solver_pre" localSheetId="5" hidden="1">0.000001</definedName>
    <definedName name="solver_pre" localSheetId="4" hidden="1">0.000001</definedName>
    <definedName name="solver_pre" localSheetId="3" hidden="1">0.000001</definedName>
    <definedName name="solver_rel1" localSheetId="5" hidden="1">1</definedName>
    <definedName name="solver_rel1" localSheetId="4" hidden="1">1</definedName>
    <definedName name="solver_rel1" localSheetId="3" hidden="1">1</definedName>
    <definedName name="solver_rel10" localSheetId="5" hidden="1">2</definedName>
    <definedName name="solver_rel11" localSheetId="5" hidden="1">1</definedName>
    <definedName name="solver_rel12" localSheetId="5" hidden="1">1</definedName>
    <definedName name="solver_rel13" localSheetId="5" hidden="1">1</definedName>
    <definedName name="solver_rel14" localSheetId="5" hidden="1">1</definedName>
    <definedName name="solver_rel15" localSheetId="5" hidden="1">1</definedName>
    <definedName name="solver_rel16" localSheetId="5" hidden="1">3</definedName>
    <definedName name="solver_rel17" localSheetId="5" hidden="1">2</definedName>
    <definedName name="solver_rel18" localSheetId="5" hidden="1">1</definedName>
    <definedName name="solver_rel19" localSheetId="5" hidden="1">1</definedName>
    <definedName name="solver_rel2" localSheetId="5" hidden="1">3</definedName>
    <definedName name="solver_rel2" localSheetId="4" hidden="1">3</definedName>
    <definedName name="solver_rel2" localSheetId="3" hidden="1">3</definedName>
    <definedName name="solver_rel20" localSheetId="5" hidden="1">1</definedName>
    <definedName name="solver_rel21" localSheetId="5" hidden="1">1</definedName>
    <definedName name="solver_rel22" localSheetId="5" hidden="1">1</definedName>
    <definedName name="solver_rel23" localSheetId="5" hidden="1">3</definedName>
    <definedName name="solver_rel24" localSheetId="5" hidden="1">2</definedName>
    <definedName name="solver_rel25" localSheetId="5" hidden="1">1</definedName>
    <definedName name="solver_rel26" localSheetId="5" hidden="1">1</definedName>
    <definedName name="solver_rel27" localSheetId="5" hidden="1">1</definedName>
    <definedName name="solver_rel28" localSheetId="5" hidden="1">1</definedName>
    <definedName name="solver_rel29" localSheetId="5" hidden="1">1</definedName>
    <definedName name="solver_rel3" localSheetId="5" hidden="1">2</definedName>
    <definedName name="solver_rel3" localSheetId="4" hidden="1">2</definedName>
    <definedName name="solver_rel3" localSheetId="3" hidden="1">2</definedName>
    <definedName name="solver_rel30" localSheetId="5" hidden="1">3</definedName>
    <definedName name="solver_rel31" localSheetId="5" hidden="1">2</definedName>
    <definedName name="solver_rel32" localSheetId="5" hidden="1">1</definedName>
    <definedName name="solver_rel33" localSheetId="5" hidden="1">1</definedName>
    <definedName name="solver_rel34" localSheetId="5" hidden="1">1</definedName>
    <definedName name="solver_rel35" localSheetId="5" hidden="1">1</definedName>
    <definedName name="solver_rel36" localSheetId="5" hidden="1">1</definedName>
    <definedName name="solver_rel37" localSheetId="5" hidden="1">3</definedName>
    <definedName name="solver_rel38" localSheetId="5" hidden="1">2</definedName>
    <definedName name="solver_rel39" localSheetId="5" hidden="1">1</definedName>
    <definedName name="solver_rel4" localSheetId="5" hidden="1">1</definedName>
    <definedName name="solver_rel4" localSheetId="4" hidden="1">1</definedName>
    <definedName name="solver_rel4" localSheetId="3" hidden="1">1</definedName>
    <definedName name="solver_rel40" localSheetId="5" hidden="1">1</definedName>
    <definedName name="solver_rel41" localSheetId="5" hidden="1">1</definedName>
    <definedName name="solver_rel42" localSheetId="5" hidden="1">1</definedName>
    <definedName name="solver_rel43" localSheetId="5" hidden="1">1</definedName>
    <definedName name="solver_rel44" localSheetId="5" hidden="1">3</definedName>
    <definedName name="solver_rel45" localSheetId="5" hidden="1">2</definedName>
    <definedName name="solver_rel46" localSheetId="5" hidden="1">1</definedName>
    <definedName name="solver_rel47" localSheetId="5" hidden="1">1</definedName>
    <definedName name="solver_rel48" localSheetId="5" hidden="1">1</definedName>
    <definedName name="solver_rel49" localSheetId="5" hidden="1">1</definedName>
    <definedName name="solver_rel5" localSheetId="5" hidden="1">1</definedName>
    <definedName name="solver_rel5" localSheetId="4" hidden="1">1</definedName>
    <definedName name="solver_rel5" localSheetId="3" hidden="1">1</definedName>
    <definedName name="solver_rel6" localSheetId="5" hidden="1">1</definedName>
    <definedName name="solver_rel6" localSheetId="4" hidden="1">1</definedName>
    <definedName name="solver_rel6" localSheetId="3" hidden="1">1</definedName>
    <definedName name="solver_rel7" localSheetId="5" hidden="1">1</definedName>
    <definedName name="solver_rel7" localSheetId="4" hidden="1">1</definedName>
    <definedName name="solver_rel7" localSheetId="3" hidden="1">1</definedName>
    <definedName name="solver_rel8" localSheetId="5" hidden="1">1</definedName>
    <definedName name="solver_rel9" localSheetId="5" hidden="1">3</definedName>
    <definedName name="solver_rhs1" localSheetId="5" hidden="1">100%</definedName>
    <definedName name="solver_rhs1" localSheetId="4" hidden="1">100%</definedName>
    <definedName name="solver_rhs1" localSheetId="3" hidden="1">100%</definedName>
    <definedName name="solver_rhs10" localSheetId="5" hidden="1">100%</definedName>
    <definedName name="solver_rhs11" localSheetId="5" hidden="1">graphs!$E$11</definedName>
    <definedName name="solver_rhs12" localSheetId="5" hidden="1">graphs!$E$12</definedName>
    <definedName name="solver_rhs13" localSheetId="5" hidden="1">graphs!$E$13</definedName>
    <definedName name="solver_rhs14" localSheetId="5" hidden="1">PeakMonthlyAvg!$J$11</definedName>
    <definedName name="solver_rhs15" localSheetId="5" hidden="1">100%</definedName>
    <definedName name="solver_rhs16" localSheetId="5" hidden="1">0%</definedName>
    <definedName name="solver_rhs17" localSheetId="5" hidden="1">100%</definedName>
    <definedName name="solver_rhs18" localSheetId="5" hidden="1">graphs!$E$11</definedName>
    <definedName name="solver_rhs19" localSheetId="5" hidden="1">graphs!$E$12</definedName>
    <definedName name="solver_rhs2" localSheetId="5" hidden="1">0%</definedName>
    <definedName name="solver_rhs2" localSheetId="4" hidden="1">0%</definedName>
    <definedName name="solver_rhs2" localSheetId="3" hidden="1">0%</definedName>
    <definedName name="solver_rhs20" localSheetId="5" hidden="1">graphs!$E$13</definedName>
    <definedName name="solver_rhs21" localSheetId="5" hidden="1">PeakMonthlyAvg!$J$11</definedName>
    <definedName name="solver_rhs22" localSheetId="5" hidden="1">100%</definedName>
    <definedName name="solver_rhs23" localSheetId="5" hidden="1">0%</definedName>
    <definedName name="solver_rhs24" localSheetId="5" hidden="1">100%</definedName>
    <definedName name="solver_rhs25" localSheetId="5" hidden="1">graphs!$E$11</definedName>
    <definedName name="solver_rhs26" localSheetId="5" hidden="1">graphs!$E$12</definedName>
    <definedName name="solver_rhs27" localSheetId="5" hidden="1">graphs!$E$13</definedName>
    <definedName name="solver_rhs28" localSheetId="5" hidden="1">PeakMonthlyAvg!$J$11</definedName>
    <definedName name="solver_rhs29" localSheetId="5" hidden="1">100%</definedName>
    <definedName name="solver_rhs3" localSheetId="5" hidden="1">100%</definedName>
    <definedName name="solver_rhs3" localSheetId="4" hidden="1">100%</definedName>
    <definedName name="solver_rhs3" localSheetId="3" hidden="1">100%</definedName>
    <definedName name="solver_rhs30" localSheetId="5" hidden="1">0%</definedName>
    <definedName name="solver_rhs31" localSheetId="5" hidden="1">100%</definedName>
    <definedName name="solver_rhs32" localSheetId="5" hidden="1">graphs!$E$11</definedName>
    <definedName name="solver_rhs33" localSheetId="5" hidden="1">graphs!$E$12</definedName>
    <definedName name="solver_rhs34" localSheetId="5" hidden="1">graphs!$E$13</definedName>
    <definedName name="solver_rhs35" localSheetId="5" hidden="1">PeakMonthlyAvg!$J$11</definedName>
    <definedName name="solver_rhs36" localSheetId="5" hidden="1">100%</definedName>
    <definedName name="solver_rhs37" localSheetId="5" hidden="1">0%</definedName>
    <definedName name="solver_rhs38" localSheetId="5" hidden="1">100%</definedName>
    <definedName name="solver_rhs39" localSheetId="5" hidden="1">graphs!$E$11</definedName>
    <definedName name="solver_rhs4" localSheetId="5" hidden="1">graphs!$E$11</definedName>
    <definedName name="solver_rhs4" localSheetId="4" hidden="1">graphs!$E$11</definedName>
    <definedName name="solver_rhs4" localSheetId="3" hidden="1">graphs!$E$11</definedName>
    <definedName name="solver_rhs40" localSheetId="5" hidden="1">graphs!$E$12</definedName>
    <definedName name="solver_rhs41" localSheetId="5" hidden="1">graphs!$E$13</definedName>
    <definedName name="solver_rhs42" localSheetId="5" hidden="1">PeakMonthlyAvg!$J$11</definedName>
    <definedName name="solver_rhs43" localSheetId="5" hidden="1">100%</definedName>
    <definedName name="solver_rhs44" localSheetId="5" hidden="1">0%</definedName>
    <definedName name="solver_rhs45" localSheetId="5" hidden="1">100%</definedName>
    <definedName name="solver_rhs46" localSheetId="5" hidden="1">graphs!$E$11</definedName>
    <definedName name="solver_rhs47" localSheetId="5" hidden="1">graphs!$E$12</definedName>
    <definedName name="solver_rhs48" localSheetId="5" hidden="1">graphs!$E$13</definedName>
    <definedName name="solver_rhs49" localSheetId="5" hidden="1">PeakMonthlyAvg!$J$11</definedName>
    <definedName name="solver_rhs5" localSheetId="5" hidden="1">graphs!$E$12</definedName>
    <definedName name="solver_rhs5" localSheetId="4" hidden="1">graphs!$E$12</definedName>
    <definedName name="solver_rhs5" localSheetId="3" hidden="1">graphs!$E$12</definedName>
    <definedName name="solver_rhs6" localSheetId="5" hidden="1">graphs!$E$13</definedName>
    <definedName name="solver_rhs6" localSheetId="4" hidden="1">graphs!$E$13</definedName>
    <definedName name="solver_rhs6" localSheetId="3" hidden="1">graphs!$E$13</definedName>
    <definedName name="solver_rhs7" localSheetId="5" hidden="1">PeakMonthlyAvg!$J$11</definedName>
    <definedName name="solver_rhs7" localSheetId="4" hidden="1">OffPeakMonthlyAvg!$J$11</definedName>
    <definedName name="solver_rhs7" localSheetId="3" hidden="1">PeakMonthlyAvg!$J$11</definedName>
    <definedName name="solver_rhs8" localSheetId="5" hidden="1">100%</definedName>
    <definedName name="solver_rhs9" localSheetId="5" hidden="1">0%</definedName>
    <definedName name="solver_scl" localSheetId="5" hidden="1">2</definedName>
    <definedName name="solver_scl" localSheetId="4" hidden="1">2</definedName>
    <definedName name="solver_scl" localSheetId="3" hidden="1">2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tim" localSheetId="5" hidden="1">100</definedName>
    <definedName name="solver_tim" localSheetId="4" hidden="1">100</definedName>
    <definedName name="solver_tim" localSheetId="3" hidden="1">100</definedName>
    <definedName name="solver_tol" localSheetId="5" hidden="1">0.05</definedName>
    <definedName name="solver_tol" localSheetId="4" hidden="1">0.05</definedName>
    <definedName name="solver_tol" localSheetId="3" hidden="1">0.05</definedName>
    <definedName name="solver_typ" localSheetId="5" hidden="1">2</definedName>
    <definedName name="solver_typ" localSheetId="4" hidden="1">2</definedName>
    <definedName name="solver_typ" localSheetId="3" hidden="1">2</definedName>
    <definedName name="solver_val" localSheetId="5" hidden="1">0</definedName>
    <definedName name="solver_val" localSheetId="4" hidden="1">0</definedName>
    <definedName name="solver_val" localSheetId="3" hidden="1">0</definedName>
  </definedNames>
  <calcPr calcId="0"/>
</workbook>
</file>

<file path=xl/calcChain.xml><?xml version="1.0" encoding="utf-8"?>
<calcChain xmlns="http://schemas.openxmlformats.org/spreadsheetml/2006/main">
  <c r="L4" i="11" l="1"/>
  <c r="M4" i="11"/>
  <c r="M5" i="11"/>
  <c r="L6" i="11"/>
  <c r="M6" i="11"/>
  <c r="D13" i="11"/>
  <c r="F13" i="11"/>
  <c r="G13" i="11"/>
  <c r="H13" i="11"/>
  <c r="I13" i="11"/>
  <c r="J13" i="11"/>
  <c r="L13" i="11"/>
  <c r="D14" i="11"/>
  <c r="F14" i="11"/>
  <c r="G14" i="11"/>
  <c r="H14" i="11"/>
  <c r="I14" i="11"/>
  <c r="J14" i="11"/>
  <c r="L14" i="11"/>
  <c r="D15" i="11"/>
  <c r="F15" i="11"/>
  <c r="G15" i="11"/>
  <c r="H15" i="11"/>
  <c r="I15" i="11"/>
  <c r="J15" i="11"/>
  <c r="L15" i="11"/>
  <c r="D16" i="11"/>
  <c r="F16" i="11"/>
  <c r="G16" i="11"/>
  <c r="H16" i="11"/>
  <c r="I16" i="11"/>
  <c r="J16" i="11"/>
  <c r="L16" i="11"/>
  <c r="D17" i="11"/>
  <c r="F17" i="11"/>
  <c r="G17" i="11"/>
  <c r="H17" i="11"/>
  <c r="I17" i="11"/>
  <c r="J17" i="11"/>
  <c r="L17" i="11"/>
  <c r="D18" i="11"/>
  <c r="F18" i="11"/>
  <c r="G18" i="11"/>
  <c r="H18" i="11"/>
  <c r="I18" i="11"/>
  <c r="J18" i="11"/>
  <c r="L18" i="11"/>
  <c r="D19" i="11"/>
  <c r="F19" i="11"/>
  <c r="G19" i="11"/>
  <c r="H19" i="11"/>
  <c r="I19" i="11"/>
  <c r="J19" i="11"/>
  <c r="L19" i="11"/>
  <c r="D20" i="11"/>
  <c r="F20" i="11"/>
  <c r="G20" i="11"/>
  <c r="H20" i="11"/>
  <c r="I20" i="11"/>
  <c r="J20" i="11"/>
  <c r="L20" i="11"/>
  <c r="D21" i="11"/>
  <c r="F21" i="11"/>
  <c r="G21" i="11"/>
  <c r="H21" i="11"/>
  <c r="I21" i="11"/>
  <c r="J21" i="11"/>
  <c r="L21" i="11"/>
  <c r="D22" i="11"/>
  <c r="F22" i="11"/>
  <c r="G22" i="11"/>
  <c r="H22" i="11"/>
  <c r="I22" i="11"/>
  <c r="J22" i="11"/>
  <c r="L22" i="11"/>
  <c r="D23" i="11"/>
  <c r="F23" i="11"/>
  <c r="G23" i="11"/>
  <c r="H23" i="11"/>
  <c r="I23" i="11"/>
  <c r="J23" i="11"/>
  <c r="L23" i="11"/>
  <c r="D24" i="11"/>
  <c r="F24" i="11"/>
  <c r="G24" i="11"/>
  <c r="H24" i="11"/>
  <c r="I24" i="11"/>
  <c r="J24" i="11"/>
  <c r="L24" i="11"/>
  <c r="G29" i="11"/>
  <c r="G30" i="11"/>
  <c r="H30" i="11"/>
  <c r="I30" i="11"/>
  <c r="L30" i="11"/>
  <c r="O30" i="11"/>
  <c r="G31" i="11"/>
  <c r="H31" i="11"/>
  <c r="I31" i="11"/>
  <c r="L31" i="11"/>
  <c r="O31" i="11"/>
  <c r="G32" i="11"/>
  <c r="H32" i="11"/>
  <c r="I32" i="11"/>
  <c r="L32" i="11"/>
  <c r="O32" i="11"/>
  <c r="G33" i="11"/>
  <c r="H33" i="11"/>
  <c r="I33" i="11"/>
  <c r="L33" i="11"/>
  <c r="O33" i="11"/>
  <c r="G34" i="11"/>
  <c r="H34" i="11"/>
  <c r="I34" i="11"/>
  <c r="L34" i="11"/>
  <c r="O34" i="11"/>
  <c r="G35" i="11"/>
  <c r="H35" i="11"/>
  <c r="I35" i="11"/>
  <c r="L35" i="11"/>
  <c r="O35" i="11"/>
  <c r="G36" i="11"/>
  <c r="H36" i="11"/>
  <c r="I36" i="11"/>
  <c r="L36" i="11"/>
  <c r="O36" i="11"/>
  <c r="G37" i="11"/>
  <c r="H37" i="11"/>
  <c r="I37" i="11"/>
  <c r="L37" i="11"/>
  <c r="O37" i="11"/>
  <c r="G38" i="11"/>
  <c r="H38" i="11"/>
  <c r="I38" i="11"/>
  <c r="L38" i="11"/>
  <c r="O38" i="11"/>
  <c r="G39" i="11"/>
  <c r="H39" i="11"/>
  <c r="I39" i="11"/>
  <c r="L39" i="11"/>
  <c r="O39" i="11"/>
  <c r="G40" i="11"/>
  <c r="H40" i="11"/>
  <c r="I40" i="11"/>
  <c r="L40" i="11"/>
  <c r="O40" i="11"/>
  <c r="G41" i="11"/>
  <c r="H41" i="11"/>
  <c r="I41" i="11"/>
  <c r="L41" i="11"/>
  <c r="O41" i="11"/>
  <c r="I47" i="11"/>
  <c r="K47" i="11"/>
  <c r="L47" i="11"/>
  <c r="N47" i="11"/>
  <c r="I48" i="11"/>
  <c r="K48" i="11"/>
  <c r="L48" i="11"/>
  <c r="N48" i="11"/>
  <c r="I49" i="11"/>
  <c r="K49" i="11"/>
  <c r="L49" i="11"/>
  <c r="N49" i="11"/>
  <c r="E50" i="11"/>
  <c r="F50" i="11"/>
  <c r="G50" i="11"/>
  <c r="H50" i="11"/>
  <c r="I50" i="11"/>
  <c r="K50" i="11"/>
  <c r="L50" i="11"/>
  <c r="N50" i="11"/>
  <c r="I51" i="11"/>
  <c r="K51" i="11"/>
  <c r="L51" i="11"/>
  <c r="N51" i="11"/>
  <c r="I52" i="11"/>
  <c r="K52" i="11"/>
  <c r="L52" i="11"/>
  <c r="N52" i="11"/>
  <c r="I53" i="11"/>
  <c r="K53" i="11"/>
  <c r="L53" i="11"/>
  <c r="N53" i="11"/>
  <c r="I54" i="11"/>
  <c r="K54" i="11"/>
  <c r="L54" i="11"/>
  <c r="N54" i="11"/>
  <c r="E55" i="11"/>
  <c r="I55" i="11"/>
  <c r="K55" i="11"/>
  <c r="L55" i="11"/>
  <c r="N55" i="11"/>
  <c r="I56" i="11"/>
  <c r="K56" i="11"/>
  <c r="L56" i="11"/>
  <c r="N56" i="11"/>
  <c r="I57" i="11"/>
  <c r="K57" i="11"/>
  <c r="L57" i="11"/>
  <c r="N57" i="11"/>
  <c r="I58" i="11"/>
  <c r="K58" i="11"/>
  <c r="L58" i="11"/>
  <c r="N58" i="11"/>
  <c r="E59" i="11"/>
  <c r="F59" i="11"/>
  <c r="G59" i="11"/>
  <c r="H59" i="11"/>
  <c r="I59" i="11"/>
  <c r="B4" i="14"/>
  <c r="B4" i="14" a="1"/>
  <c r="C4" i="14"/>
  <c r="C4" i="14" a="1"/>
  <c r="D4" i="14"/>
  <c r="D4" i="14" a="1"/>
  <c r="E4" i="14"/>
  <c r="E4" i="14" a="1"/>
  <c r="F4" i="14"/>
  <c r="F4" i="14" a="1"/>
  <c r="H4" i="14"/>
  <c r="H4" i="14" a="1"/>
  <c r="I4" i="14"/>
  <c r="I4" i="14" a="1"/>
  <c r="L4" i="14"/>
  <c r="L4" i="14" a="1"/>
  <c r="M4" i="14"/>
  <c r="M4" i="14" a="1"/>
  <c r="N4" i="14"/>
  <c r="N4" i="14" a="1"/>
  <c r="O4" i="14"/>
  <c r="O4" i="14" a="1"/>
  <c r="P4" i="14"/>
  <c r="P4" i="14" a="1"/>
  <c r="R4" i="14"/>
  <c r="R4" i="14" a="1"/>
  <c r="B5" i="14"/>
  <c r="B5" i="14" a="1"/>
  <c r="C5" i="14"/>
  <c r="C5" i="14" a="1"/>
  <c r="D5" i="14"/>
  <c r="D5" i="14" a="1"/>
  <c r="E5" i="14"/>
  <c r="E5" i="14" a="1"/>
  <c r="F5" i="14"/>
  <c r="F5" i="14" a="1"/>
  <c r="H5" i="14"/>
  <c r="H5" i="14" a="1"/>
  <c r="I5" i="14"/>
  <c r="I5" i="14" a="1"/>
  <c r="L5" i="14"/>
  <c r="L5" i="14" a="1"/>
  <c r="M5" i="14"/>
  <c r="M5" i="14" a="1"/>
  <c r="N5" i="14"/>
  <c r="N5" i="14" a="1"/>
  <c r="O5" i="14"/>
  <c r="O5" i="14" a="1"/>
  <c r="P5" i="14"/>
  <c r="P5" i="14" a="1"/>
  <c r="R5" i="14"/>
  <c r="R5" i="14" a="1"/>
  <c r="B6" i="14"/>
  <c r="B6" i="14" a="1"/>
  <c r="C6" i="14"/>
  <c r="C6" i="14" a="1"/>
  <c r="D6" i="14"/>
  <c r="D6" i="14" a="1"/>
  <c r="E6" i="14"/>
  <c r="E6" i="14" a="1"/>
  <c r="F6" i="14"/>
  <c r="F6" i="14" a="1"/>
  <c r="H6" i="14"/>
  <c r="H6" i="14" a="1"/>
  <c r="I6" i="14"/>
  <c r="I6" i="14" a="1"/>
  <c r="L6" i="14"/>
  <c r="L6" i="14" a="1"/>
  <c r="M6" i="14"/>
  <c r="M6" i="14" a="1"/>
  <c r="N6" i="14"/>
  <c r="N6" i="14" a="1"/>
  <c r="O6" i="14"/>
  <c r="O6" i="14" a="1"/>
  <c r="P6" i="14"/>
  <c r="P6" i="14" a="1"/>
  <c r="R6" i="14"/>
  <c r="R6" i="14" a="1"/>
  <c r="B7" i="14"/>
  <c r="B7" i="14" a="1"/>
  <c r="C7" i="14"/>
  <c r="C7" i="14" a="1"/>
  <c r="D7" i="14"/>
  <c r="D7" i="14" a="1"/>
  <c r="E7" i="14"/>
  <c r="E7" i="14" a="1"/>
  <c r="F7" i="14"/>
  <c r="F7" i="14" a="1"/>
  <c r="H7" i="14"/>
  <c r="H7" i="14" a="1"/>
  <c r="I7" i="14"/>
  <c r="I7" i="14" a="1"/>
  <c r="L7" i="14"/>
  <c r="L7" i="14" a="1"/>
  <c r="M7" i="14"/>
  <c r="M7" i="14" a="1"/>
  <c r="N7" i="14"/>
  <c r="N7" i="14" a="1"/>
  <c r="O7" i="14"/>
  <c r="O7" i="14" a="1"/>
  <c r="P7" i="14"/>
  <c r="P7" i="14" a="1"/>
  <c r="R7" i="14"/>
  <c r="R7" i="14" a="1"/>
  <c r="B8" i="14"/>
  <c r="B8" i="14" a="1"/>
  <c r="C8" i="14"/>
  <c r="C8" i="14" a="1"/>
  <c r="D8" i="14"/>
  <c r="D8" i="14" a="1"/>
  <c r="E8" i="14"/>
  <c r="E8" i="14" a="1"/>
  <c r="F8" i="14"/>
  <c r="F8" i="14" a="1"/>
  <c r="H8" i="14"/>
  <c r="H8" i="14" a="1"/>
  <c r="I8" i="14"/>
  <c r="I8" i="14" a="1"/>
  <c r="L8" i="14"/>
  <c r="L8" i="14" a="1"/>
  <c r="M8" i="14"/>
  <c r="M8" i="14" a="1"/>
  <c r="N8" i="14"/>
  <c r="N8" i="14" a="1"/>
  <c r="O8" i="14"/>
  <c r="O8" i="14" a="1"/>
  <c r="P8" i="14"/>
  <c r="P8" i="14" a="1"/>
  <c r="R8" i="14"/>
  <c r="R8" i="14" a="1"/>
  <c r="B9" i="14"/>
  <c r="B9" i="14" a="1"/>
  <c r="C9" i="14"/>
  <c r="C9" i="14" a="1"/>
  <c r="D9" i="14"/>
  <c r="D9" i="14" a="1"/>
  <c r="E9" i="14"/>
  <c r="E9" i="14" a="1"/>
  <c r="F9" i="14"/>
  <c r="F9" i="14" a="1"/>
  <c r="H9" i="14"/>
  <c r="H9" i="14" a="1"/>
  <c r="I9" i="14"/>
  <c r="I9" i="14" a="1"/>
  <c r="L9" i="14"/>
  <c r="L9" i="14" a="1"/>
  <c r="M9" i="14"/>
  <c r="M9" i="14" a="1"/>
  <c r="N9" i="14"/>
  <c r="N9" i="14" a="1"/>
  <c r="O9" i="14"/>
  <c r="O9" i="14" a="1"/>
  <c r="P9" i="14"/>
  <c r="P9" i="14" a="1"/>
  <c r="R9" i="14"/>
  <c r="R9" i="14" a="1"/>
  <c r="B10" i="14"/>
  <c r="B10" i="14" a="1"/>
  <c r="C10" i="14"/>
  <c r="C10" i="14" a="1"/>
  <c r="D10" i="14"/>
  <c r="D10" i="14" a="1"/>
  <c r="E10" i="14"/>
  <c r="E10" i="14" a="1"/>
  <c r="F10" i="14"/>
  <c r="F10" i="14" a="1"/>
  <c r="H10" i="14"/>
  <c r="H10" i="14" a="1"/>
  <c r="I10" i="14"/>
  <c r="I10" i="14" a="1"/>
  <c r="L10" i="14"/>
  <c r="L10" i="14" a="1"/>
  <c r="M10" i="14"/>
  <c r="M10" i="14" a="1"/>
  <c r="N10" i="14"/>
  <c r="N10" i="14" a="1"/>
  <c r="O10" i="14"/>
  <c r="O10" i="14" a="1"/>
  <c r="P10" i="14"/>
  <c r="P10" i="14" a="1"/>
  <c r="R10" i="14"/>
  <c r="R10" i="14" a="1"/>
  <c r="A14" i="14"/>
  <c r="B18" i="14"/>
  <c r="C18" i="14"/>
  <c r="D18" i="14"/>
  <c r="E18" i="14"/>
  <c r="F18" i="14"/>
  <c r="L18" i="14"/>
  <c r="M18" i="14"/>
  <c r="O18" i="14"/>
  <c r="P18" i="14"/>
  <c r="Q18" i="14"/>
  <c r="R18" i="14"/>
  <c r="T18" i="14"/>
  <c r="U18" i="14"/>
  <c r="A19" i="14"/>
  <c r="B19" i="14"/>
  <c r="C19" i="14"/>
  <c r="D19" i="14"/>
  <c r="E19" i="14"/>
  <c r="F19" i="14"/>
  <c r="L19" i="14"/>
  <c r="M19" i="14"/>
  <c r="O19" i="14"/>
  <c r="P19" i="14"/>
  <c r="Q19" i="14"/>
  <c r="R19" i="14"/>
  <c r="T19" i="14"/>
  <c r="U19" i="14"/>
  <c r="A20" i="14"/>
  <c r="B20" i="14"/>
  <c r="C20" i="14"/>
  <c r="D20" i="14"/>
  <c r="E20" i="14"/>
  <c r="F20" i="14"/>
  <c r="L20" i="14"/>
  <c r="M20" i="14"/>
  <c r="O20" i="14"/>
  <c r="P20" i="14"/>
  <c r="Q20" i="14"/>
  <c r="R20" i="14"/>
  <c r="T20" i="14"/>
  <c r="U20" i="14"/>
  <c r="A21" i="14"/>
  <c r="B21" i="14"/>
  <c r="C21" i="14"/>
  <c r="D21" i="14"/>
  <c r="E21" i="14"/>
  <c r="F21" i="14"/>
  <c r="L21" i="14"/>
  <c r="M21" i="14"/>
  <c r="O21" i="14"/>
  <c r="P21" i="14"/>
  <c r="Q21" i="14"/>
  <c r="R21" i="14"/>
  <c r="T21" i="14"/>
  <c r="U21" i="14"/>
  <c r="A22" i="14"/>
  <c r="B22" i="14"/>
  <c r="C22" i="14"/>
  <c r="D22" i="14"/>
  <c r="E22" i="14"/>
  <c r="F22" i="14"/>
  <c r="L22" i="14"/>
  <c r="M22" i="14"/>
  <c r="O22" i="14"/>
  <c r="P22" i="14"/>
  <c r="Q22" i="14"/>
  <c r="R22" i="14"/>
  <c r="T22" i="14"/>
  <c r="U22" i="14"/>
  <c r="A23" i="14"/>
  <c r="B23" i="14"/>
  <c r="C23" i="14"/>
  <c r="D23" i="14"/>
  <c r="E23" i="14"/>
  <c r="F23" i="14"/>
  <c r="L23" i="14"/>
  <c r="M23" i="14"/>
  <c r="O23" i="14"/>
  <c r="P23" i="14"/>
  <c r="Q23" i="14"/>
  <c r="R23" i="14"/>
  <c r="T23" i="14"/>
  <c r="U23" i="14"/>
  <c r="A24" i="14"/>
  <c r="B24" i="14"/>
  <c r="C24" i="14"/>
  <c r="D24" i="14"/>
  <c r="E24" i="14"/>
  <c r="F24" i="14"/>
  <c r="L24" i="14"/>
  <c r="M24" i="14"/>
  <c r="O24" i="14"/>
  <c r="P24" i="14"/>
  <c r="Q24" i="14"/>
  <c r="R24" i="14"/>
  <c r="T24" i="14"/>
  <c r="U24" i="14"/>
  <c r="A25" i="14"/>
  <c r="B25" i="14"/>
  <c r="C25" i="14"/>
  <c r="D25" i="14"/>
  <c r="E25" i="14"/>
  <c r="F25" i="14"/>
  <c r="L25" i="14"/>
  <c r="M25" i="14"/>
  <c r="O25" i="14"/>
  <c r="P25" i="14"/>
  <c r="Q25" i="14"/>
  <c r="R25" i="14"/>
  <c r="T25" i="14"/>
  <c r="U25" i="14"/>
  <c r="A26" i="14"/>
  <c r="B26" i="14"/>
  <c r="C26" i="14"/>
  <c r="D26" i="14"/>
  <c r="E26" i="14"/>
  <c r="F26" i="14"/>
  <c r="L26" i="14"/>
  <c r="M26" i="14"/>
  <c r="O26" i="14"/>
  <c r="P26" i="14"/>
  <c r="Q26" i="14"/>
  <c r="R26" i="14"/>
  <c r="T26" i="14"/>
  <c r="U26" i="14"/>
  <c r="A27" i="14"/>
  <c r="B27" i="14"/>
  <c r="C27" i="14"/>
  <c r="D27" i="14"/>
  <c r="E27" i="14"/>
  <c r="F27" i="14"/>
  <c r="L27" i="14"/>
  <c r="M27" i="14"/>
  <c r="O27" i="14"/>
  <c r="P27" i="14"/>
  <c r="Q27" i="14"/>
  <c r="R27" i="14"/>
  <c r="T27" i="14"/>
  <c r="U27" i="14"/>
  <c r="A28" i="14"/>
  <c r="B28" i="14"/>
  <c r="C28" i="14"/>
  <c r="D28" i="14"/>
  <c r="E28" i="14"/>
  <c r="F28" i="14"/>
  <c r="L28" i="14"/>
  <c r="M28" i="14"/>
  <c r="O28" i="14"/>
  <c r="P28" i="14"/>
  <c r="Q28" i="14"/>
  <c r="R28" i="14"/>
  <c r="T28" i="14"/>
  <c r="U28" i="14"/>
  <c r="A29" i="14"/>
  <c r="B29" i="14"/>
  <c r="C29" i="14"/>
  <c r="D29" i="14"/>
  <c r="E29" i="14"/>
  <c r="F29" i="14"/>
  <c r="L29" i="14"/>
  <c r="M29" i="14"/>
  <c r="O29" i="14"/>
  <c r="P29" i="14"/>
  <c r="Q29" i="14"/>
  <c r="R29" i="14"/>
  <c r="T29" i="14"/>
  <c r="U29" i="14"/>
  <c r="A30" i="14"/>
  <c r="B30" i="14"/>
  <c r="C30" i="14"/>
  <c r="D30" i="14"/>
  <c r="E30" i="14"/>
  <c r="F30" i="14"/>
  <c r="L30" i="14"/>
  <c r="M30" i="14"/>
  <c r="O30" i="14"/>
  <c r="P30" i="14"/>
  <c r="Q30" i="14"/>
  <c r="R30" i="14"/>
  <c r="T30" i="14"/>
  <c r="U30" i="14"/>
  <c r="A31" i="14"/>
  <c r="B31" i="14"/>
  <c r="C31" i="14"/>
  <c r="D31" i="14"/>
  <c r="E31" i="14"/>
  <c r="F31" i="14"/>
  <c r="L31" i="14"/>
  <c r="M31" i="14"/>
  <c r="O31" i="14"/>
  <c r="P31" i="14"/>
  <c r="Q31" i="14"/>
  <c r="R31" i="14"/>
  <c r="T31" i="14"/>
  <c r="U31" i="14"/>
  <c r="A32" i="14"/>
  <c r="B32" i="14"/>
  <c r="C32" i="14"/>
  <c r="D32" i="14"/>
  <c r="E32" i="14"/>
  <c r="F32" i="14"/>
  <c r="L32" i="14"/>
  <c r="M32" i="14"/>
  <c r="O32" i="14"/>
  <c r="P32" i="14"/>
  <c r="Q32" i="14"/>
  <c r="R32" i="14"/>
  <c r="T32" i="14"/>
  <c r="U32" i="14"/>
  <c r="A33" i="14"/>
  <c r="B33" i="14"/>
  <c r="C33" i="14"/>
  <c r="D33" i="14"/>
  <c r="E33" i="14"/>
  <c r="F33" i="14"/>
  <c r="L33" i="14"/>
  <c r="M33" i="14"/>
  <c r="O33" i="14"/>
  <c r="P33" i="14"/>
  <c r="Q33" i="14"/>
  <c r="R33" i="14"/>
  <c r="T33" i="14"/>
  <c r="U33" i="14"/>
  <c r="A34" i="14"/>
  <c r="B34" i="14"/>
  <c r="C34" i="14"/>
  <c r="D34" i="14"/>
  <c r="E34" i="14"/>
  <c r="F34" i="14"/>
  <c r="L34" i="14"/>
  <c r="M34" i="14"/>
  <c r="O34" i="14"/>
  <c r="P34" i="14"/>
  <c r="Q34" i="14"/>
  <c r="R34" i="14"/>
  <c r="T34" i="14"/>
  <c r="U34" i="14"/>
  <c r="A35" i="14"/>
  <c r="B35" i="14"/>
  <c r="C35" i="14"/>
  <c r="D35" i="14"/>
  <c r="E35" i="14"/>
  <c r="F35" i="14"/>
  <c r="L35" i="14"/>
  <c r="M35" i="14"/>
  <c r="O35" i="14"/>
  <c r="P35" i="14"/>
  <c r="Q35" i="14"/>
  <c r="R35" i="14"/>
  <c r="T35" i="14"/>
  <c r="U35" i="14"/>
  <c r="A36" i="14"/>
  <c r="B36" i="14"/>
  <c r="C36" i="14"/>
  <c r="D36" i="14"/>
  <c r="E36" i="14"/>
  <c r="F36" i="14"/>
  <c r="L36" i="14"/>
  <c r="M36" i="14"/>
  <c r="O36" i="14"/>
  <c r="P36" i="14"/>
  <c r="Q36" i="14"/>
  <c r="R36" i="14"/>
  <c r="T36" i="14"/>
  <c r="U36" i="14"/>
  <c r="A37" i="14"/>
  <c r="B37" i="14"/>
  <c r="C37" i="14"/>
  <c r="D37" i="14"/>
  <c r="E37" i="14"/>
  <c r="F37" i="14"/>
  <c r="L37" i="14"/>
  <c r="M37" i="14"/>
  <c r="O37" i="14"/>
  <c r="P37" i="14"/>
  <c r="Q37" i="14"/>
  <c r="R37" i="14"/>
  <c r="T37" i="14"/>
  <c r="U37" i="14"/>
  <c r="A38" i="14"/>
  <c r="B38" i="14"/>
  <c r="C38" i="14"/>
  <c r="D38" i="14"/>
  <c r="E38" i="14"/>
  <c r="F38" i="14"/>
  <c r="L38" i="14"/>
  <c r="M38" i="14"/>
  <c r="O38" i="14"/>
  <c r="P38" i="14"/>
  <c r="Q38" i="14"/>
  <c r="R38" i="14"/>
  <c r="T38" i="14"/>
  <c r="U38" i="14"/>
  <c r="A39" i="14"/>
  <c r="B39" i="14"/>
  <c r="C39" i="14"/>
  <c r="D39" i="14"/>
  <c r="E39" i="14"/>
  <c r="F39" i="14"/>
  <c r="L39" i="14"/>
  <c r="M39" i="14"/>
  <c r="O39" i="14"/>
  <c r="P39" i="14"/>
  <c r="Q39" i="14"/>
  <c r="R39" i="14"/>
  <c r="T39" i="14"/>
  <c r="U39" i="14"/>
  <c r="A40" i="14"/>
  <c r="B40" i="14"/>
  <c r="C40" i="14"/>
  <c r="D40" i="14"/>
  <c r="E40" i="14"/>
  <c r="F40" i="14"/>
  <c r="L40" i="14"/>
  <c r="M40" i="14"/>
  <c r="O40" i="14"/>
  <c r="P40" i="14"/>
  <c r="Q40" i="14"/>
  <c r="R40" i="14"/>
  <c r="T40" i="14"/>
  <c r="U40" i="14"/>
  <c r="A41" i="14"/>
  <c r="B41" i="14"/>
  <c r="C41" i="14"/>
  <c r="D41" i="14"/>
  <c r="E41" i="14"/>
  <c r="F41" i="14"/>
  <c r="L41" i="14"/>
  <c r="M41" i="14"/>
  <c r="O41" i="14"/>
  <c r="P41" i="14"/>
  <c r="Q41" i="14"/>
  <c r="R41" i="14"/>
  <c r="T41" i="14"/>
  <c r="U41" i="14"/>
  <c r="A42" i="14"/>
  <c r="B42" i="14"/>
  <c r="C42" i="14"/>
  <c r="D42" i="14"/>
  <c r="E42" i="14"/>
  <c r="F42" i="14"/>
  <c r="L42" i="14"/>
  <c r="M42" i="14"/>
  <c r="O42" i="14"/>
  <c r="P42" i="14"/>
  <c r="Q42" i="14"/>
  <c r="R42" i="14"/>
  <c r="T42" i="14"/>
  <c r="U42" i="14"/>
  <c r="A43" i="14"/>
  <c r="B43" i="14"/>
  <c r="C43" i="14"/>
  <c r="D43" i="14"/>
  <c r="E43" i="14"/>
  <c r="F43" i="14"/>
  <c r="L43" i="14"/>
  <c r="M43" i="14"/>
  <c r="O43" i="14"/>
  <c r="P43" i="14"/>
  <c r="Q43" i="14"/>
  <c r="R43" i="14"/>
  <c r="T43" i="14"/>
  <c r="U43" i="14"/>
  <c r="A44" i="14"/>
  <c r="B44" i="14"/>
  <c r="C44" i="14"/>
  <c r="D44" i="14"/>
  <c r="E44" i="14"/>
  <c r="F44" i="14"/>
  <c r="L44" i="14"/>
  <c r="M44" i="14"/>
  <c r="O44" i="14"/>
  <c r="P44" i="14"/>
  <c r="Q44" i="14"/>
  <c r="R44" i="14"/>
  <c r="T44" i="14"/>
  <c r="U44" i="14"/>
  <c r="A45" i="14"/>
  <c r="B45" i="14"/>
  <c r="C45" i="14"/>
  <c r="D45" i="14"/>
  <c r="E45" i="14"/>
  <c r="F45" i="14"/>
  <c r="L45" i="14"/>
  <c r="M45" i="14"/>
  <c r="O45" i="14"/>
  <c r="P45" i="14"/>
  <c r="Q45" i="14"/>
  <c r="R45" i="14"/>
  <c r="T45" i="14"/>
  <c r="U45" i="14"/>
  <c r="A46" i="14"/>
  <c r="B46" i="14"/>
  <c r="C46" i="14"/>
  <c r="D46" i="14"/>
  <c r="E46" i="14"/>
  <c r="F46" i="14"/>
  <c r="L46" i="14"/>
  <c r="M46" i="14"/>
  <c r="O46" i="14"/>
  <c r="P46" i="14"/>
  <c r="Q46" i="14"/>
  <c r="R46" i="14"/>
  <c r="T46" i="14"/>
  <c r="U46" i="14"/>
  <c r="A47" i="14"/>
  <c r="B47" i="14"/>
  <c r="C47" i="14"/>
  <c r="D47" i="14"/>
  <c r="E47" i="14"/>
  <c r="F47" i="14"/>
  <c r="L47" i="14"/>
  <c r="M47" i="14"/>
  <c r="O47" i="14"/>
  <c r="P47" i="14"/>
  <c r="Q47" i="14"/>
  <c r="R47" i="14"/>
  <c r="T47" i="14"/>
  <c r="U47" i="14"/>
  <c r="A48" i="14"/>
  <c r="B48" i="14"/>
  <c r="C48" i="14"/>
  <c r="D48" i="14"/>
  <c r="E48" i="14"/>
  <c r="F48" i="14"/>
  <c r="L48" i="14"/>
  <c r="M48" i="14"/>
  <c r="O48" i="14"/>
  <c r="P48" i="14"/>
  <c r="Q48" i="14"/>
  <c r="R48" i="14"/>
  <c r="T48" i="14"/>
  <c r="U48" i="14"/>
  <c r="A49" i="14"/>
  <c r="B49" i="14"/>
  <c r="C49" i="14"/>
  <c r="D49" i="14"/>
  <c r="E49" i="14"/>
  <c r="F49" i="14"/>
  <c r="L49" i="14"/>
  <c r="M49" i="14"/>
  <c r="O49" i="14"/>
  <c r="P49" i="14"/>
  <c r="Q49" i="14"/>
  <c r="R49" i="14"/>
  <c r="T49" i="14"/>
  <c r="U49" i="14"/>
  <c r="A50" i="14"/>
  <c r="B50" i="14"/>
  <c r="C50" i="14"/>
  <c r="D50" i="14"/>
  <c r="E50" i="14"/>
  <c r="F50" i="14"/>
  <c r="L50" i="14"/>
  <c r="M50" i="14"/>
  <c r="O50" i="14"/>
  <c r="P50" i="14"/>
  <c r="Q50" i="14"/>
  <c r="R50" i="14"/>
  <c r="T50" i="14"/>
  <c r="U50" i="14"/>
  <c r="A51" i="14"/>
  <c r="B51" i="14"/>
  <c r="C51" i="14"/>
  <c r="D51" i="14"/>
  <c r="E51" i="14"/>
  <c r="F51" i="14"/>
  <c r="L51" i="14"/>
  <c r="M51" i="14"/>
  <c r="O51" i="14"/>
  <c r="P51" i="14"/>
  <c r="Q51" i="14"/>
  <c r="R51" i="14"/>
  <c r="T51" i="14"/>
  <c r="U51" i="14"/>
  <c r="A52" i="14"/>
  <c r="B52" i="14"/>
  <c r="C52" i="14"/>
  <c r="D52" i="14"/>
  <c r="E52" i="14"/>
  <c r="F52" i="14"/>
  <c r="L52" i="14"/>
  <c r="M52" i="14"/>
  <c r="O52" i="14"/>
  <c r="P52" i="14"/>
  <c r="Q52" i="14"/>
  <c r="R52" i="14"/>
  <c r="T52" i="14"/>
  <c r="U52" i="14"/>
  <c r="A53" i="14"/>
  <c r="B53" i="14"/>
  <c r="C53" i="14"/>
  <c r="D53" i="14"/>
  <c r="E53" i="14"/>
  <c r="F53" i="14"/>
  <c r="L53" i="14"/>
  <c r="M53" i="14"/>
  <c r="O53" i="14"/>
  <c r="P53" i="14"/>
  <c r="Q53" i="14"/>
  <c r="R53" i="14"/>
  <c r="T53" i="14"/>
  <c r="U53" i="14"/>
  <c r="A54" i="14"/>
  <c r="B54" i="14"/>
  <c r="C54" i="14"/>
  <c r="D54" i="14"/>
  <c r="E54" i="14"/>
  <c r="F54" i="14"/>
  <c r="L54" i="14"/>
  <c r="M54" i="14"/>
  <c r="O54" i="14"/>
  <c r="P54" i="14"/>
  <c r="Q54" i="14"/>
  <c r="R54" i="14"/>
  <c r="T54" i="14"/>
  <c r="U54" i="14"/>
  <c r="A55" i="14"/>
  <c r="B55" i="14"/>
  <c r="C55" i="14"/>
  <c r="D55" i="14"/>
  <c r="E55" i="14"/>
  <c r="F55" i="14"/>
  <c r="L55" i="14"/>
  <c r="M55" i="14"/>
  <c r="O55" i="14"/>
  <c r="P55" i="14"/>
  <c r="Q55" i="14"/>
  <c r="R55" i="14"/>
  <c r="T55" i="14"/>
  <c r="U55" i="14"/>
  <c r="A56" i="14"/>
  <c r="B56" i="14"/>
  <c r="C56" i="14"/>
  <c r="D56" i="14"/>
  <c r="E56" i="14"/>
  <c r="F56" i="14"/>
  <c r="L56" i="14"/>
  <c r="M56" i="14"/>
  <c r="O56" i="14"/>
  <c r="P56" i="14"/>
  <c r="Q56" i="14"/>
  <c r="R56" i="14"/>
  <c r="T56" i="14"/>
  <c r="U56" i="14"/>
  <c r="A57" i="14"/>
  <c r="B57" i="14"/>
  <c r="C57" i="14"/>
  <c r="D57" i="14"/>
  <c r="E57" i="14"/>
  <c r="F57" i="14"/>
  <c r="L57" i="14"/>
  <c r="M57" i="14"/>
  <c r="O57" i="14"/>
  <c r="P57" i="14"/>
  <c r="Q57" i="14"/>
  <c r="R57" i="14"/>
  <c r="T57" i="14"/>
  <c r="U57" i="14"/>
  <c r="A58" i="14"/>
  <c r="B58" i="14"/>
  <c r="C58" i="14"/>
  <c r="D58" i="14"/>
  <c r="E58" i="14"/>
  <c r="F58" i="14"/>
  <c r="L58" i="14"/>
  <c r="M58" i="14"/>
  <c r="O58" i="14"/>
  <c r="P58" i="14"/>
  <c r="Q58" i="14"/>
  <c r="R58" i="14"/>
  <c r="T58" i="14"/>
  <c r="U58" i="14"/>
  <c r="A59" i="14"/>
  <c r="B59" i="14"/>
  <c r="C59" i="14"/>
  <c r="D59" i="14"/>
  <c r="E59" i="14"/>
  <c r="F59" i="14"/>
  <c r="L59" i="14"/>
  <c r="M59" i="14"/>
  <c r="O59" i="14"/>
  <c r="P59" i="14"/>
  <c r="Q59" i="14"/>
  <c r="R59" i="14"/>
  <c r="T59" i="14"/>
  <c r="U59" i="14"/>
  <c r="A60" i="14"/>
  <c r="B60" i="14"/>
  <c r="C60" i="14"/>
  <c r="D60" i="14"/>
  <c r="E60" i="14"/>
  <c r="F60" i="14"/>
  <c r="L60" i="14"/>
  <c r="M60" i="14"/>
  <c r="O60" i="14"/>
  <c r="P60" i="14"/>
  <c r="Q60" i="14"/>
  <c r="R60" i="14"/>
  <c r="T60" i="14"/>
  <c r="U60" i="14"/>
  <c r="A61" i="14"/>
  <c r="B61" i="14"/>
  <c r="C61" i="14"/>
  <c r="D61" i="14"/>
  <c r="E61" i="14"/>
  <c r="F61" i="14"/>
  <c r="L61" i="14"/>
  <c r="M61" i="14"/>
  <c r="O61" i="14"/>
  <c r="P61" i="14"/>
  <c r="Q61" i="14"/>
  <c r="R61" i="14"/>
  <c r="T61" i="14"/>
  <c r="U61" i="14"/>
  <c r="A62" i="14"/>
  <c r="B62" i="14"/>
  <c r="C62" i="14"/>
  <c r="D62" i="14"/>
  <c r="E62" i="14"/>
  <c r="F62" i="14"/>
  <c r="L62" i="14"/>
  <c r="M62" i="14"/>
  <c r="O62" i="14"/>
  <c r="P62" i="14"/>
  <c r="Q62" i="14"/>
  <c r="R62" i="14"/>
  <c r="T62" i="14"/>
  <c r="U62" i="14"/>
  <c r="A63" i="14"/>
  <c r="B63" i="14"/>
  <c r="C63" i="14"/>
  <c r="D63" i="14"/>
  <c r="E63" i="14"/>
  <c r="F63" i="14"/>
  <c r="L63" i="14"/>
  <c r="M63" i="14"/>
  <c r="O63" i="14"/>
  <c r="P63" i="14"/>
  <c r="Q63" i="14"/>
  <c r="R63" i="14"/>
  <c r="T63" i="14"/>
  <c r="U63" i="14"/>
  <c r="A64" i="14"/>
  <c r="B64" i="14"/>
  <c r="C64" i="14"/>
  <c r="D64" i="14"/>
  <c r="E64" i="14"/>
  <c r="F64" i="14"/>
  <c r="L64" i="14"/>
  <c r="M64" i="14"/>
  <c r="O64" i="14"/>
  <c r="P64" i="14"/>
  <c r="Q64" i="14"/>
  <c r="R64" i="14"/>
  <c r="T64" i="14"/>
  <c r="U64" i="14"/>
  <c r="A65" i="14"/>
  <c r="B65" i="14"/>
  <c r="C65" i="14"/>
  <c r="D65" i="14"/>
  <c r="E65" i="14"/>
  <c r="F65" i="14"/>
  <c r="L65" i="14"/>
  <c r="M65" i="14"/>
  <c r="O65" i="14"/>
  <c r="P65" i="14"/>
  <c r="Q65" i="14"/>
  <c r="R65" i="14"/>
  <c r="T65" i="14"/>
  <c r="U65" i="14"/>
  <c r="A66" i="14"/>
  <c r="B66" i="14"/>
  <c r="C66" i="14"/>
  <c r="D66" i="14"/>
  <c r="E66" i="14"/>
  <c r="F66" i="14"/>
  <c r="L66" i="14"/>
  <c r="M66" i="14"/>
  <c r="O66" i="14"/>
  <c r="P66" i="14"/>
  <c r="Q66" i="14"/>
  <c r="R66" i="14"/>
  <c r="T66" i="14"/>
  <c r="U66" i="14"/>
  <c r="A67" i="14"/>
  <c r="B67" i="14"/>
  <c r="C67" i="14"/>
  <c r="D67" i="14"/>
  <c r="E67" i="14"/>
  <c r="F67" i="14"/>
  <c r="L67" i="14"/>
  <c r="M67" i="14"/>
  <c r="O67" i="14"/>
  <c r="P67" i="14"/>
  <c r="Q67" i="14"/>
  <c r="R67" i="14"/>
  <c r="T67" i="14"/>
  <c r="U67" i="14"/>
  <c r="A68" i="14"/>
  <c r="B68" i="14"/>
  <c r="C68" i="14"/>
  <c r="D68" i="14"/>
  <c r="E68" i="14"/>
  <c r="F68" i="14"/>
  <c r="L68" i="14"/>
  <c r="M68" i="14"/>
  <c r="O68" i="14"/>
  <c r="P68" i="14"/>
  <c r="Q68" i="14"/>
  <c r="R68" i="14"/>
  <c r="T68" i="14"/>
  <c r="U68" i="14"/>
  <c r="A69" i="14"/>
  <c r="B69" i="14"/>
  <c r="C69" i="14"/>
  <c r="D69" i="14"/>
  <c r="E69" i="14"/>
  <c r="F69" i="14"/>
  <c r="L69" i="14"/>
  <c r="M69" i="14"/>
  <c r="O69" i="14"/>
  <c r="P69" i="14"/>
  <c r="Q69" i="14"/>
  <c r="R69" i="14"/>
  <c r="T69" i="14"/>
  <c r="U69" i="14"/>
  <c r="A70" i="14"/>
  <c r="B70" i="14"/>
  <c r="C70" i="14"/>
  <c r="D70" i="14"/>
  <c r="E70" i="14"/>
  <c r="F70" i="14"/>
  <c r="L70" i="14"/>
  <c r="M70" i="14"/>
  <c r="O70" i="14"/>
  <c r="P70" i="14"/>
  <c r="Q70" i="14"/>
  <c r="R70" i="14"/>
  <c r="T70" i="14"/>
  <c r="U70" i="14"/>
  <c r="A71" i="14"/>
  <c r="B71" i="14"/>
  <c r="C71" i="14"/>
  <c r="D71" i="14"/>
  <c r="E71" i="14"/>
  <c r="F71" i="14"/>
  <c r="L71" i="14"/>
  <c r="M71" i="14"/>
  <c r="O71" i="14"/>
  <c r="P71" i="14"/>
  <c r="Q71" i="14"/>
  <c r="R71" i="14"/>
  <c r="T71" i="14"/>
  <c r="U71" i="14"/>
  <c r="A72" i="14"/>
  <c r="B72" i="14"/>
  <c r="C72" i="14"/>
  <c r="D72" i="14"/>
  <c r="E72" i="14"/>
  <c r="F72" i="14"/>
  <c r="L72" i="14"/>
  <c r="M72" i="14"/>
  <c r="O72" i="14"/>
  <c r="P72" i="14"/>
  <c r="Q72" i="14"/>
  <c r="R72" i="14"/>
  <c r="T72" i="14"/>
  <c r="U72" i="14"/>
  <c r="A73" i="14"/>
  <c r="B73" i="14"/>
  <c r="C73" i="14"/>
  <c r="D73" i="14"/>
  <c r="E73" i="14"/>
  <c r="F73" i="14"/>
  <c r="L73" i="14"/>
  <c r="M73" i="14"/>
  <c r="O73" i="14"/>
  <c r="P73" i="14"/>
  <c r="Q73" i="14"/>
  <c r="R73" i="14"/>
  <c r="T73" i="14"/>
  <c r="U73" i="14"/>
  <c r="A74" i="14"/>
  <c r="B74" i="14"/>
  <c r="C74" i="14"/>
  <c r="D74" i="14"/>
  <c r="E74" i="14"/>
  <c r="F74" i="14"/>
  <c r="L74" i="14"/>
  <c r="M74" i="14"/>
  <c r="O74" i="14"/>
  <c r="P74" i="14"/>
  <c r="Q74" i="14"/>
  <c r="R74" i="14"/>
  <c r="T74" i="14"/>
  <c r="U74" i="14"/>
  <c r="A75" i="14"/>
  <c r="B75" i="14"/>
  <c r="C75" i="14"/>
  <c r="D75" i="14"/>
  <c r="E75" i="14"/>
  <c r="F75" i="14"/>
  <c r="L75" i="14"/>
  <c r="M75" i="14"/>
  <c r="O75" i="14"/>
  <c r="P75" i="14"/>
  <c r="Q75" i="14"/>
  <c r="R75" i="14"/>
  <c r="T75" i="14"/>
  <c r="U75" i="14"/>
  <c r="A76" i="14"/>
  <c r="B76" i="14"/>
  <c r="C76" i="14"/>
  <c r="D76" i="14"/>
  <c r="E76" i="14"/>
  <c r="F76" i="14"/>
  <c r="L76" i="14"/>
  <c r="M76" i="14"/>
  <c r="O76" i="14"/>
  <c r="P76" i="14"/>
  <c r="Q76" i="14"/>
  <c r="R76" i="14"/>
  <c r="T76" i="14"/>
  <c r="U76" i="14"/>
  <c r="A77" i="14"/>
  <c r="B77" i="14"/>
  <c r="C77" i="14"/>
  <c r="D77" i="14"/>
  <c r="E77" i="14"/>
  <c r="F77" i="14"/>
  <c r="L77" i="14"/>
  <c r="M77" i="14"/>
  <c r="O77" i="14"/>
  <c r="P77" i="14"/>
  <c r="Q77" i="14"/>
  <c r="R77" i="14"/>
  <c r="T77" i="14"/>
  <c r="U77" i="14"/>
  <c r="A78" i="14"/>
  <c r="B78" i="14"/>
  <c r="C78" i="14"/>
  <c r="D78" i="14"/>
  <c r="E78" i="14"/>
  <c r="F78" i="14"/>
  <c r="L78" i="14"/>
  <c r="M78" i="14"/>
  <c r="O78" i="14"/>
  <c r="P78" i="14"/>
  <c r="Q78" i="14"/>
  <c r="R78" i="14"/>
  <c r="T78" i="14"/>
  <c r="U78" i="14"/>
  <c r="A79" i="14"/>
  <c r="B79" i="14"/>
  <c r="C79" i="14"/>
  <c r="D79" i="14"/>
  <c r="E79" i="14"/>
  <c r="F79" i="14"/>
  <c r="L79" i="14"/>
  <c r="M79" i="14"/>
  <c r="O79" i="14"/>
  <c r="P79" i="14"/>
  <c r="Q79" i="14"/>
  <c r="R79" i="14"/>
  <c r="T79" i="14"/>
  <c r="U79" i="14"/>
  <c r="A80" i="14"/>
  <c r="B80" i="14"/>
  <c r="C80" i="14"/>
  <c r="D80" i="14"/>
  <c r="E80" i="14"/>
  <c r="F80" i="14"/>
  <c r="L80" i="14"/>
  <c r="M80" i="14"/>
  <c r="O80" i="14"/>
  <c r="P80" i="14"/>
  <c r="Q80" i="14"/>
  <c r="R80" i="14"/>
  <c r="T80" i="14"/>
  <c r="U80" i="14"/>
  <c r="A81" i="14"/>
  <c r="B81" i="14"/>
  <c r="C81" i="14"/>
  <c r="D81" i="14"/>
  <c r="E81" i="14"/>
  <c r="F81" i="14"/>
  <c r="L81" i="14"/>
  <c r="M81" i="14"/>
  <c r="O81" i="14"/>
  <c r="P81" i="14"/>
  <c r="Q81" i="14"/>
  <c r="R81" i="14"/>
  <c r="T81" i="14"/>
  <c r="U81" i="14"/>
  <c r="A82" i="14"/>
  <c r="B82" i="14"/>
  <c r="C82" i="14"/>
  <c r="D82" i="14"/>
  <c r="E82" i="14"/>
  <c r="F82" i="14"/>
  <c r="L82" i="14"/>
  <c r="M82" i="14"/>
  <c r="O82" i="14"/>
  <c r="P82" i="14"/>
  <c r="Q82" i="14"/>
  <c r="R82" i="14"/>
  <c r="T82" i="14"/>
  <c r="U82" i="14"/>
  <c r="A83" i="14"/>
  <c r="B83" i="14"/>
  <c r="C83" i="14"/>
  <c r="D83" i="14"/>
  <c r="E83" i="14"/>
  <c r="F83" i="14"/>
  <c r="L83" i="14"/>
  <c r="M83" i="14"/>
  <c r="O83" i="14"/>
  <c r="P83" i="14"/>
  <c r="Q83" i="14"/>
  <c r="R83" i="14"/>
  <c r="T83" i="14"/>
  <c r="U83" i="14"/>
  <c r="A84" i="14"/>
  <c r="B84" i="14"/>
  <c r="C84" i="14"/>
  <c r="D84" i="14"/>
  <c r="E84" i="14"/>
  <c r="F84" i="14"/>
  <c r="L84" i="14"/>
  <c r="M84" i="14"/>
  <c r="O84" i="14"/>
  <c r="P84" i="14"/>
  <c r="Q84" i="14"/>
  <c r="R84" i="14"/>
  <c r="T84" i="14"/>
  <c r="U84" i="14"/>
  <c r="A85" i="14"/>
  <c r="B85" i="14"/>
  <c r="C85" i="14"/>
  <c r="D85" i="14"/>
  <c r="E85" i="14"/>
  <c r="F85" i="14"/>
  <c r="L85" i="14"/>
  <c r="M85" i="14"/>
  <c r="O85" i="14"/>
  <c r="P85" i="14"/>
  <c r="Q85" i="14"/>
  <c r="R85" i="14"/>
  <c r="T85" i="14"/>
  <c r="U85" i="14"/>
  <c r="A86" i="14"/>
  <c r="B86" i="14"/>
  <c r="C86" i="14"/>
  <c r="D86" i="14"/>
  <c r="E86" i="14"/>
  <c r="F86" i="14"/>
  <c r="L86" i="14"/>
  <c r="M86" i="14"/>
  <c r="O86" i="14"/>
  <c r="P86" i="14"/>
  <c r="Q86" i="14"/>
  <c r="R86" i="14"/>
  <c r="T86" i="14"/>
  <c r="U86" i="14"/>
  <c r="A87" i="14"/>
  <c r="B87" i="14"/>
  <c r="C87" i="14"/>
  <c r="D87" i="14"/>
  <c r="E87" i="14"/>
  <c r="F87" i="14"/>
  <c r="L87" i="14"/>
  <c r="M87" i="14"/>
  <c r="O87" i="14"/>
  <c r="P87" i="14"/>
  <c r="Q87" i="14"/>
  <c r="R87" i="14"/>
  <c r="T87" i="14"/>
  <c r="U87" i="14"/>
  <c r="A88" i="14"/>
  <c r="B88" i="14"/>
  <c r="C88" i="14"/>
  <c r="D88" i="14"/>
  <c r="E88" i="14"/>
  <c r="F88" i="14"/>
  <c r="L88" i="14"/>
  <c r="M88" i="14"/>
  <c r="O88" i="14"/>
  <c r="P88" i="14"/>
  <c r="Q88" i="14"/>
  <c r="R88" i="14"/>
  <c r="T88" i="14"/>
  <c r="U88" i="14"/>
  <c r="A89" i="14"/>
  <c r="B89" i="14"/>
  <c r="C89" i="14"/>
  <c r="D89" i="14"/>
  <c r="E89" i="14"/>
  <c r="F89" i="14"/>
  <c r="L89" i="14"/>
  <c r="M89" i="14"/>
  <c r="O89" i="14"/>
  <c r="P89" i="14"/>
  <c r="Q89" i="14"/>
  <c r="R89" i="14"/>
  <c r="T89" i="14"/>
  <c r="U89" i="14"/>
  <c r="A90" i="14"/>
  <c r="B90" i="14"/>
  <c r="C90" i="14"/>
  <c r="D90" i="14"/>
  <c r="E90" i="14"/>
  <c r="F90" i="14"/>
  <c r="L90" i="14"/>
  <c r="M90" i="14"/>
  <c r="O90" i="14"/>
  <c r="P90" i="14"/>
  <c r="Q90" i="14"/>
  <c r="R90" i="14"/>
  <c r="T90" i="14"/>
  <c r="U90" i="14"/>
  <c r="A91" i="14"/>
  <c r="B91" i="14"/>
  <c r="C91" i="14"/>
  <c r="D91" i="14"/>
  <c r="E91" i="14"/>
  <c r="F91" i="14"/>
  <c r="L91" i="14"/>
  <c r="M91" i="14"/>
  <c r="O91" i="14"/>
  <c r="P91" i="14"/>
  <c r="Q91" i="14"/>
  <c r="R91" i="14"/>
  <c r="T91" i="14"/>
  <c r="U91" i="14"/>
  <c r="A92" i="14"/>
  <c r="B92" i="14"/>
  <c r="C92" i="14"/>
  <c r="D92" i="14"/>
  <c r="E92" i="14"/>
  <c r="F92" i="14"/>
  <c r="L92" i="14"/>
  <c r="M92" i="14"/>
  <c r="O92" i="14"/>
  <c r="P92" i="14"/>
  <c r="Q92" i="14"/>
  <c r="R92" i="14"/>
  <c r="T92" i="14"/>
  <c r="U92" i="14"/>
  <c r="A93" i="14"/>
  <c r="B93" i="14"/>
  <c r="C93" i="14"/>
  <c r="D93" i="14"/>
  <c r="E93" i="14"/>
  <c r="F93" i="14"/>
  <c r="L93" i="14"/>
  <c r="M93" i="14"/>
  <c r="O93" i="14"/>
  <c r="P93" i="14"/>
  <c r="Q93" i="14"/>
  <c r="R93" i="14"/>
  <c r="T93" i="14"/>
  <c r="U93" i="14"/>
  <c r="A94" i="14"/>
  <c r="B94" i="14"/>
  <c r="C94" i="14"/>
  <c r="D94" i="14"/>
  <c r="E94" i="14"/>
  <c r="F94" i="14"/>
  <c r="L94" i="14"/>
  <c r="M94" i="14"/>
  <c r="O94" i="14"/>
  <c r="P94" i="14"/>
  <c r="Q94" i="14"/>
  <c r="R94" i="14"/>
  <c r="T94" i="14"/>
  <c r="U94" i="14"/>
  <c r="A95" i="14"/>
  <c r="B95" i="14"/>
  <c r="C95" i="14"/>
  <c r="D95" i="14"/>
  <c r="E95" i="14"/>
  <c r="F95" i="14"/>
  <c r="L95" i="14"/>
  <c r="M95" i="14"/>
  <c r="O95" i="14"/>
  <c r="P95" i="14"/>
  <c r="Q95" i="14"/>
  <c r="R95" i="14"/>
  <c r="T95" i="14"/>
  <c r="U95" i="14"/>
  <c r="A96" i="14"/>
  <c r="B96" i="14"/>
  <c r="C96" i="14"/>
  <c r="D96" i="14"/>
  <c r="E96" i="14"/>
  <c r="F96" i="14"/>
  <c r="L96" i="14"/>
  <c r="M96" i="14"/>
  <c r="O96" i="14"/>
  <c r="P96" i="14"/>
  <c r="Q96" i="14"/>
  <c r="R96" i="14"/>
  <c r="T96" i="14"/>
  <c r="U96" i="14"/>
  <c r="A97" i="14"/>
  <c r="B97" i="14"/>
  <c r="C97" i="14"/>
  <c r="D97" i="14"/>
  <c r="E97" i="14"/>
  <c r="F97" i="14"/>
  <c r="L97" i="14"/>
  <c r="M97" i="14"/>
  <c r="O97" i="14"/>
  <c r="P97" i="14"/>
  <c r="Q97" i="14"/>
  <c r="R97" i="14"/>
  <c r="T97" i="14"/>
  <c r="U97" i="14"/>
  <c r="A98" i="14"/>
  <c r="B98" i="14"/>
  <c r="C98" i="14"/>
  <c r="D98" i="14"/>
  <c r="E98" i="14"/>
  <c r="F98" i="14"/>
  <c r="L98" i="14"/>
  <c r="M98" i="14"/>
  <c r="O98" i="14"/>
  <c r="P98" i="14"/>
  <c r="Q98" i="14"/>
  <c r="R98" i="14"/>
  <c r="T98" i="14"/>
  <c r="U98" i="14"/>
  <c r="A99" i="14"/>
  <c r="B99" i="14"/>
  <c r="C99" i="14"/>
  <c r="D99" i="14"/>
  <c r="E99" i="14"/>
  <c r="F99" i="14"/>
  <c r="L99" i="14"/>
  <c r="M99" i="14"/>
  <c r="O99" i="14"/>
  <c r="P99" i="14"/>
  <c r="Q99" i="14"/>
  <c r="R99" i="14"/>
  <c r="T99" i="14"/>
  <c r="U99" i="14"/>
  <c r="A100" i="14"/>
  <c r="B100" i="14"/>
  <c r="C100" i="14"/>
  <c r="D100" i="14"/>
  <c r="E100" i="14"/>
  <c r="F100" i="14"/>
  <c r="L100" i="14"/>
  <c r="M100" i="14"/>
  <c r="O100" i="14"/>
  <c r="P100" i="14"/>
  <c r="Q100" i="14"/>
  <c r="R100" i="14"/>
  <c r="T100" i="14"/>
  <c r="U100" i="14"/>
  <c r="A101" i="14"/>
  <c r="B101" i="14"/>
  <c r="C101" i="14"/>
  <c r="D101" i="14"/>
  <c r="E101" i="14"/>
  <c r="F101" i="14"/>
  <c r="L101" i="14"/>
  <c r="M101" i="14"/>
  <c r="O101" i="14"/>
  <c r="P101" i="14"/>
  <c r="Q101" i="14"/>
  <c r="R101" i="14"/>
  <c r="T101" i="14"/>
  <c r="U101" i="14"/>
  <c r="A102" i="14"/>
  <c r="B102" i="14"/>
  <c r="C102" i="14"/>
  <c r="D102" i="14"/>
  <c r="E102" i="14"/>
  <c r="F102" i="14"/>
  <c r="L102" i="14"/>
  <c r="M102" i="14"/>
  <c r="O102" i="14"/>
  <c r="P102" i="14"/>
  <c r="Q102" i="14"/>
  <c r="R102" i="14"/>
  <c r="T102" i="14"/>
  <c r="U102" i="14"/>
  <c r="A103" i="14"/>
  <c r="B103" i="14"/>
  <c r="C103" i="14"/>
  <c r="D103" i="14"/>
  <c r="E103" i="14"/>
  <c r="F103" i="14"/>
  <c r="L103" i="14"/>
  <c r="M103" i="14"/>
  <c r="O103" i="14"/>
  <c r="P103" i="14"/>
  <c r="Q103" i="14"/>
  <c r="R103" i="14"/>
  <c r="T103" i="14"/>
  <c r="U103" i="14"/>
  <c r="A104" i="14"/>
  <c r="B104" i="14"/>
  <c r="C104" i="14"/>
  <c r="D104" i="14"/>
  <c r="E104" i="14"/>
  <c r="F104" i="14"/>
  <c r="L104" i="14"/>
  <c r="M104" i="14"/>
  <c r="O104" i="14"/>
  <c r="P104" i="14"/>
  <c r="Q104" i="14"/>
  <c r="R104" i="14"/>
  <c r="T104" i="14"/>
  <c r="U104" i="14"/>
  <c r="A105" i="14"/>
  <c r="B105" i="14"/>
  <c r="C105" i="14"/>
  <c r="D105" i="14"/>
  <c r="E105" i="14"/>
  <c r="F105" i="14"/>
  <c r="L105" i="14"/>
  <c r="M105" i="14"/>
  <c r="O105" i="14"/>
  <c r="P105" i="14"/>
  <c r="Q105" i="14"/>
  <c r="R105" i="14"/>
  <c r="T105" i="14"/>
  <c r="U105" i="14"/>
  <c r="A106" i="14"/>
  <c r="B106" i="14"/>
  <c r="C106" i="14"/>
  <c r="D106" i="14"/>
  <c r="E106" i="14"/>
  <c r="F106" i="14"/>
  <c r="L106" i="14"/>
  <c r="M106" i="14"/>
  <c r="O106" i="14"/>
  <c r="P106" i="14"/>
  <c r="Q106" i="14"/>
  <c r="R106" i="14"/>
  <c r="T106" i="14"/>
  <c r="U106" i="14"/>
  <c r="A107" i="14"/>
  <c r="B107" i="14"/>
  <c r="C107" i="14"/>
  <c r="D107" i="14"/>
  <c r="E107" i="14"/>
  <c r="F107" i="14"/>
  <c r="L107" i="14"/>
  <c r="M107" i="14"/>
  <c r="O107" i="14"/>
  <c r="P107" i="14"/>
  <c r="Q107" i="14"/>
  <c r="R107" i="14"/>
  <c r="T107" i="14"/>
  <c r="U107" i="14"/>
  <c r="A108" i="14"/>
  <c r="B108" i="14"/>
  <c r="C108" i="14"/>
  <c r="D108" i="14"/>
  <c r="E108" i="14"/>
  <c r="F108" i="14"/>
  <c r="L108" i="14"/>
  <c r="M108" i="14"/>
  <c r="O108" i="14"/>
  <c r="P108" i="14"/>
  <c r="Q108" i="14"/>
  <c r="R108" i="14"/>
  <c r="T108" i="14"/>
  <c r="U108" i="14"/>
  <c r="A109" i="14"/>
  <c r="B109" i="14"/>
  <c r="C109" i="14"/>
  <c r="D109" i="14"/>
  <c r="E109" i="14"/>
  <c r="F109" i="14"/>
  <c r="L109" i="14"/>
  <c r="M109" i="14"/>
  <c r="O109" i="14"/>
  <c r="P109" i="14"/>
  <c r="Q109" i="14"/>
  <c r="R109" i="14"/>
  <c r="T109" i="14"/>
  <c r="U109" i="14"/>
  <c r="A110" i="14"/>
  <c r="B110" i="14"/>
  <c r="C110" i="14"/>
  <c r="D110" i="14"/>
  <c r="E110" i="14"/>
  <c r="F110" i="14"/>
  <c r="L110" i="14"/>
  <c r="M110" i="14"/>
  <c r="O110" i="14"/>
  <c r="P110" i="14"/>
  <c r="Q110" i="14"/>
  <c r="R110" i="14"/>
  <c r="T110" i="14"/>
  <c r="U110" i="14"/>
  <c r="A111" i="14"/>
  <c r="B111" i="14"/>
  <c r="C111" i="14"/>
  <c r="D111" i="14"/>
  <c r="E111" i="14"/>
  <c r="F111" i="14"/>
  <c r="L111" i="14"/>
  <c r="M111" i="14"/>
  <c r="O111" i="14"/>
  <c r="P111" i="14"/>
  <c r="Q111" i="14"/>
  <c r="R111" i="14"/>
  <c r="T111" i="14"/>
  <c r="U111" i="14"/>
  <c r="A112" i="14"/>
  <c r="B112" i="14"/>
  <c r="C112" i="14"/>
  <c r="D112" i="14"/>
  <c r="E112" i="14"/>
  <c r="F112" i="14"/>
  <c r="L112" i="14"/>
  <c r="M112" i="14"/>
  <c r="O112" i="14"/>
  <c r="P112" i="14"/>
  <c r="Q112" i="14"/>
  <c r="R112" i="14"/>
  <c r="T112" i="14"/>
  <c r="U112" i="14"/>
  <c r="A113" i="14"/>
  <c r="B113" i="14"/>
  <c r="C113" i="14"/>
  <c r="D113" i="14"/>
  <c r="E113" i="14"/>
  <c r="F113" i="14"/>
  <c r="L113" i="14"/>
  <c r="M113" i="14"/>
  <c r="O113" i="14"/>
  <c r="P113" i="14"/>
  <c r="Q113" i="14"/>
  <c r="R113" i="14"/>
  <c r="T113" i="14"/>
  <c r="U113" i="14"/>
  <c r="A114" i="14"/>
  <c r="B114" i="14"/>
  <c r="C114" i="14"/>
  <c r="D114" i="14"/>
  <c r="E114" i="14"/>
  <c r="F114" i="14"/>
  <c r="L114" i="14"/>
  <c r="M114" i="14"/>
  <c r="O114" i="14"/>
  <c r="P114" i="14"/>
  <c r="Q114" i="14"/>
  <c r="R114" i="14"/>
  <c r="T114" i="14"/>
  <c r="U114" i="14"/>
  <c r="A115" i="14"/>
  <c r="B115" i="14"/>
  <c r="C115" i="14"/>
  <c r="D115" i="14"/>
  <c r="E115" i="14"/>
  <c r="F115" i="14"/>
  <c r="L115" i="14"/>
  <c r="M115" i="14"/>
  <c r="O115" i="14"/>
  <c r="P115" i="14"/>
  <c r="Q115" i="14"/>
  <c r="R115" i="14"/>
  <c r="T115" i="14"/>
  <c r="U115" i="14"/>
  <c r="A116" i="14"/>
  <c r="B116" i="14"/>
  <c r="C116" i="14"/>
  <c r="D116" i="14"/>
  <c r="E116" i="14"/>
  <c r="F116" i="14"/>
  <c r="L116" i="14"/>
  <c r="M116" i="14"/>
  <c r="O116" i="14"/>
  <c r="P116" i="14"/>
  <c r="Q116" i="14"/>
  <c r="R116" i="14"/>
  <c r="T116" i="14"/>
  <c r="U116" i="14"/>
  <c r="A117" i="14"/>
  <c r="B117" i="14"/>
  <c r="C117" i="14"/>
  <c r="D117" i="14"/>
  <c r="E117" i="14"/>
  <c r="F117" i="14"/>
  <c r="L117" i="14"/>
  <c r="M117" i="14"/>
  <c r="O117" i="14"/>
  <c r="P117" i="14"/>
  <c r="Q117" i="14"/>
  <c r="R117" i="14"/>
  <c r="T117" i="14"/>
  <c r="U117" i="14"/>
  <c r="A118" i="14"/>
  <c r="B118" i="14"/>
  <c r="C118" i="14"/>
  <c r="D118" i="14"/>
  <c r="E118" i="14"/>
  <c r="F118" i="14"/>
  <c r="L118" i="14"/>
  <c r="M118" i="14"/>
  <c r="O118" i="14"/>
  <c r="P118" i="14"/>
  <c r="Q118" i="14"/>
  <c r="R118" i="14"/>
  <c r="T118" i="14"/>
  <c r="U118" i="14"/>
  <c r="A119" i="14"/>
  <c r="B119" i="14"/>
  <c r="C119" i="14"/>
  <c r="D119" i="14"/>
  <c r="E119" i="14"/>
  <c r="F119" i="14"/>
  <c r="L119" i="14"/>
  <c r="M119" i="14"/>
  <c r="O119" i="14"/>
  <c r="P119" i="14"/>
  <c r="Q119" i="14"/>
  <c r="R119" i="14"/>
  <c r="T119" i="14"/>
  <c r="U119" i="14"/>
  <c r="A120" i="14"/>
  <c r="B120" i="14"/>
  <c r="C120" i="14"/>
  <c r="D120" i="14"/>
  <c r="E120" i="14"/>
  <c r="F120" i="14"/>
  <c r="L120" i="14"/>
  <c r="M120" i="14"/>
  <c r="O120" i="14"/>
  <c r="P120" i="14"/>
  <c r="Q120" i="14"/>
  <c r="R120" i="14"/>
  <c r="T120" i="14"/>
  <c r="U120" i="14"/>
  <c r="A121" i="14"/>
  <c r="B121" i="14"/>
  <c r="C121" i="14"/>
  <c r="D121" i="14"/>
  <c r="E121" i="14"/>
  <c r="F121" i="14"/>
  <c r="L121" i="14"/>
  <c r="M121" i="14"/>
  <c r="O121" i="14"/>
  <c r="P121" i="14"/>
  <c r="Q121" i="14"/>
  <c r="R121" i="14"/>
  <c r="T121" i="14"/>
  <c r="U121" i="14"/>
  <c r="A122" i="14"/>
  <c r="B122" i="14"/>
  <c r="C122" i="14"/>
  <c r="D122" i="14"/>
  <c r="E122" i="14"/>
  <c r="F122" i="14"/>
  <c r="L122" i="14"/>
  <c r="M122" i="14"/>
  <c r="O122" i="14"/>
  <c r="P122" i="14"/>
  <c r="Q122" i="14"/>
  <c r="R122" i="14"/>
  <c r="T122" i="14"/>
  <c r="U122" i="14"/>
  <c r="A123" i="14"/>
  <c r="B123" i="14"/>
  <c r="C123" i="14"/>
  <c r="D123" i="14"/>
  <c r="E123" i="14"/>
  <c r="F123" i="14"/>
  <c r="L123" i="14"/>
  <c r="M123" i="14"/>
  <c r="O123" i="14"/>
  <c r="P123" i="14"/>
  <c r="Q123" i="14"/>
  <c r="R123" i="14"/>
  <c r="T123" i="14"/>
  <c r="U123" i="14"/>
  <c r="A124" i="14"/>
  <c r="B124" i="14"/>
  <c r="C124" i="14"/>
  <c r="D124" i="14"/>
  <c r="E124" i="14"/>
  <c r="F124" i="14"/>
  <c r="L124" i="14"/>
  <c r="M124" i="14"/>
  <c r="O124" i="14"/>
  <c r="P124" i="14"/>
  <c r="Q124" i="14"/>
  <c r="R124" i="14"/>
  <c r="T124" i="14"/>
  <c r="U124" i="14"/>
  <c r="A125" i="14"/>
  <c r="B125" i="14"/>
  <c r="C125" i="14"/>
  <c r="D125" i="14"/>
  <c r="E125" i="14"/>
  <c r="F125" i="14"/>
  <c r="L125" i="14"/>
  <c r="M125" i="14"/>
  <c r="O125" i="14"/>
  <c r="P125" i="14"/>
  <c r="Q125" i="14"/>
  <c r="R125" i="14"/>
  <c r="T125" i="14"/>
  <c r="U125" i="14"/>
  <c r="A126" i="14"/>
  <c r="B126" i="14"/>
  <c r="C126" i="14"/>
  <c r="D126" i="14"/>
  <c r="E126" i="14"/>
  <c r="F126" i="14"/>
  <c r="L126" i="14"/>
  <c r="M126" i="14"/>
  <c r="O126" i="14"/>
  <c r="P126" i="14"/>
  <c r="Q126" i="14"/>
  <c r="R126" i="14"/>
  <c r="T126" i="14"/>
  <c r="U126" i="14"/>
  <c r="A127" i="14"/>
  <c r="B127" i="14"/>
  <c r="C127" i="14"/>
  <c r="D127" i="14"/>
  <c r="E127" i="14"/>
  <c r="F127" i="14"/>
  <c r="L127" i="14"/>
  <c r="M127" i="14"/>
  <c r="O127" i="14"/>
  <c r="P127" i="14"/>
  <c r="Q127" i="14"/>
  <c r="R127" i="14"/>
  <c r="T127" i="14"/>
  <c r="U127" i="14"/>
  <c r="A128" i="14"/>
  <c r="B128" i="14"/>
  <c r="C128" i="14"/>
  <c r="D128" i="14"/>
  <c r="E128" i="14"/>
  <c r="F128" i="14"/>
  <c r="L128" i="14"/>
  <c r="M128" i="14"/>
  <c r="O128" i="14"/>
  <c r="P128" i="14"/>
  <c r="Q128" i="14"/>
  <c r="R128" i="14"/>
  <c r="T128" i="14"/>
  <c r="U128" i="14"/>
  <c r="A129" i="14"/>
  <c r="B129" i="14"/>
  <c r="C129" i="14"/>
  <c r="D129" i="14"/>
  <c r="E129" i="14"/>
  <c r="F129" i="14"/>
  <c r="L129" i="14"/>
  <c r="M129" i="14"/>
  <c r="O129" i="14"/>
  <c r="P129" i="14"/>
  <c r="Q129" i="14"/>
  <c r="R129" i="14"/>
  <c r="T129" i="14"/>
  <c r="U129" i="14"/>
  <c r="A130" i="14"/>
  <c r="B130" i="14"/>
  <c r="C130" i="14"/>
  <c r="D130" i="14"/>
  <c r="E130" i="14"/>
  <c r="F130" i="14"/>
  <c r="L130" i="14"/>
  <c r="M130" i="14"/>
  <c r="O130" i="14"/>
  <c r="P130" i="14"/>
  <c r="Q130" i="14"/>
  <c r="R130" i="14"/>
  <c r="T130" i="14"/>
  <c r="U130" i="14"/>
  <c r="A131" i="14"/>
  <c r="B131" i="14"/>
  <c r="C131" i="14"/>
  <c r="D131" i="14"/>
  <c r="E131" i="14"/>
  <c r="F131" i="14"/>
  <c r="L131" i="14"/>
  <c r="M131" i="14"/>
  <c r="O131" i="14"/>
  <c r="P131" i="14"/>
  <c r="Q131" i="14"/>
  <c r="R131" i="14"/>
  <c r="T131" i="14"/>
  <c r="U131" i="14"/>
  <c r="A132" i="14"/>
  <c r="B132" i="14"/>
  <c r="C132" i="14"/>
  <c r="D132" i="14"/>
  <c r="E132" i="14"/>
  <c r="F132" i="14"/>
  <c r="L132" i="14"/>
  <c r="M132" i="14"/>
  <c r="O132" i="14"/>
  <c r="P132" i="14"/>
  <c r="Q132" i="14"/>
  <c r="R132" i="14"/>
  <c r="T132" i="14"/>
  <c r="U132" i="14"/>
  <c r="A133" i="14"/>
  <c r="B133" i="14"/>
  <c r="C133" i="14"/>
  <c r="D133" i="14"/>
  <c r="E133" i="14"/>
  <c r="F133" i="14"/>
  <c r="L133" i="14"/>
  <c r="M133" i="14"/>
  <c r="O133" i="14"/>
  <c r="P133" i="14"/>
  <c r="Q133" i="14"/>
  <c r="R133" i="14"/>
  <c r="T133" i="14"/>
  <c r="U133" i="14"/>
  <c r="A134" i="14"/>
  <c r="B134" i="14"/>
  <c r="C134" i="14"/>
  <c r="D134" i="14"/>
  <c r="E134" i="14"/>
  <c r="F134" i="14"/>
  <c r="L134" i="14"/>
  <c r="M134" i="14"/>
  <c r="O134" i="14"/>
  <c r="P134" i="14"/>
  <c r="Q134" i="14"/>
  <c r="R134" i="14"/>
  <c r="T134" i="14"/>
  <c r="U134" i="14"/>
  <c r="A135" i="14"/>
  <c r="B135" i="14"/>
  <c r="C135" i="14"/>
  <c r="D135" i="14"/>
  <c r="E135" i="14"/>
  <c r="F135" i="14"/>
  <c r="L135" i="14"/>
  <c r="M135" i="14"/>
  <c r="O135" i="14"/>
  <c r="P135" i="14"/>
  <c r="Q135" i="14"/>
  <c r="R135" i="14"/>
  <c r="T135" i="14"/>
  <c r="U135" i="14"/>
  <c r="A136" i="14"/>
  <c r="B136" i="14"/>
  <c r="C136" i="14"/>
  <c r="D136" i="14"/>
  <c r="E136" i="14"/>
  <c r="F136" i="14"/>
  <c r="L136" i="14"/>
  <c r="M136" i="14"/>
  <c r="O136" i="14"/>
  <c r="P136" i="14"/>
  <c r="Q136" i="14"/>
  <c r="R136" i="14"/>
  <c r="T136" i="14"/>
  <c r="U136" i="14"/>
  <c r="A137" i="14"/>
  <c r="B137" i="14"/>
  <c r="C137" i="14"/>
  <c r="D137" i="14"/>
  <c r="E137" i="14"/>
  <c r="F137" i="14"/>
  <c r="L137" i="14"/>
  <c r="M137" i="14"/>
  <c r="O137" i="14"/>
  <c r="P137" i="14"/>
  <c r="Q137" i="14"/>
  <c r="R137" i="14"/>
  <c r="T137" i="14"/>
  <c r="U137" i="14"/>
  <c r="A138" i="14"/>
  <c r="B138" i="14"/>
  <c r="C138" i="14"/>
  <c r="D138" i="14"/>
  <c r="E138" i="14"/>
  <c r="F138" i="14"/>
  <c r="L138" i="14"/>
  <c r="M138" i="14"/>
  <c r="O138" i="14"/>
  <c r="P138" i="14"/>
  <c r="Q138" i="14"/>
  <c r="R138" i="14"/>
  <c r="T138" i="14"/>
  <c r="U138" i="14"/>
  <c r="A139" i="14"/>
  <c r="B139" i="14"/>
  <c r="C139" i="14"/>
  <c r="D139" i="14"/>
  <c r="E139" i="14"/>
  <c r="F139" i="14"/>
  <c r="L139" i="14"/>
  <c r="M139" i="14"/>
  <c r="O139" i="14"/>
  <c r="P139" i="14"/>
  <c r="Q139" i="14"/>
  <c r="R139" i="14"/>
  <c r="T139" i="14"/>
  <c r="U139" i="14"/>
  <c r="A140" i="14"/>
  <c r="B140" i="14"/>
  <c r="C140" i="14"/>
  <c r="D140" i="14"/>
  <c r="E140" i="14"/>
  <c r="F140" i="14"/>
  <c r="L140" i="14"/>
  <c r="M140" i="14"/>
  <c r="O140" i="14"/>
  <c r="P140" i="14"/>
  <c r="Q140" i="14"/>
  <c r="R140" i="14"/>
  <c r="T140" i="14"/>
  <c r="U140" i="14"/>
  <c r="A141" i="14"/>
  <c r="B141" i="14"/>
  <c r="C141" i="14"/>
  <c r="D141" i="14"/>
  <c r="E141" i="14"/>
  <c r="F141" i="14"/>
  <c r="L141" i="14"/>
  <c r="M141" i="14"/>
  <c r="O141" i="14"/>
  <c r="P141" i="14"/>
  <c r="Q141" i="14"/>
  <c r="R141" i="14"/>
  <c r="T141" i="14"/>
  <c r="U141" i="14"/>
  <c r="A142" i="14"/>
  <c r="B142" i="14"/>
  <c r="C142" i="14"/>
  <c r="D142" i="14"/>
  <c r="E142" i="14"/>
  <c r="F142" i="14"/>
  <c r="L142" i="14"/>
  <c r="M142" i="14"/>
  <c r="O142" i="14"/>
  <c r="P142" i="14"/>
  <c r="Q142" i="14"/>
  <c r="R142" i="14"/>
  <c r="T142" i="14"/>
  <c r="U142" i="14"/>
  <c r="A143" i="14"/>
  <c r="B143" i="14"/>
  <c r="C143" i="14"/>
  <c r="D143" i="14"/>
  <c r="E143" i="14"/>
  <c r="F143" i="14"/>
  <c r="L143" i="14"/>
  <c r="M143" i="14"/>
  <c r="O143" i="14"/>
  <c r="P143" i="14"/>
  <c r="Q143" i="14"/>
  <c r="R143" i="14"/>
  <c r="T143" i="14"/>
  <c r="U143" i="14"/>
  <c r="A144" i="14"/>
  <c r="B144" i="14"/>
  <c r="C144" i="14"/>
  <c r="D144" i="14"/>
  <c r="E144" i="14"/>
  <c r="F144" i="14"/>
  <c r="L144" i="14"/>
  <c r="M144" i="14"/>
  <c r="O144" i="14"/>
  <c r="P144" i="14"/>
  <c r="Q144" i="14"/>
  <c r="R144" i="14"/>
  <c r="T144" i="14"/>
  <c r="U144" i="14"/>
  <c r="A145" i="14"/>
  <c r="B145" i="14"/>
  <c r="C145" i="14"/>
  <c r="D145" i="14"/>
  <c r="E145" i="14"/>
  <c r="F145" i="14"/>
  <c r="L145" i="14"/>
  <c r="M145" i="14"/>
  <c r="O145" i="14"/>
  <c r="P145" i="14"/>
  <c r="Q145" i="14"/>
  <c r="R145" i="14"/>
  <c r="T145" i="14"/>
  <c r="U145" i="14"/>
  <c r="A146" i="14"/>
  <c r="B146" i="14"/>
  <c r="C146" i="14"/>
  <c r="D146" i="14"/>
  <c r="E146" i="14"/>
  <c r="F146" i="14"/>
  <c r="L146" i="14"/>
  <c r="M146" i="14"/>
  <c r="O146" i="14"/>
  <c r="P146" i="14"/>
  <c r="Q146" i="14"/>
  <c r="R146" i="14"/>
  <c r="T146" i="14"/>
  <c r="U146" i="14"/>
  <c r="A147" i="14"/>
  <c r="B147" i="14"/>
  <c r="C147" i="14"/>
  <c r="D147" i="14"/>
  <c r="E147" i="14"/>
  <c r="F147" i="14"/>
  <c r="L147" i="14"/>
  <c r="M147" i="14"/>
  <c r="O147" i="14"/>
  <c r="P147" i="14"/>
  <c r="Q147" i="14"/>
  <c r="R147" i="14"/>
  <c r="T147" i="14"/>
  <c r="U147" i="14"/>
  <c r="A148" i="14"/>
  <c r="B148" i="14"/>
  <c r="C148" i="14"/>
  <c r="D148" i="14"/>
  <c r="E148" i="14"/>
  <c r="F148" i="14"/>
  <c r="L148" i="14"/>
  <c r="M148" i="14"/>
  <c r="O148" i="14"/>
  <c r="P148" i="14"/>
  <c r="Q148" i="14"/>
  <c r="R148" i="14"/>
  <c r="T148" i="14"/>
  <c r="U148" i="14"/>
  <c r="A149" i="14"/>
  <c r="B149" i="14"/>
  <c r="C149" i="14"/>
  <c r="D149" i="14"/>
  <c r="E149" i="14"/>
  <c r="F149" i="14"/>
  <c r="L149" i="14"/>
  <c r="M149" i="14"/>
  <c r="O149" i="14"/>
  <c r="P149" i="14"/>
  <c r="Q149" i="14"/>
  <c r="R149" i="14"/>
  <c r="T149" i="14"/>
  <c r="U149" i="14"/>
  <c r="A150" i="14"/>
  <c r="B150" i="14"/>
  <c r="C150" i="14"/>
  <c r="D150" i="14"/>
  <c r="E150" i="14"/>
  <c r="F150" i="14"/>
  <c r="L150" i="14"/>
  <c r="M150" i="14"/>
  <c r="O150" i="14"/>
  <c r="P150" i="14"/>
  <c r="Q150" i="14"/>
  <c r="R150" i="14"/>
  <c r="T150" i="14"/>
  <c r="U150" i="14"/>
  <c r="A151" i="14"/>
  <c r="B151" i="14"/>
  <c r="C151" i="14"/>
  <c r="D151" i="14"/>
  <c r="E151" i="14"/>
  <c r="F151" i="14"/>
  <c r="L151" i="14"/>
  <c r="M151" i="14"/>
  <c r="O151" i="14"/>
  <c r="P151" i="14"/>
  <c r="Q151" i="14"/>
  <c r="R151" i="14"/>
  <c r="T151" i="14"/>
  <c r="U151" i="14"/>
  <c r="A152" i="14"/>
  <c r="B152" i="14"/>
  <c r="C152" i="14"/>
  <c r="D152" i="14"/>
  <c r="E152" i="14"/>
  <c r="F152" i="14"/>
  <c r="L152" i="14"/>
  <c r="M152" i="14"/>
  <c r="O152" i="14"/>
  <c r="P152" i="14"/>
  <c r="Q152" i="14"/>
  <c r="R152" i="14"/>
  <c r="T152" i="14"/>
  <c r="U152" i="14"/>
  <c r="A153" i="14"/>
  <c r="B153" i="14"/>
  <c r="C153" i="14"/>
  <c r="D153" i="14"/>
  <c r="E153" i="14"/>
  <c r="F153" i="14"/>
  <c r="L153" i="14"/>
  <c r="M153" i="14"/>
  <c r="O153" i="14"/>
  <c r="P153" i="14"/>
  <c r="Q153" i="14"/>
  <c r="R153" i="14"/>
  <c r="T153" i="14"/>
  <c r="U153" i="14"/>
  <c r="A154" i="14"/>
  <c r="B154" i="14"/>
  <c r="C154" i="14"/>
  <c r="D154" i="14"/>
  <c r="E154" i="14"/>
  <c r="F154" i="14"/>
  <c r="L154" i="14"/>
  <c r="M154" i="14"/>
  <c r="O154" i="14"/>
  <c r="P154" i="14"/>
  <c r="Q154" i="14"/>
  <c r="R154" i="14"/>
  <c r="T154" i="14"/>
  <c r="U154" i="14"/>
  <c r="A155" i="14"/>
  <c r="B155" i="14"/>
  <c r="C155" i="14"/>
  <c r="D155" i="14"/>
  <c r="E155" i="14"/>
  <c r="F155" i="14"/>
  <c r="L155" i="14"/>
  <c r="M155" i="14"/>
  <c r="O155" i="14"/>
  <c r="P155" i="14"/>
  <c r="Q155" i="14"/>
  <c r="R155" i="14"/>
  <c r="T155" i="14"/>
  <c r="U155" i="14"/>
  <c r="A156" i="14"/>
  <c r="B156" i="14"/>
  <c r="C156" i="14"/>
  <c r="D156" i="14"/>
  <c r="E156" i="14"/>
  <c r="F156" i="14"/>
  <c r="L156" i="14"/>
  <c r="M156" i="14"/>
  <c r="O156" i="14"/>
  <c r="P156" i="14"/>
  <c r="Q156" i="14"/>
  <c r="R156" i="14"/>
  <c r="T156" i="14"/>
  <c r="U156" i="14"/>
  <c r="A157" i="14"/>
  <c r="B157" i="14"/>
  <c r="C157" i="14"/>
  <c r="D157" i="14"/>
  <c r="E157" i="14"/>
  <c r="F157" i="14"/>
  <c r="L157" i="14"/>
  <c r="M157" i="14"/>
  <c r="O157" i="14"/>
  <c r="P157" i="14"/>
  <c r="Q157" i="14"/>
  <c r="R157" i="14"/>
  <c r="T157" i="14"/>
  <c r="U157" i="14"/>
  <c r="A158" i="14"/>
  <c r="B158" i="14"/>
  <c r="C158" i="14"/>
  <c r="D158" i="14"/>
  <c r="E158" i="14"/>
  <c r="F158" i="14"/>
  <c r="L158" i="14"/>
  <c r="M158" i="14"/>
  <c r="O158" i="14"/>
  <c r="P158" i="14"/>
  <c r="Q158" i="14"/>
  <c r="R158" i="14"/>
  <c r="T158" i="14"/>
  <c r="U158" i="14"/>
  <c r="A159" i="14"/>
  <c r="B159" i="14"/>
  <c r="C159" i="14"/>
  <c r="D159" i="14"/>
  <c r="E159" i="14"/>
  <c r="F159" i="14"/>
  <c r="L159" i="14"/>
  <c r="M159" i="14"/>
  <c r="O159" i="14"/>
  <c r="P159" i="14"/>
  <c r="Q159" i="14"/>
  <c r="R159" i="14"/>
  <c r="T159" i="14"/>
  <c r="U159" i="14"/>
  <c r="A160" i="14"/>
  <c r="B160" i="14"/>
  <c r="C160" i="14"/>
  <c r="D160" i="14"/>
  <c r="E160" i="14"/>
  <c r="F160" i="14"/>
  <c r="L160" i="14"/>
  <c r="M160" i="14"/>
  <c r="O160" i="14"/>
  <c r="P160" i="14"/>
  <c r="Q160" i="14"/>
  <c r="R160" i="14"/>
  <c r="T160" i="14"/>
  <c r="U160" i="14"/>
  <c r="A161" i="14"/>
  <c r="B161" i="14"/>
  <c r="C161" i="14"/>
  <c r="D161" i="14"/>
  <c r="E161" i="14"/>
  <c r="F161" i="14"/>
  <c r="L161" i="14"/>
  <c r="M161" i="14"/>
  <c r="O161" i="14"/>
  <c r="P161" i="14"/>
  <c r="Q161" i="14"/>
  <c r="R161" i="14"/>
  <c r="T161" i="14"/>
  <c r="U161" i="14"/>
  <c r="A162" i="14"/>
  <c r="B162" i="14"/>
  <c r="C162" i="14"/>
  <c r="D162" i="14"/>
  <c r="E162" i="14"/>
  <c r="F162" i="14"/>
  <c r="L162" i="14"/>
  <c r="M162" i="14"/>
  <c r="O162" i="14"/>
  <c r="P162" i="14"/>
  <c r="Q162" i="14"/>
  <c r="R162" i="14"/>
  <c r="T162" i="14"/>
  <c r="U162" i="14"/>
  <c r="A163" i="14"/>
  <c r="B163" i="14"/>
  <c r="C163" i="14"/>
  <c r="D163" i="14"/>
  <c r="E163" i="14"/>
  <c r="F163" i="14"/>
  <c r="L163" i="14"/>
  <c r="M163" i="14"/>
  <c r="O163" i="14"/>
  <c r="P163" i="14"/>
  <c r="Q163" i="14"/>
  <c r="R163" i="14"/>
  <c r="T163" i="14"/>
  <c r="U163" i="14"/>
  <c r="A164" i="14"/>
  <c r="B164" i="14"/>
  <c r="C164" i="14"/>
  <c r="D164" i="14"/>
  <c r="E164" i="14"/>
  <c r="F164" i="14"/>
  <c r="L164" i="14"/>
  <c r="M164" i="14"/>
  <c r="O164" i="14"/>
  <c r="P164" i="14"/>
  <c r="Q164" i="14"/>
  <c r="R164" i="14"/>
  <c r="T164" i="14"/>
  <c r="U164" i="14"/>
  <c r="A165" i="14"/>
  <c r="B165" i="14"/>
  <c r="C165" i="14"/>
  <c r="D165" i="14"/>
  <c r="E165" i="14"/>
  <c r="F165" i="14"/>
  <c r="L165" i="14"/>
  <c r="M165" i="14"/>
  <c r="O165" i="14"/>
  <c r="P165" i="14"/>
  <c r="Q165" i="14"/>
  <c r="R165" i="14"/>
  <c r="T165" i="14"/>
  <c r="U165" i="14"/>
  <c r="A166" i="14"/>
  <c r="B166" i="14"/>
  <c r="C166" i="14"/>
  <c r="D166" i="14"/>
  <c r="E166" i="14"/>
  <c r="F166" i="14"/>
  <c r="L166" i="14"/>
  <c r="M166" i="14"/>
  <c r="O166" i="14"/>
  <c r="P166" i="14"/>
  <c r="Q166" i="14"/>
  <c r="R166" i="14"/>
  <c r="T166" i="14"/>
  <c r="U166" i="14"/>
  <c r="A167" i="14"/>
  <c r="B167" i="14"/>
  <c r="C167" i="14"/>
  <c r="D167" i="14"/>
  <c r="E167" i="14"/>
  <c r="F167" i="14"/>
  <c r="L167" i="14"/>
  <c r="M167" i="14"/>
  <c r="O167" i="14"/>
  <c r="P167" i="14"/>
  <c r="Q167" i="14"/>
  <c r="R167" i="14"/>
  <c r="T167" i="14"/>
  <c r="U167" i="14"/>
  <c r="A168" i="14"/>
  <c r="B168" i="14"/>
  <c r="C168" i="14"/>
  <c r="D168" i="14"/>
  <c r="E168" i="14"/>
  <c r="F168" i="14"/>
  <c r="L168" i="14"/>
  <c r="M168" i="14"/>
  <c r="O168" i="14"/>
  <c r="P168" i="14"/>
  <c r="Q168" i="14"/>
  <c r="R168" i="14"/>
  <c r="T168" i="14"/>
  <c r="U168" i="14"/>
  <c r="A169" i="14"/>
  <c r="B169" i="14"/>
  <c r="C169" i="14"/>
  <c r="D169" i="14"/>
  <c r="E169" i="14"/>
  <c r="F169" i="14"/>
  <c r="L169" i="14"/>
  <c r="M169" i="14"/>
  <c r="O169" i="14"/>
  <c r="P169" i="14"/>
  <c r="Q169" i="14"/>
  <c r="R169" i="14"/>
  <c r="T169" i="14"/>
  <c r="U169" i="14"/>
  <c r="A170" i="14"/>
  <c r="B170" i="14"/>
  <c r="C170" i="14"/>
  <c r="D170" i="14"/>
  <c r="E170" i="14"/>
  <c r="F170" i="14"/>
  <c r="L170" i="14"/>
  <c r="M170" i="14"/>
  <c r="O170" i="14"/>
  <c r="P170" i="14"/>
  <c r="Q170" i="14"/>
  <c r="R170" i="14"/>
  <c r="T170" i="14"/>
  <c r="U170" i="14"/>
  <c r="A171" i="14"/>
  <c r="B171" i="14"/>
  <c r="C171" i="14"/>
  <c r="D171" i="14"/>
  <c r="E171" i="14"/>
  <c r="F171" i="14"/>
  <c r="L171" i="14"/>
  <c r="M171" i="14"/>
  <c r="O171" i="14"/>
  <c r="P171" i="14"/>
  <c r="Q171" i="14"/>
  <c r="R171" i="14"/>
  <c r="T171" i="14"/>
  <c r="U171" i="14"/>
  <c r="A172" i="14"/>
  <c r="B172" i="14"/>
  <c r="C172" i="14"/>
  <c r="D172" i="14"/>
  <c r="E172" i="14"/>
  <c r="F172" i="14"/>
  <c r="L172" i="14"/>
  <c r="M172" i="14"/>
  <c r="O172" i="14"/>
  <c r="P172" i="14"/>
  <c r="Q172" i="14"/>
  <c r="R172" i="14"/>
  <c r="T172" i="14"/>
  <c r="U172" i="14"/>
  <c r="A173" i="14"/>
  <c r="B173" i="14"/>
  <c r="C173" i="14"/>
  <c r="D173" i="14"/>
  <c r="E173" i="14"/>
  <c r="F173" i="14"/>
  <c r="L173" i="14"/>
  <c r="M173" i="14"/>
  <c r="O173" i="14"/>
  <c r="P173" i="14"/>
  <c r="Q173" i="14"/>
  <c r="R173" i="14"/>
  <c r="T173" i="14"/>
  <c r="U173" i="14"/>
  <c r="A174" i="14"/>
  <c r="B174" i="14"/>
  <c r="C174" i="14"/>
  <c r="D174" i="14"/>
  <c r="E174" i="14"/>
  <c r="F174" i="14"/>
  <c r="L174" i="14"/>
  <c r="M174" i="14"/>
  <c r="O174" i="14"/>
  <c r="P174" i="14"/>
  <c r="Q174" i="14"/>
  <c r="R174" i="14"/>
  <c r="T174" i="14"/>
  <c r="U174" i="14"/>
  <c r="A175" i="14"/>
  <c r="B175" i="14"/>
  <c r="C175" i="14"/>
  <c r="D175" i="14"/>
  <c r="E175" i="14"/>
  <c r="F175" i="14"/>
  <c r="L175" i="14"/>
  <c r="M175" i="14"/>
  <c r="O175" i="14"/>
  <c r="P175" i="14"/>
  <c r="Q175" i="14"/>
  <c r="R175" i="14"/>
  <c r="T175" i="14"/>
  <c r="U175" i="14"/>
  <c r="A176" i="14"/>
  <c r="B176" i="14"/>
  <c r="C176" i="14"/>
  <c r="D176" i="14"/>
  <c r="E176" i="14"/>
  <c r="F176" i="14"/>
  <c r="L176" i="14"/>
  <c r="M176" i="14"/>
  <c r="O176" i="14"/>
  <c r="P176" i="14"/>
  <c r="Q176" i="14"/>
  <c r="R176" i="14"/>
  <c r="T176" i="14"/>
  <c r="U176" i="14"/>
  <c r="A177" i="14"/>
  <c r="B177" i="14"/>
  <c r="C177" i="14"/>
  <c r="D177" i="14"/>
  <c r="E177" i="14"/>
  <c r="F177" i="14"/>
  <c r="L177" i="14"/>
  <c r="M177" i="14"/>
  <c r="O177" i="14"/>
  <c r="P177" i="14"/>
  <c r="Q177" i="14"/>
  <c r="R177" i="14"/>
  <c r="T177" i="14"/>
  <c r="U177" i="14"/>
  <c r="A178" i="14"/>
  <c r="B178" i="14"/>
  <c r="C178" i="14"/>
  <c r="D178" i="14"/>
  <c r="E178" i="14"/>
  <c r="F178" i="14"/>
  <c r="L178" i="14"/>
  <c r="M178" i="14"/>
  <c r="O178" i="14"/>
  <c r="P178" i="14"/>
  <c r="Q178" i="14"/>
  <c r="R178" i="14"/>
  <c r="T178" i="14"/>
  <c r="U178" i="14"/>
  <c r="A179" i="14"/>
  <c r="B179" i="14"/>
  <c r="C179" i="14"/>
  <c r="D179" i="14"/>
  <c r="E179" i="14"/>
  <c r="F179" i="14"/>
  <c r="L179" i="14"/>
  <c r="M179" i="14"/>
  <c r="O179" i="14"/>
  <c r="P179" i="14"/>
  <c r="Q179" i="14"/>
  <c r="R179" i="14"/>
  <c r="T179" i="14"/>
  <c r="U179" i="14"/>
  <c r="A180" i="14"/>
  <c r="B180" i="14"/>
  <c r="C180" i="14"/>
  <c r="D180" i="14"/>
  <c r="E180" i="14"/>
  <c r="F180" i="14"/>
  <c r="L180" i="14"/>
  <c r="M180" i="14"/>
  <c r="O180" i="14"/>
  <c r="P180" i="14"/>
  <c r="Q180" i="14"/>
  <c r="R180" i="14"/>
  <c r="T180" i="14"/>
  <c r="U180" i="14"/>
  <c r="A181" i="14"/>
  <c r="B181" i="14"/>
  <c r="C181" i="14"/>
  <c r="D181" i="14"/>
  <c r="E181" i="14"/>
  <c r="F181" i="14"/>
  <c r="L181" i="14"/>
  <c r="M181" i="14"/>
  <c r="O181" i="14"/>
  <c r="P181" i="14"/>
  <c r="Q181" i="14"/>
  <c r="R181" i="14"/>
  <c r="T181" i="14"/>
  <c r="U181" i="14"/>
  <c r="A182" i="14"/>
  <c r="B182" i="14"/>
  <c r="C182" i="14"/>
  <c r="D182" i="14"/>
  <c r="E182" i="14"/>
  <c r="F182" i="14"/>
  <c r="L182" i="14"/>
  <c r="M182" i="14"/>
  <c r="O182" i="14"/>
  <c r="P182" i="14"/>
  <c r="Q182" i="14"/>
  <c r="R182" i="14"/>
  <c r="T182" i="14"/>
  <c r="U182" i="14"/>
  <c r="A183" i="14"/>
  <c r="B183" i="14"/>
  <c r="C183" i="14"/>
  <c r="D183" i="14"/>
  <c r="E183" i="14"/>
  <c r="F183" i="14"/>
  <c r="L183" i="14"/>
  <c r="M183" i="14"/>
  <c r="O183" i="14"/>
  <c r="P183" i="14"/>
  <c r="Q183" i="14"/>
  <c r="R183" i="14"/>
  <c r="T183" i="14"/>
  <c r="U183" i="14"/>
  <c r="A184" i="14"/>
  <c r="B184" i="14"/>
  <c r="C184" i="14"/>
  <c r="D184" i="14"/>
  <c r="E184" i="14"/>
  <c r="F184" i="14"/>
  <c r="L184" i="14"/>
  <c r="M184" i="14"/>
  <c r="O184" i="14"/>
  <c r="P184" i="14"/>
  <c r="Q184" i="14"/>
  <c r="R184" i="14"/>
  <c r="T184" i="14"/>
  <c r="U184" i="14"/>
  <c r="A185" i="14"/>
  <c r="B185" i="14"/>
  <c r="C185" i="14"/>
  <c r="D185" i="14"/>
  <c r="E185" i="14"/>
  <c r="F185" i="14"/>
  <c r="L185" i="14"/>
  <c r="M185" i="14"/>
  <c r="O185" i="14"/>
  <c r="P185" i="14"/>
  <c r="Q185" i="14"/>
  <c r="R185" i="14"/>
  <c r="T185" i="14"/>
  <c r="U185" i="14"/>
  <c r="A186" i="14"/>
  <c r="B186" i="14"/>
  <c r="C186" i="14"/>
  <c r="D186" i="14"/>
  <c r="E186" i="14"/>
  <c r="F186" i="14"/>
  <c r="L186" i="14"/>
  <c r="M186" i="14"/>
  <c r="O186" i="14"/>
  <c r="P186" i="14"/>
  <c r="Q186" i="14"/>
  <c r="R186" i="14"/>
  <c r="T186" i="14"/>
  <c r="U186" i="14"/>
  <c r="A187" i="14"/>
  <c r="B187" i="14"/>
  <c r="C187" i="14"/>
  <c r="D187" i="14"/>
  <c r="E187" i="14"/>
  <c r="F187" i="14"/>
  <c r="L187" i="14"/>
  <c r="M187" i="14"/>
  <c r="O187" i="14"/>
  <c r="P187" i="14"/>
  <c r="Q187" i="14"/>
  <c r="R187" i="14"/>
  <c r="T187" i="14"/>
  <c r="U187" i="14"/>
  <c r="A188" i="14"/>
  <c r="B188" i="14"/>
  <c r="C188" i="14"/>
  <c r="D188" i="14"/>
  <c r="E188" i="14"/>
  <c r="F188" i="14"/>
  <c r="L188" i="14"/>
  <c r="M188" i="14"/>
  <c r="O188" i="14"/>
  <c r="P188" i="14"/>
  <c r="Q188" i="14"/>
  <c r="R188" i="14"/>
  <c r="T188" i="14"/>
  <c r="U188" i="14"/>
  <c r="A189" i="14"/>
  <c r="B189" i="14"/>
  <c r="C189" i="14"/>
  <c r="D189" i="14"/>
  <c r="E189" i="14"/>
  <c r="F189" i="14"/>
  <c r="L189" i="14"/>
  <c r="M189" i="14"/>
  <c r="O189" i="14"/>
  <c r="P189" i="14"/>
  <c r="Q189" i="14"/>
  <c r="R189" i="14"/>
  <c r="T189" i="14"/>
  <c r="U189" i="14"/>
  <c r="A190" i="14"/>
  <c r="B190" i="14"/>
  <c r="C190" i="14"/>
  <c r="D190" i="14"/>
  <c r="E190" i="14"/>
  <c r="F190" i="14"/>
  <c r="L190" i="14"/>
  <c r="M190" i="14"/>
  <c r="O190" i="14"/>
  <c r="P190" i="14"/>
  <c r="Q190" i="14"/>
  <c r="R190" i="14"/>
  <c r="T190" i="14"/>
  <c r="U190" i="14"/>
  <c r="A191" i="14"/>
  <c r="B191" i="14"/>
  <c r="C191" i="14"/>
  <c r="D191" i="14"/>
  <c r="E191" i="14"/>
  <c r="F191" i="14"/>
  <c r="L191" i="14"/>
  <c r="M191" i="14"/>
  <c r="O191" i="14"/>
  <c r="P191" i="14"/>
  <c r="Q191" i="14"/>
  <c r="R191" i="14"/>
  <c r="T191" i="14"/>
  <c r="U191" i="14"/>
  <c r="A192" i="14"/>
  <c r="B192" i="14"/>
  <c r="C192" i="14"/>
  <c r="D192" i="14"/>
  <c r="E192" i="14"/>
  <c r="F192" i="14"/>
  <c r="L192" i="14"/>
  <c r="M192" i="14"/>
  <c r="O192" i="14"/>
  <c r="P192" i="14"/>
  <c r="Q192" i="14"/>
  <c r="R192" i="14"/>
  <c r="T192" i="14"/>
  <c r="U192" i="14"/>
  <c r="A193" i="14"/>
  <c r="B193" i="14"/>
  <c r="C193" i="14"/>
  <c r="D193" i="14"/>
  <c r="E193" i="14"/>
  <c r="F193" i="14"/>
  <c r="L193" i="14"/>
  <c r="M193" i="14"/>
  <c r="O193" i="14"/>
  <c r="P193" i="14"/>
  <c r="Q193" i="14"/>
  <c r="R193" i="14"/>
  <c r="T193" i="14"/>
  <c r="U193" i="14"/>
  <c r="A194" i="14"/>
  <c r="B194" i="14"/>
  <c r="C194" i="14"/>
  <c r="D194" i="14"/>
  <c r="E194" i="14"/>
  <c r="F194" i="14"/>
  <c r="L194" i="14"/>
  <c r="M194" i="14"/>
  <c r="O194" i="14"/>
  <c r="P194" i="14"/>
  <c r="Q194" i="14"/>
  <c r="R194" i="14"/>
  <c r="T194" i="14"/>
  <c r="U194" i="14"/>
  <c r="A195" i="14"/>
  <c r="B195" i="14"/>
  <c r="C195" i="14"/>
  <c r="D195" i="14"/>
  <c r="E195" i="14"/>
  <c r="F195" i="14"/>
  <c r="L195" i="14"/>
  <c r="M195" i="14"/>
  <c r="O195" i="14"/>
  <c r="P195" i="14"/>
  <c r="Q195" i="14"/>
  <c r="R195" i="14"/>
  <c r="T195" i="14"/>
  <c r="U195" i="14"/>
  <c r="A196" i="14"/>
  <c r="B196" i="14"/>
  <c r="C196" i="14"/>
  <c r="D196" i="14"/>
  <c r="E196" i="14"/>
  <c r="F196" i="14"/>
  <c r="L196" i="14"/>
  <c r="M196" i="14"/>
  <c r="O196" i="14"/>
  <c r="P196" i="14"/>
  <c r="Q196" i="14"/>
  <c r="R196" i="14"/>
  <c r="T196" i="14"/>
  <c r="U196" i="14"/>
  <c r="A197" i="14"/>
  <c r="B197" i="14"/>
  <c r="C197" i="14"/>
  <c r="D197" i="14"/>
  <c r="E197" i="14"/>
  <c r="F197" i="14"/>
  <c r="L197" i="14"/>
  <c r="M197" i="14"/>
  <c r="O197" i="14"/>
  <c r="P197" i="14"/>
  <c r="Q197" i="14"/>
  <c r="R197" i="14"/>
  <c r="T197" i="14"/>
  <c r="U197" i="14"/>
  <c r="A198" i="14"/>
  <c r="B198" i="14"/>
  <c r="C198" i="14"/>
  <c r="D198" i="14"/>
  <c r="E198" i="14"/>
  <c r="F198" i="14"/>
  <c r="L198" i="14"/>
  <c r="M198" i="14"/>
  <c r="O198" i="14"/>
  <c r="P198" i="14"/>
  <c r="Q198" i="14"/>
  <c r="R198" i="14"/>
  <c r="T198" i="14"/>
  <c r="U198" i="14"/>
  <c r="A199" i="14"/>
  <c r="B199" i="14"/>
  <c r="C199" i="14"/>
  <c r="D199" i="14"/>
  <c r="E199" i="14"/>
  <c r="F199" i="14"/>
  <c r="L199" i="14"/>
  <c r="M199" i="14"/>
  <c r="O199" i="14"/>
  <c r="P199" i="14"/>
  <c r="Q199" i="14"/>
  <c r="R199" i="14"/>
  <c r="T199" i="14"/>
  <c r="U199" i="14"/>
  <c r="A200" i="14"/>
  <c r="B200" i="14"/>
  <c r="C200" i="14"/>
  <c r="D200" i="14"/>
  <c r="E200" i="14"/>
  <c r="F200" i="14"/>
  <c r="L200" i="14"/>
  <c r="M200" i="14"/>
  <c r="O200" i="14"/>
  <c r="P200" i="14"/>
  <c r="Q200" i="14"/>
  <c r="R200" i="14"/>
  <c r="T200" i="14"/>
  <c r="U200" i="14"/>
  <c r="A201" i="14"/>
  <c r="B201" i="14"/>
  <c r="C201" i="14"/>
  <c r="D201" i="14"/>
  <c r="E201" i="14"/>
  <c r="F201" i="14"/>
  <c r="L201" i="14"/>
  <c r="M201" i="14"/>
  <c r="O201" i="14"/>
  <c r="P201" i="14"/>
  <c r="Q201" i="14"/>
  <c r="R201" i="14"/>
  <c r="T201" i="14"/>
  <c r="U201" i="14"/>
  <c r="A202" i="14"/>
  <c r="B202" i="14"/>
  <c r="C202" i="14"/>
  <c r="D202" i="14"/>
  <c r="E202" i="14"/>
  <c r="F202" i="14"/>
  <c r="L202" i="14"/>
  <c r="M202" i="14"/>
  <c r="O202" i="14"/>
  <c r="P202" i="14"/>
  <c r="Q202" i="14"/>
  <c r="R202" i="14"/>
  <c r="T202" i="14"/>
  <c r="U202" i="14"/>
  <c r="A203" i="14"/>
  <c r="B203" i="14"/>
  <c r="C203" i="14"/>
  <c r="D203" i="14"/>
  <c r="E203" i="14"/>
  <c r="F203" i="14"/>
  <c r="L203" i="14"/>
  <c r="M203" i="14"/>
  <c r="O203" i="14"/>
  <c r="P203" i="14"/>
  <c r="Q203" i="14"/>
  <c r="R203" i="14"/>
  <c r="T203" i="14"/>
  <c r="U203" i="14"/>
  <c r="A204" i="14"/>
  <c r="B204" i="14"/>
  <c r="C204" i="14"/>
  <c r="D204" i="14"/>
  <c r="E204" i="14"/>
  <c r="F204" i="14"/>
  <c r="L204" i="14"/>
  <c r="M204" i="14"/>
  <c r="O204" i="14"/>
  <c r="P204" i="14"/>
  <c r="Q204" i="14"/>
  <c r="R204" i="14"/>
  <c r="T204" i="14"/>
  <c r="U204" i="14"/>
  <c r="A205" i="14"/>
  <c r="B205" i="14"/>
  <c r="C205" i="14"/>
  <c r="D205" i="14"/>
  <c r="E205" i="14"/>
  <c r="F205" i="14"/>
  <c r="L205" i="14"/>
  <c r="M205" i="14"/>
  <c r="O205" i="14"/>
  <c r="P205" i="14"/>
  <c r="Q205" i="14"/>
  <c r="R205" i="14"/>
  <c r="T205" i="14"/>
  <c r="U205" i="14"/>
  <c r="A206" i="14"/>
  <c r="B206" i="14"/>
  <c r="C206" i="14"/>
  <c r="D206" i="14"/>
  <c r="E206" i="14"/>
  <c r="F206" i="14"/>
  <c r="L206" i="14"/>
  <c r="M206" i="14"/>
  <c r="O206" i="14"/>
  <c r="P206" i="14"/>
  <c r="Q206" i="14"/>
  <c r="R206" i="14"/>
  <c r="T206" i="14"/>
  <c r="U206" i="14"/>
  <c r="A207" i="14"/>
  <c r="B207" i="14"/>
  <c r="C207" i="14"/>
  <c r="D207" i="14"/>
  <c r="E207" i="14"/>
  <c r="F207" i="14"/>
  <c r="L207" i="14"/>
  <c r="M207" i="14"/>
  <c r="O207" i="14"/>
  <c r="P207" i="14"/>
  <c r="Q207" i="14"/>
  <c r="R207" i="14"/>
  <c r="T207" i="14"/>
  <c r="U207" i="14"/>
  <c r="A208" i="14"/>
  <c r="B208" i="14"/>
  <c r="C208" i="14"/>
  <c r="D208" i="14"/>
  <c r="E208" i="14"/>
  <c r="F208" i="14"/>
  <c r="L208" i="14"/>
  <c r="M208" i="14"/>
  <c r="O208" i="14"/>
  <c r="P208" i="14"/>
  <c r="Q208" i="14"/>
  <c r="R208" i="14"/>
  <c r="T208" i="14"/>
  <c r="U208" i="14"/>
  <c r="A209" i="14"/>
  <c r="B209" i="14"/>
  <c r="C209" i="14"/>
  <c r="D209" i="14"/>
  <c r="E209" i="14"/>
  <c r="F209" i="14"/>
  <c r="L209" i="14"/>
  <c r="M209" i="14"/>
  <c r="O209" i="14"/>
  <c r="P209" i="14"/>
  <c r="Q209" i="14"/>
  <c r="R209" i="14"/>
  <c r="T209" i="14"/>
  <c r="U209" i="14"/>
  <c r="A210" i="14"/>
  <c r="B210" i="14"/>
  <c r="C210" i="14"/>
  <c r="D210" i="14"/>
  <c r="E210" i="14"/>
  <c r="F210" i="14"/>
  <c r="L210" i="14"/>
  <c r="M210" i="14"/>
  <c r="O210" i="14"/>
  <c r="P210" i="14"/>
  <c r="Q210" i="14"/>
  <c r="R210" i="14"/>
  <c r="T210" i="14"/>
  <c r="U210" i="14"/>
  <c r="A211" i="14"/>
  <c r="B211" i="14"/>
  <c r="C211" i="14"/>
  <c r="D211" i="14"/>
  <c r="E211" i="14"/>
  <c r="F211" i="14"/>
  <c r="L211" i="14"/>
  <c r="M211" i="14"/>
  <c r="O211" i="14"/>
  <c r="P211" i="14"/>
  <c r="Q211" i="14"/>
  <c r="R211" i="14"/>
  <c r="T211" i="14"/>
  <c r="U211" i="14"/>
  <c r="A212" i="14"/>
  <c r="B212" i="14"/>
  <c r="C212" i="14"/>
  <c r="D212" i="14"/>
  <c r="E212" i="14"/>
  <c r="F212" i="14"/>
  <c r="L212" i="14"/>
  <c r="M212" i="14"/>
  <c r="O212" i="14"/>
  <c r="P212" i="14"/>
  <c r="Q212" i="14"/>
  <c r="R212" i="14"/>
  <c r="T212" i="14"/>
  <c r="U212" i="14"/>
  <c r="A213" i="14"/>
  <c r="B213" i="14"/>
  <c r="C213" i="14"/>
  <c r="D213" i="14"/>
  <c r="E213" i="14"/>
  <c r="F213" i="14"/>
  <c r="L213" i="14"/>
  <c r="M213" i="14"/>
  <c r="O213" i="14"/>
  <c r="P213" i="14"/>
  <c r="Q213" i="14"/>
  <c r="R213" i="14"/>
  <c r="T213" i="14"/>
  <c r="U213" i="14"/>
  <c r="A214" i="14"/>
  <c r="B214" i="14"/>
  <c r="C214" i="14"/>
  <c r="D214" i="14"/>
  <c r="E214" i="14"/>
  <c r="F214" i="14"/>
  <c r="L214" i="14"/>
  <c r="M214" i="14"/>
  <c r="O214" i="14"/>
  <c r="P214" i="14"/>
  <c r="Q214" i="14"/>
  <c r="R214" i="14"/>
  <c r="T214" i="14"/>
  <c r="U214" i="14"/>
  <c r="A215" i="14"/>
  <c r="B215" i="14"/>
  <c r="C215" i="14"/>
  <c r="D215" i="14"/>
  <c r="E215" i="14"/>
  <c r="F215" i="14"/>
  <c r="L215" i="14"/>
  <c r="M215" i="14"/>
  <c r="O215" i="14"/>
  <c r="P215" i="14"/>
  <c r="Q215" i="14"/>
  <c r="R215" i="14"/>
  <c r="T215" i="14"/>
  <c r="U215" i="14"/>
  <c r="A216" i="14"/>
  <c r="B216" i="14"/>
  <c r="C216" i="14"/>
  <c r="D216" i="14"/>
  <c r="E216" i="14"/>
  <c r="F216" i="14"/>
  <c r="L216" i="14"/>
  <c r="M216" i="14"/>
  <c r="O216" i="14"/>
  <c r="P216" i="14"/>
  <c r="Q216" i="14"/>
  <c r="R216" i="14"/>
  <c r="T216" i="14"/>
  <c r="U216" i="14"/>
  <c r="A217" i="14"/>
  <c r="B217" i="14"/>
  <c r="C217" i="14"/>
  <c r="D217" i="14"/>
  <c r="E217" i="14"/>
  <c r="F217" i="14"/>
  <c r="L217" i="14"/>
  <c r="M217" i="14"/>
  <c r="O217" i="14"/>
  <c r="P217" i="14"/>
  <c r="Q217" i="14"/>
  <c r="R217" i="14"/>
  <c r="T217" i="14"/>
  <c r="U217" i="14"/>
  <c r="A218" i="14"/>
  <c r="B218" i="14"/>
  <c r="C218" i="14"/>
  <c r="D218" i="14"/>
  <c r="E218" i="14"/>
  <c r="F218" i="14"/>
  <c r="L218" i="14"/>
  <c r="M218" i="14"/>
  <c r="O218" i="14"/>
  <c r="P218" i="14"/>
  <c r="Q218" i="14"/>
  <c r="R218" i="14"/>
  <c r="T218" i="14"/>
  <c r="U218" i="14"/>
  <c r="A219" i="14"/>
  <c r="B219" i="14"/>
  <c r="C219" i="14"/>
  <c r="D219" i="14"/>
  <c r="E219" i="14"/>
  <c r="F219" i="14"/>
  <c r="L219" i="14"/>
  <c r="M219" i="14"/>
  <c r="O219" i="14"/>
  <c r="P219" i="14"/>
  <c r="Q219" i="14"/>
  <c r="R219" i="14"/>
  <c r="T219" i="14"/>
  <c r="U219" i="14"/>
  <c r="A220" i="14"/>
  <c r="B220" i="14"/>
  <c r="C220" i="14"/>
  <c r="D220" i="14"/>
  <c r="E220" i="14"/>
  <c r="F220" i="14"/>
  <c r="L220" i="14"/>
  <c r="M220" i="14"/>
  <c r="O220" i="14"/>
  <c r="P220" i="14"/>
  <c r="Q220" i="14"/>
  <c r="R220" i="14"/>
  <c r="T220" i="14"/>
  <c r="U220" i="14"/>
  <c r="A221" i="14"/>
  <c r="B221" i="14"/>
  <c r="C221" i="14"/>
  <c r="D221" i="14"/>
  <c r="E221" i="14"/>
  <c r="F221" i="14"/>
  <c r="L221" i="14"/>
  <c r="M221" i="14"/>
  <c r="O221" i="14"/>
  <c r="P221" i="14"/>
  <c r="Q221" i="14"/>
  <c r="R221" i="14"/>
  <c r="T221" i="14"/>
  <c r="U221" i="14"/>
  <c r="A222" i="14"/>
  <c r="B222" i="14"/>
  <c r="C222" i="14"/>
  <c r="D222" i="14"/>
  <c r="E222" i="14"/>
  <c r="F222" i="14"/>
  <c r="L222" i="14"/>
  <c r="M222" i="14"/>
  <c r="O222" i="14"/>
  <c r="P222" i="14"/>
  <c r="Q222" i="14"/>
  <c r="R222" i="14"/>
  <c r="T222" i="14"/>
  <c r="U222" i="14"/>
  <c r="A223" i="14"/>
  <c r="B223" i="14"/>
  <c r="C223" i="14"/>
  <c r="D223" i="14"/>
  <c r="E223" i="14"/>
  <c r="F223" i="14"/>
  <c r="L223" i="14"/>
  <c r="M223" i="14"/>
  <c r="O223" i="14"/>
  <c r="P223" i="14"/>
  <c r="Q223" i="14"/>
  <c r="R223" i="14"/>
  <c r="T223" i="14"/>
  <c r="U223" i="14"/>
  <c r="A224" i="14"/>
  <c r="B224" i="14"/>
  <c r="C224" i="14"/>
  <c r="D224" i="14"/>
  <c r="E224" i="14"/>
  <c r="F224" i="14"/>
  <c r="L224" i="14"/>
  <c r="M224" i="14"/>
  <c r="O224" i="14"/>
  <c r="P224" i="14"/>
  <c r="Q224" i="14"/>
  <c r="R224" i="14"/>
  <c r="T224" i="14"/>
  <c r="U224" i="14"/>
  <c r="A225" i="14"/>
  <c r="B225" i="14"/>
  <c r="C225" i="14"/>
  <c r="D225" i="14"/>
  <c r="E225" i="14"/>
  <c r="F225" i="14"/>
  <c r="L225" i="14"/>
  <c r="M225" i="14"/>
  <c r="O225" i="14"/>
  <c r="P225" i="14"/>
  <c r="Q225" i="14"/>
  <c r="R225" i="14"/>
  <c r="T225" i="14"/>
  <c r="U225" i="14"/>
  <c r="A226" i="14"/>
  <c r="B226" i="14"/>
  <c r="C226" i="14"/>
  <c r="D226" i="14"/>
  <c r="E226" i="14"/>
  <c r="F226" i="14"/>
  <c r="L226" i="14"/>
  <c r="M226" i="14"/>
  <c r="O226" i="14"/>
  <c r="P226" i="14"/>
  <c r="Q226" i="14"/>
  <c r="R226" i="14"/>
  <c r="T226" i="14"/>
  <c r="U226" i="14"/>
  <c r="A227" i="14"/>
  <c r="B227" i="14"/>
  <c r="C227" i="14"/>
  <c r="D227" i="14"/>
  <c r="E227" i="14"/>
  <c r="F227" i="14"/>
  <c r="L227" i="14"/>
  <c r="M227" i="14"/>
  <c r="O227" i="14"/>
  <c r="P227" i="14"/>
  <c r="Q227" i="14"/>
  <c r="R227" i="14"/>
  <c r="T227" i="14"/>
  <c r="U227" i="14"/>
  <c r="A228" i="14"/>
  <c r="B228" i="14"/>
  <c r="C228" i="14"/>
  <c r="D228" i="14"/>
  <c r="E228" i="14"/>
  <c r="F228" i="14"/>
  <c r="L228" i="14"/>
  <c r="M228" i="14"/>
  <c r="O228" i="14"/>
  <c r="P228" i="14"/>
  <c r="Q228" i="14"/>
  <c r="R228" i="14"/>
  <c r="T228" i="14"/>
  <c r="U228" i="14"/>
  <c r="A229" i="14"/>
  <c r="B229" i="14"/>
  <c r="C229" i="14"/>
  <c r="D229" i="14"/>
  <c r="E229" i="14"/>
  <c r="F229" i="14"/>
  <c r="L229" i="14"/>
  <c r="M229" i="14"/>
  <c r="O229" i="14"/>
  <c r="P229" i="14"/>
  <c r="Q229" i="14"/>
  <c r="R229" i="14"/>
  <c r="T229" i="14"/>
  <c r="U229" i="14"/>
  <c r="A230" i="14"/>
  <c r="B230" i="14"/>
  <c r="C230" i="14"/>
  <c r="D230" i="14"/>
  <c r="E230" i="14"/>
  <c r="F230" i="14"/>
  <c r="L230" i="14"/>
  <c r="M230" i="14"/>
  <c r="O230" i="14"/>
  <c r="P230" i="14"/>
  <c r="Q230" i="14"/>
  <c r="R230" i="14"/>
  <c r="T230" i="14"/>
  <c r="U230" i="14"/>
  <c r="A231" i="14"/>
  <c r="B231" i="14"/>
  <c r="C231" i="14"/>
  <c r="D231" i="14"/>
  <c r="E231" i="14"/>
  <c r="F231" i="14"/>
  <c r="L231" i="14"/>
  <c r="M231" i="14"/>
  <c r="O231" i="14"/>
  <c r="P231" i="14"/>
  <c r="Q231" i="14"/>
  <c r="R231" i="14"/>
  <c r="T231" i="14"/>
  <c r="U231" i="14"/>
  <c r="A232" i="14"/>
  <c r="B232" i="14"/>
  <c r="C232" i="14"/>
  <c r="D232" i="14"/>
  <c r="E232" i="14"/>
  <c r="F232" i="14"/>
  <c r="L232" i="14"/>
  <c r="M232" i="14"/>
  <c r="O232" i="14"/>
  <c r="P232" i="14"/>
  <c r="Q232" i="14"/>
  <c r="R232" i="14"/>
  <c r="T232" i="14"/>
  <c r="U232" i="14"/>
  <c r="A233" i="14"/>
  <c r="B233" i="14"/>
  <c r="C233" i="14"/>
  <c r="D233" i="14"/>
  <c r="E233" i="14"/>
  <c r="F233" i="14"/>
  <c r="L233" i="14"/>
  <c r="M233" i="14"/>
  <c r="O233" i="14"/>
  <c r="P233" i="14"/>
  <c r="Q233" i="14"/>
  <c r="R233" i="14"/>
  <c r="T233" i="14"/>
  <c r="U233" i="14"/>
  <c r="A234" i="14"/>
  <c r="B234" i="14"/>
  <c r="C234" i="14"/>
  <c r="D234" i="14"/>
  <c r="E234" i="14"/>
  <c r="F234" i="14"/>
  <c r="L234" i="14"/>
  <c r="M234" i="14"/>
  <c r="O234" i="14"/>
  <c r="P234" i="14"/>
  <c r="Q234" i="14"/>
  <c r="R234" i="14"/>
  <c r="T234" i="14"/>
  <c r="U234" i="14"/>
  <c r="A235" i="14"/>
  <c r="B235" i="14"/>
  <c r="C235" i="14"/>
  <c r="D235" i="14"/>
  <c r="E235" i="14"/>
  <c r="F235" i="14"/>
  <c r="L235" i="14"/>
  <c r="M235" i="14"/>
  <c r="O235" i="14"/>
  <c r="P235" i="14"/>
  <c r="Q235" i="14"/>
  <c r="R235" i="14"/>
  <c r="T235" i="14"/>
  <c r="U235" i="14"/>
  <c r="A236" i="14"/>
  <c r="B236" i="14"/>
  <c r="C236" i="14"/>
  <c r="D236" i="14"/>
  <c r="E236" i="14"/>
  <c r="F236" i="14"/>
  <c r="L236" i="14"/>
  <c r="M236" i="14"/>
  <c r="O236" i="14"/>
  <c r="P236" i="14"/>
  <c r="Q236" i="14"/>
  <c r="R236" i="14"/>
  <c r="T236" i="14"/>
  <c r="U236" i="14"/>
  <c r="A237" i="14"/>
  <c r="B237" i="14"/>
  <c r="C237" i="14"/>
  <c r="D237" i="14"/>
  <c r="E237" i="14"/>
  <c r="F237" i="14"/>
  <c r="L237" i="14"/>
  <c r="M237" i="14"/>
  <c r="O237" i="14"/>
  <c r="P237" i="14"/>
  <c r="Q237" i="14"/>
  <c r="R237" i="14"/>
  <c r="T237" i="14"/>
  <c r="U237" i="14"/>
  <c r="A238" i="14"/>
  <c r="B238" i="14"/>
  <c r="C238" i="14"/>
  <c r="D238" i="14"/>
  <c r="E238" i="14"/>
  <c r="F238" i="14"/>
  <c r="L238" i="14"/>
  <c r="M238" i="14"/>
  <c r="O238" i="14"/>
  <c r="P238" i="14"/>
  <c r="Q238" i="14"/>
  <c r="R238" i="14"/>
  <c r="T238" i="14"/>
  <c r="U238" i="14"/>
  <c r="A239" i="14"/>
  <c r="B239" i="14"/>
  <c r="C239" i="14"/>
  <c r="D239" i="14"/>
  <c r="E239" i="14"/>
  <c r="F239" i="14"/>
  <c r="L239" i="14"/>
  <c r="M239" i="14"/>
  <c r="O239" i="14"/>
  <c r="P239" i="14"/>
  <c r="Q239" i="14"/>
  <c r="R239" i="14"/>
  <c r="T239" i="14"/>
  <c r="U239" i="14"/>
  <c r="A240" i="14"/>
  <c r="B240" i="14"/>
  <c r="C240" i="14"/>
  <c r="D240" i="14"/>
  <c r="E240" i="14"/>
  <c r="F240" i="14"/>
  <c r="L240" i="14"/>
  <c r="M240" i="14"/>
  <c r="O240" i="14"/>
  <c r="P240" i="14"/>
  <c r="Q240" i="14"/>
  <c r="R240" i="14"/>
  <c r="T240" i="14"/>
  <c r="U240" i="14"/>
  <c r="A241" i="14"/>
  <c r="B241" i="14"/>
  <c r="C241" i="14"/>
  <c r="D241" i="14"/>
  <c r="E241" i="14"/>
  <c r="F241" i="14"/>
  <c r="L241" i="14"/>
  <c r="M241" i="14"/>
  <c r="O241" i="14"/>
  <c r="P241" i="14"/>
  <c r="Q241" i="14"/>
  <c r="R241" i="14"/>
  <c r="T241" i="14"/>
  <c r="U241" i="14"/>
  <c r="A242" i="14"/>
  <c r="B242" i="14"/>
  <c r="C242" i="14"/>
  <c r="D242" i="14"/>
  <c r="E242" i="14"/>
  <c r="F242" i="14"/>
  <c r="L242" i="14"/>
  <c r="M242" i="14"/>
  <c r="O242" i="14"/>
  <c r="P242" i="14"/>
  <c r="Q242" i="14"/>
  <c r="R242" i="14"/>
  <c r="T242" i="14"/>
  <c r="U242" i="14"/>
  <c r="A243" i="14"/>
  <c r="B243" i="14"/>
  <c r="C243" i="14"/>
  <c r="D243" i="14"/>
  <c r="E243" i="14"/>
  <c r="F243" i="14"/>
  <c r="L243" i="14"/>
  <c r="M243" i="14"/>
  <c r="O243" i="14"/>
  <c r="P243" i="14"/>
  <c r="Q243" i="14"/>
  <c r="R243" i="14"/>
  <c r="T243" i="14"/>
  <c r="U243" i="14"/>
  <c r="A244" i="14"/>
  <c r="B244" i="14"/>
  <c r="C244" i="14"/>
  <c r="D244" i="14"/>
  <c r="E244" i="14"/>
  <c r="F244" i="14"/>
  <c r="L244" i="14"/>
  <c r="M244" i="14"/>
  <c r="O244" i="14"/>
  <c r="P244" i="14"/>
  <c r="Q244" i="14"/>
  <c r="R244" i="14"/>
  <c r="T244" i="14"/>
  <c r="U244" i="14"/>
  <c r="A245" i="14"/>
  <c r="B245" i="14"/>
  <c r="C245" i="14"/>
  <c r="D245" i="14"/>
  <c r="E245" i="14"/>
  <c r="F245" i="14"/>
  <c r="L245" i="14"/>
  <c r="M245" i="14"/>
  <c r="O245" i="14"/>
  <c r="P245" i="14"/>
  <c r="Q245" i="14"/>
  <c r="R245" i="14"/>
  <c r="T245" i="14"/>
  <c r="U245" i="14"/>
  <c r="A246" i="14"/>
  <c r="B246" i="14"/>
  <c r="C246" i="14"/>
  <c r="D246" i="14"/>
  <c r="E246" i="14"/>
  <c r="F246" i="14"/>
  <c r="L246" i="14"/>
  <c r="M246" i="14"/>
  <c r="O246" i="14"/>
  <c r="P246" i="14"/>
  <c r="Q246" i="14"/>
  <c r="R246" i="14"/>
  <c r="T246" i="14"/>
  <c r="U246" i="14"/>
  <c r="A247" i="14"/>
  <c r="B247" i="14"/>
  <c r="C247" i="14"/>
  <c r="D247" i="14"/>
  <c r="E247" i="14"/>
  <c r="F247" i="14"/>
  <c r="L247" i="14"/>
  <c r="M247" i="14"/>
  <c r="O247" i="14"/>
  <c r="P247" i="14"/>
  <c r="Q247" i="14"/>
  <c r="R247" i="14"/>
  <c r="T247" i="14"/>
  <c r="U247" i="14"/>
  <c r="A248" i="14"/>
  <c r="B248" i="14"/>
  <c r="C248" i="14"/>
  <c r="D248" i="14"/>
  <c r="E248" i="14"/>
  <c r="F248" i="14"/>
  <c r="L248" i="14"/>
  <c r="M248" i="14"/>
  <c r="O248" i="14"/>
  <c r="P248" i="14"/>
  <c r="Q248" i="14"/>
  <c r="R248" i="14"/>
  <c r="T248" i="14"/>
  <c r="U248" i="14"/>
  <c r="A249" i="14"/>
  <c r="B249" i="14"/>
  <c r="C249" i="14"/>
  <c r="D249" i="14"/>
  <c r="E249" i="14"/>
  <c r="F249" i="14"/>
  <c r="L249" i="14"/>
  <c r="M249" i="14"/>
  <c r="O249" i="14"/>
  <c r="P249" i="14"/>
  <c r="Q249" i="14"/>
  <c r="R249" i="14"/>
  <c r="T249" i="14"/>
  <c r="U249" i="14"/>
  <c r="A250" i="14"/>
  <c r="B250" i="14"/>
  <c r="C250" i="14"/>
  <c r="D250" i="14"/>
  <c r="E250" i="14"/>
  <c r="F250" i="14"/>
  <c r="L250" i="14"/>
  <c r="M250" i="14"/>
  <c r="O250" i="14"/>
  <c r="P250" i="14"/>
  <c r="Q250" i="14"/>
  <c r="R250" i="14"/>
  <c r="T250" i="14"/>
  <c r="U250" i="14"/>
  <c r="A251" i="14"/>
  <c r="B251" i="14"/>
  <c r="C251" i="14"/>
  <c r="D251" i="14"/>
  <c r="E251" i="14"/>
  <c r="F251" i="14"/>
  <c r="L251" i="14"/>
  <c r="M251" i="14"/>
  <c r="O251" i="14"/>
  <c r="P251" i="14"/>
  <c r="Q251" i="14"/>
  <c r="R251" i="14"/>
  <c r="T251" i="14"/>
  <c r="U251" i="14"/>
  <c r="A252" i="14"/>
  <c r="B252" i="14"/>
  <c r="C252" i="14"/>
  <c r="D252" i="14"/>
  <c r="E252" i="14"/>
  <c r="F252" i="14"/>
  <c r="L252" i="14"/>
  <c r="M252" i="14"/>
  <c r="O252" i="14"/>
  <c r="P252" i="14"/>
  <c r="Q252" i="14"/>
  <c r="R252" i="14"/>
  <c r="T252" i="14"/>
  <c r="U252" i="14"/>
  <c r="A253" i="14"/>
  <c r="B253" i="14"/>
  <c r="C253" i="14"/>
  <c r="D253" i="14"/>
  <c r="E253" i="14"/>
  <c r="F253" i="14"/>
  <c r="L253" i="14"/>
  <c r="M253" i="14"/>
  <c r="O253" i="14"/>
  <c r="P253" i="14"/>
  <c r="Q253" i="14"/>
  <c r="R253" i="14"/>
  <c r="T253" i="14"/>
  <c r="U253" i="14"/>
  <c r="A254" i="14"/>
  <c r="B254" i="14"/>
  <c r="C254" i="14"/>
  <c r="D254" i="14"/>
  <c r="E254" i="14"/>
  <c r="F254" i="14"/>
  <c r="L254" i="14"/>
  <c r="M254" i="14"/>
  <c r="O254" i="14"/>
  <c r="P254" i="14"/>
  <c r="Q254" i="14"/>
  <c r="R254" i="14"/>
  <c r="T254" i="14"/>
  <c r="U254" i="14"/>
  <c r="A255" i="14"/>
  <c r="B255" i="14"/>
  <c r="C255" i="14"/>
  <c r="D255" i="14"/>
  <c r="E255" i="14"/>
  <c r="F255" i="14"/>
  <c r="L255" i="14"/>
  <c r="M255" i="14"/>
  <c r="O255" i="14"/>
  <c r="P255" i="14"/>
  <c r="Q255" i="14"/>
  <c r="R255" i="14"/>
  <c r="T255" i="14"/>
  <c r="U255" i="14"/>
  <c r="A256" i="14"/>
  <c r="B256" i="14"/>
  <c r="C256" i="14"/>
  <c r="D256" i="14"/>
  <c r="E256" i="14"/>
  <c r="F256" i="14"/>
  <c r="L256" i="14"/>
  <c r="M256" i="14"/>
  <c r="O256" i="14"/>
  <c r="P256" i="14"/>
  <c r="Q256" i="14"/>
  <c r="R256" i="14"/>
  <c r="T256" i="14"/>
  <c r="U256" i="14"/>
  <c r="A257" i="14"/>
  <c r="B257" i="14"/>
  <c r="C257" i="14"/>
  <c r="D257" i="14"/>
  <c r="E257" i="14"/>
  <c r="E2" i="5"/>
  <c r="F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/>
  <c r="E172" i="5"/>
  <c r="F172" i="5"/>
  <c r="E173" i="5"/>
  <c r="F173" i="5"/>
  <c r="E174" i="5"/>
  <c r="F174" i="5"/>
  <c r="E175" i="5"/>
  <c r="F175" i="5"/>
  <c r="E176" i="5"/>
  <c r="F176" i="5"/>
  <c r="E177" i="5"/>
  <c r="F177" i="5"/>
  <c r="E178" i="5"/>
  <c r="F178" i="5"/>
  <c r="E179" i="5"/>
  <c r="F179" i="5"/>
  <c r="E180" i="5"/>
  <c r="F180" i="5"/>
  <c r="E181" i="5"/>
  <c r="F181" i="5"/>
  <c r="E182" i="5"/>
  <c r="F182" i="5"/>
  <c r="E183" i="5"/>
  <c r="F183" i="5"/>
  <c r="E184" i="5"/>
  <c r="F184" i="5"/>
  <c r="E185" i="5"/>
  <c r="F185" i="5"/>
  <c r="E186" i="5"/>
  <c r="F186" i="5"/>
  <c r="E187" i="5"/>
  <c r="F187" i="5"/>
  <c r="E188" i="5"/>
  <c r="F188" i="5"/>
  <c r="E189" i="5"/>
  <c r="F189" i="5"/>
  <c r="E190" i="5"/>
  <c r="F190" i="5"/>
  <c r="E191" i="5"/>
  <c r="F191" i="5"/>
  <c r="E192" i="5"/>
  <c r="F192" i="5"/>
  <c r="E193" i="5"/>
  <c r="F193" i="5"/>
  <c r="E194" i="5"/>
  <c r="F194" i="5"/>
  <c r="E195" i="5"/>
  <c r="F195" i="5"/>
  <c r="E196" i="5"/>
  <c r="F196" i="5"/>
  <c r="E197" i="5"/>
  <c r="F197" i="5"/>
  <c r="E198" i="5"/>
  <c r="F198" i="5"/>
  <c r="E199" i="5"/>
  <c r="F199" i="5"/>
  <c r="E200" i="5"/>
  <c r="F200" i="5"/>
  <c r="E201" i="5"/>
  <c r="F201" i="5"/>
  <c r="E202" i="5"/>
  <c r="F202" i="5"/>
  <c r="E203" i="5"/>
  <c r="F203" i="5"/>
  <c r="E204" i="5"/>
  <c r="F204" i="5"/>
  <c r="E205" i="5"/>
  <c r="F205" i="5"/>
  <c r="E206" i="5"/>
  <c r="F206" i="5"/>
  <c r="E207" i="5"/>
  <c r="F207" i="5"/>
  <c r="E208" i="5"/>
  <c r="F208" i="5"/>
  <c r="E209" i="5"/>
  <c r="F209" i="5"/>
  <c r="E210" i="5"/>
  <c r="F210" i="5"/>
  <c r="E211" i="5"/>
  <c r="F211" i="5"/>
  <c r="E212" i="5"/>
  <c r="F212" i="5"/>
  <c r="E213" i="5"/>
  <c r="F213" i="5"/>
  <c r="E214" i="5"/>
  <c r="F214" i="5"/>
  <c r="E215" i="5"/>
  <c r="F215" i="5"/>
  <c r="E216" i="5"/>
  <c r="F216" i="5"/>
  <c r="E217" i="5"/>
  <c r="F217" i="5"/>
  <c r="E218" i="5"/>
  <c r="F218" i="5"/>
  <c r="E219" i="5"/>
  <c r="F219" i="5"/>
  <c r="E220" i="5"/>
  <c r="F220" i="5"/>
  <c r="E221" i="5"/>
  <c r="F221" i="5"/>
  <c r="E222" i="5"/>
  <c r="F222" i="5"/>
  <c r="E223" i="5"/>
  <c r="F223" i="5"/>
  <c r="E224" i="5"/>
  <c r="F224" i="5"/>
  <c r="E225" i="5"/>
  <c r="F225" i="5"/>
  <c r="E226" i="5"/>
  <c r="F226" i="5"/>
  <c r="E227" i="5"/>
  <c r="F227" i="5"/>
  <c r="E228" i="5"/>
  <c r="F228" i="5"/>
  <c r="E229" i="5"/>
  <c r="F229" i="5"/>
  <c r="E230" i="5"/>
  <c r="F230" i="5"/>
  <c r="E231" i="5"/>
  <c r="F231" i="5"/>
  <c r="E232" i="5"/>
  <c r="F232" i="5"/>
  <c r="E233" i="5"/>
  <c r="F233" i="5"/>
  <c r="E234" i="5"/>
  <c r="F234" i="5"/>
  <c r="E235" i="5"/>
  <c r="F235" i="5"/>
  <c r="E236" i="5"/>
  <c r="F236" i="5"/>
  <c r="E237" i="5"/>
  <c r="F237" i="5"/>
  <c r="E238" i="5"/>
  <c r="F238" i="5"/>
  <c r="E239" i="5"/>
  <c r="F239" i="5"/>
  <c r="E240" i="5"/>
  <c r="F240" i="5"/>
  <c r="E241" i="5"/>
  <c r="F241" i="5"/>
  <c r="E242" i="5"/>
  <c r="F242" i="5"/>
  <c r="E243" i="5"/>
  <c r="F243" i="5"/>
  <c r="E244" i="5"/>
  <c r="F244" i="5"/>
  <c r="E245" i="5"/>
  <c r="F245" i="5"/>
  <c r="E246" i="5"/>
  <c r="F246" i="5"/>
  <c r="E247" i="5"/>
  <c r="F247" i="5"/>
  <c r="E248" i="5"/>
  <c r="F248" i="5"/>
  <c r="E249" i="5"/>
  <c r="F249" i="5"/>
  <c r="E250" i="5"/>
  <c r="F250" i="5"/>
  <c r="E251" i="5"/>
  <c r="F251" i="5"/>
  <c r="E252" i="5"/>
  <c r="F252" i="5"/>
  <c r="E253" i="5"/>
  <c r="F253" i="5"/>
  <c r="E254" i="5"/>
  <c r="F254" i="5"/>
  <c r="E255" i="5"/>
  <c r="F255" i="5"/>
  <c r="E256" i="5"/>
  <c r="F256" i="5"/>
  <c r="E257" i="5"/>
  <c r="F257" i="5"/>
  <c r="E258" i="5"/>
  <c r="F258" i="5"/>
  <c r="E259" i="5"/>
  <c r="F259" i="5"/>
  <c r="E260" i="5"/>
  <c r="F260" i="5"/>
  <c r="E261" i="5"/>
  <c r="F261" i="5"/>
  <c r="E262" i="5"/>
  <c r="F262" i="5"/>
  <c r="E263" i="5"/>
  <c r="F263" i="5"/>
  <c r="E264" i="5"/>
  <c r="F264" i="5"/>
  <c r="E265" i="5"/>
  <c r="F265" i="5"/>
  <c r="E266" i="5"/>
  <c r="F266" i="5"/>
  <c r="E267" i="5"/>
  <c r="F267" i="5"/>
  <c r="E268" i="5"/>
  <c r="F268" i="5"/>
  <c r="E269" i="5"/>
  <c r="F269" i="5"/>
  <c r="E270" i="5"/>
  <c r="F270" i="5"/>
  <c r="E271" i="5"/>
  <c r="F271" i="5"/>
  <c r="E272" i="5"/>
  <c r="F272" i="5"/>
  <c r="E273" i="5"/>
  <c r="F273" i="5"/>
  <c r="E274" i="5"/>
  <c r="F274" i="5"/>
  <c r="E275" i="5"/>
  <c r="F275" i="5"/>
  <c r="E276" i="5"/>
  <c r="F276" i="5"/>
  <c r="E277" i="5"/>
  <c r="F277" i="5"/>
  <c r="E278" i="5"/>
  <c r="F278" i="5"/>
  <c r="E279" i="5"/>
  <c r="F279" i="5"/>
  <c r="E280" i="5"/>
  <c r="F280" i="5"/>
  <c r="E281" i="5"/>
  <c r="F281" i="5"/>
  <c r="E282" i="5"/>
  <c r="F282" i="5"/>
  <c r="E283" i="5"/>
  <c r="F283" i="5"/>
  <c r="E284" i="5"/>
  <c r="F284" i="5"/>
  <c r="E285" i="5"/>
  <c r="F285" i="5"/>
  <c r="E286" i="5"/>
  <c r="F286" i="5"/>
  <c r="E287" i="5"/>
  <c r="F287" i="5"/>
  <c r="E288" i="5"/>
  <c r="F288" i="5"/>
  <c r="E289" i="5"/>
  <c r="F289" i="5"/>
  <c r="E290" i="5"/>
  <c r="F290" i="5"/>
  <c r="E291" i="5"/>
  <c r="F291" i="5"/>
  <c r="E292" i="5"/>
  <c r="F292" i="5"/>
  <c r="E293" i="5"/>
  <c r="F293" i="5"/>
  <c r="E294" i="5"/>
  <c r="F294" i="5"/>
  <c r="E295" i="5"/>
  <c r="F295" i="5"/>
  <c r="E296" i="5"/>
  <c r="F296" i="5"/>
  <c r="E297" i="5"/>
  <c r="F297" i="5"/>
  <c r="E298" i="5"/>
  <c r="F298" i="5"/>
  <c r="E299" i="5"/>
  <c r="F299" i="5"/>
  <c r="E300" i="5"/>
  <c r="F300" i="5"/>
  <c r="E301" i="5"/>
  <c r="F301" i="5"/>
  <c r="E302" i="5"/>
  <c r="F302" i="5"/>
  <c r="E303" i="5"/>
  <c r="F303" i="5"/>
  <c r="E304" i="5"/>
  <c r="F304" i="5"/>
  <c r="E305" i="5"/>
  <c r="F305" i="5"/>
  <c r="E306" i="5"/>
  <c r="F306" i="5"/>
  <c r="E307" i="5"/>
  <c r="F307" i="5"/>
  <c r="E308" i="5"/>
  <c r="F308" i="5"/>
  <c r="E309" i="5"/>
  <c r="F309" i="5"/>
  <c r="E310" i="5"/>
  <c r="F310" i="5"/>
  <c r="E311" i="5"/>
  <c r="F311" i="5"/>
  <c r="E312" i="5"/>
  <c r="F312" i="5"/>
  <c r="E313" i="5"/>
  <c r="F313" i="5"/>
  <c r="E314" i="5"/>
  <c r="F314" i="5"/>
  <c r="E315" i="5"/>
  <c r="F315" i="5"/>
  <c r="E316" i="5"/>
  <c r="F316" i="5"/>
  <c r="E317" i="5"/>
  <c r="F317" i="5"/>
  <c r="E318" i="5"/>
  <c r="F318" i="5"/>
  <c r="E319" i="5"/>
  <c r="F319" i="5"/>
  <c r="E320" i="5"/>
  <c r="F320" i="5"/>
  <c r="E321" i="5"/>
  <c r="F321" i="5"/>
  <c r="E322" i="5"/>
  <c r="F322" i="5"/>
  <c r="E323" i="5"/>
  <c r="F323" i="5"/>
  <c r="E324" i="5"/>
  <c r="F324" i="5"/>
  <c r="E325" i="5"/>
  <c r="F325" i="5"/>
  <c r="E326" i="5"/>
  <c r="F326" i="5"/>
  <c r="E327" i="5"/>
  <c r="F327" i="5"/>
  <c r="E328" i="5"/>
  <c r="F328" i="5"/>
  <c r="E329" i="5"/>
  <c r="F329" i="5"/>
  <c r="E330" i="5"/>
  <c r="F330" i="5"/>
  <c r="E331" i="5"/>
  <c r="F331" i="5"/>
  <c r="E332" i="5"/>
  <c r="F332" i="5"/>
  <c r="E333" i="5"/>
  <c r="F333" i="5"/>
  <c r="E334" i="5"/>
  <c r="F334" i="5"/>
  <c r="E335" i="5"/>
  <c r="F335" i="5"/>
  <c r="E336" i="5"/>
  <c r="F336" i="5"/>
  <c r="E337" i="5"/>
  <c r="F337" i="5"/>
  <c r="E338" i="5"/>
  <c r="F338" i="5"/>
  <c r="E339" i="5"/>
  <c r="F339" i="5"/>
  <c r="E340" i="5"/>
  <c r="F340" i="5"/>
  <c r="E341" i="5"/>
  <c r="F341" i="5"/>
  <c r="E342" i="5"/>
  <c r="F342" i="5"/>
  <c r="E343" i="5"/>
  <c r="F343" i="5"/>
  <c r="E344" i="5"/>
  <c r="F344" i="5"/>
  <c r="E345" i="5"/>
  <c r="F345" i="5"/>
  <c r="E346" i="5"/>
  <c r="F346" i="5"/>
  <c r="E347" i="5"/>
  <c r="F347" i="5"/>
  <c r="E348" i="5"/>
  <c r="F348" i="5"/>
  <c r="E349" i="5"/>
  <c r="F349" i="5"/>
  <c r="E350" i="5"/>
  <c r="F350" i="5"/>
  <c r="E351" i="5"/>
  <c r="F351" i="5"/>
  <c r="E352" i="5"/>
  <c r="F352" i="5"/>
  <c r="E353" i="5"/>
  <c r="F353" i="5"/>
  <c r="E354" i="5"/>
  <c r="F354" i="5"/>
  <c r="E355" i="5"/>
  <c r="F355" i="5"/>
  <c r="E356" i="5"/>
  <c r="F356" i="5"/>
  <c r="E357" i="5"/>
  <c r="F357" i="5"/>
  <c r="E358" i="5"/>
  <c r="F358" i="5"/>
  <c r="E359" i="5"/>
  <c r="F359" i="5"/>
  <c r="E360" i="5"/>
  <c r="F360" i="5"/>
  <c r="E361" i="5"/>
  <c r="F361" i="5"/>
  <c r="E362" i="5"/>
  <c r="F362" i="5"/>
  <c r="E363" i="5"/>
  <c r="F363" i="5"/>
  <c r="E364" i="5"/>
  <c r="F364" i="5"/>
  <c r="E365" i="5"/>
  <c r="F365" i="5"/>
  <c r="E366" i="5"/>
  <c r="F366" i="5"/>
  <c r="E6" i="1"/>
  <c r="F6" i="1"/>
  <c r="F18" i="1"/>
  <c r="E8" i="15"/>
  <c r="F8" i="15"/>
  <c r="G8" i="15"/>
  <c r="H8" i="15"/>
  <c r="I8" i="15"/>
  <c r="D9" i="15"/>
  <c r="E9" i="15"/>
  <c r="F9" i="15"/>
  <c r="G9" i="15"/>
  <c r="H9" i="15"/>
  <c r="I9" i="15"/>
  <c r="S11" i="15"/>
  <c r="C14" i="15"/>
  <c r="D14" i="15"/>
  <c r="E14" i="15"/>
  <c r="F14" i="15"/>
  <c r="G14" i="15"/>
  <c r="H14" i="15"/>
  <c r="I14" i="15"/>
  <c r="J14" i="15"/>
  <c r="L14" i="15"/>
  <c r="M14" i="15"/>
  <c r="N14" i="15"/>
  <c r="O14" i="15"/>
  <c r="O14" i="15" a="1"/>
  <c r="P14" i="15"/>
  <c r="Q14" i="15"/>
  <c r="R14" i="15"/>
  <c r="S14" i="15"/>
  <c r="S14" i="15" a="1"/>
  <c r="C15" i="15"/>
  <c r="D15" i="15"/>
  <c r="E15" i="15"/>
  <c r="F15" i="15"/>
  <c r="G15" i="15"/>
  <c r="H15" i="15"/>
  <c r="I15" i="15"/>
  <c r="J15" i="15"/>
  <c r="L15" i="15"/>
  <c r="M15" i="15"/>
  <c r="N15" i="15"/>
  <c r="O15" i="15"/>
  <c r="O15" i="15" a="1"/>
  <c r="P15" i="15"/>
  <c r="Q15" i="15"/>
  <c r="R15" i="15"/>
  <c r="S15" i="15"/>
  <c r="S15" i="15" a="1"/>
  <c r="C16" i="15"/>
  <c r="D16" i="15"/>
  <c r="E16" i="15"/>
  <c r="F16" i="15"/>
  <c r="G16" i="15"/>
  <c r="H16" i="15"/>
  <c r="I16" i="15"/>
  <c r="J16" i="15"/>
  <c r="L16" i="15"/>
  <c r="M16" i="15"/>
  <c r="N16" i="15"/>
  <c r="O16" i="15"/>
  <c r="O16" i="15" a="1"/>
  <c r="P16" i="15"/>
  <c r="Q16" i="15"/>
  <c r="R16" i="15"/>
  <c r="S16" i="15"/>
  <c r="S16" i="15" a="1"/>
  <c r="C17" i="15"/>
  <c r="D17" i="15"/>
  <c r="E17" i="15"/>
  <c r="F17" i="15"/>
  <c r="G17" i="15"/>
  <c r="H17" i="15"/>
  <c r="I17" i="15"/>
  <c r="J17" i="15"/>
  <c r="L17" i="15"/>
  <c r="M17" i="15"/>
  <c r="N17" i="15"/>
  <c r="O17" i="15"/>
  <c r="O17" i="15" a="1"/>
  <c r="P17" i="15"/>
  <c r="Q17" i="15"/>
  <c r="R17" i="15"/>
  <c r="S17" i="15"/>
  <c r="S17" i="15" a="1"/>
  <c r="C18" i="15"/>
  <c r="D18" i="15"/>
  <c r="E18" i="15"/>
  <c r="F18" i="15"/>
  <c r="G18" i="15"/>
  <c r="H18" i="15"/>
  <c r="I18" i="15"/>
  <c r="J18" i="15"/>
  <c r="L18" i="15"/>
  <c r="M18" i="15"/>
  <c r="N18" i="15"/>
  <c r="O18" i="15"/>
  <c r="O18" i="15" a="1"/>
  <c r="P18" i="15"/>
  <c r="Q18" i="15"/>
  <c r="R18" i="15"/>
  <c r="S18" i="15"/>
  <c r="S18" i="15" a="1"/>
  <c r="C19" i="15"/>
  <c r="D19" i="15"/>
  <c r="E19" i="15"/>
  <c r="F19" i="15"/>
  <c r="G19" i="15"/>
  <c r="H19" i="15"/>
  <c r="I19" i="15"/>
  <c r="J19" i="15"/>
  <c r="L19" i="15"/>
  <c r="M19" i="15"/>
  <c r="N19" i="15"/>
  <c r="O19" i="15"/>
  <c r="O19" i="15" a="1"/>
  <c r="P19" i="15"/>
  <c r="Q19" i="15"/>
  <c r="R19" i="15"/>
  <c r="S19" i="15"/>
  <c r="S19" i="15" a="1"/>
  <c r="C20" i="15"/>
  <c r="D20" i="15"/>
  <c r="E20" i="15"/>
  <c r="F20" i="15"/>
  <c r="G20" i="15"/>
  <c r="H20" i="15"/>
  <c r="I20" i="15"/>
  <c r="J20" i="15"/>
  <c r="L20" i="15"/>
  <c r="M20" i="15"/>
  <c r="N20" i="15"/>
  <c r="O20" i="15"/>
  <c r="O20" i="15" a="1"/>
  <c r="P20" i="15"/>
  <c r="Q20" i="15"/>
  <c r="R20" i="15"/>
  <c r="S20" i="15"/>
  <c r="S20" i="15" a="1"/>
  <c r="C21" i="15"/>
  <c r="D21" i="15"/>
  <c r="E21" i="15"/>
  <c r="F21" i="15"/>
  <c r="G21" i="15"/>
  <c r="H21" i="15"/>
  <c r="I21" i="15"/>
  <c r="J21" i="15"/>
  <c r="L21" i="15"/>
  <c r="M21" i="15"/>
  <c r="N21" i="15"/>
  <c r="O21" i="15"/>
  <c r="O21" i="15" a="1"/>
  <c r="P21" i="15"/>
  <c r="Q21" i="15"/>
  <c r="R21" i="15"/>
  <c r="S21" i="15"/>
  <c r="S21" i="15" a="1"/>
  <c r="C22" i="15"/>
  <c r="D22" i="15"/>
  <c r="E22" i="15"/>
  <c r="F22" i="15"/>
  <c r="G22" i="15"/>
  <c r="H22" i="15"/>
  <c r="I22" i="15"/>
  <c r="J22" i="15"/>
  <c r="L22" i="15"/>
  <c r="M22" i="15"/>
  <c r="N22" i="15"/>
  <c r="O22" i="15"/>
  <c r="O22" i="15" a="1"/>
  <c r="P22" i="15"/>
  <c r="Q22" i="15"/>
  <c r="R22" i="15"/>
  <c r="S22" i="15"/>
  <c r="S22" i="15" a="1"/>
  <c r="C23" i="15"/>
  <c r="D23" i="15"/>
  <c r="E23" i="15"/>
  <c r="F23" i="15"/>
  <c r="G23" i="15"/>
  <c r="H23" i="15"/>
  <c r="I23" i="15"/>
  <c r="J23" i="15"/>
  <c r="L23" i="15"/>
  <c r="M23" i="15"/>
  <c r="N23" i="15"/>
  <c r="O23" i="15"/>
  <c r="O23" i="15" a="1"/>
  <c r="P23" i="15"/>
  <c r="Q23" i="15"/>
  <c r="R23" i="15"/>
  <c r="S23" i="15"/>
  <c r="S23" i="15" a="1"/>
  <c r="C24" i="15"/>
  <c r="D24" i="15"/>
  <c r="E24" i="15"/>
  <c r="F24" i="15"/>
  <c r="G24" i="15"/>
  <c r="H24" i="15"/>
  <c r="I24" i="15"/>
  <c r="J24" i="15"/>
  <c r="L24" i="15"/>
  <c r="M24" i="15"/>
  <c r="N24" i="15"/>
  <c r="O24" i="15"/>
  <c r="O24" i="15" a="1"/>
  <c r="P24" i="15"/>
  <c r="Q24" i="15"/>
  <c r="R24" i="15"/>
  <c r="S24" i="15"/>
  <c r="S24" i="15" a="1"/>
  <c r="C25" i="15"/>
  <c r="D25" i="15"/>
  <c r="E25" i="15"/>
  <c r="F25" i="15"/>
  <c r="G25" i="15"/>
  <c r="H25" i="15"/>
  <c r="I25" i="15"/>
  <c r="J25" i="15"/>
  <c r="L25" i="15"/>
  <c r="M25" i="15"/>
  <c r="N25" i="15"/>
  <c r="O25" i="15"/>
  <c r="O25" i="15" a="1"/>
  <c r="P25" i="15"/>
  <c r="Q25" i="15"/>
  <c r="R25" i="15"/>
  <c r="S25" i="15"/>
  <c r="S25" i="15" a="1"/>
  <c r="B26" i="15"/>
  <c r="C26" i="15"/>
  <c r="D26" i="15"/>
  <c r="E26" i="15"/>
  <c r="F26" i="15"/>
  <c r="G26" i="15"/>
  <c r="H26" i="15"/>
  <c r="I26" i="15"/>
  <c r="J26" i="15"/>
  <c r="L26" i="15"/>
  <c r="M26" i="15"/>
  <c r="N26" i="15"/>
  <c r="O26" i="15"/>
  <c r="O26" i="15" a="1"/>
  <c r="P26" i="15"/>
  <c r="Q26" i="15"/>
  <c r="R26" i="15"/>
  <c r="S26" i="15"/>
  <c r="S26" i="15" a="1"/>
  <c r="B27" i="15"/>
  <c r="C27" i="15"/>
  <c r="D27" i="15"/>
  <c r="E27" i="15"/>
  <c r="F27" i="15"/>
  <c r="G27" i="15"/>
  <c r="H27" i="15"/>
  <c r="I27" i="15"/>
  <c r="J27" i="15"/>
  <c r="L27" i="15"/>
  <c r="M27" i="15"/>
  <c r="N27" i="15"/>
  <c r="O27" i="15"/>
  <c r="O27" i="15" a="1"/>
  <c r="P27" i="15"/>
  <c r="Q27" i="15"/>
  <c r="R27" i="15"/>
  <c r="S27" i="15"/>
  <c r="S27" i="15" a="1"/>
  <c r="B28" i="15"/>
  <c r="C28" i="15"/>
  <c r="D28" i="15"/>
  <c r="E28" i="15"/>
  <c r="F28" i="15"/>
  <c r="G28" i="15"/>
  <c r="H28" i="15"/>
  <c r="I28" i="15"/>
  <c r="J28" i="15"/>
  <c r="L28" i="15"/>
  <c r="M28" i="15"/>
  <c r="N28" i="15"/>
  <c r="O28" i="15"/>
  <c r="O28" i="15" a="1"/>
  <c r="P28" i="15"/>
  <c r="Q28" i="15"/>
  <c r="R28" i="15"/>
  <c r="S28" i="15"/>
  <c r="S28" i="15" a="1"/>
  <c r="B29" i="15"/>
  <c r="C29" i="15"/>
  <c r="D29" i="15"/>
  <c r="E29" i="15"/>
  <c r="F29" i="15"/>
  <c r="G29" i="15"/>
  <c r="H29" i="15"/>
  <c r="I29" i="15"/>
  <c r="J29" i="15"/>
  <c r="L29" i="15"/>
  <c r="M29" i="15"/>
  <c r="N29" i="15"/>
  <c r="O29" i="15"/>
  <c r="O29" i="15" a="1"/>
  <c r="P29" i="15"/>
  <c r="Q29" i="15"/>
  <c r="R29" i="15"/>
  <c r="S29" i="15"/>
  <c r="S29" i="15" a="1"/>
  <c r="B30" i="15"/>
  <c r="C30" i="15"/>
  <c r="D30" i="15"/>
  <c r="E30" i="15"/>
  <c r="F30" i="15"/>
  <c r="G30" i="15"/>
  <c r="H30" i="15"/>
  <c r="I30" i="15"/>
  <c r="J30" i="15"/>
  <c r="L30" i="15"/>
  <c r="M30" i="15"/>
  <c r="N30" i="15"/>
  <c r="O30" i="15"/>
  <c r="O30" i="15" a="1"/>
  <c r="P30" i="15"/>
  <c r="Q30" i="15"/>
  <c r="R30" i="15"/>
  <c r="S30" i="15"/>
  <c r="S30" i="15" a="1"/>
  <c r="B31" i="15"/>
  <c r="C31" i="15"/>
  <c r="D31" i="15"/>
  <c r="E31" i="15"/>
  <c r="F31" i="15"/>
  <c r="G31" i="15"/>
  <c r="H31" i="15"/>
  <c r="I31" i="15"/>
  <c r="J31" i="15"/>
  <c r="L31" i="15"/>
  <c r="M31" i="15"/>
  <c r="N31" i="15"/>
  <c r="O31" i="15"/>
  <c r="O31" i="15" a="1"/>
  <c r="P31" i="15"/>
  <c r="Q31" i="15"/>
  <c r="R31" i="15"/>
  <c r="S31" i="15"/>
  <c r="S31" i="15" a="1"/>
  <c r="B32" i="15"/>
  <c r="C32" i="15"/>
  <c r="D32" i="15"/>
  <c r="E32" i="15"/>
  <c r="F32" i="15"/>
  <c r="G32" i="15"/>
  <c r="H32" i="15"/>
  <c r="I32" i="15"/>
  <c r="J32" i="15"/>
  <c r="L32" i="15"/>
  <c r="M32" i="15"/>
  <c r="N32" i="15"/>
  <c r="O32" i="15"/>
  <c r="O32" i="15" a="1"/>
  <c r="P32" i="15"/>
  <c r="Q32" i="15"/>
  <c r="R32" i="15"/>
  <c r="S32" i="15"/>
  <c r="S32" i="15" a="1"/>
  <c r="B33" i="15"/>
  <c r="C33" i="15"/>
  <c r="D33" i="15"/>
  <c r="E33" i="15"/>
  <c r="F33" i="15"/>
  <c r="G33" i="15"/>
  <c r="H33" i="15"/>
  <c r="I33" i="15"/>
  <c r="J33" i="15"/>
  <c r="L33" i="15"/>
  <c r="M33" i="15"/>
  <c r="N33" i="15"/>
  <c r="O33" i="15"/>
  <c r="O33" i="15" a="1"/>
  <c r="P33" i="15"/>
  <c r="Q33" i="15"/>
  <c r="R33" i="15"/>
  <c r="S33" i="15"/>
  <c r="S33" i="15" a="1"/>
  <c r="B34" i="15"/>
  <c r="C34" i="15"/>
  <c r="D34" i="15"/>
  <c r="E34" i="15"/>
  <c r="F34" i="15"/>
  <c r="G34" i="15"/>
  <c r="H34" i="15"/>
  <c r="I34" i="15"/>
  <c r="J34" i="15"/>
  <c r="L34" i="15"/>
  <c r="M34" i="15"/>
  <c r="N34" i="15"/>
  <c r="O34" i="15"/>
  <c r="O34" i="15" a="1"/>
  <c r="P34" i="15"/>
  <c r="Q34" i="15"/>
  <c r="R34" i="15"/>
  <c r="S34" i="15"/>
  <c r="S34" i="15" a="1"/>
  <c r="B35" i="15"/>
  <c r="C35" i="15"/>
  <c r="D35" i="15"/>
  <c r="E35" i="15"/>
  <c r="F35" i="15"/>
  <c r="G35" i="15"/>
  <c r="H35" i="15"/>
  <c r="I35" i="15"/>
  <c r="J35" i="15"/>
  <c r="L35" i="15"/>
  <c r="M35" i="15"/>
  <c r="N35" i="15"/>
  <c r="O35" i="15"/>
  <c r="O35" i="15" a="1"/>
  <c r="P35" i="15"/>
  <c r="Q35" i="15"/>
  <c r="R35" i="15"/>
  <c r="S35" i="15"/>
  <c r="S35" i="15" a="1"/>
  <c r="B36" i="15"/>
  <c r="C36" i="15"/>
  <c r="D36" i="15"/>
  <c r="E36" i="15"/>
  <c r="F36" i="15"/>
  <c r="G36" i="15"/>
  <c r="H36" i="15"/>
  <c r="I36" i="15"/>
  <c r="J36" i="15"/>
  <c r="L36" i="15"/>
  <c r="M36" i="15"/>
  <c r="N36" i="15"/>
  <c r="O36" i="15"/>
  <c r="O36" i="15" a="1"/>
  <c r="P36" i="15"/>
  <c r="Q36" i="15"/>
  <c r="R36" i="15"/>
  <c r="S36" i="15"/>
  <c r="S36" i="15" a="1"/>
  <c r="B37" i="15"/>
  <c r="C37" i="15"/>
  <c r="D37" i="15"/>
  <c r="E37" i="15"/>
  <c r="F37" i="15"/>
  <c r="G37" i="15"/>
  <c r="H37" i="15"/>
  <c r="I37" i="15"/>
  <c r="J37" i="15"/>
  <c r="L37" i="15"/>
  <c r="M37" i="15"/>
  <c r="N37" i="15"/>
  <c r="O37" i="15"/>
  <c r="O37" i="15" a="1"/>
  <c r="P37" i="15"/>
  <c r="Q37" i="15"/>
  <c r="R37" i="15"/>
  <c r="S37" i="15"/>
  <c r="S37" i="15" a="1"/>
  <c r="B38" i="15"/>
  <c r="C38" i="15"/>
  <c r="D38" i="15"/>
  <c r="E38" i="15"/>
  <c r="F38" i="15"/>
  <c r="G38" i="15"/>
  <c r="H38" i="15"/>
  <c r="I38" i="15"/>
  <c r="J38" i="15"/>
  <c r="L38" i="15"/>
  <c r="M38" i="15"/>
  <c r="N38" i="15"/>
  <c r="O38" i="15"/>
  <c r="O38" i="15" a="1"/>
  <c r="P38" i="15"/>
  <c r="Q38" i="15"/>
  <c r="R38" i="15"/>
  <c r="S38" i="15"/>
  <c r="S38" i="15" a="1"/>
  <c r="B39" i="15"/>
  <c r="C39" i="15"/>
  <c r="D39" i="15"/>
  <c r="E39" i="15"/>
  <c r="F39" i="15"/>
  <c r="G39" i="15"/>
  <c r="H39" i="15"/>
  <c r="I39" i="15"/>
  <c r="J39" i="15"/>
  <c r="L39" i="15"/>
  <c r="M39" i="15"/>
  <c r="N39" i="15"/>
  <c r="O39" i="15"/>
  <c r="O39" i="15" a="1"/>
  <c r="P39" i="15"/>
  <c r="Q39" i="15"/>
  <c r="R39" i="15"/>
  <c r="S39" i="15"/>
  <c r="S39" i="15" a="1"/>
  <c r="B40" i="15"/>
  <c r="C40" i="15"/>
  <c r="D40" i="15"/>
  <c r="E40" i="15"/>
  <c r="F40" i="15"/>
  <c r="G40" i="15"/>
  <c r="H40" i="15"/>
  <c r="I40" i="15"/>
  <c r="J40" i="15"/>
  <c r="L40" i="15"/>
  <c r="M40" i="15"/>
  <c r="N40" i="15"/>
  <c r="O40" i="15"/>
  <c r="O40" i="15" a="1"/>
  <c r="P40" i="15"/>
  <c r="Q40" i="15"/>
  <c r="R40" i="15"/>
  <c r="S40" i="15"/>
  <c r="S40" i="15" a="1"/>
  <c r="B41" i="15"/>
  <c r="C41" i="15"/>
  <c r="D41" i="15"/>
  <c r="E41" i="15"/>
  <c r="F41" i="15"/>
  <c r="G41" i="15"/>
  <c r="H41" i="15"/>
  <c r="I41" i="15"/>
  <c r="J41" i="15"/>
  <c r="L41" i="15"/>
  <c r="M41" i="15"/>
  <c r="N41" i="15"/>
  <c r="O41" i="15"/>
  <c r="O41" i="15" a="1"/>
  <c r="P41" i="15"/>
  <c r="Q41" i="15"/>
  <c r="R41" i="15"/>
  <c r="S41" i="15"/>
  <c r="S41" i="15" a="1"/>
  <c r="B42" i="15"/>
  <c r="C42" i="15"/>
  <c r="D42" i="15"/>
  <c r="E42" i="15"/>
  <c r="F42" i="15"/>
  <c r="G42" i="15"/>
  <c r="H42" i="15"/>
  <c r="I42" i="15"/>
  <c r="J42" i="15"/>
  <c r="L42" i="15"/>
  <c r="M42" i="15"/>
  <c r="N42" i="15"/>
  <c r="O42" i="15"/>
  <c r="O42" i="15" a="1"/>
  <c r="P42" i="15"/>
  <c r="Q42" i="15"/>
  <c r="R42" i="15"/>
  <c r="S42" i="15"/>
  <c r="S42" i="15" a="1"/>
  <c r="B43" i="15"/>
  <c r="C43" i="15"/>
  <c r="D43" i="15"/>
  <c r="E43" i="15"/>
  <c r="F43" i="15"/>
  <c r="G43" i="15"/>
  <c r="H43" i="15"/>
  <c r="I43" i="15"/>
  <c r="J43" i="15"/>
  <c r="L43" i="15"/>
  <c r="M43" i="15"/>
  <c r="N43" i="15"/>
  <c r="O43" i="15"/>
  <c r="O43" i="15" a="1"/>
  <c r="P43" i="15"/>
  <c r="Q43" i="15"/>
  <c r="R43" i="15"/>
  <c r="S43" i="15"/>
  <c r="S43" i="15" a="1"/>
  <c r="B44" i="15"/>
  <c r="C44" i="15"/>
  <c r="D44" i="15"/>
  <c r="E44" i="15"/>
  <c r="F44" i="15"/>
  <c r="G44" i="15"/>
  <c r="H44" i="15"/>
  <c r="I44" i="15"/>
  <c r="J44" i="15"/>
  <c r="L44" i="15"/>
  <c r="M44" i="15"/>
  <c r="N44" i="15"/>
  <c r="O44" i="15"/>
  <c r="O44" i="15" a="1"/>
  <c r="P44" i="15"/>
  <c r="Q44" i="15"/>
  <c r="R44" i="15"/>
  <c r="S44" i="15"/>
  <c r="S44" i="15" a="1"/>
  <c r="B45" i="15"/>
  <c r="C45" i="15"/>
  <c r="D45" i="15"/>
  <c r="E45" i="15"/>
  <c r="F45" i="15"/>
  <c r="G45" i="15"/>
  <c r="H45" i="15"/>
  <c r="I45" i="15"/>
  <c r="J45" i="15"/>
  <c r="L45" i="15"/>
  <c r="M45" i="15"/>
  <c r="N45" i="15"/>
  <c r="O45" i="15"/>
  <c r="O45" i="15" a="1"/>
  <c r="P45" i="15"/>
  <c r="Q45" i="15"/>
  <c r="R45" i="15"/>
  <c r="S45" i="15"/>
  <c r="S45" i="15" a="1"/>
  <c r="B46" i="15"/>
  <c r="C46" i="15"/>
  <c r="D46" i="15"/>
  <c r="E46" i="15"/>
  <c r="F46" i="15"/>
  <c r="G46" i="15"/>
  <c r="H46" i="15"/>
  <c r="I46" i="15"/>
  <c r="J46" i="15"/>
  <c r="L46" i="15"/>
  <c r="M46" i="15"/>
  <c r="N46" i="15"/>
  <c r="O46" i="15"/>
  <c r="O46" i="15" a="1"/>
  <c r="P46" i="15"/>
  <c r="Q46" i="15"/>
  <c r="R46" i="15"/>
  <c r="S46" i="15"/>
  <c r="S46" i="15" a="1"/>
  <c r="B47" i="15"/>
  <c r="C47" i="15"/>
  <c r="D47" i="15"/>
  <c r="E47" i="15"/>
  <c r="F47" i="15"/>
  <c r="G47" i="15"/>
  <c r="H47" i="15"/>
  <c r="I47" i="15"/>
  <c r="J47" i="15"/>
  <c r="L47" i="15"/>
  <c r="M47" i="15"/>
  <c r="N47" i="15"/>
  <c r="O47" i="15"/>
  <c r="O47" i="15" a="1"/>
  <c r="P47" i="15"/>
  <c r="Q47" i="15"/>
  <c r="R47" i="15"/>
  <c r="S47" i="15"/>
  <c r="S47" i="15" a="1"/>
  <c r="B48" i="15"/>
  <c r="C48" i="15"/>
  <c r="D48" i="15"/>
  <c r="E48" i="15"/>
  <c r="F48" i="15"/>
  <c r="G48" i="15"/>
  <c r="H48" i="15"/>
  <c r="I48" i="15"/>
  <c r="J48" i="15"/>
  <c r="L48" i="15"/>
  <c r="M48" i="15"/>
  <c r="N48" i="15"/>
  <c r="O48" i="15"/>
  <c r="O48" i="15" a="1"/>
  <c r="P48" i="15"/>
  <c r="Q48" i="15"/>
  <c r="R48" i="15"/>
  <c r="S48" i="15"/>
  <c r="S48" i="15" a="1"/>
  <c r="B49" i="15"/>
  <c r="C49" i="15"/>
  <c r="D49" i="15"/>
  <c r="E49" i="15"/>
  <c r="F49" i="15"/>
  <c r="G49" i="15"/>
  <c r="H49" i="15"/>
  <c r="I49" i="15"/>
  <c r="J49" i="15"/>
  <c r="L49" i="15"/>
  <c r="M49" i="15"/>
  <c r="N49" i="15"/>
  <c r="O49" i="15"/>
  <c r="O49" i="15" a="1"/>
  <c r="P49" i="15"/>
  <c r="Q49" i="15"/>
  <c r="R49" i="15"/>
  <c r="S49" i="15"/>
  <c r="S49" i="15" a="1"/>
  <c r="A50" i="15"/>
  <c r="B50" i="15"/>
  <c r="C50" i="15"/>
  <c r="D50" i="15"/>
  <c r="E50" i="15"/>
  <c r="F50" i="15"/>
  <c r="G50" i="15"/>
  <c r="H50" i="15"/>
  <c r="I50" i="15"/>
  <c r="J50" i="15"/>
  <c r="L50" i="15"/>
  <c r="M50" i="15"/>
  <c r="N50" i="15"/>
  <c r="O50" i="15"/>
  <c r="O50" i="15" a="1"/>
  <c r="P50" i="15"/>
  <c r="Q50" i="15"/>
  <c r="R50" i="15"/>
  <c r="S50" i="15"/>
  <c r="S50" i="15" a="1"/>
  <c r="A51" i="15"/>
  <c r="B51" i="15"/>
  <c r="C51" i="15"/>
  <c r="D51" i="15"/>
  <c r="E51" i="15"/>
  <c r="F51" i="15"/>
  <c r="G51" i="15"/>
  <c r="H51" i="15"/>
  <c r="I51" i="15"/>
  <c r="J51" i="15"/>
  <c r="L51" i="15"/>
  <c r="M51" i="15"/>
  <c r="N51" i="15"/>
  <c r="O51" i="15"/>
  <c r="O51" i="15" a="1"/>
  <c r="P51" i="15"/>
  <c r="Q51" i="15"/>
  <c r="R51" i="15"/>
  <c r="S51" i="15"/>
  <c r="S51" i="15" a="1"/>
  <c r="A52" i="15"/>
  <c r="B52" i="15"/>
  <c r="C52" i="15"/>
  <c r="D52" i="15"/>
  <c r="E52" i="15"/>
  <c r="F52" i="15"/>
  <c r="G52" i="15"/>
  <c r="H52" i="15"/>
  <c r="I52" i="15"/>
  <c r="J52" i="15"/>
  <c r="L52" i="15"/>
  <c r="M52" i="15"/>
  <c r="N52" i="15"/>
  <c r="O52" i="15"/>
  <c r="O52" i="15" a="1"/>
  <c r="P52" i="15"/>
  <c r="Q52" i="15"/>
  <c r="R52" i="15"/>
  <c r="S52" i="15"/>
  <c r="S52" i="15" a="1"/>
  <c r="A53" i="15"/>
  <c r="B53" i="15"/>
  <c r="C53" i="15"/>
  <c r="D53" i="15"/>
  <c r="E53" i="15"/>
  <c r="F53" i="15"/>
  <c r="G53" i="15"/>
  <c r="H53" i="15"/>
  <c r="I53" i="15"/>
  <c r="J53" i="15"/>
  <c r="L53" i="15"/>
  <c r="M53" i="15"/>
  <c r="N53" i="15"/>
  <c r="O53" i="15"/>
  <c r="O53" i="15" a="1"/>
  <c r="P53" i="15"/>
  <c r="Q53" i="15"/>
  <c r="R53" i="15"/>
  <c r="S53" i="15"/>
  <c r="S53" i="15" a="1"/>
  <c r="A54" i="15"/>
  <c r="B54" i="15"/>
  <c r="C54" i="15"/>
  <c r="D54" i="15"/>
  <c r="E54" i="15"/>
  <c r="F54" i="15"/>
  <c r="G54" i="15"/>
  <c r="H54" i="15"/>
  <c r="I54" i="15"/>
  <c r="J54" i="15"/>
  <c r="L54" i="15"/>
  <c r="M54" i="15"/>
  <c r="N54" i="15"/>
  <c r="O54" i="15"/>
  <c r="O54" i="15" a="1"/>
  <c r="P54" i="15"/>
  <c r="Q54" i="15"/>
  <c r="R54" i="15"/>
  <c r="S54" i="15"/>
  <c r="S54" i="15" a="1"/>
  <c r="A55" i="15"/>
  <c r="B55" i="15"/>
  <c r="C55" i="15"/>
  <c r="D55" i="15"/>
  <c r="E55" i="15"/>
  <c r="F55" i="15"/>
  <c r="G55" i="15"/>
  <c r="H55" i="15"/>
  <c r="I55" i="15"/>
  <c r="J55" i="15"/>
  <c r="L55" i="15"/>
  <c r="M55" i="15"/>
  <c r="N55" i="15"/>
  <c r="O55" i="15"/>
  <c r="O55" i="15" a="1"/>
  <c r="P55" i="15"/>
  <c r="Q55" i="15"/>
  <c r="R55" i="15"/>
  <c r="S55" i="15"/>
  <c r="S55" i="15" a="1"/>
  <c r="A56" i="15"/>
  <c r="B56" i="15"/>
  <c r="C56" i="15"/>
  <c r="D56" i="15"/>
  <c r="E56" i="15"/>
  <c r="F56" i="15"/>
  <c r="G56" i="15"/>
  <c r="H56" i="15"/>
  <c r="I56" i="15"/>
  <c r="J56" i="15"/>
  <c r="L56" i="15"/>
  <c r="M56" i="15"/>
  <c r="N56" i="15"/>
  <c r="O56" i="15"/>
  <c r="O56" i="15" a="1"/>
  <c r="P56" i="15"/>
  <c r="Q56" i="15"/>
  <c r="R56" i="15"/>
  <c r="S56" i="15"/>
  <c r="S56" i="15" a="1"/>
  <c r="A57" i="15"/>
  <c r="B57" i="15"/>
  <c r="C57" i="15"/>
  <c r="D57" i="15"/>
  <c r="E57" i="15"/>
  <c r="F57" i="15"/>
  <c r="G57" i="15"/>
  <c r="H57" i="15"/>
  <c r="I57" i="15"/>
  <c r="J57" i="15"/>
  <c r="L57" i="15"/>
  <c r="M57" i="15"/>
  <c r="N57" i="15"/>
  <c r="O57" i="15"/>
  <c r="O57" i="15" a="1"/>
  <c r="P57" i="15"/>
  <c r="Q57" i="15"/>
  <c r="R57" i="15"/>
  <c r="S57" i="15"/>
  <c r="S57" i="15" a="1"/>
  <c r="A58" i="15"/>
  <c r="B58" i="15"/>
  <c r="C58" i="15"/>
  <c r="D58" i="15"/>
  <c r="E58" i="15"/>
  <c r="F58" i="15"/>
  <c r="G58" i="15"/>
  <c r="H58" i="15"/>
  <c r="I58" i="15"/>
  <c r="J58" i="15"/>
  <c r="L58" i="15"/>
  <c r="M58" i="15"/>
  <c r="N58" i="15"/>
  <c r="O58" i="15"/>
  <c r="O58" i="15" a="1"/>
  <c r="P58" i="15"/>
  <c r="Q58" i="15"/>
  <c r="R58" i="15"/>
  <c r="S58" i="15"/>
  <c r="S58" i="15" a="1"/>
  <c r="A59" i="15"/>
  <c r="B59" i="15"/>
  <c r="C59" i="15"/>
  <c r="D59" i="15"/>
  <c r="E59" i="15"/>
  <c r="F59" i="15"/>
  <c r="G59" i="15"/>
  <c r="H59" i="15"/>
  <c r="I59" i="15"/>
  <c r="J59" i="15"/>
  <c r="L59" i="15"/>
  <c r="M59" i="15"/>
  <c r="N59" i="15"/>
  <c r="O59" i="15"/>
  <c r="O59" i="15" a="1"/>
  <c r="P59" i="15"/>
  <c r="Q59" i="15"/>
  <c r="R59" i="15"/>
  <c r="S59" i="15"/>
  <c r="S59" i="15" a="1"/>
  <c r="A60" i="15"/>
  <c r="B60" i="15"/>
  <c r="C60" i="15"/>
  <c r="D60" i="15"/>
  <c r="E60" i="15"/>
  <c r="F60" i="15"/>
  <c r="G60" i="15"/>
  <c r="H60" i="15"/>
  <c r="I60" i="15"/>
  <c r="J60" i="15"/>
  <c r="L60" i="15"/>
  <c r="M60" i="15"/>
  <c r="N60" i="15"/>
  <c r="O60" i="15"/>
  <c r="O60" i="15" a="1"/>
  <c r="P60" i="15"/>
  <c r="Q60" i="15"/>
  <c r="R60" i="15"/>
  <c r="S60" i="15"/>
  <c r="S60" i="15" a="1"/>
  <c r="A61" i="15"/>
  <c r="B61" i="15"/>
  <c r="C61" i="15"/>
  <c r="D61" i="15"/>
  <c r="E61" i="15"/>
  <c r="F61" i="15"/>
  <c r="G61" i="15"/>
  <c r="H61" i="15"/>
  <c r="I61" i="15"/>
  <c r="J61" i="15"/>
  <c r="L61" i="15"/>
  <c r="M61" i="15"/>
  <c r="N61" i="15"/>
  <c r="O61" i="15"/>
  <c r="O61" i="15" a="1"/>
  <c r="P61" i="15"/>
  <c r="Q61" i="15"/>
  <c r="R61" i="15"/>
  <c r="S61" i="15"/>
  <c r="S61" i="15" a="1"/>
  <c r="A62" i="15"/>
  <c r="B62" i="15"/>
  <c r="C62" i="15"/>
  <c r="D62" i="15"/>
  <c r="E62" i="15"/>
  <c r="F62" i="15"/>
  <c r="G62" i="15"/>
  <c r="H62" i="15"/>
  <c r="I62" i="15"/>
  <c r="J62" i="15"/>
  <c r="L62" i="15"/>
  <c r="M62" i="15"/>
  <c r="N62" i="15"/>
  <c r="O62" i="15"/>
  <c r="O62" i="15" a="1"/>
  <c r="P62" i="15"/>
  <c r="Q62" i="15"/>
  <c r="R62" i="15"/>
  <c r="S62" i="15"/>
  <c r="S62" i="15" a="1"/>
  <c r="A63" i="15"/>
  <c r="B63" i="15"/>
  <c r="C63" i="15"/>
  <c r="D63" i="15"/>
  <c r="E63" i="15"/>
  <c r="F63" i="15"/>
  <c r="G63" i="15"/>
  <c r="H63" i="15"/>
  <c r="I63" i="15"/>
  <c r="J63" i="15"/>
  <c r="L63" i="15"/>
  <c r="M63" i="15"/>
  <c r="N63" i="15"/>
  <c r="O63" i="15"/>
  <c r="O63" i="15" a="1"/>
  <c r="P63" i="15"/>
  <c r="Q63" i="15"/>
  <c r="R63" i="15"/>
  <c r="S63" i="15"/>
  <c r="S63" i="15" a="1"/>
  <c r="A64" i="15"/>
  <c r="B64" i="15"/>
  <c r="C64" i="15"/>
  <c r="D64" i="15"/>
  <c r="E64" i="15"/>
  <c r="F64" i="15"/>
  <c r="G64" i="15"/>
  <c r="H64" i="15"/>
  <c r="I64" i="15"/>
  <c r="J64" i="15"/>
  <c r="L64" i="15"/>
  <c r="M64" i="15"/>
  <c r="N64" i="15"/>
  <c r="O64" i="15"/>
  <c r="O64" i="15" a="1"/>
  <c r="P64" i="15"/>
  <c r="Q64" i="15"/>
  <c r="R64" i="15"/>
  <c r="S64" i="15"/>
  <c r="S64" i="15" a="1"/>
  <c r="A65" i="15"/>
  <c r="B65" i="15"/>
  <c r="C65" i="15"/>
  <c r="D65" i="15"/>
  <c r="E65" i="15"/>
  <c r="F65" i="15"/>
  <c r="G65" i="15"/>
  <c r="H65" i="15"/>
  <c r="I65" i="15"/>
  <c r="J65" i="15"/>
  <c r="L65" i="15"/>
  <c r="M65" i="15"/>
  <c r="N65" i="15"/>
  <c r="O65" i="15"/>
  <c r="O65" i="15" a="1"/>
  <c r="P65" i="15"/>
  <c r="Q65" i="15"/>
  <c r="R65" i="15"/>
  <c r="S65" i="15"/>
  <c r="S65" i="15" a="1"/>
  <c r="A66" i="15"/>
  <c r="B66" i="15"/>
  <c r="C66" i="15"/>
  <c r="D66" i="15"/>
  <c r="E66" i="15"/>
  <c r="F66" i="15"/>
  <c r="G66" i="15"/>
  <c r="H66" i="15"/>
  <c r="I66" i="15"/>
  <c r="J66" i="15"/>
  <c r="L66" i="15"/>
  <c r="M66" i="15"/>
  <c r="N66" i="15"/>
  <c r="O66" i="15"/>
  <c r="O66" i="15" a="1"/>
  <c r="P66" i="15"/>
  <c r="Q66" i="15"/>
  <c r="R66" i="15"/>
  <c r="S66" i="15"/>
  <c r="S66" i="15" a="1"/>
  <c r="A67" i="15"/>
  <c r="B67" i="15"/>
  <c r="C67" i="15"/>
  <c r="D67" i="15"/>
  <c r="E67" i="15"/>
  <c r="F67" i="15"/>
  <c r="G67" i="15"/>
  <c r="H67" i="15"/>
  <c r="I67" i="15"/>
  <c r="J67" i="15"/>
  <c r="L67" i="15"/>
  <c r="M67" i="15"/>
  <c r="N67" i="15"/>
  <c r="O67" i="15"/>
  <c r="O67" i="15" a="1"/>
  <c r="P67" i="15"/>
  <c r="Q67" i="15"/>
  <c r="R67" i="15"/>
  <c r="S67" i="15"/>
  <c r="S67" i="15" a="1"/>
  <c r="A68" i="15"/>
  <c r="B68" i="15"/>
  <c r="C68" i="15"/>
  <c r="D68" i="15"/>
  <c r="E68" i="15"/>
  <c r="F68" i="15"/>
  <c r="G68" i="15"/>
  <c r="H68" i="15"/>
  <c r="I68" i="15"/>
  <c r="J68" i="15"/>
  <c r="L68" i="15"/>
  <c r="M68" i="15"/>
  <c r="N68" i="15"/>
  <c r="O68" i="15"/>
  <c r="O68" i="15" a="1"/>
  <c r="P68" i="15"/>
  <c r="Q68" i="15"/>
  <c r="R68" i="15"/>
  <c r="S68" i="15"/>
  <c r="S68" i="15" a="1"/>
  <c r="A69" i="15"/>
  <c r="B69" i="15"/>
  <c r="C69" i="15"/>
  <c r="D69" i="15"/>
  <c r="E69" i="15"/>
  <c r="F69" i="15"/>
  <c r="G69" i="15"/>
  <c r="H69" i="15"/>
  <c r="I69" i="15"/>
  <c r="J69" i="15"/>
  <c r="L69" i="15"/>
  <c r="M69" i="15"/>
  <c r="N69" i="15"/>
  <c r="O69" i="15"/>
  <c r="O69" i="15" a="1"/>
  <c r="P69" i="15"/>
  <c r="Q69" i="15"/>
  <c r="R69" i="15"/>
  <c r="S69" i="15"/>
  <c r="S69" i="15" a="1"/>
  <c r="A70" i="15"/>
  <c r="B70" i="15"/>
  <c r="C70" i="15"/>
  <c r="D70" i="15"/>
  <c r="E70" i="15"/>
  <c r="F70" i="15"/>
  <c r="G70" i="15"/>
  <c r="H70" i="15"/>
  <c r="I70" i="15"/>
  <c r="J70" i="15"/>
  <c r="L70" i="15"/>
  <c r="M70" i="15"/>
  <c r="N70" i="15"/>
  <c r="O70" i="15"/>
  <c r="O70" i="15" a="1"/>
  <c r="P70" i="15"/>
  <c r="Q70" i="15"/>
  <c r="R70" i="15"/>
  <c r="S70" i="15"/>
  <c r="S70" i="15" a="1"/>
  <c r="A71" i="15"/>
  <c r="B71" i="15"/>
  <c r="C71" i="15"/>
  <c r="D71" i="15"/>
  <c r="E71" i="15"/>
  <c r="F71" i="15"/>
  <c r="G71" i="15"/>
  <c r="H71" i="15"/>
  <c r="I71" i="15"/>
  <c r="J71" i="15"/>
  <c r="L71" i="15"/>
  <c r="M71" i="15"/>
  <c r="N71" i="15"/>
  <c r="O71" i="15"/>
  <c r="O71" i="15" a="1"/>
  <c r="P71" i="15"/>
  <c r="Q71" i="15"/>
  <c r="R71" i="15"/>
  <c r="S71" i="15"/>
  <c r="S71" i="15" a="1"/>
  <c r="A72" i="15"/>
  <c r="B72" i="15"/>
  <c r="C72" i="15"/>
  <c r="D72" i="15"/>
  <c r="E72" i="15"/>
  <c r="F72" i="15"/>
  <c r="G72" i="15"/>
  <c r="H72" i="15"/>
  <c r="I72" i="15"/>
  <c r="J72" i="15"/>
  <c r="L72" i="15"/>
  <c r="M72" i="15"/>
  <c r="N72" i="15"/>
  <c r="O72" i="15"/>
  <c r="O72" i="15" a="1"/>
  <c r="P72" i="15"/>
  <c r="Q72" i="15"/>
  <c r="R72" i="15"/>
  <c r="S72" i="15"/>
  <c r="S72" i="15" a="1"/>
  <c r="A73" i="15"/>
  <c r="B73" i="15"/>
  <c r="C73" i="15"/>
  <c r="D73" i="15"/>
  <c r="E73" i="15"/>
  <c r="F73" i="15"/>
  <c r="G73" i="15"/>
  <c r="H73" i="15"/>
  <c r="I73" i="15"/>
  <c r="J73" i="15"/>
  <c r="L73" i="15"/>
  <c r="M73" i="15"/>
  <c r="N73" i="15"/>
  <c r="O73" i="15"/>
  <c r="O73" i="15" a="1"/>
  <c r="P73" i="15"/>
  <c r="Q73" i="15"/>
  <c r="R73" i="15"/>
  <c r="S73" i="15"/>
  <c r="S73" i="15" a="1"/>
  <c r="E8" i="9"/>
  <c r="F8" i="9"/>
  <c r="G8" i="9"/>
  <c r="H8" i="9"/>
  <c r="I8" i="9"/>
  <c r="D9" i="9"/>
  <c r="E9" i="9"/>
  <c r="F9" i="9"/>
  <c r="G9" i="9"/>
  <c r="H9" i="9"/>
  <c r="I9" i="9"/>
  <c r="S11" i="9"/>
  <c r="AB11" i="9"/>
  <c r="C14" i="9"/>
  <c r="D14" i="9"/>
  <c r="E14" i="9"/>
  <c r="F14" i="9"/>
  <c r="G14" i="9"/>
  <c r="H14" i="9"/>
  <c r="I14" i="9"/>
  <c r="J14" i="9"/>
  <c r="L14" i="9"/>
  <c r="M14" i="9"/>
  <c r="N14" i="9"/>
  <c r="O14" i="9"/>
  <c r="O14" i="9" a="1"/>
  <c r="P14" i="9"/>
  <c r="Q14" i="9"/>
  <c r="R14" i="9"/>
  <c r="S14" i="9"/>
  <c r="S14" i="9" a="1"/>
  <c r="V14" i="9"/>
  <c r="W14" i="9"/>
  <c r="X14" i="9"/>
  <c r="Y14" i="9"/>
  <c r="Z14" i="9"/>
  <c r="AA14" i="9"/>
  <c r="AB14" i="9"/>
  <c r="C15" i="9"/>
  <c r="D15" i="9"/>
  <c r="E15" i="9"/>
  <c r="F15" i="9"/>
  <c r="G15" i="9"/>
  <c r="H15" i="9"/>
  <c r="I15" i="9"/>
  <c r="J15" i="9"/>
  <c r="L15" i="9"/>
  <c r="M15" i="9"/>
  <c r="N15" i="9"/>
  <c r="O15" i="9"/>
  <c r="O15" i="9" a="1"/>
  <c r="P15" i="9"/>
  <c r="Q15" i="9"/>
  <c r="R15" i="9"/>
  <c r="S15" i="9"/>
  <c r="S15" i="9" a="1"/>
  <c r="V15" i="9"/>
  <c r="W15" i="9"/>
  <c r="X15" i="9"/>
  <c r="Y15" i="9"/>
  <c r="Z15" i="9"/>
  <c r="AA15" i="9"/>
  <c r="AB15" i="9"/>
  <c r="C16" i="9"/>
  <c r="D16" i="9"/>
  <c r="E16" i="9"/>
  <c r="F16" i="9"/>
  <c r="G16" i="9"/>
  <c r="H16" i="9"/>
  <c r="I16" i="9"/>
  <c r="J16" i="9"/>
  <c r="L16" i="9"/>
  <c r="M16" i="9"/>
  <c r="N16" i="9"/>
  <c r="O16" i="9"/>
  <c r="O16" i="9" a="1"/>
  <c r="P16" i="9"/>
  <c r="Q16" i="9"/>
  <c r="R16" i="9"/>
  <c r="S16" i="9"/>
  <c r="S16" i="9" a="1"/>
  <c r="V16" i="9"/>
  <c r="W16" i="9"/>
  <c r="X16" i="9"/>
  <c r="Y16" i="9"/>
  <c r="Z16" i="9"/>
  <c r="AA16" i="9"/>
  <c r="AB16" i="9"/>
  <c r="C17" i="9"/>
  <c r="D17" i="9"/>
  <c r="E17" i="9"/>
  <c r="F17" i="9"/>
  <c r="G17" i="9"/>
  <c r="H17" i="9"/>
  <c r="I17" i="9"/>
  <c r="J17" i="9"/>
  <c r="L17" i="9"/>
  <c r="M17" i="9"/>
  <c r="N17" i="9"/>
  <c r="O17" i="9"/>
  <c r="O17" i="9" a="1"/>
  <c r="P17" i="9"/>
  <c r="Q17" i="9"/>
  <c r="R17" i="9"/>
  <c r="S17" i="9"/>
  <c r="S17" i="9" a="1"/>
  <c r="V17" i="9"/>
  <c r="W17" i="9"/>
  <c r="X17" i="9"/>
  <c r="Y17" i="9"/>
  <c r="Z17" i="9"/>
  <c r="AA17" i="9"/>
  <c r="AB17" i="9"/>
  <c r="C18" i="9"/>
  <c r="D18" i="9"/>
  <c r="E18" i="9"/>
  <c r="F18" i="9"/>
  <c r="G18" i="9"/>
  <c r="H18" i="9"/>
  <c r="I18" i="9"/>
  <c r="J18" i="9"/>
  <c r="L18" i="9"/>
  <c r="M18" i="9"/>
  <c r="N18" i="9"/>
  <c r="O18" i="9"/>
  <c r="O18" i="9" a="1"/>
  <c r="P18" i="9"/>
  <c r="Q18" i="9"/>
  <c r="R18" i="9"/>
  <c r="S18" i="9"/>
  <c r="S18" i="9" a="1"/>
  <c r="V18" i="9"/>
  <c r="W18" i="9"/>
  <c r="X18" i="9"/>
  <c r="Y18" i="9"/>
  <c r="Z18" i="9"/>
  <c r="AA18" i="9"/>
  <c r="AB18" i="9"/>
  <c r="C19" i="9"/>
  <c r="D19" i="9"/>
  <c r="E19" i="9"/>
  <c r="F19" i="9"/>
  <c r="G19" i="9"/>
  <c r="H19" i="9"/>
  <c r="I19" i="9"/>
  <c r="J19" i="9"/>
  <c r="L19" i="9"/>
  <c r="M19" i="9"/>
  <c r="N19" i="9"/>
  <c r="O19" i="9"/>
  <c r="O19" i="9" a="1"/>
  <c r="P19" i="9"/>
  <c r="Q19" i="9"/>
  <c r="R19" i="9"/>
  <c r="S19" i="9"/>
  <c r="S19" i="9" a="1"/>
  <c r="V19" i="9"/>
  <c r="W19" i="9"/>
  <c r="X19" i="9"/>
  <c r="Y19" i="9"/>
  <c r="Z19" i="9"/>
  <c r="AA19" i="9"/>
  <c r="AB19" i="9"/>
  <c r="C20" i="9"/>
  <c r="D20" i="9"/>
  <c r="E20" i="9"/>
  <c r="F20" i="9"/>
  <c r="G20" i="9"/>
  <c r="H20" i="9"/>
  <c r="I20" i="9"/>
  <c r="J20" i="9"/>
  <c r="L20" i="9"/>
  <c r="M20" i="9"/>
  <c r="N20" i="9"/>
  <c r="O20" i="9"/>
  <c r="O20" i="9" a="1"/>
  <c r="P20" i="9"/>
  <c r="Q20" i="9"/>
  <c r="R20" i="9"/>
  <c r="S20" i="9"/>
  <c r="S20" i="9" a="1"/>
  <c r="V20" i="9"/>
  <c r="W20" i="9"/>
  <c r="X20" i="9"/>
  <c r="Y20" i="9"/>
  <c r="Z20" i="9"/>
  <c r="AA20" i="9"/>
  <c r="AB20" i="9"/>
  <c r="C21" i="9"/>
  <c r="D21" i="9"/>
  <c r="E21" i="9"/>
  <c r="F21" i="9"/>
  <c r="G21" i="9"/>
  <c r="H21" i="9"/>
  <c r="I21" i="9"/>
  <c r="J21" i="9"/>
  <c r="L21" i="9"/>
  <c r="M21" i="9"/>
  <c r="N21" i="9"/>
  <c r="O21" i="9"/>
  <c r="O21" i="9" a="1"/>
  <c r="P21" i="9"/>
  <c r="Q21" i="9"/>
  <c r="R21" i="9"/>
  <c r="S21" i="9"/>
  <c r="S21" i="9" a="1"/>
  <c r="V21" i="9"/>
  <c r="W21" i="9"/>
  <c r="X21" i="9"/>
  <c r="Y21" i="9"/>
  <c r="Z21" i="9"/>
  <c r="AA21" i="9"/>
  <c r="AB21" i="9"/>
  <c r="C22" i="9"/>
  <c r="D22" i="9"/>
  <c r="E22" i="9"/>
  <c r="F22" i="9"/>
  <c r="G22" i="9"/>
  <c r="H22" i="9"/>
  <c r="I22" i="9"/>
  <c r="J22" i="9"/>
  <c r="L22" i="9"/>
  <c r="M22" i="9"/>
  <c r="N22" i="9"/>
  <c r="O22" i="9"/>
  <c r="O22" i="9" a="1"/>
  <c r="P22" i="9"/>
  <c r="Q22" i="9"/>
  <c r="R22" i="9"/>
  <c r="S22" i="9"/>
  <c r="S22" i="9" a="1"/>
  <c r="V22" i="9"/>
  <c r="W22" i="9"/>
  <c r="X22" i="9"/>
  <c r="Y22" i="9"/>
  <c r="Z22" i="9"/>
  <c r="AA22" i="9"/>
  <c r="AB22" i="9"/>
  <c r="C23" i="9"/>
  <c r="D23" i="9"/>
  <c r="E23" i="9"/>
  <c r="F23" i="9"/>
  <c r="G23" i="9"/>
  <c r="H23" i="9"/>
  <c r="I23" i="9"/>
  <c r="J23" i="9"/>
  <c r="L23" i="9"/>
  <c r="M23" i="9"/>
  <c r="N23" i="9"/>
  <c r="O23" i="9"/>
  <c r="O23" i="9" a="1"/>
  <c r="P23" i="9"/>
  <c r="Q23" i="9"/>
  <c r="R23" i="9"/>
  <c r="S23" i="9"/>
  <c r="S23" i="9" a="1"/>
  <c r="V23" i="9"/>
  <c r="W23" i="9"/>
  <c r="X23" i="9"/>
  <c r="Y23" i="9"/>
  <c r="Z23" i="9"/>
  <c r="AA23" i="9"/>
  <c r="AB23" i="9"/>
  <c r="C24" i="9"/>
  <c r="D24" i="9"/>
  <c r="E24" i="9"/>
  <c r="F24" i="9"/>
  <c r="G24" i="9"/>
  <c r="H24" i="9"/>
  <c r="I24" i="9"/>
  <c r="J24" i="9"/>
  <c r="L24" i="9"/>
  <c r="M24" i="9"/>
  <c r="N24" i="9"/>
  <c r="O24" i="9"/>
  <c r="O24" i="9" a="1"/>
  <c r="P24" i="9"/>
  <c r="Q24" i="9"/>
  <c r="R24" i="9"/>
  <c r="S24" i="9"/>
  <c r="S24" i="9" a="1"/>
  <c r="V24" i="9"/>
  <c r="W24" i="9"/>
  <c r="X24" i="9"/>
  <c r="Y24" i="9"/>
  <c r="Z24" i="9"/>
  <c r="AA24" i="9"/>
  <c r="AB24" i="9"/>
  <c r="C25" i="9"/>
  <c r="D25" i="9"/>
  <c r="E25" i="9"/>
  <c r="F25" i="9"/>
  <c r="G25" i="9"/>
  <c r="H25" i="9"/>
  <c r="I25" i="9"/>
  <c r="J25" i="9"/>
  <c r="L25" i="9"/>
  <c r="M25" i="9"/>
  <c r="N25" i="9"/>
  <c r="O25" i="9"/>
  <c r="O25" i="9" a="1"/>
  <c r="P25" i="9"/>
  <c r="Q25" i="9"/>
  <c r="R25" i="9"/>
  <c r="S25" i="9"/>
  <c r="S25" i="9" a="1"/>
  <c r="V25" i="9"/>
  <c r="W25" i="9"/>
  <c r="X25" i="9"/>
  <c r="Y25" i="9"/>
  <c r="Z25" i="9"/>
  <c r="AA25" i="9"/>
  <c r="AB25" i="9"/>
  <c r="B26" i="9"/>
  <c r="C26" i="9"/>
  <c r="D26" i="9"/>
  <c r="E26" i="9"/>
  <c r="F26" i="9"/>
  <c r="G26" i="9"/>
  <c r="H26" i="9"/>
  <c r="I26" i="9"/>
  <c r="J26" i="9"/>
  <c r="L26" i="9"/>
  <c r="M26" i="9"/>
  <c r="N26" i="9"/>
  <c r="O26" i="9"/>
  <c r="O26" i="9" a="1"/>
  <c r="P26" i="9"/>
  <c r="Q26" i="9"/>
  <c r="R26" i="9"/>
  <c r="S26" i="9"/>
  <c r="S26" i="9" a="1"/>
  <c r="V26" i="9"/>
  <c r="W26" i="9"/>
  <c r="X26" i="9"/>
  <c r="Y26" i="9"/>
  <c r="Z26" i="9"/>
  <c r="AA26" i="9"/>
  <c r="AB26" i="9"/>
  <c r="B27" i="9"/>
  <c r="C27" i="9"/>
  <c r="D27" i="9"/>
  <c r="E27" i="9"/>
  <c r="F27" i="9"/>
  <c r="G27" i="9"/>
  <c r="H27" i="9"/>
  <c r="I27" i="9"/>
  <c r="J27" i="9"/>
  <c r="L27" i="9"/>
  <c r="M27" i="9"/>
  <c r="N27" i="9"/>
  <c r="O27" i="9"/>
  <c r="O27" i="9" a="1"/>
  <c r="P27" i="9"/>
  <c r="Q27" i="9"/>
  <c r="R27" i="9"/>
  <c r="S27" i="9"/>
  <c r="S27" i="9" a="1"/>
  <c r="V27" i="9"/>
  <c r="W27" i="9"/>
  <c r="X27" i="9"/>
  <c r="Y27" i="9"/>
  <c r="Z27" i="9"/>
  <c r="AA27" i="9"/>
  <c r="AB27" i="9"/>
  <c r="B28" i="9"/>
  <c r="C28" i="9"/>
  <c r="D28" i="9"/>
  <c r="E28" i="9"/>
  <c r="F28" i="9"/>
  <c r="G28" i="9"/>
  <c r="H28" i="9"/>
  <c r="I28" i="9"/>
  <c r="J28" i="9"/>
  <c r="L28" i="9"/>
  <c r="M28" i="9"/>
  <c r="N28" i="9"/>
  <c r="O28" i="9"/>
  <c r="O28" i="9" a="1"/>
  <c r="P28" i="9"/>
  <c r="Q28" i="9"/>
  <c r="R28" i="9"/>
  <c r="S28" i="9"/>
  <c r="S28" i="9" a="1"/>
  <c r="V28" i="9"/>
  <c r="W28" i="9"/>
  <c r="X28" i="9"/>
  <c r="Y28" i="9"/>
  <c r="Z28" i="9"/>
  <c r="AA28" i="9"/>
  <c r="AB28" i="9"/>
  <c r="B29" i="9"/>
  <c r="C29" i="9"/>
  <c r="D29" i="9"/>
  <c r="E29" i="9"/>
  <c r="F29" i="9"/>
  <c r="G29" i="9"/>
  <c r="H29" i="9"/>
  <c r="I29" i="9"/>
  <c r="J29" i="9"/>
  <c r="L29" i="9"/>
  <c r="M29" i="9"/>
  <c r="N29" i="9"/>
  <c r="O29" i="9"/>
  <c r="O29" i="9" a="1"/>
  <c r="P29" i="9"/>
  <c r="Q29" i="9"/>
  <c r="R29" i="9"/>
  <c r="S29" i="9"/>
  <c r="S29" i="9" a="1"/>
  <c r="V29" i="9"/>
  <c r="W29" i="9"/>
  <c r="X29" i="9"/>
  <c r="Y29" i="9"/>
  <c r="Z29" i="9"/>
  <c r="AA29" i="9"/>
  <c r="AB29" i="9"/>
  <c r="B30" i="9"/>
  <c r="C30" i="9"/>
  <c r="D30" i="9"/>
  <c r="E30" i="9"/>
  <c r="F30" i="9"/>
  <c r="G30" i="9"/>
  <c r="H30" i="9"/>
  <c r="I30" i="9"/>
  <c r="J30" i="9"/>
  <c r="L30" i="9"/>
  <c r="M30" i="9"/>
  <c r="N30" i="9"/>
  <c r="O30" i="9"/>
  <c r="O30" i="9" a="1"/>
  <c r="P30" i="9"/>
  <c r="Q30" i="9"/>
  <c r="R30" i="9"/>
  <c r="S30" i="9"/>
  <c r="S30" i="9" a="1"/>
  <c r="V30" i="9"/>
  <c r="W30" i="9"/>
  <c r="X30" i="9"/>
  <c r="Y30" i="9"/>
  <c r="Z30" i="9"/>
  <c r="AA30" i="9"/>
  <c r="AB30" i="9"/>
  <c r="B31" i="9"/>
  <c r="C31" i="9"/>
  <c r="D31" i="9"/>
  <c r="E31" i="9"/>
  <c r="F31" i="9"/>
  <c r="G31" i="9"/>
  <c r="H31" i="9"/>
  <c r="I31" i="9"/>
  <c r="J31" i="9"/>
  <c r="L31" i="9"/>
  <c r="M31" i="9"/>
  <c r="N31" i="9"/>
  <c r="O31" i="9"/>
  <c r="O31" i="9" a="1"/>
  <c r="P31" i="9"/>
  <c r="Q31" i="9"/>
  <c r="R31" i="9"/>
  <c r="S31" i="9"/>
  <c r="S31" i="9" a="1"/>
  <c r="V31" i="9"/>
  <c r="W31" i="9"/>
  <c r="X31" i="9"/>
  <c r="Y31" i="9"/>
  <c r="Z31" i="9"/>
  <c r="AA31" i="9"/>
  <c r="AB31" i="9"/>
  <c r="B32" i="9"/>
  <c r="C32" i="9"/>
  <c r="D32" i="9"/>
  <c r="E32" i="9"/>
  <c r="F32" i="9"/>
  <c r="G32" i="9"/>
  <c r="H32" i="9"/>
  <c r="I32" i="9"/>
  <c r="J32" i="9"/>
  <c r="L32" i="9"/>
  <c r="M32" i="9"/>
  <c r="N32" i="9"/>
  <c r="O32" i="9"/>
  <c r="O32" i="9" a="1"/>
  <c r="P32" i="9"/>
  <c r="Q32" i="9"/>
  <c r="R32" i="9"/>
  <c r="S32" i="9"/>
  <c r="S32" i="9" a="1"/>
  <c r="V32" i="9"/>
  <c r="W32" i="9"/>
  <c r="X32" i="9"/>
  <c r="Y32" i="9"/>
  <c r="Z32" i="9"/>
  <c r="AA32" i="9"/>
  <c r="AB32" i="9"/>
  <c r="B33" i="9"/>
  <c r="C33" i="9"/>
  <c r="D33" i="9"/>
  <c r="E33" i="9"/>
  <c r="F33" i="9"/>
  <c r="G33" i="9"/>
  <c r="H33" i="9"/>
  <c r="I33" i="9"/>
  <c r="J33" i="9"/>
  <c r="L33" i="9"/>
  <c r="M33" i="9"/>
  <c r="N33" i="9"/>
  <c r="O33" i="9"/>
  <c r="O33" i="9" a="1"/>
  <c r="P33" i="9"/>
  <c r="Q33" i="9"/>
  <c r="R33" i="9"/>
  <c r="S33" i="9"/>
  <c r="S33" i="9" a="1"/>
  <c r="V33" i="9"/>
  <c r="W33" i="9"/>
  <c r="X33" i="9"/>
  <c r="Y33" i="9"/>
  <c r="Z33" i="9"/>
  <c r="AA33" i="9"/>
  <c r="AB33" i="9"/>
  <c r="B34" i="9"/>
  <c r="C34" i="9"/>
  <c r="D34" i="9"/>
  <c r="E34" i="9"/>
  <c r="F34" i="9"/>
  <c r="G34" i="9"/>
  <c r="H34" i="9"/>
  <c r="I34" i="9"/>
  <c r="J34" i="9"/>
  <c r="L34" i="9"/>
  <c r="M34" i="9"/>
  <c r="N34" i="9"/>
  <c r="O34" i="9"/>
  <c r="O34" i="9" a="1"/>
  <c r="P34" i="9"/>
  <c r="Q34" i="9"/>
  <c r="R34" i="9"/>
  <c r="S34" i="9"/>
  <c r="S34" i="9" a="1"/>
  <c r="V34" i="9"/>
  <c r="W34" i="9"/>
  <c r="X34" i="9"/>
  <c r="Y34" i="9"/>
  <c r="Z34" i="9"/>
  <c r="AA34" i="9"/>
  <c r="AB34" i="9"/>
  <c r="B35" i="9"/>
  <c r="C35" i="9"/>
  <c r="D35" i="9"/>
  <c r="E35" i="9"/>
  <c r="F35" i="9"/>
  <c r="G35" i="9"/>
  <c r="H35" i="9"/>
  <c r="I35" i="9"/>
  <c r="J35" i="9"/>
  <c r="L35" i="9"/>
  <c r="M35" i="9"/>
  <c r="N35" i="9"/>
  <c r="O35" i="9"/>
  <c r="O35" i="9" a="1"/>
  <c r="P35" i="9"/>
  <c r="Q35" i="9"/>
  <c r="R35" i="9"/>
  <c r="S35" i="9"/>
  <c r="S35" i="9" a="1"/>
  <c r="V35" i="9"/>
  <c r="W35" i="9"/>
  <c r="X35" i="9"/>
  <c r="Y35" i="9"/>
  <c r="Z35" i="9"/>
  <c r="AA35" i="9"/>
  <c r="AB35" i="9"/>
  <c r="B36" i="9"/>
  <c r="C36" i="9"/>
  <c r="D36" i="9"/>
  <c r="E36" i="9"/>
  <c r="F36" i="9"/>
  <c r="G36" i="9"/>
  <c r="H36" i="9"/>
  <c r="I36" i="9"/>
  <c r="J36" i="9"/>
  <c r="L36" i="9"/>
  <c r="M36" i="9"/>
  <c r="N36" i="9"/>
  <c r="O36" i="9"/>
  <c r="O36" i="9" a="1"/>
  <c r="P36" i="9"/>
  <c r="Q36" i="9"/>
  <c r="R36" i="9"/>
  <c r="S36" i="9"/>
  <c r="S36" i="9" a="1"/>
  <c r="V36" i="9"/>
  <c r="W36" i="9"/>
  <c r="X36" i="9"/>
  <c r="Y36" i="9"/>
  <c r="Z36" i="9"/>
  <c r="AA36" i="9"/>
  <c r="AB36" i="9"/>
  <c r="B37" i="9"/>
  <c r="C37" i="9"/>
  <c r="D37" i="9"/>
  <c r="E37" i="9"/>
  <c r="F37" i="9"/>
  <c r="G37" i="9"/>
  <c r="H37" i="9"/>
  <c r="I37" i="9"/>
  <c r="J37" i="9"/>
  <c r="L37" i="9"/>
  <c r="M37" i="9"/>
  <c r="N37" i="9"/>
  <c r="O37" i="9"/>
  <c r="O37" i="9" a="1"/>
  <c r="P37" i="9"/>
  <c r="Q37" i="9"/>
  <c r="R37" i="9"/>
  <c r="S37" i="9"/>
  <c r="S37" i="9" a="1"/>
  <c r="V37" i="9"/>
  <c r="W37" i="9"/>
  <c r="X37" i="9"/>
  <c r="Y37" i="9"/>
  <c r="Z37" i="9"/>
  <c r="AA37" i="9"/>
  <c r="AB37" i="9"/>
  <c r="B38" i="9"/>
  <c r="C38" i="9"/>
  <c r="D38" i="9"/>
  <c r="E38" i="9"/>
  <c r="F38" i="9"/>
  <c r="G38" i="9"/>
  <c r="H38" i="9"/>
  <c r="I38" i="9"/>
  <c r="J38" i="9"/>
  <c r="L38" i="9"/>
  <c r="M38" i="9"/>
  <c r="N38" i="9"/>
  <c r="O38" i="9"/>
  <c r="O38" i="9" a="1"/>
  <c r="P38" i="9"/>
  <c r="Q38" i="9"/>
  <c r="R38" i="9"/>
  <c r="S38" i="9"/>
  <c r="S38" i="9" a="1"/>
  <c r="V38" i="9"/>
  <c r="W38" i="9"/>
  <c r="X38" i="9"/>
  <c r="Y38" i="9"/>
  <c r="Z38" i="9"/>
  <c r="AA38" i="9"/>
  <c r="AB38" i="9"/>
  <c r="B39" i="9"/>
  <c r="C39" i="9"/>
  <c r="D39" i="9"/>
  <c r="E39" i="9"/>
  <c r="F39" i="9"/>
  <c r="G39" i="9"/>
  <c r="H39" i="9"/>
  <c r="I39" i="9"/>
  <c r="J39" i="9"/>
  <c r="L39" i="9"/>
  <c r="M39" i="9"/>
  <c r="N39" i="9"/>
  <c r="O39" i="9"/>
  <c r="O39" i="9" a="1"/>
  <c r="P39" i="9"/>
  <c r="Q39" i="9"/>
  <c r="R39" i="9"/>
  <c r="S39" i="9"/>
  <c r="S39" i="9" a="1"/>
  <c r="V39" i="9"/>
  <c r="W39" i="9"/>
  <c r="X39" i="9"/>
  <c r="Y39" i="9"/>
  <c r="Z39" i="9"/>
  <c r="AA39" i="9"/>
  <c r="AB39" i="9"/>
  <c r="B40" i="9"/>
  <c r="C40" i="9"/>
  <c r="D40" i="9"/>
  <c r="E40" i="9"/>
  <c r="F40" i="9"/>
  <c r="G40" i="9"/>
  <c r="H40" i="9"/>
  <c r="I40" i="9"/>
  <c r="J40" i="9"/>
  <c r="L40" i="9"/>
  <c r="M40" i="9"/>
  <c r="N40" i="9"/>
  <c r="O40" i="9"/>
  <c r="O40" i="9" a="1"/>
  <c r="P40" i="9"/>
  <c r="Q40" i="9"/>
  <c r="R40" i="9"/>
  <c r="S40" i="9"/>
  <c r="S40" i="9" a="1"/>
  <c r="V40" i="9"/>
  <c r="W40" i="9"/>
  <c r="X40" i="9"/>
  <c r="Y40" i="9"/>
  <c r="Z40" i="9"/>
  <c r="AA40" i="9"/>
  <c r="AB40" i="9"/>
  <c r="B41" i="9"/>
  <c r="C41" i="9"/>
  <c r="D41" i="9"/>
  <c r="E41" i="9"/>
  <c r="F41" i="9"/>
  <c r="G41" i="9"/>
  <c r="H41" i="9"/>
  <c r="I41" i="9"/>
  <c r="J41" i="9"/>
  <c r="L41" i="9"/>
  <c r="M41" i="9"/>
  <c r="N41" i="9"/>
  <c r="O41" i="9"/>
  <c r="O41" i="9" a="1"/>
  <c r="P41" i="9"/>
  <c r="Q41" i="9"/>
  <c r="R41" i="9"/>
  <c r="S41" i="9"/>
  <c r="S41" i="9" a="1"/>
  <c r="V41" i="9"/>
  <c r="W41" i="9"/>
  <c r="X41" i="9"/>
  <c r="Y41" i="9"/>
  <c r="Z41" i="9"/>
  <c r="AA41" i="9"/>
  <c r="AB41" i="9"/>
  <c r="B42" i="9"/>
  <c r="C42" i="9"/>
  <c r="D42" i="9"/>
  <c r="E42" i="9"/>
  <c r="F42" i="9"/>
  <c r="G42" i="9"/>
  <c r="H42" i="9"/>
  <c r="I42" i="9"/>
  <c r="J42" i="9"/>
  <c r="L42" i="9"/>
  <c r="M42" i="9"/>
  <c r="N42" i="9"/>
  <c r="O42" i="9"/>
  <c r="O42" i="9" a="1"/>
  <c r="P42" i="9"/>
  <c r="Q42" i="9"/>
  <c r="R42" i="9"/>
  <c r="S42" i="9"/>
  <c r="S42" i="9" a="1"/>
  <c r="V42" i="9"/>
  <c r="W42" i="9"/>
  <c r="X42" i="9"/>
  <c r="Y42" i="9"/>
  <c r="Z42" i="9"/>
  <c r="AA42" i="9"/>
  <c r="AB42" i="9"/>
  <c r="B43" i="9"/>
  <c r="C43" i="9"/>
  <c r="D43" i="9"/>
  <c r="E43" i="9"/>
  <c r="F43" i="9"/>
  <c r="G43" i="9"/>
  <c r="H43" i="9"/>
  <c r="I43" i="9"/>
  <c r="J43" i="9"/>
  <c r="L43" i="9"/>
  <c r="M43" i="9"/>
  <c r="N43" i="9"/>
  <c r="O43" i="9"/>
  <c r="O43" i="9" a="1"/>
  <c r="P43" i="9"/>
  <c r="Q43" i="9"/>
  <c r="R43" i="9"/>
  <c r="S43" i="9"/>
  <c r="S43" i="9" a="1"/>
  <c r="V43" i="9"/>
  <c r="W43" i="9"/>
  <c r="X43" i="9"/>
  <c r="Y43" i="9"/>
  <c r="Z43" i="9"/>
  <c r="AA43" i="9"/>
  <c r="AB43" i="9"/>
  <c r="B44" i="9"/>
  <c r="C44" i="9"/>
  <c r="D44" i="9"/>
  <c r="E44" i="9"/>
  <c r="F44" i="9"/>
  <c r="G44" i="9"/>
  <c r="H44" i="9"/>
  <c r="I44" i="9"/>
  <c r="J44" i="9"/>
  <c r="L44" i="9"/>
  <c r="M44" i="9"/>
  <c r="N44" i="9"/>
  <c r="O44" i="9"/>
  <c r="O44" i="9" a="1"/>
  <c r="P44" i="9"/>
  <c r="Q44" i="9"/>
  <c r="R44" i="9"/>
  <c r="S44" i="9"/>
  <c r="S44" i="9" a="1"/>
  <c r="V44" i="9"/>
  <c r="W44" i="9"/>
  <c r="X44" i="9"/>
  <c r="Y44" i="9"/>
  <c r="Z44" i="9"/>
  <c r="AA44" i="9"/>
  <c r="AB44" i="9"/>
  <c r="B45" i="9"/>
  <c r="C45" i="9"/>
  <c r="D45" i="9"/>
  <c r="E45" i="9"/>
  <c r="F45" i="9"/>
  <c r="G45" i="9"/>
  <c r="H45" i="9"/>
  <c r="I45" i="9"/>
  <c r="J45" i="9"/>
  <c r="L45" i="9"/>
  <c r="M45" i="9"/>
  <c r="N45" i="9"/>
  <c r="O45" i="9"/>
  <c r="O45" i="9" a="1"/>
  <c r="P45" i="9"/>
  <c r="Q45" i="9"/>
  <c r="R45" i="9"/>
  <c r="S45" i="9"/>
  <c r="S45" i="9" a="1"/>
  <c r="V45" i="9"/>
  <c r="W45" i="9"/>
  <c r="X45" i="9"/>
  <c r="Y45" i="9"/>
  <c r="Z45" i="9"/>
  <c r="AA45" i="9"/>
  <c r="AB45" i="9"/>
  <c r="B46" i="9"/>
  <c r="C46" i="9"/>
  <c r="D46" i="9"/>
  <c r="E46" i="9"/>
  <c r="F46" i="9"/>
  <c r="G46" i="9"/>
  <c r="H46" i="9"/>
  <c r="I46" i="9"/>
  <c r="J46" i="9"/>
  <c r="L46" i="9"/>
  <c r="M46" i="9"/>
  <c r="N46" i="9"/>
  <c r="O46" i="9"/>
  <c r="O46" i="9" a="1"/>
  <c r="P46" i="9"/>
  <c r="Q46" i="9"/>
  <c r="R46" i="9"/>
  <c r="S46" i="9"/>
  <c r="S46" i="9" a="1"/>
  <c r="V46" i="9"/>
  <c r="W46" i="9"/>
  <c r="X46" i="9"/>
  <c r="Y46" i="9"/>
  <c r="Z46" i="9"/>
  <c r="AA46" i="9"/>
  <c r="AB46" i="9"/>
  <c r="B47" i="9"/>
  <c r="C47" i="9"/>
  <c r="D47" i="9"/>
  <c r="E47" i="9"/>
  <c r="F47" i="9"/>
  <c r="G47" i="9"/>
  <c r="H47" i="9"/>
  <c r="I47" i="9"/>
  <c r="J47" i="9"/>
  <c r="L47" i="9"/>
  <c r="M47" i="9"/>
  <c r="N47" i="9"/>
  <c r="O47" i="9"/>
  <c r="O47" i="9" a="1"/>
  <c r="P47" i="9"/>
  <c r="Q47" i="9"/>
  <c r="R47" i="9"/>
  <c r="S47" i="9"/>
  <c r="S47" i="9" a="1"/>
  <c r="V47" i="9"/>
  <c r="W47" i="9"/>
  <c r="X47" i="9"/>
  <c r="Y47" i="9"/>
  <c r="Z47" i="9"/>
  <c r="AA47" i="9"/>
  <c r="AB47" i="9"/>
  <c r="B48" i="9"/>
  <c r="C48" i="9"/>
  <c r="D48" i="9"/>
  <c r="E48" i="9"/>
  <c r="F48" i="9"/>
  <c r="G48" i="9"/>
  <c r="H48" i="9"/>
  <c r="I48" i="9"/>
  <c r="J48" i="9"/>
  <c r="L48" i="9"/>
  <c r="M48" i="9"/>
  <c r="N48" i="9"/>
  <c r="O48" i="9"/>
  <c r="O48" i="9" a="1"/>
  <c r="P48" i="9"/>
  <c r="Q48" i="9"/>
  <c r="R48" i="9"/>
  <c r="S48" i="9"/>
  <c r="S48" i="9" a="1"/>
  <c r="V48" i="9"/>
  <c r="W48" i="9"/>
  <c r="X48" i="9"/>
  <c r="Y48" i="9"/>
  <c r="Z48" i="9"/>
  <c r="AA48" i="9"/>
  <c r="AB48" i="9"/>
  <c r="B49" i="9"/>
  <c r="C49" i="9"/>
  <c r="D49" i="9"/>
  <c r="E49" i="9"/>
  <c r="F49" i="9"/>
  <c r="G49" i="9"/>
  <c r="H49" i="9"/>
  <c r="I49" i="9"/>
  <c r="J49" i="9"/>
  <c r="L49" i="9"/>
  <c r="M49" i="9"/>
  <c r="N49" i="9"/>
  <c r="O49" i="9"/>
  <c r="O49" i="9" a="1"/>
  <c r="P49" i="9"/>
  <c r="Q49" i="9"/>
  <c r="R49" i="9"/>
  <c r="S49" i="9"/>
  <c r="S49" i="9" a="1"/>
  <c r="V49" i="9"/>
  <c r="W49" i="9"/>
  <c r="X49" i="9"/>
  <c r="Y49" i="9"/>
  <c r="Z49" i="9"/>
  <c r="AA49" i="9"/>
  <c r="AB49" i="9"/>
  <c r="A50" i="9"/>
  <c r="B50" i="9"/>
  <c r="C50" i="9"/>
  <c r="D50" i="9"/>
  <c r="E50" i="9"/>
  <c r="F50" i="9"/>
  <c r="G50" i="9"/>
  <c r="H50" i="9"/>
  <c r="I50" i="9"/>
  <c r="J50" i="9"/>
  <c r="L50" i="9"/>
  <c r="M50" i="9"/>
  <c r="N50" i="9"/>
  <c r="O50" i="9"/>
  <c r="O50" i="9" a="1"/>
  <c r="P50" i="9"/>
  <c r="Q50" i="9"/>
  <c r="R50" i="9"/>
  <c r="S50" i="9"/>
  <c r="S50" i="9" a="1"/>
  <c r="V50" i="9"/>
  <c r="W50" i="9"/>
  <c r="X50" i="9"/>
  <c r="Y50" i="9"/>
  <c r="Z50" i="9"/>
  <c r="AA50" i="9"/>
  <c r="AB50" i="9"/>
  <c r="A51" i="9"/>
  <c r="B51" i="9"/>
  <c r="C51" i="9"/>
  <c r="D51" i="9"/>
  <c r="E51" i="9"/>
  <c r="F51" i="9"/>
  <c r="G51" i="9"/>
  <c r="H51" i="9"/>
  <c r="I51" i="9"/>
  <c r="J51" i="9"/>
  <c r="L51" i="9"/>
  <c r="M51" i="9"/>
  <c r="N51" i="9"/>
  <c r="O51" i="9"/>
  <c r="O51" i="9" a="1"/>
  <c r="P51" i="9"/>
  <c r="Q51" i="9"/>
  <c r="R51" i="9"/>
  <c r="S51" i="9"/>
  <c r="S51" i="9" a="1"/>
  <c r="V51" i="9"/>
  <c r="W51" i="9"/>
  <c r="X51" i="9"/>
  <c r="Y51" i="9"/>
  <c r="Z51" i="9"/>
  <c r="AA51" i="9"/>
  <c r="AB51" i="9"/>
  <c r="A52" i="9"/>
  <c r="B52" i="9"/>
  <c r="C52" i="9"/>
  <c r="D52" i="9"/>
  <c r="E52" i="9"/>
  <c r="F52" i="9"/>
  <c r="G52" i="9"/>
  <c r="H52" i="9"/>
  <c r="I52" i="9"/>
  <c r="J52" i="9"/>
  <c r="L52" i="9"/>
  <c r="M52" i="9"/>
  <c r="N52" i="9"/>
  <c r="O52" i="9"/>
  <c r="O52" i="9" a="1"/>
  <c r="P52" i="9"/>
  <c r="Q52" i="9"/>
  <c r="R52" i="9"/>
  <c r="S52" i="9"/>
  <c r="S52" i="9" a="1"/>
  <c r="V52" i="9"/>
  <c r="W52" i="9"/>
  <c r="X52" i="9"/>
  <c r="Y52" i="9"/>
  <c r="Z52" i="9"/>
  <c r="AA52" i="9"/>
  <c r="AB52" i="9"/>
  <c r="A53" i="9"/>
  <c r="B53" i="9"/>
  <c r="C53" i="9"/>
  <c r="D53" i="9"/>
  <c r="E53" i="9"/>
  <c r="F53" i="9"/>
  <c r="G53" i="9"/>
  <c r="H53" i="9"/>
  <c r="I53" i="9"/>
  <c r="J53" i="9"/>
  <c r="L53" i="9"/>
  <c r="M53" i="9"/>
  <c r="N53" i="9"/>
  <c r="O53" i="9"/>
  <c r="O53" i="9" a="1"/>
  <c r="P53" i="9"/>
  <c r="Q53" i="9"/>
  <c r="R53" i="9"/>
  <c r="S53" i="9"/>
  <c r="S53" i="9" a="1"/>
  <c r="V53" i="9"/>
  <c r="W53" i="9"/>
  <c r="X53" i="9"/>
  <c r="Y53" i="9"/>
  <c r="Z53" i="9"/>
  <c r="AA53" i="9"/>
  <c r="AB53" i="9"/>
  <c r="A54" i="9"/>
  <c r="B54" i="9"/>
  <c r="C54" i="9"/>
  <c r="D54" i="9"/>
  <c r="E54" i="9"/>
  <c r="F54" i="9"/>
  <c r="G54" i="9"/>
  <c r="H54" i="9"/>
  <c r="I54" i="9"/>
  <c r="J54" i="9"/>
  <c r="L54" i="9"/>
  <c r="M54" i="9"/>
  <c r="N54" i="9"/>
  <c r="O54" i="9"/>
  <c r="O54" i="9" a="1"/>
  <c r="P54" i="9"/>
  <c r="Q54" i="9"/>
  <c r="R54" i="9"/>
  <c r="S54" i="9"/>
  <c r="S54" i="9" a="1"/>
  <c r="V54" i="9"/>
  <c r="W54" i="9"/>
  <c r="X54" i="9"/>
  <c r="Y54" i="9"/>
  <c r="Z54" i="9"/>
  <c r="AA54" i="9"/>
  <c r="AB54" i="9"/>
  <c r="A55" i="9"/>
  <c r="B55" i="9"/>
  <c r="C55" i="9"/>
  <c r="D55" i="9"/>
  <c r="E55" i="9"/>
  <c r="F55" i="9"/>
  <c r="G55" i="9"/>
  <c r="H55" i="9"/>
  <c r="I55" i="9"/>
  <c r="J55" i="9"/>
  <c r="L55" i="9"/>
  <c r="M55" i="9"/>
  <c r="N55" i="9"/>
  <c r="O55" i="9"/>
  <c r="O55" i="9" a="1"/>
  <c r="P55" i="9"/>
  <c r="Q55" i="9"/>
  <c r="R55" i="9"/>
  <c r="S55" i="9"/>
  <c r="S55" i="9" a="1"/>
  <c r="V55" i="9"/>
  <c r="W55" i="9"/>
  <c r="X55" i="9"/>
  <c r="Y55" i="9"/>
  <c r="Z55" i="9"/>
  <c r="AA55" i="9"/>
  <c r="AB55" i="9"/>
  <c r="A56" i="9"/>
  <c r="B56" i="9"/>
  <c r="C56" i="9"/>
  <c r="D56" i="9"/>
  <c r="E56" i="9"/>
  <c r="F56" i="9"/>
  <c r="G56" i="9"/>
  <c r="H56" i="9"/>
  <c r="I56" i="9"/>
  <c r="J56" i="9"/>
  <c r="L56" i="9"/>
  <c r="M56" i="9"/>
  <c r="N56" i="9"/>
  <c r="O56" i="9"/>
  <c r="O56" i="9" a="1"/>
  <c r="P56" i="9"/>
  <c r="Q56" i="9"/>
  <c r="R56" i="9"/>
  <c r="S56" i="9"/>
  <c r="S56" i="9" a="1"/>
  <c r="V56" i="9"/>
  <c r="W56" i="9"/>
  <c r="X56" i="9"/>
  <c r="Y56" i="9"/>
  <c r="Z56" i="9"/>
  <c r="AA56" i="9"/>
  <c r="AB56" i="9"/>
  <c r="A57" i="9"/>
  <c r="B57" i="9"/>
  <c r="C57" i="9"/>
  <c r="D57" i="9"/>
  <c r="E57" i="9"/>
  <c r="F57" i="9"/>
  <c r="G57" i="9"/>
  <c r="H57" i="9"/>
  <c r="I57" i="9"/>
  <c r="J57" i="9"/>
  <c r="L57" i="9"/>
  <c r="M57" i="9"/>
  <c r="N57" i="9"/>
  <c r="O57" i="9"/>
  <c r="O57" i="9" a="1"/>
  <c r="P57" i="9"/>
  <c r="Q57" i="9"/>
  <c r="R57" i="9"/>
  <c r="S57" i="9"/>
  <c r="S57" i="9" a="1"/>
  <c r="V57" i="9"/>
  <c r="W57" i="9"/>
  <c r="X57" i="9"/>
  <c r="Y57" i="9"/>
  <c r="Z57" i="9"/>
  <c r="AA57" i="9"/>
  <c r="AB57" i="9"/>
  <c r="A58" i="9"/>
  <c r="B58" i="9"/>
  <c r="C58" i="9"/>
  <c r="D58" i="9"/>
  <c r="E58" i="9"/>
  <c r="F58" i="9"/>
  <c r="G58" i="9"/>
  <c r="H58" i="9"/>
  <c r="I58" i="9"/>
  <c r="J58" i="9"/>
  <c r="L58" i="9"/>
  <c r="M58" i="9"/>
  <c r="N58" i="9"/>
  <c r="O58" i="9"/>
  <c r="O58" i="9" a="1"/>
  <c r="P58" i="9"/>
  <c r="Q58" i="9"/>
  <c r="R58" i="9"/>
  <c r="S58" i="9"/>
  <c r="S58" i="9" a="1"/>
  <c r="V58" i="9"/>
  <c r="W58" i="9"/>
  <c r="X58" i="9"/>
  <c r="Y58" i="9"/>
  <c r="Z58" i="9"/>
  <c r="AA58" i="9"/>
  <c r="AB58" i="9"/>
  <c r="A59" i="9"/>
  <c r="B59" i="9"/>
  <c r="C59" i="9"/>
  <c r="D59" i="9"/>
  <c r="E59" i="9"/>
  <c r="F59" i="9"/>
  <c r="G59" i="9"/>
  <c r="H59" i="9"/>
  <c r="I59" i="9"/>
  <c r="J59" i="9"/>
  <c r="L59" i="9"/>
  <c r="M59" i="9"/>
  <c r="N59" i="9"/>
  <c r="O59" i="9"/>
  <c r="O59" i="9" a="1"/>
  <c r="P59" i="9"/>
  <c r="Q59" i="9"/>
  <c r="R59" i="9"/>
  <c r="S59" i="9"/>
  <c r="S59" i="9" a="1"/>
  <c r="V59" i="9"/>
  <c r="W59" i="9"/>
  <c r="X59" i="9"/>
  <c r="Y59" i="9"/>
  <c r="Z59" i="9"/>
  <c r="AA59" i="9"/>
  <c r="AB59" i="9"/>
  <c r="A60" i="9"/>
  <c r="B60" i="9"/>
  <c r="C60" i="9"/>
  <c r="D60" i="9"/>
  <c r="E60" i="9"/>
  <c r="F60" i="9"/>
  <c r="G60" i="9"/>
  <c r="H60" i="9"/>
  <c r="I60" i="9"/>
  <c r="J60" i="9"/>
  <c r="L60" i="9"/>
  <c r="M60" i="9"/>
  <c r="N60" i="9"/>
  <c r="O60" i="9"/>
  <c r="O60" i="9" a="1"/>
  <c r="P60" i="9"/>
  <c r="Q60" i="9"/>
  <c r="R60" i="9"/>
  <c r="S60" i="9"/>
  <c r="S60" i="9" a="1"/>
  <c r="V60" i="9"/>
  <c r="W60" i="9"/>
  <c r="X60" i="9"/>
  <c r="Y60" i="9"/>
  <c r="Z60" i="9"/>
  <c r="AA60" i="9"/>
  <c r="AB60" i="9"/>
  <c r="A61" i="9"/>
  <c r="B61" i="9"/>
  <c r="C61" i="9"/>
  <c r="D61" i="9"/>
  <c r="E61" i="9"/>
  <c r="F61" i="9"/>
  <c r="G61" i="9"/>
  <c r="H61" i="9"/>
  <c r="I61" i="9"/>
  <c r="J61" i="9"/>
  <c r="L61" i="9"/>
  <c r="M61" i="9"/>
  <c r="N61" i="9"/>
  <c r="O61" i="9"/>
  <c r="O61" i="9" a="1"/>
  <c r="P61" i="9"/>
  <c r="Q61" i="9"/>
  <c r="R61" i="9"/>
  <c r="S61" i="9"/>
  <c r="S61" i="9" a="1"/>
  <c r="V61" i="9"/>
  <c r="W61" i="9"/>
  <c r="X61" i="9"/>
  <c r="Y61" i="9"/>
  <c r="Z61" i="9"/>
  <c r="AA61" i="9"/>
  <c r="AB61" i="9"/>
  <c r="A62" i="9"/>
  <c r="B62" i="9"/>
  <c r="C62" i="9"/>
  <c r="D62" i="9"/>
  <c r="E62" i="9"/>
  <c r="F62" i="9"/>
  <c r="G62" i="9"/>
  <c r="H62" i="9"/>
  <c r="I62" i="9"/>
  <c r="J62" i="9"/>
  <c r="L62" i="9"/>
  <c r="M62" i="9"/>
  <c r="N62" i="9"/>
  <c r="O62" i="9"/>
  <c r="O62" i="9" a="1"/>
  <c r="P62" i="9"/>
  <c r="Q62" i="9"/>
  <c r="R62" i="9"/>
  <c r="S62" i="9"/>
  <c r="S62" i="9" a="1"/>
  <c r="V62" i="9"/>
  <c r="W62" i="9"/>
  <c r="X62" i="9"/>
  <c r="Y62" i="9"/>
  <c r="Z62" i="9"/>
  <c r="AA62" i="9"/>
  <c r="AB62" i="9"/>
  <c r="A63" i="9"/>
  <c r="B63" i="9"/>
  <c r="C63" i="9"/>
  <c r="D63" i="9"/>
  <c r="E63" i="9"/>
  <c r="F63" i="9"/>
  <c r="G63" i="9"/>
  <c r="H63" i="9"/>
  <c r="I63" i="9"/>
  <c r="J63" i="9"/>
  <c r="L63" i="9"/>
  <c r="M63" i="9"/>
  <c r="N63" i="9"/>
  <c r="O63" i="9"/>
  <c r="O63" i="9" a="1"/>
  <c r="P63" i="9"/>
  <c r="Q63" i="9"/>
  <c r="R63" i="9"/>
  <c r="S63" i="9"/>
  <c r="S63" i="9" a="1"/>
  <c r="V63" i="9"/>
  <c r="W63" i="9"/>
  <c r="X63" i="9"/>
  <c r="Y63" i="9"/>
  <c r="Z63" i="9"/>
  <c r="AA63" i="9"/>
  <c r="AB63" i="9"/>
  <c r="A64" i="9"/>
  <c r="B64" i="9"/>
  <c r="C64" i="9"/>
  <c r="D64" i="9"/>
  <c r="E64" i="9"/>
  <c r="F64" i="9"/>
  <c r="G64" i="9"/>
  <c r="H64" i="9"/>
  <c r="I64" i="9"/>
  <c r="J64" i="9"/>
  <c r="L64" i="9"/>
  <c r="M64" i="9"/>
  <c r="N64" i="9"/>
  <c r="O64" i="9"/>
  <c r="O64" i="9" a="1"/>
  <c r="P64" i="9"/>
  <c r="Q64" i="9"/>
  <c r="R64" i="9"/>
  <c r="S64" i="9"/>
  <c r="S64" i="9" a="1"/>
  <c r="V64" i="9"/>
  <c r="W64" i="9"/>
  <c r="X64" i="9"/>
  <c r="Y64" i="9"/>
  <c r="Z64" i="9"/>
  <c r="AA64" i="9"/>
  <c r="AB64" i="9"/>
  <c r="A65" i="9"/>
  <c r="B65" i="9"/>
  <c r="C65" i="9"/>
  <c r="D65" i="9"/>
  <c r="E65" i="9"/>
  <c r="F65" i="9"/>
  <c r="G65" i="9"/>
  <c r="H65" i="9"/>
  <c r="I65" i="9"/>
  <c r="J65" i="9"/>
  <c r="L65" i="9"/>
  <c r="M65" i="9"/>
  <c r="N65" i="9"/>
  <c r="O65" i="9"/>
  <c r="O65" i="9" a="1"/>
  <c r="P65" i="9"/>
  <c r="Q65" i="9"/>
  <c r="R65" i="9"/>
  <c r="S65" i="9"/>
  <c r="S65" i="9" a="1"/>
  <c r="V65" i="9"/>
  <c r="W65" i="9"/>
  <c r="X65" i="9"/>
  <c r="Y65" i="9"/>
  <c r="Z65" i="9"/>
  <c r="AA65" i="9"/>
  <c r="AB65" i="9"/>
  <c r="A66" i="9"/>
  <c r="B66" i="9"/>
  <c r="C66" i="9"/>
  <c r="D66" i="9"/>
  <c r="E66" i="9"/>
  <c r="F66" i="9"/>
  <c r="G66" i="9"/>
  <c r="H66" i="9"/>
  <c r="I66" i="9"/>
  <c r="J66" i="9"/>
  <c r="L66" i="9"/>
  <c r="M66" i="9"/>
  <c r="N66" i="9"/>
  <c r="O66" i="9"/>
  <c r="O66" i="9" a="1"/>
  <c r="P66" i="9"/>
  <c r="Q66" i="9"/>
  <c r="R66" i="9"/>
  <c r="S66" i="9"/>
  <c r="S66" i="9" a="1"/>
  <c r="V66" i="9"/>
  <c r="W66" i="9"/>
  <c r="X66" i="9"/>
  <c r="Y66" i="9"/>
  <c r="Z66" i="9"/>
  <c r="AA66" i="9"/>
  <c r="AB66" i="9"/>
  <c r="A67" i="9"/>
  <c r="B67" i="9"/>
  <c r="C67" i="9"/>
  <c r="D67" i="9"/>
  <c r="E67" i="9"/>
  <c r="F67" i="9"/>
  <c r="G67" i="9"/>
  <c r="H67" i="9"/>
  <c r="I67" i="9"/>
  <c r="J67" i="9"/>
  <c r="L67" i="9"/>
  <c r="M67" i="9"/>
  <c r="N67" i="9"/>
  <c r="O67" i="9"/>
  <c r="O67" i="9" a="1"/>
  <c r="P67" i="9"/>
  <c r="Q67" i="9"/>
  <c r="R67" i="9"/>
  <c r="S67" i="9"/>
  <c r="S67" i="9" a="1"/>
  <c r="V67" i="9"/>
  <c r="W67" i="9"/>
  <c r="X67" i="9"/>
  <c r="Y67" i="9"/>
  <c r="Z67" i="9"/>
  <c r="AA67" i="9"/>
  <c r="AB67" i="9"/>
  <c r="A68" i="9"/>
  <c r="B68" i="9"/>
  <c r="C68" i="9"/>
  <c r="D68" i="9"/>
  <c r="E68" i="9"/>
  <c r="F68" i="9"/>
  <c r="G68" i="9"/>
  <c r="H68" i="9"/>
  <c r="I68" i="9"/>
  <c r="J68" i="9"/>
  <c r="L68" i="9"/>
  <c r="M68" i="9"/>
  <c r="N68" i="9"/>
  <c r="O68" i="9"/>
  <c r="O68" i="9" a="1"/>
  <c r="P68" i="9"/>
  <c r="Q68" i="9"/>
  <c r="R68" i="9"/>
  <c r="S68" i="9"/>
  <c r="S68" i="9" a="1"/>
  <c r="V68" i="9"/>
  <c r="W68" i="9"/>
  <c r="X68" i="9"/>
  <c r="Y68" i="9"/>
  <c r="Z68" i="9"/>
  <c r="AA68" i="9"/>
  <c r="AB68" i="9"/>
  <c r="A69" i="9"/>
  <c r="B69" i="9"/>
  <c r="C69" i="9"/>
  <c r="D69" i="9"/>
  <c r="E69" i="9"/>
  <c r="F69" i="9"/>
  <c r="G69" i="9"/>
  <c r="H69" i="9"/>
  <c r="I69" i="9"/>
  <c r="J69" i="9"/>
  <c r="L69" i="9"/>
  <c r="M69" i="9"/>
  <c r="N69" i="9"/>
  <c r="O69" i="9"/>
  <c r="O69" i="9" a="1"/>
  <c r="P69" i="9"/>
  <c r="Q69" i="9"/>
  <c r="R69" i="9"/>
  <c r="S69" i="9"/>
  <c r="S69" i="9" a="1"/>
  <c r="V69" i="9"/>
  <c r="W69" i="9"/>
  <c r="X69" i="9"/>
  <c r="Y69" i="9"/>
  <c r="Z69" i="9"/>
  <c r="AA69" i="9"/>
  <c r="AB69" i="9"/>
  <c r="A70" i="9"/>
  <c r="B70" i="9"/>
  <c r="C70" i="9"/>
  <c r="D70" i="9"/>
  <c r="E70" i="9"/>
  <c r="F70" i="9"/>
  <c r="G70" i="9"/>
  <c r="H70" i="9"/>
  <c r="I70" i="9"/>
  <c r="J70" i="9"/>
  <c r="L70" i="9"/>
  <c r="M70" i="9"/>
  <c r="N70" i="9"/>
  <c r="O70" i="9"/>
  <c r="O70" i="9" a="1"/>
  <c r="P70" i="9"/>
  <c r="Q70" i="9"/>
  <c r="R70" i="9"/>
  <c r="S70" i="9"/>
  <c r="S70" i="9" a="1"/>
  <c r="V70" i="9"/>
  <c r="W70" i="9"/>
  <c r="X70" i="9"/>
  <c r="Y70" i="9"/>
  <c r="Z70" i="9"/>
  <c r="AA70" i="9"/>
  <c r="AB70" i="9"/>
  <c r="A71" i="9"/>
  <c r="B71" i="9"/>
  <c r="C71" i="9"/>
  <c r="D71" i="9"/>
  <c r="E71" i="9"/>
  <c r="F71" i="9"/>
  <c r="G71" i="9"/>
  <c r="H71" i="9"/>
  <c r="I71" i="9"/>
  <c r="J71" i="9"/>
  <c r="L71" i="9"/>
  <c r="M71" i="9"/>
  <c r="N71" i="9"/>
  <c r="O71" i="9"/>
  <c r="O71" i="9" a="1"/>
  <c r="P71" i="9"/>
  <c r="Q71" i="9"/>
  <c r="R71" i="9"/>
  <c r="S71" i="9"/>
  <c r="S71" i="9" a="1"/>
  <c r="V71" i="9"/>
  <c r="W71" i="9"/>
  <c r="X71" i="9"/>
  <c r="Y71" i="9"/>
  <c r="Z71" i="9"/>
  <c r="AA71" i="9"/>
  <c r="AB71" i="9"/>
  <c r="A72" i="9"/>
  <c r="B72" i="9"/>
  <c r="C72" i="9"/>
  <c r="D72" i="9"/>
  <c r="E72" i="9"/>
  <c r="F72" i="9"/>
  <c r="G72" i="9"/>
  <c r="H72" i="9"/>
  <c r="I72" i="9"/>
  <c r="J72" i="9"/>
  <c r="L72" i="9"/>
  <c r="M72" i="9"/>
  <c r="N72" i="9"/>
  <c r="O72" i="9"/>
  <c r="O72" i="9" a="1"/>
  <c r="P72" i="9"/>
  <c r="Q72" i="9"/>
  <c r="R72" i="9"/>
  <c r="S72" i="9"/>
  <c r="S72" i="9" a="1"/>
  <c r="V72" i="9"/>
  <c r="W72" i="9"/>
  <c r="X72" i="9"/>
  <c r="Y72" i="9"/>
  <c r="Z72" i="9"/>
  <c r="AA72" i="9"/>
  <c r="AB72" i="9"/>
  <c r="A73" i="9"/>
  <c r="B73" i="9"/>
  <c r="C73" i="9"/>
  <c r="D73" i="9"/>
  <c r="E73" i="9"/>
  <c r="F73" i="9"/>
  <c r="G73" i="9"/>
  <c r="H73" i="9"/>
  <c r="I73" i="9"/>
  <c r="J73" i="9"/>
  <c r="L73" i="9"/>
  <c r="M73" i="9"/>
  <c r="N73" i="9"/>
  <c r="O73" i="9"/>
  <c r="O73" i="9" a="1"/>
  <c r="P73" i="9"/>
  <c r="Q73" i="9"/>
  <c r="R73" i="9"/>
  <c r="S73" i="9"/>
  <c r="S73" i="9" a="1"/>
  <c r="V73" i="9"/>
  <c r="W73" i="9"/>
  <c r="X73" i="9"/>
  <c r="Y73" i="9"/>
  <c r="Z73" i="9"/>
  <c r="AA73" i="9"/>
  <c r="AB73" i="9"/>
  <c r="Q12" i="12"/>
  <c r="U12" i="12"/>
  <c r="Q13" i="12"/>
  <c r="U13" i="12"/>
  <c r="Q14" i="12"/>
  <c r="U14" i="12"/>
  <c r="Q15" i="12"/>
  <c r="U15" i="12"/>
  <c r="Q16" i="12"/>
  <c r="U16" i="12"/>
  <c r="Q17" i="12"/>
  <c r="U17" i="12"/>
  <c r="Q18" i="12"/>
  <c r="U18" i="12"/>
  <c r="Q19" i="12"/>
  <c r="U19" i="12"/>
  <c r="Q20" i="12"/>
  <c r="U20" i="12"/>
  <c r="Q21" i="12"/>
  <c r="U21" i="12"/>
  <c r="Q22" i="12"/>
  <c r="U22" i="12"/>
  <c r="Q23" i="12"/>
  <c r="U23" i="12"/>
  <c r="Q24" i="12"/>
  <c r="U24" i="12"/>
  <c r="Q25" i="12"/>
  <c r="U25" i="12"/>
  <c r="Q26" i="12"/>
  <c r="U26" i="12"/>
  <c r="Q27" i="12"/>
  <c r="U27" i="12"/>
  <c r="Q28" i="12"/>
  <c r="U28" i="12"/>
  <c r="Q29" i="12"/>
  <c r="U29" i="12"/>
  <c r="Q30" i="12"/>
  <c r="U30" i="12"/>
  <c r="Q31" i="12"/>
  <c r="U31" i="12"/>
  <c r="Q32" i="12"/>
  <c r="U32" i="12"/>
  <c r="Q33" i="12"/>
  <c r="U33" i="12"/>
  <c r="Q34" i="12"/>
  <c r="U34" i="12"/>
  <c r="Q35" i="12"/>
  <c r="U35" i="12"/>
  <c r="Q36" i="12"/>
  <c r="U36" i="12"/>
  <c r="Q37" i="12"/>
  <c r="U37" i="12"/>
  <c r="Q38" i="12"/>
  <c r="U38" i="12"/>
  <c r="Q39" i="12"/>
  <c r="U39" i="12"/>
  <c r="Q40" i="12"/>
  <c r="U40" i="12"/>
  <c r="Q41" i="12"/>
  <c r="U41" i="12"/>
  <c r="Q42" i="12"/>
  <c r="U42" i="12"/>
  <c r="Q43" i="12"/>
  <c r="U43" i="12"/>
  <c r="Q44" i="12"/>
  <c r="U44" i="12"/>
  <c r="Q45" i="12"/>
  <c r="U45" i="12"/>
  <c r="Q46" i="12"/>
  <c r="U46" i="12"/>
  <c r="Q47" i="12"/>
  <c r="U47" i="12"/>
  <c r="Q48" i="12"/>
  <c r="U48" i="12"/>
  <c r="Q49" i="12"/>
  <c r="U49" i="12"/>
  <c r="Q50" i="12"/>
  <c r="U50" i="12"/>
  <c r="Q51" i="12"/>
  <c r="U51" i="12"/>
  <c r="Q52" i="12"/>
  <c r="U52" i="12"/>
  <c r="Q53" i="12"/>
  <c r="U53" i="12"/>
  <c r="Q54" i="12"/>
  <c r="U54" i="12"/>
  <c r="Q55" i="12"/>
  <c r="U55" i="12"/>
  <c r="Q56" i="12"/>
  <c r="U56" i="12"/>
  <c r="Q57" i="12"/>
  <c r="U57" i="12"/>
  <c r="Q58" i="12"/>
  <c r="U58" i="12"/>
  <c r="Q59" i="12"/>
  <c r="U59" i="12"/>
  <c r="Q60" i="12"/>
  <c r="U60" i="12"/>
  <c r="Q61" i="12"/>
  <c r="U61" i="12"/>
  <c r="Q62" i="12"/>
  <c r="U62" i="12"/>
  <c r="Q63" i="12"/>
  <c r="U63" i="12"/>
  <c r="Q64" i="12"/>
  <c r="U64" i="12"/>
  <c r="Q65" i="12"/>
  <c r="U65" i="12"/>
  <c r="Q66" i="12"/>
  <c r="U66" i="12"/>
  <c r="Q67" i="12"/>
  <c r="U67" i="12"/>
  <c r="Q68" i="12"/>
  <c r="U68" i="12"/>
  <c r="Q69" i="12"/>
  <c r="U69" i="12"/>
  <c r="Q70" i="12"/>
  <c r="U70" i="12"/>
  <c r="Q71" i="12"/>
  <c r="U71" i="12"/>
  <c r="Q72" i="12"/>
  <c r="U72" i="12"/>
  <c r="Q73" i="12"/>
  <c r="U73" i="12"/>
  <c r="Q74" i="12"/>
  <c r="U74" i="12"/>
  <c r="Q75" i="12"/>
  <c r="U75" i="12"/>
  <c r="Q76" i="12"/>
  <c r="U76" i="12"/>
  <c r="Q77" i="12"/>
  <c r="U77" i="12"/>
  <c r="Q78" i="12"/>
  <c r="U78" i="12"/>
  <c r="Q79" i="12"/>
  <c r="U79" i="12"/>
  <c r="Q80" i="12"/>
  <c r="U80" i="12"/>
  <c r="Q81" i="12"/>
  <c r="U81" i="12"/>
  <c r="Q82" i="12"/>
  <c r="U82" i="12"/>
  <c r="Q83" i="12"/>
  <c r="U83" i="12"/>
  <c r="Q84" i="12"/>
  <c r="U84" i="12"/>
  <c r="Q85" i="12"/>
  <c r="U85" i="12"/>
  <c r="Q86" i="12"/>
  <c r="U86" i="12"/>
  <c r="Q87" i="12"/>
  <c r="U87" i="12"/>
  <c r="Q88" i="12"/>
  <c r="U88" i="12"/>
  <c r="Q89" i="12"/>
  <c r="U89" i="12"/>
  <c r="Q90" i="12"/>
  <c r="U90" i="12"/>
  <c r="Q91" i="12"/>
  <c r="U91" i="12"/>
  <c r="Q92" i="12"/>
  <c r="U92" i="12"/>
  <c r="Q93" i="12"/>
  <c r="U93" i="12"/>
  <c r="Q94" i="12"/>
  <c r="U94" i="12"/>
  <c r="Q95" i="12"/>
  <c r="U95" i="12"/>
  <c r="Q96" i="12"/>
  <c r="U96" i="12"/>
  <c r="Q97" i="12"/>
  <c r="U97" i="12"/>
  <c r="Q98" i="12"/>
  <c r="U98" i="12"/>
  <c r="Q99" i="12"/>
  <c r="U99" i="12"/>
  <c r="Q100" i="12"/>
  <c r="U100" i="12"/>
  <c r="Q101" i="12"/>
  <c r="U101" i="12"/>
  <c r="Q102" i="12"/>
  <c r="U102" i="12"/>
  <c r="Q103" i="12"/>
  <c r="U103" i="12"/>
  <c r="Q104" i="12"/>
  <c r="U104" i="12"/>
  <c r="Q105" i="12"/>
  <c r="U105" i="12"/>
  <c r="Q106" i="12"/>
  <c r="U106" i="12"/>
  <c r="Q107" i="12"/>
  <c r="U107" i="12"/>
  <c r="Q108" i="12"/>
  <c r="U108" i="12"/>
  <c r="Q109" i="12"/>
  <c r="U109" i="12"/>
  <c r="Q110" i="12"/>
  <c r="U110" i="12"/>
  <c r="Q111" i="12"/>
  <c r="U111" i="12"/>
  <c r="Q112" i="12"/>
  <c r="U112" i="12"/>
  <c r="Q113" i="12"/>
  <c r="U113" i="12"/>
  <c r="Q114" i="12"/>
  <c r="U114" i="12"/>
  <c r="Q115" i="12"/>
  <c r="U115" i="12"/>
  <c r="Q116" i="12"/>
  <c r="U116" i="12"/>
  <c r="Q117" i="12"/>
  <c r="U117" i="12"/>
  <c r="Q118" i="12"/>
  <c r="U118" i="12"/>
  <c r="Q119" i="12"/>
  <c r="U119" i="12"/>
  <c r="Q120" i="12"/>
  <c r="U120" i="12"/>
  <c r="Q121" i="12"/>
  <c r="U121" i="12"/>
  <c r="Q122" i="12"/>
  <c r="U122" i="12"/>
  <c r="Q123" i="12"/>
  <c r="U123" i="12"/>
  <c r="Q124" i="12"/>
  <c r="U124" i="12"/>
  <c r="Q125" i="12"/>
  <c r="U125" i="12"/>
  <c r="Q126" i="12"/>
  <c r="U126" i="12"/>
  <c r="Q127" i="12"/>
  <c r="U127" i="12"/>
  <c r="Q128" i="12"/>
  <c r="U128" i="12"/>
  <c r="Q129" i="12"/>
  <c r="U129" i="12"/>
  <c r="Q130" i="12"/>
  <c r="U130" i="12"/>
  <c r="Q131" i="12"/>
  <c r="U131" i="12"/>
  <c r="Q132" i="12"/>
  <c r="U132" i="12"/>
  <c r="Q133" i="12"/>
  <c r="U133" i="12"/>
  <c r="Q134" i="12"/>
  <c r="U134" i="12"/>
  <c r="Q135" i="12"/>
  <c r="U135" i="12"/>
  <c r="Q136" i="12"/>
  <c r="U136" i="12"/>
  <c r="Q137" i="12"/>
  <c r="U137" i="12"/>
  <c r="Q138" i="12"/>
  <c r="U138" i="12"/>
</calcChain>
</file>

<file path=xl/sharedStrings.xml><?xml version="1.0" encoding="utf-8"?>
<sst xmlns="http://schemas.openxmlformats.org/spreadsheetml/2006/main" count="446" uniqueCount="154">
  <si>
    <t>Peak</t>
  </si>
  <si>
    <t>Month</t>
  </si>
  <si>
    <t>Off Peak</t>
  </si>
  <si>
    <t>DayOfYear</t>
  </si>
  <si>
    <t>Resources</t>
  </si>
  <si>
    <t>PRICES</t>
  </si>
  <si>
    <t>AVG MONTHLY PEAK LOADS</t>
  </si>
  <si>
    <t>date</t>
  </si>
  <si>
    <t>Qtr</t>
  </si>
  <si>
    <t>Delivery</t>
  </si>
  <si>
    <t>PEAK</t>
  </si>
  <si>
    <t>OFF PEAK</t>
  </si>
  <si>
    <t>Discount</t>
  </si>
  <si>
    <t>Factor</t>
  </si>
  <si>
    <t>5-Year</t>
  </si>
  <si>
    <t>10-Year</t>
  </si>
  <si>
    <t>10-Yr Fixed Price</t>
  </si>
  <si>
    <t>5-Yr Fixed Price</t>
  </si>
  <si>
    <t>1-Yr Fixed Price</t>
  </si>
  <si>
    <t>Monthly Price</t>
  </si>
  <si>
    <t>Weighted Avg</t>
  </si>
  <si>
    <t>NP</t>
  </si>
  <si>
    <t>SP</t>
  </si>
  <si>
    <t>Avg</t>
  </si>
  <si>
    <t>X</t>
  </si>
  <si>
    <t>Company Name</t>
  </si>
  <si>
    <t>Year</t>
  </si>
  <si>
    <t>Steam</t>
  </si>
  <si>
    <t>Hydro</t>
  </si>
  <si>
    <t>Pumped Sto</t>
  </si>
  <si>
    <t>Other</t>
  </si>
  <si>
    <t>less MWh for PS</t>
  </si>
  <si>
    <t>Pacific Gas &amp; Electric Co.</t>
  </si>
  <si>
    <t>San Diego Gas &amp; Electric Co.</t>
  </si>
  <si>
    <t>Southern California Edison Co.</t>
  </si>
  <si>
    <t>PG&amp;E Hydro Gen (data from Kristian)</t>
  </si>
  <si>
    <t>SCE Monthly Gen Data from UMFOR</t>
  </si>
  <si>
    <t>Nuclear</t>
  </si>
  <si>
    <t>Total</t>
  </si>
  <si>
    <t>RDI PowerDat</t>
  </si>
  <si>
    <t>Net Gen MWh</t>
  </si>
  <si>
    <t>Hydro Shape</t>
  </si>
  <si>
    <t>HOURS</t>
  </si>
  <si>
    <t>PG&amp;E</t>
  </si>
  <si>
    <t>Coal</t>
  </si>
  <si>
    <t>total MWh generated (close to RDI)</t>
  </si>
  <si>
    <t>Therm Shape</t>
  </si>
  <si>
    <t>Therm Shape (Apply to PG&amp;E and SDGE therms)</t>
  </si>
  <si>
    <t>Therm</t>
  </si>
  <si>
    <t>SCE</t>
  </si>
  <si>
    <t>SDGE</t>
  </si>
  <si>
    <t>AVERAGE GENERATION BY MONTH (MW)</t>
  </si>
  <si>
    <t>TOTAL</t>
  </si>
  <si>
    <t>UDCs</t>
  </si>
  <si>
    <t>Average Generation (MW)</t>
  </si>
  <si>
    <t>UDC Resources</t>
  </si>
  <si>
    <t>Short</t>
  </si>
  <si>
    <t>Based on most recent data available (RDI, Kristian's PG&amp;E Hydro, or UMFOR)</t>
  </si>
  <si>
    <t>Int Rates Curve</t>
  </si>
  <si>
    <t>Forward Power Price Curves, Volatilities and Price Profile</t>
  </si>
  <si>
    <t>Gas Curves</t>
  </si>
  <si>
    <t>Model Volatility</t>
  </si>
  <si>
    <t>Please note that as of now, Omicron bid and offer vols are derived from mid using fixed 7% spreads.</t>
  </si>
  <si>
    <t>REGION 11</t>
  </si>
  <si>
    <t>SP15</t>
  </si>
  <si>
    <t>Smile Table</t>
  </si>
  <si>
    <t>NYMEX</t>
  </si>
  <si>
    <t>Omicron Volatility</t>
  </si>
  <si>
    <t>Nymex Price</t>
  </si>
  <si>
    <t>Adjusted</t>
  </si>
  <si>
    <t>Monthly Volatilities</t>
  </si>
  <si>
    <t>Intra-Month Volatilties</t>
  </si>
  <si>
    <t>Strike-Mid</t>
  </si>
  <si>
    <t>Smile</t>
  </si>
  <si>
    <t>Price</t>
  </si>
  <si>
    <t>Volatility</t>
  </si>
  <si>
    <t>Spreads</t>
  </si>
  <si>
    <t>Change in</t>
  </si>
  <si>
    <t>Basis</t>
  </si>
  <si>
    <t>Gas</t>
  </si>
  <si>
    <t>OFF-PEAK</t>
  </si>
  <si>
    <t>Saturday</t>
  </si>
  <si>
    <t>Sunday</t>
  </si>
  <si>
    <t>Capacity</t>
  </si>
  <si>
    <t>OffPeak</t>
  </si>
  <si>
    <t>Group</t>
  </si>
  <si>
    <t>Prudent</t>
  </si>
  <si>
    <t>Bid</t>
  </si>
  <si>
    <t>Mid</t>
  </si>
  <si>
    <t>Offer</t>
  </si>
  <si>
    <t>Tenths of 1c</t>
  </si>
  <si>
    <t>Vol</t>
  </si>
  <si>
    <t>Code</t>
  </si>
  <si>
    <t>Start</t>
  </si>
  <si>
    <t>End</t>
  </si>
  <si>
    <t>($/MWH)</t>
  </si>
  <si>
    <t>Daily Price Profile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</si>
  <si>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</si>
  <si>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</si>
  <si>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</si>
  <si>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</si>
  <si>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</si>
  <si>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</si>
  <si>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</si>
  <si>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</si>
  <si>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</si>
  <si>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</si>
  <si>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</si>
  <si>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</si>
  <si>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</si>
  <si>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</si>
  <si>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2</t>
  </si>
  <si>
    <t>1</t>
  </si>
  <si>
    <t>Volatility Smile</t>
  </si>
  <si>
    <t>Price Sensitivies</t>
  </si>
  <si>
    <t>REGION 10</t>
  </si>
  <si>
    <t>NP15</t>
  </si>
  <si>
    <t>PEAK SWAP PRICES</t>
  </si>
  <si>
    <t>OFF PEAK SWAP PRICES</t>
  </si>
  <si>
    <t>ALL</t>
  </si>
  <si>
    <t>Pricing Date</t>
  </si>
  <si>
    <t>Availability</t>
  </si>
  <si>
    <t>Number Of Various Days</t>
  </si>
  <si>
    <t>Between Deal Start And End</t>
  </si>
  <si>
    <t>Interest</t>
  </si>
  <si>
    <t>Week</t>
  </si>
  <si>
    <t>Sat</t>
  </si>
  <si>
    <t>Sun</t>
  </si>
  <si>
    <t>Hol</t>
  </si>
  <si>
    <t>Rate</t>
  </si>
  <si>
    <t>-Hol</t>
  </si>
  <si>
    <t>Hours</t>
  </si>
  <si>
    <t>May-Sep Fixed Price</t>
  </si>
  <si>
    <t>May-Sep</t>
  </si>
  <si>
    <t>Q3 Fixed Price</t>
  </si>
  <si>
    <t>Average</t>
  </si>
  <si>
    <r>
      <t>Note:</t>
    </r>
    <r>
      <rPr>
        <sz val="10"/>
        <rFont val="Arial"/>
        <family val="2"/>
      </rPr>
      <t xml:space="preserve">  Notional prices subject to change, for illustrative purposes only.</t>
    </r>
  </si>
  <si>
    <t>% Allocation</t>
  </si>
  <si>
    <t>May-Sep Fixed Price (5 yrs)</t>
  </si>
  <si>
    <t>Q3 Fixed Price (5yrs)</t>
  </si>
  <si>
    <t>Portfolio Allocation Among Various Forward Contracts</t>
  </si>
  <si>
    <t>As % of Maximum Monthly Average Short Position (Peak and Off Peak)</t>
  </si>
  <si>
    <t>Max Monthly Avg Short Position</t>
  </si>
  <si>
    <t>(7 x 24 Blended Price)</t>
  </si>
  <si>
    <t>Forward Contracts</t>
  </si>
  <si>
    <t>Max Short</t>
  </si>
  <si>
    <t>Portfolio Allocation</t>
  </si>
  <si>
    <t>BLENDED PRICES (7 X 24) FOR GRAPH</t>
  </si>
  <si>
    <t>Portfolio Weighted Avg</t>
  </si>
  <si>
    <t>Average 5-Year Cost of Energy in Portfolio</t>
  </si>
  <si>
    <t>Average prices include an assumed cost of $55/Mwh for power generated by UDC resources</t>
  </si>
  <si>
    <t>QF Purchases 7/98-6/99</t>
  </si>
  <si>
    <t>Therm + QF</t>
  </si>
  <si>
    <t>(MID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</si>
</sst>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8" formatCode="\Q0"/>
    <numFmt numFmtId="181" formatCode="#,##0.0000_);[Red]\(#,##0.0000\)"/>
    <numFmt numFmtId="183" formatCode="\Q\ 0"/>
    <numFmt numFmtId="184" formatCode="\n\o\t\ \Q0"/>
  </numFmts>
  <fonts count="6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color indexed="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0" fontId="12" fillId="2" borderId="1">
      <alignment horizontal="center" vertical="center"/>
    </xf>
    <xf numFmtId="6" fontId="8" fillId="0" borderId="0">
      <protection locked="0"/>
    </xf>
    <xf numFmtId="0" fontId="1" fillId="0" borderId="0">
      <protection locked="0"/>
    </xf>
    <xf numFmtId="38" fontId="21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4" fillId="0" borderId="2" applyNumberFormat="0" applyFill="0" applyAlignment="0" applyProtection="0"/>
    <xf numFmtId="10" fontId="21" fillId="5" borderId="3" applyNumberFormat="0" applyBorder="0" applyAlignment="0" applyProtection="0"/>
    <xf numFmtId="37" fontId="25" fillId="0" borderId="0"/>
    <xf numFmtId="0" fontId="26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7" fontId="21" fillId="7" borderId="0" applyNumberFormat="0" applyBorder="0" applyAlignment="0" applyProtection="0"/>
    <xf numFmtId="37" fontId="32" fillId="0" borderId="0"/>
    <xf numFmtId="3" fontId="63" fillId="0" borderId="2" applyProtection="0"/>
  </cellStyleXfs>
  <cellXfs count="136">
    <xf numFmtId="0" fontId="0" fillId="0" borderId="0" xfId="0"/>
    <xf numFmtId="0" fontId="2" fillId="0" borderId="0" xfId="0" applyFont="1"/>
    <xf numFmtId="9" fontId="0" fillId="0" borderId="0" xfId="0" applyNumberFormat="1"/>
    <xf numFmtId="9" fontId="2" fillId="7" borderId="3" xfId="0" applyNumberFormat="1" applyFont="1" applyFill="1" applyBorder="1" applyAlignment="1">
      <alignment horizontal="center"/>
    </xf>
    <xf numFmtId="4" fontId="0" fillId="0" borderId="0" xfId="0" applyNumberFormat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9" fontId="0" fillId="0" borderId="8" xfId="0" applyNumberFormat="1" applyBorder="1"/>
    <xf numFmtId="9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3" fontId="0" fillId="0" borderId="4" xfId="0" applyNumberFormat="1" applyBorder="1"/>
    <xf numFmtId="3" fontId="0" fillId="0" borderId="11" xfId="0" applyNumberFormat="1" applyBorder="1"/>
    <xf numFmtId="0" fontId="0" fillId="0" borderId="9" xfId="0" applyBorder="1"/>
    <xf numFmtId="2" fontId="2" fillId="8" borderId="12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right"/>
    </xf>
    <xf numFmtId="14" fontId="0" fillId="0" borderId="0" xfId="0" applyNumberFormat="1"/>
    <xf numFmtId="168" fontId="0" fillId="9" borderId="3" xfId="0" applyNumberFormat="1" applyFill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7" fontId="0" fillId="0" borderId="0" xfId="0" applyNumberFormat="1"/>
    <xf numFmtId="3" fontId="0" fillId="0" borderId="0" xfId="0" applyNumberFormat="1"/>
    <xf numFmtId="40" fontId="0" fillId="0" borderId="15" xfId="0" applyNumberFormat="1" applyBorder="1"/>
    <xf numFmtId="40" fontId="0" fillId="0" borderId="0" xfId="0" applyNumberFormat="1" applyBorder="1"/>
    <xf numFmtId="40" fontId="2" fillId="0" borderId="10" xfId="0" applyNumberFormat="1" applyFont="1" applyBorder="1"/>
    <xf numFmtId="40" fontId="0" fillId="0" borderId="16" xfId="0" applyNumberFormat="1" applyBorder="1"/>
    <xf numFmtId="40" fontId="0" fillId="0" borderId="4" xfId="0" applyNumberFormat="1" applyBorder="1"/>
    <xf numFmtId="40" fontId="2" fillId="0" borderId="11" xfId="0" applyNumberFormat="1" applyFont="1" applyBorder="1"/>
    <xf numFmtId="40" fontId="0" fillId="0" borderId="0" xfId="0" applyNumberFormat="1"/>
    <xf numFmtId="40" fontId="2" fillId="0" borderId="0" xfId="0" applyNumberFormat="1" applyFont="1"/>
    <xf numFmtId="0" fontId="0" fillId="0" borderId="4" xfId="0" applyBorder="1"/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38" fontId="0" fillId="0" borderId="0" xfId="0" applyNumberFormat="1"/>
    <xf numFmtId="181" fontId="0" fillId="0" borderId="0" xfId="0" applyNumberFormat="1"/>
    <xf numFmtId="38" fontId="0" fillId="0" borderId="4" xfId="0" applyNumberFormat="1" applyBorder="1"/>
    <xf numFmtId="38" fontId="2" fillId="0" borderId="0" xfId="0" applyNumberFormat="1" applyFont="1"/>
    <xf numFmtId="38" fontId="2" fillId="9" borderId="3" xfId="0" applyNumberFormat="1" applyFont="1" applyFill="1" applyBorder="1"/>
    <xf numFmtId="0" fontId="3" fillId="0" borderId="4" xfId="0" applyFont="1" applyBorder="1" applyAlignment="1">
      <alignment horizontal="left"/>
    </xf>
    <xf numFmtId="38" fontId="0" fillId="0" borderId="0" xfId="0" applyNumberFormat="1" applyBorder="1"/>
    <xf numFmtId="0" fontId="0" fillId="0" borderId="0" xfId="0" applyBorder="1"/>
    <xf numFmtId="38" fontId="0" fillId="0" borderId="0" xfId="0" applyNumberFormat="1" applyFill="1" applyBorder="1"/>
    <xf numFmtId="0" fontId="2" fillId="0" borderId="0" xfId="0" applyFont="1" applyFill="1" applyBorder="1"/>
    <xf numFmtId="0" fontId="0" fillId="0" borderId="0" xfId="0" applyFill="1" applyBorder="1"/>
    <xf numFmtId="0" fontId="2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38" fontId="0" fillId="0" borderId="19" xfId="0" applyNumberFormat="1" applyBorder="1"/>
    <xf numFmtId="38" fontId="0" fillId="0" borderId="21" xfId="0" applyNumberFormat="1" applyBorder="1"/>
    <xf numFmtId="38" fontId="0" fillId="0" borderId="22" xfId="0" applyNumberFormat="1" applyBorder="1"/>
    <xf numFmtId="0" fontId="0" fillId="0" borderId="23" xfId="0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38" fontId="2" fillId="0" borderId="0" xfId="0" applyNumberFormat="1" applyFont="1" applyFill="1" applyBorder="1"/>
    <xf numFmtId="38" fontId="2" fillId="0" borderId="24" xfId="0" applyNumberFormat="1" applyFont="1" applyBorder="1"/>
    <xf numFmtId="38" fontId="2" fillId="0" borderId="26" xfId="0" applyNumberFormat="1" applyFont="1" applyBorder="1"/>
    <xf numFmtId="0" fontId="0" fillId="0" borderId="0" xfId="0" applyAlignment="1">
      <alignment horizontal="right"/>
    </xf>
    <xf numFmtId="3" fontId="2" fillId="0" borderId="3" xfId="0" applyNumberFormat="1" applyFont="1" applyBorder="1" applyAlignment="1">
      <alignment horizontal="center"/>
    </xf>
    <xf numFmtId="3" fontId="0" fillId="0" borderId="27" xfId="0" applyNumberFormat="1" applyBorder="1"/>
    <xf numFmtId="3" fontId="0" fillId="7" borderId="15" xfId="0" applyNumberFormat="1" applyFill="1" applyBorder="1"/>
    <xf numFmtId="3" fontId="0" fillId="7" borderId="16" xfId="0" applyNumberFormat="1" applyFill="1" applyBorder="1"/>
    <xf numFmtId="0" fontId="2" fillId="0" borderId="28" xfId="0" applyFont="1" applyBorder="1"/>
    <xf numFmtId="0" fontId="0" fillId="0" borderId="29" xfId="0" applyBorder="1"/>
    <xf numFmtId="0" fontId="0" fillId="0" borderId="30" xfId="0" applyBorder="1"/>
    <xf numFmtId="183" fontId="2" fillId="0" borderId="0" xfId="0" applyNumberFormat="1" applyFont="1" applyAlignment="1">
      <alignment horizontal="center"/>
    </xf>
    <xf numFmtId="18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2" fillId="0" borderId="31" xfId="0" applyFont="1" applyBorder="1" applyAlignment="1">
      <alignment horizontal="centerContinuous"/>
    </xf>
    <xf numFmtId="0" fontId="12" fillId="0" borderId="32" xfId="0" applyFont="1" applyBorder="1" applyAlignment="1">
      <alignment horizontal="centerContinuous"/>
    </xf>
    <xf numFmtId="0" fontId="12" fillId="0" borderId="33" xfId="0" applyFont="1" applyBorder="1" applyAlignment="1">
      <alignment horizontal="centerContinuous"/>
    </xf>
    <xf numFmtId="14" fontId="2" fillId="0" borderId="0" xfId="0" applyNumberFormat="1" applyFont="1" applyAlignment="1">
      <alignment horizontal="center"/>
    </xf>
    <xf numFmtId="0" fontId="1" fillId="0" borderId="19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34" xfId="0" applyFont="1" applyBorder="1" applyAlignment="1">
      <alignment horizontal="centerContinuous"/>
    </xf>
    <xf numFmtId="0" fontId="1" fillId="0" borderId="20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35" xfId="0" applyFont="1" applyBorder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2" xfId="0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17" fontId="0" fillId="4" borderId="0" xfId="0" applyNumberFormat="1" applyFill="1" applyBorder="1" applyAlignment="1">
      <alignment horizontal="center"/>
    </xf>
    <xf numFmtId="10" fontId="0" fillId="0" borderId="0" xfId="0" applyNumberFormat="1" applyBorder="1"/>
    <xf numFmtId="164" fontId="0" fillId="0" borderId="0" xfId="0" applyNumberFormat="1" applyBorder="1"/>
    <xf numFmtId="0" fontId="0" fillId="0" borderId="17" xfId="0" quotePrefix="1" applyBorder="1"/>
    <xf numFmtId="0" fontId="0" fillId="0" borderId="18" xfId="0" quotePrefix="1" applyBorder="1"/>
    <xf numFmtId="0" fontId="0" fillId="0" borderId="37" xfId="0" applyBorder="1"/>
    <xf numFmtId="17" fontId="0" fillId="0" borderId="0" xfId="0" applyNumberFormat="1" applyBorder="1" applyAlignment="1">
      <alignment horizontal="center"/>
    </xf>
    <xf numFmtId="0" fontId="0" fillId="0" borderId="0" xfId="0" quotePrefix="1" applyBorder="1"/>
    <xf numFmtId="0" fontId="0" fillId="0" borderId="34" xfId="0" applyBorder="1"/>
    <xf numFmtId="0" fontId="0" fillId="0" borderId="21" xfId="0" applyBorder="1"/>
    <xf numFmtId="0" fontId="0" fillId="0" borderId="22" xfId="0" quotePrefix="1" applyBorder="1"/>
    <xf numFmtId="0" fontId="0" fillId="0" borderId="36" xfId="0" applyBorder="1"/>
    <xf numFmtId="17" fontId="0" fillId="0" borderId="0" xfId="0" applyNumberFormat="1" applyBorder="1"/>
    <xf numFmtId="1" fontId="0" fillId="0" borderId="0" xfId="0" applyNumberFormat="1" applyBorder="1"/>
    <xf numFmtId="0" fontId="64" fillId="0" borderId="6" xfId="0" applyFont="1" applyBorder="1" applyAlignment="1">
      <alignment horizontal="center"/>
    </xf>
    <xf numFmtId="3" fontId="64" fillId="0" borderId="0" xfId="0" applyNumberFormat="1" applyFont="1" applyBorder="1"/>
    <xf numFmtId="3" fontId="64" fillId="0" borderId="4" xfId="0" applyNumberFormat="1" applyFont="1" applyBorder="1"/>
    <xf numFmtId="3" fontId="64" fillId="0" borderId="0" xfId="0" applyNumberFormat="1" applyFont="1"/>
    <xf numFmtId="0" fontId="2" fillId="0" borderId="4" xfId="0" applyFont="1" applyBorder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2" fontId="2" fillId="8" borderId="3" xfId="0" applyNumberFormat="1" applyFont="1" applyFill="1" applyBorder="1" applyAlignment="1">
      <alignment horizontal="center"/>
    </xf>
    <xf numFmtId="4" fontId="3" fillId="0" borderId="0" xfId="0" applyNumberFormat="1" applyFont="1"/>
    <xf numFmtId="0" fontId="65" fillId="0" borderId="0" xfId="0" applyFont="1"/>
    <xf numFmtId="4" fontId="2" fillId="0" borderId="0" xfId="0" applyNumberFormat="1" applyFont="1"/>
    <xf numFmtId="9" fontId="2" fillId="7" borderId="38" xfId="0" applyNumberFormat="1" applyFont="1" applyFill="1" applyBorder="1" applyAlignment="1">
      <alignment horizontal="center"/>
    </xf>
    <xf numFmtId="4" fontId="2" fillId="0" borderId="4" xfId="0" applyNumberFormat="1" applyFont="1" applyBorder="1"/>
    <xf numFmtId="0" fontId="2" fillId="0" borderId="28" xfId="0" applyFont="1" applyBorder="1" applyAlignment="1">
      <alignment horizontal="centerContinuous"/>
    </xf>
    <xf numFmtId="0" fontId="0" fillId="0" borderId="30" xfId="0" applyBorder="1" applyAlignment="1">
      <alignment horizontal="centerContinuous"/>
    </xf>
    <xf numFmtId="0" fontId="0" fillId="0" borderId="29" xfId="0" applyBorder="1" applyAlignment="1">
      <alignment horizontal="center"/>
    </xf>
    <xf numFmtId="0" fontId="0" fillId="0" borderId="0" xfId="0" applyAlignment="1">
      <alignment horizontal="left" indent="1"/>
    </xf>
    <xf numFmtId="9" fontId="0" fillId="0" borderId="0" xfId="0" applyNumberFormat="1" applyAlignment="1">
      <alignment horizontal="right"/>
    </xf>
    <xf numFmtId="3" fontId="3" fillId="0" borderId="3" xfId="0" applyNumberFormat="1" applyFont="1" applyBorder="1" applyAlignment="1">
      <alignment horizontal="right"/>
    </xf>
    <xf numFmtId="40" fontId="66" fillId="0" borderId="0" xfId="0" applyNumberFormat="1" applyFont="1" applyBorder="1"/>
    <xf numFmtId="0" fontId="0" fillId="0" borderId="6" xfId="0" applyBorder="1" applyAlignment="1"/>
    <xf numFmtId="0" fontId="66" fillId="0" borderId="6" xfId="0" applyFont="1" applyBorder="1" applyAlignment="1"/>
    <xf numFmtId="0" fontId="0" fillId="0" borderId="14" xfId="0" applyBorder="1" applyAlignment="1"/>
    <xf numFmtId="0" fontId="3" fillId="0" borderId="14" xfId="0" applyFont="1" applyBorder="1" applyAlignment="1"/>
    <xf numFmtId="40" fontId="0" fillId="7" borderId="3" xfId="0" applyNumberFormat="1" applyFill="1" applyBorder="1"/>
  </cellXfs>
  <cellStyles count="18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Percent [2]" xfId="13"/>
    <cellStyle name="Total" xfId="14" builtinId="25" customBuiltin="1"/>
    <cellStyle name="Unprot" xfId="15"/>
    <cellStyle name="Unprot$" xfId="16"/>
    <cellStyle name="Unprotect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Covering Short Position with a Portfolio of Forward Contracts</a:t>
            </a:r>
            <a:endParaRPr lang="en-US" sz="14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2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Monthly </a:t>
            </a:r>
            <a:r>
              <a:rPr lang="en-US" sz="11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</a:t>
            </a:r>
            <a:r>
              <a:rPr lang="en-US" sz="112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Load</a:t>
            </a:r>
          </a:p>
        </c:rich>
      </c:tx>
      <c:layout>
        <c:manualLayout>
          <c:xMode val="edge"/>
          <c:yMode val="edge"/>
          <c:x val="0.1630310902468709"/>
          <c:y val="3.16344463971880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47767051031867"/>
          <c:y val="0.20562390158172233"/>
          <c:w val="0.82319219511976349"/>
          <c:h val="0.69244288224956063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PeakMonthlyAvg!$C$13</c:f>
              <c:strCache>
                <c:ptCount val="1"/>
                <c:pt idx="0">
                  <c:v>UDC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PeakMonthlyAvg!$C$14:$C$25</c:f>
              <c:numCache>
                <c:formatCode>#,##0</c:formatCode>
                <c:ptCount val="12"/>
                <c:pt idx="0">
                  <c:v>9788.0659463082648</c:v>
                </c:pt>
                <c:pt idx="1">
                  <c:v>10258.212730190735</c:v>
                </c:pt>
                <c:pt idx="2">
                  <c:v>10546.379316003595</c:v>
                </c:pt>
                <c:pt idx="3">
                  <c:v>10781.859000004699</c:v>
                </c:pt>
                <c:pt idx="4">
                  <c:v>10910.298676134951</c:v>
                </c:pt>
                <c:pt idx="5">
                  <c:v>12685.538794168846</c:v>
                </c:pt>
                <c:pt idx="6">
                  <c:v>11898.855738594659</c:v>
                </c:pt>
                <c:pt idx="7">
                  <c:v>11420.083058318183</c:v>
                </c:pt>
                <c:pt idx="8">
                  <c:v>11552.727930455807</c:v>
                </c:pt>
                <c:pt idx="9">
                  <c:v>9907.7052310606032</c:v>
                </c:pt>
                <c:pt idx="10">
                  <c:v>10325.259565816441</c:v>
                </c:pt>
                <c:pt idx="11">
                  <c:v>10181.036637699137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F-4A96-9C07-C05BEA6E19AF}"/>
            </c:ext>
          </c:extLst>
        </c:ser>
        <c:ser>
          <c:idx val="3"/>
          <c:order val="1"/>
          <c:tx>
            <c:strRef>
              <c:f>PeakMonthlyAvg!$E$13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PeakMonthlyAvg!$E$14:$E$25</c:f>
              <c:numCache>
                <c:formatCode>#,##0</c:formatCode>
                <c:ptCount val="12"/>
                <c:pt idx="0">
                  <c:v>9114.8000000000011</c:v>
                </c:pt>
                <c:pt idx="1">
                  <c:v>9114.8000000000011</c:v>
                </c:pt>
                <c:pt idx="2">
                  <c:v>9114.8000000000011</c:v>
                </c:pt>
                <c:pt idx="3">
                  <c:v>9114.8000000000011</c:v>
                </c:pt>
                <c:pt idx="4">
                  <c:v>9114.8000000000011</c:v>
                </c:pt>
                <c:pt idx="5">
                  <c:v>9114.8000000000011</c:v>
                </c:pt>
                <c:pt idx="6">
                  <c:v>9114.8000000000011</c:v>
                </c:pt>
                <c:pt idx="7">
                  <c:v>9114.8000000000011</c:v>
                </c:pt>
                <c:pt idx="8">
                  <c:v>9114.8000000000011</c:v>
                </c:pt>
                <c:pt idx="9">
                  <c:v>9114.8000000000011</c:v>
                </c:pt>
                <c:pt idx="10">
                  <c:v>9114.8000000000011</c:v>
                </c:pt>
                <c:pt idx="11">
                  <c:v>9114.8000000000011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9F-4A96-9C07-C05BEA6E19AF}"/>
            </c:ext>
          </c:extLst>
        </c:ser>
        <c:ser>
          <c:idx val="4"/>
          <c:order val="2"/>
          <c:tx>
            <c:strRef>
              <c:f>PeakMonthlyAvg!$F$13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PeakMonthlyAvg!$F$14:$F$25</c:f>
              <c:numCache>
                <c:formatCode>#,##0</c:formatCode>
                <c:ptCount val="12"/>
                <c:pt idx="0">
                  <c:v>6836.0999999999995</c:v>
                </c:pt>
                <c:pt idx="1">
                  <c:v>6836.0999999999995</c:v>
                </c:pt>
                <c:pt idx="2">
                  <c:v>6836.0999999999995</c:v>
                </c:pt>
                <c:pt idx="3">
                  <c:v>6836.0999999999995</c:v>
                </c:pt>
                <c:pt idx="4">
                  <c:v>6836.0999999999995</c:v>
                </c:pt>
                <c:pt idx="5">
                  <c:v>6836.0999999999995</c:v>
                </c:pt>
                <c:pt idx="6">
                  <c:v>6836.0999999999995</c:v>
                </c:pt>
                <c:pt idx="7">
                  <c:v>6836.0999999999995</c:v>
                </c:pt>
                <c:pt idx="8">
                  <c:v>6836.0999999999995</c:v>
                </c:pt>
                <c:pt idx="9">
                  <c:v>6836.0999999999995</c:v>
                </c:pt>
                <c:pt idx="10">
                  <c:v>6836.0999999999995</c:v>
                </c:pt>
                <c:pt idx="11">
                  <c:v>6836.0999999999995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9F-4A96-9C07-C05BEA6E19AF}"/>
            </c:ext>
          </c:extLst>
        </c:ser>
        <c:ser>
          <c:idx val="5"/>
          <c:order val="3"/>
          <c:tx>
            <c:strRef>
              <c:f>PeakMonthlyAvg!$G$13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PeakMonthlyAvg!$G$14:$G$25</c:f>
              <c:numCache>
                <c:formatCode>#,##0</c:formatCode>
                <c:ptCount val="12"/>
                <c:pt idx="0">
                  <c:v>4557.4000000000005</c:v>
                </c:pt>
                <c:pt idx="1">
                  <c:v>4557.4000000000005</c:v>
                </c:pt>
                <c:pt idx="2">
                  <c:v>4557.4000000000005</c:v>
                </c:pt>
                <c:pt idx="3">
                  <c:v>4557.4000000000005</c:v>
                </c:pt>
                <c:pt idx="4">
                  <c:v>4557.4000000000005</c:v>
                </c:pt>
                <c:pt idx="5">
                  <c:v>4557.4000000000005</c:v>
                </c:pt>
                <c:pt idx="6">
                  <c:v>4557.4000000000005</c:v>
                </c:pt>
                <c:pt idx="7">
                  <c:v>4557.4000000000005</c:v>
                </c:pt>
                <c:pt idx="8">
                  <c:v>4557.4000000000005</c:v>
                </c:pt>
                <c:pt idx="9">
                  <c:v>4557.4000000000005</c:v>
                </c:pt>
                <c:pt idx="10">
                  <c:v>4557.4000000000005</c:v>
                </c:pt>
                <c:pt idx="11">
                  <c:v>4557.4000000000005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9F-4A96-9C07-C05BEA6E19AF}"/>
            </c:ext>
          </c:extLst>
        </c:ser>
        <c:ser>
          <c:idx val="0"/>
          <c:order val="4"/>
          <c:tx>
            <c:strRef>
              <c:f>PeakMonthlyAvg!$H$13</c:f>
              <c:strCache>
                <c:ptCount val="1"/>
                <c:pt idx="0">
                  <c:v>May-Sep Fixed Price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PeakMonthlyAvg!$H$14:$H$25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6836.0999999999995</c:v>
                </c:pt>
                <c:pt idx="5">
                  <c:v>6836.0999999999995</c:v>
                </c:pt>
                <c:pt idx="6">
                  <c:v>6836.0999999999995</c:v>
                </c:pt>
                <c:pt idx="7">
                  <c:v>6836.0999999999995</c:v>
                </c:pt>
                <c:pt idx="8">
                  <c:v>6836.0999999999995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9F-4A96-9C07-C05BEA6E19AF}"/>
            </c:ext>
          </c:extLst>
        </c:ser>
        <c:ser>
          <c:idx val="1"/>
          <c:order val="5"/>
          <c:tx>
            <c:strRef>
              <c:f>PeakMonthlyAvg!$I$13</c:f>
              <c:strCache>
                <c:ptCount val="1"/>
                <c:pt idx="0">
                  <c:v>Q3 Fixed Price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PeakMonthlyAvg!$I$14:$I$25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4557.4000000000005</c:v>
                </c:pt>
                <c:pt idx="7">
                  <c:v>4557.4000000000005</c:v>
                </c:pt>
                <c:pt idx="8">
                  <c:v>4557.4000000000005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9F-4A96-9C07-C05BEA6E19AF}"/>
            </c:ext>
          </c:extLst>
        </c:ser>
        <c:ser>
          <c:idx val="6"/>
          <c:order val="6"/>
          <c:tx>
            <c:strRef>
              <c:f>PeakMonthlyAvg!$J$13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PeakMonthlyAvg!$J$14:$J$25</c:f>
              <c:numCache>
                <c:formatCode>#,##0</c:formatCode>
                <c:ptCount val="12"/>
                <c:pt idx="0">
                  <c:v>2378.6340536917342</c:v>
                </c:pt>
                <c:pt idx="1">
                  <c:v>1304.4872698092622</c:v>
                </c:pt>
                <c:pt idx="2">
                  <c:v>1285.3206839964041</c:v>
                </c:pt>
                <c:pt idx="3">
                  <c:v>1722.8409999953001</c:v>
                </c:pt>
                <c:pt idx="4">
                  <c:v>1266.3013238650456</c:v>
                </c:pt>
                <c:pt idx="5">
                  <c:v>3417.0612058311526</c:v>
                </c:pt>
                <c:pt idx="6">
                  <c:v>1773.3442614053347</c:v>
                </c:pt>
                <c:pt idx="7">
                  <c:v>1339.1169416818157</c:v>
                </c:pt>
                <c:pt idx="8">
                  <c:v>788.47206954419016</c:v>
                </c:pt>
                <c:pt idx="9">
                  <c:v>6275.9947689393957</c:v>
                </c:pt>
                <c:pt idx="10">
                  <c:v>2346.4404341835543</c:v>
                </c:pt>
                <c:pt idx="11">
                  <c:v>3629.6633623008602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9F-4A96-9C07-C05BEA6E1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90153304"/>
        <c:axId val="1"/>
      </c:barChart>
      <c:dateAx>
        <c:axId val="19015330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153304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0413340680914472"/>
          <c:y val="0.60808435852372589"/>
          <c:w val="0.24110231656227385"/>
          <c:h val="0.251318101933216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Cost of Energy in Portfolio</a:t>
            </a:r>
            <a:endParaRPr lang="en-US" sz="14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2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7 x 24 Notional Prices (</a:t>
            </a:r>
            <a:r>
              <a:rPr lang="en-US" sz="11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Mid</a:t>
            </a:r>
            <a:r>
              <a:rPr lang="en-US" sz="112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 for 2001-2005</a:t>
            </a:r>
          </a:p>
        </c:rich>
      </c:tx>
      <c:layout>
        <c:manualLayout>
          <c:xMode val="edge"/>
          <c:yMode val="edge"/>
          <c:x val="0.28801895974808461"/>
          <c:y val="1.91972403966929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33664564512662"/>
          <c:y val="0.16055873786325037"/>
          <c:w val="0.79262817722672907"/>
          <c:h val="0.74520196812617279"/>
        </c:manualLayout>
      </c:layout>
      <c:lineChart>
        <c:grouping val="standard"/>
        <c:varyColors val="0"/>
        <c:ser>
          <c:idx val="9"/>
          <c:order val="0"/>
          <c:tx>
            <c:strRef>
              <c:f>PeakMonthlyAvg!$AB$13</c:f>
              <c:strCache>
                <c:ptCount val="1"/>
                <c:pt idx="0">
                  <c:v>Portfolio 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PeakMonthlyAvg!$AB$14:$AB$73</c:f>
              <c:numCache>
                <c:formatCode>#,##0.00_);[Red]\(#,##0.00\)</c:formatCode>
                <c:ptCount val="60"/>
                <c:pt idx="0">
                  <c:v>89.41724259088069</c:v>
                </c:pt>
                <c:pt idx="1">
                  <c:v>82.019004113438143</c:v>
                </c:pt>
                <c:pt idx="2">
                  <c:v>82.125794101648367</c:v>
                </c:pt>
                <c:pt idx="3">
                  <c:v>80.434711774452865</c:v>
                </c:pt>
                <c:pt idx="4">
                  <c:v>82.209214253772657</c:v>
                </c:pt>
                <c:pt idx="5">
                  <c:v>84.313949226270438</c:v>
                </c:pt>
                <c:pt idx="6">
                  <c:v>84.831527582576669</c:v>
                </c:pt>
                <c:pt idx="7">
                  <c:v>85.698439563137242</c:v>
                </c:pt>
                <c:pt idx="8">
                  <c:v>83.828268541265928</c:v>
                </c:pt>
                <c:pt idx="9">
                  <c:v>83.167594770663641</c:v>
                </c:pt>
                <c:pt idx="10">
                  <c:v>79.989172822445042</c:v>
                </c:pt>
                <c:pt idx="11">
                  <c:v>80.803872985757536</c:v>
                </c:pt>
                <c:pt idx="12">
                  <c:v>70.232860815002525</c:v>
                </c:pt>
                <c:pt idx="13">
                  <c:v>69.289049512730273</c:v>
                </c:pt>
                <c:pt idx="14">
                  <c:v>68.95953804941206</c:v>
                </c:pt>
                <c:pt idx="15">
                  <c:v>68.812318537530999</c:v>
                </c:pt>
                <c:pt idx="16">
                  <c:v>72.684912516878072</c:v>
                </c:pt>
                <c:pt idx="17">
                  <c:v>72.509134821689599</c:v>
                </c:pt>
                <c:pt idx="18">
                  <c:v>76.827845077382463</c:v>
                </c:pt>
                <c:pt idx="19">
                  <c:v>77.185524298705445</c:v>
                </c:pt>
                <c:pt idx="20">
                  <c:v>76.353456161642043</c:v>
                </c:pt>
                <c:pt idx="21">
                  <c:v>71.112906356065977</c:v>
                </c:pt>
                <c:pt idx="22">
                  <c:v>69.093476963732613</c:v>
                </c:pt>
                <c:pt idx="23">
                  <c:v>69.125087954302032</c:v>
                </c:pt>
                <c:pt idx="24">
                  <c:v>65.543408301575553</c:v>
                </c:pt>
                <c:pt idx="25">
                  <c:v>65.585933000274125</c:v>
                </c:pt>
                <c:pt idx="26">
                  <c:v>65.356076538512127</c:v>
                </c:pt>
                <c:pt idx="27">
                  <c:v>65.370652166050959</c:v>
                </c:pt>
                <c:pt idx="28">
                  <c:v>69.608524453272807</c:v>
                </c:pt>
                <c:pt idx="29">
                  <c:v>69.299279413416471</c:v>
                </c:pt>
                <c:pt idx="30">
                  <c:v>74.037610579609179</c:v>
                </c:pt>
                <c:pt idx="31">
                  <c:v>74.317083737209927</c:v>
                </c:pt>
                <c:pt idx="32">
                  <c:v>73.902068698317635</c:v>
                </c:pt>
                <c:pt idx="33">
                  <c:v>65.139080512310287</c:v>
                </c:pt>
                <c:pt idx="34">
                  <c:v>65.202217552364289</c:v>
                </c:pt>
                <c:pt idx="35">
                  <c:v>64.745023590972735</c:v>
                </c:pt>
                <c:pt idx="36">
                  <c:v>63.638185119133844</c:v>
                </c:pt>
                <c:pt idx="37">
                  <c:v>63.909831466932964</c:v>
                </c:pt>
                <c:pt idx="38">
                  <c:v>63.658178198875156</c:v>
                </c:pt>
                <c:pt idx="39">
                  <c:v>63.675124232938096</c:v>
                </c:pt>
                <c:pt idx="40">
                  <c:v>68.160148231040125</c:v>
                </c:pt>
                <c:pt idx="41">
                  <c:v>67.699443575096538</c:v>
                </c:pt>
                <c:pt idx="42">
                  <c:v>72.642306007976899</c:v>
                </c:pt>
                <c:pt idx="43">
                  <c:v>72.935424412046601</c:v>
                </c:pt>
                <c:pt idx="44">
                  <c:v>72.70588378694201</c:v>
                </c:pt>
                <c:pt idx="45">
                  <c:v>62.592510586782033</c:v>
                </c:pt>
                <c:pt idx="46">
                  <c:v>63.327783631389117</c:v>
                </c:pt>
                <c:pt idx="47">
                  <c:v>62.618182148909455</c:v>
                </c:pt>
                <c:pt idx="48">
                  <c:v>62.66459427949502</c:v>
                </c:pt>
                <c:pt idx="49">
                  <c:v>63.025692751604801</c:v>
                </c:pt>
                <c:pt idx="50">
                  <c:v>62.773116074084129</c:v>
                </c:pt>
                <c:pt idx="51">
                  <c:v>62.786102691552088</c:v>
                </c:pt>
                <c:pt idx="52">
                  <c:v>67.40908226694286</c:v>
                </c:pt>
                <c:pt idx="53">
                  <c:v>66.863553653598274</c:v>
                </c:pt>
                <c:pt idx="54">
                  <c:v>71.870150072159745</c:v>
                </c:pt>
                <c:pt idx="55">
                  <c:v>72.181241717268335</c:v>
                </c:pt>
                <c:pt idx="56">
                  <c:v>72.058077417698954</c:v>
                </c:pt>
                <c:pt idx="57">
                  <c:v>61.290814482847573</c:v>
                </c:pt>
                <c:pt idx="58">
                  <c:v>62.36036498968182</c:v>
                </c:pt>
                <c:pt idx="59">
                  <c:v>61.529464602273862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F-454B-89D3-9CE553E9FAA3}"/>
            </c:ext>
          </c:extLst>
        </c:ser>
        <c:ser>
          <c:idx val="7"/>
          <c:order val="1"/>
          <c:tx>
            <c:strRef>
              <c:f>PeakMonthlyAvg!$AA$13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PeakMonthlyAvg!$AA$14:$AA$73</c:f>
              <c:numCache>
                <c:formatCode>#,##0.00_);[Red]\(#,##0.00\)</c:formatCode>
                <c:ptCount val="60"/>
                <c:pt idx="0">
                  <c:v>224.13978494623655</c:v>
                </c:pt>
                <c:pt idx="1">
                  <c:v>162.28571428571431</c:v>
                </c:pt>
                <c:pt idx="2">
                  <c:v>157.64516129032256</c:v>
                </c:pt>
                <c:pt idx="3">
                  <c:v>127.5</c:v>
                </c:pt>
                <c:pt idx="4">
                  <c:v>126.0967741935484</c:v>
                </c:pt>
                <c:pt idx="5">
                  <c:v>145.04444444444445</c:v>
                </c:pt>
                <c:pt idx="6">
                  <c:v>154.63440860215053</c:v>
                </c:pt>
                <c:pt idx="7">
                  <c:v>168.80645161290323</c:v>
                </c:pt>
                <c:pt idx="8">
                  <c:v>155.63333333333335</c:v>
                </c:pt>
                <c:pt idx="9">
                  <c:v>104.9032258064516</c:v>
                </c:pt>
                <c:pt idx="10">
                  <c:v>101.11111111111113</c:v>
                </c:pt>
                <c:pt idx="11">
                  <c:v>100.01075268817203</c:v>
                </c:pt>
                <c:pt idx="12">
                  <c:v>82.935483870967744</c:v>
                </c:pt>
                <c:pt idx="13">
                  <c:v>75.5</c:v>
                </c:pt>
                <c:pt idx="14">
                  <c:v>70.93548387096773</c:v>
                </c:pt>
                <c:pt idx="15">
                  <c:v>69.233333333333334</c:v>
                </c:pt>
                <c:pt idx="16">
                  <c:v>69.317204301075279</c:v>
                </c:pt>
                <c:pt idx="17">
                  <c:v>77.222222222222214</c:v>
                </c:pt>
                <c:pt idx="18">
                  <c:v>107.94623655913978</c:v>
                </c:pt>
                <c:pt idx="19">
                  <c:v>116.51612903225805</c:v>
                </c:pt>
                <c:pt idx="20">
                  <c:v>107.53333333333335</c:v>
                </c:pt>
                <c:pt idx="21">
                  <c:v>80.467741935483872</c:v>
                </c:pt>
                <c:pt idx="22">
                  <c:v>70.5</c:v>
                </c:pt>
                <c:pt idx="23">
                  <c:v>69.747311827956992</c:v>
                </c:pt>
                <c:pt idx="24">
                  <c:v>56.873655913978496</c:v>
                </c:pt>
                <c:pt idx="25">
                  <c:v>55.011904761904759</c:v>
                </c:pt>
                <c:pt idx="26">
                  <c:v>53.841397849462368</c:v>
                </c:pt>
                <c:pt idx="27">
                  <c:v>53.122222222222227</c:v>
                </c:pt>
                <c:pt idx="28">
                  <c:v>53.645161290322584</c:v>
                </c:pt>
                <c:pt idx="29">
                  <c:v>61.361111111111114</c:v>
                </c:pt>
                <c:pt idx="30">
                  <c:v>85.970430107526866</c:v>
                </c:pt>
                <c:pt idx="31">
                  <c:v>93.728494623655919</c:v>
                </c:pt>
                <c:pt idx="32">
                  <c:v>86.444444444444443</c:v>
                </c:pt>
                <c:pt idx="33">
                  <c:v>60.005376344086017</c:v>
                </c:pt>
                <c:pt idx="34">
                  <c:v>54.15</c:v>
                </c:pt>
                <c:pt idx="35">
                  <c:v>53.553763440860216</c:v>
                </c:pt>
                <c:pt idx="36">
                  <c:v>48.855779569892469</c:v>
                </c:pt>
                <c:pt idx="37">
                  <c:v>47.083764367816094</c:v>
                </c:pt>
                <c:pt idx="38">
                  <c:v>45.735483870967748</c:v>
                </c:pt>
                <c:pt idx="39">
                  <c:v>44.607222222222219</c:v>
                </c:pt>
                <c:pt idx="40">
                  <c:v>45.198655913978492</c:v>
                </c:pt>
                <c:pt idx="41">
                  <c:v>52.907222222222224</c:v>
                </c:pt>
                <c:pt idx="42">
                  <c:v>73.873924731182811</c:v>
                </c:pt>
                <c:pt idx="43">
                  <c:v>81.631989247311836</c:v>
                </c:pt>
                <c:pt idx="44">
                  <c:v>74.362499999999997</c:v>
                </c:pt>
                <c:pt idx="45">
                  <c:v>51.953897849462372</c:v>
                </c:pt>
                <c:pt idx="46">
                  <c:v>45.984027777777776</c:v>
                </c:pt>
                <c:pt idx="47">
                  <c:v>45.375940860215053</c:v>
                </c:pt>
                <c:pt idx="48">
                  <c:v>45.06559139784946</c:v>
                </c:pt>
                <c:pt idx="49">
                  <c:v>42.902380952380952</c:v>
                </c:pt>
                <c:pt idx="50">
                  <c:v>41.662365591397844</c:v>
                </c:pt>
                <c:pt idx="51">
                  <c:v>40.312222222222225</c:v>
                </c:pt>
                <c:pt idx="52">
                  <c:v>40.958602150537637</c:v>
                </c:pt>
                <c:pt idx="53">
                  <c:v>48.612222222222215</c:v>
                </c:pt>
                <c:pt idx="54">
                  <c:v>66.619354838709668</c:v>
                </c:pt>
                <c:pt idx="55">
                  <c:v>74.28602150537634</c:v>
                </c:pt>
                <c:pt idx="56">
                  <c:v>67.047222222222231</c:v>
                </c:pt>
                <c:pt idx="57">
                  <c:v>47.956317204301079</c:v>
                </c:pt>
                <c:pt idx="58">
                  <c:v>41.990972222222219</c:v>
                </c:pt>
                <c:pt idx="59">
                  <c:v>41.37836021505376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0F-454B-89D3-9CE553E9FAA3}"/>
            </c:ext>
          </c:extLst>
        </c:ser>
        <c:ser>
          <c:idx val="6"/>
          <c:order val="2"/>
          <c:tx>
            <c:strRef>
              <c:f>PeakMonthlyAvg!$X$13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PeakMonthlyAvg!$X$14:$X$73</c:f>
              <c:numCache>
                <c:formatCode>#,##0.00_);[Red]\(#,##0.00\)</c:formatCode>
                <c:ptCount val="60"/>
                <c:pt idx="0">
                  <c:v>144.38690396740216</c:v>
                </c:pt>
                <c:pt idx="1">
                  <c:v>144.38690396740216</c:v>
                </c:pt>
                <c:pt idx="2">
                  <c:v>144.38690396740216</c:v>
                </c:pt>
                <c:pt idx="3">
                  <c:v>144.38690396740216</c:v>
                </c:pt>
                <c:pt idx="4">
                  <c:v>144.38690396740216</c:v>
                </c:pt>
                <c:pt idx="5">
                  <c:v>144.38690396740216</c:v>
                </c:pt>
                <c:pt idx="6">
                  <c:v>144.38690396740216</c:v>
                </c:pt>
                <c:pt idx="7">
                  <c:v>144.38690396740216</c:v>
                </c:pt>
                <c:pt idx="8">
                  <c:v>144.38690396740216</c:v>
                </c:pt>
                <c:pt idx="9">
                  <c:v>144.38690396740216</c:v>
                </c:pt>
                <c:pt idx="10">
                  <c:v>144.38690396740216</c:v>
                </c:pt>
                <c:pt idx="11">
                  <c:v>144.38690396740216</c:v>
                </c:pt>
                <c:pt idx="12">
                  <c:v>83.191046070830552</c:v>
                </c:pt>
                <c:pt idx="13">
                  <c:v>83.191046070830552</c:v>
                </c:pt>
                <c:pt idx="14">
                  <c:v>83.191046070830552</c:v>
                </c:pt>
                <c:pt idx="15">
                  <c:v>83.191046070830552</c:v>
                </c:pt>
                <c:pt idx="16">
                  <c:v>83.191046070830552</c:v>
                </c:pt>
                <c:pt idx="17">
                  <c:v>83.191046070830552</c:v>
                </c:pt>
                <c:pt idx="18">
                  <c:v>83.191046070830552</c:v>
                </c:pt>
                <c:pt idx="19">
                  <c:v>83.191046070830552</c:v>
                </c:pt>
                <c:pt idx="20">
                  <c:v>83.191046070830552</c:v>
                </c:pt>
                <c:pt idx="21">
                  <c:v>83.191046070830552</c:v>
                </c:pt>
                <c:pt idx="22">
                  <c:v>83.191046070830552</c:v>
                </c:pt>
                <c:pt idx="23">
                  <c:v>83.191046070830552</c:v>
                </c:pt>
                <c:pt idx="24">
                  <c:v>63.986607022062913</c:v>
                </c:pt>
                <c:pt idx="25">
                  <c:v>63.986607022062913</c:v>
                </c:pt>
                <c:pt idx="26">
                  <c:v>63.986607022062913</c:v>
                </c:pt>
                <c:pt idx="27">
                  <c:v>63.986607022062913</c:v>
                </c:pt>
                <c:pt idx="28">
                  <c:v>63.986607022062913</c:v>
                </c:pt>
                <c:pt idx="29">
                  <c:v>63.986607022062913</c:v>
                </c:pt>
                <c:pt idx="30">
                  <c:v>63.986607022062913</c:v>
                </c:pt>
                <c:pt idx="31">
                  <c:v>63.986607022062913</c:v>
                </c:pt>
                <c:pt idx="32">
                  <c:v>63.986607022062913</c:v>
                </c:pt>
                <c:pt idx="33">
                  <c:v>63.986607022062913</c:v>
                </c:pt>
                <c:pt idx="34">
                  <c:v>63.986607022062913</c:v>
                </c:pt>
                <c:pt idx="35">
                  <c:v>63.986607022062913</c:v>
                </c:pt>
                <c:pt idx="36">
                  <c:v>54.784226579889015</c:v>
                </c:pt>
                <c:pt idx="37">
                  <c:v>54.784226579889015</c:v>
                </c:pt>
                <c:pt idx="38">
                  <c:v>54.784226579889015</c:v>
                </c:pt>
                <c:pt idx="39">
                  <c:v>54.784226579889015</c:v>
                </c:pt>
                <c:pt idx="40">
                  <c:v>54.784226579889015</c:v>
                </c:pt>
                <c:pt idx="41">
                  <c:v>54.784226579889015</c:v>
                </c:pt>
                <c:pt idx="42">
                  <c:v>54.784226579889015</c:v>
                </c:pt>
                <c:pt idx="43">
                  <c:v>54.784226579889015</c:v>
                </c:pt>
                <c:pt idx="44">
                  <c:v>54.784226579889015</c:v>
                </c:pt>
                <c:pt idx="45">
                  <c:v>54.784226579889015</c:v>
                </c:pt>
                <c:pt idx="46">
                  <c:v>54.784226579889015</c:v>
                </c:pt>
                <c:pt idx="47">
                  <c:v>54.784226579889015</c:v>
                </c:pt>
                <c:pt idx="48">
                  <c:v>49.904763654770967</c:v>
                </c:pt>
                <c:pt idx="49">
                  <c:v>49.904763654770967</c:v>
                </c:pt>
                <c:pt idx="50">
                  <c:v>49.904763654770967</c:v>
                </c:pt>
                <c:pt idx="51">
                  <c:v>49.904763654770967</c:v>
                </c:pt>
                <c:pt idx="52">
                  <c:v>49.904763654770967</c:v>
                </c:pt>
                <c:pt idx="53">
                  <c:v>49.904763654770967</c:v>
                </c:pt>
                <c:pt idx="54">
                  <c:v>49.904763654770967</c:v>
                </c:pt>
                <c:pt idx="55">
                  <c:v>49.904763654770967</c:v>
                </c:pt>
                <c:pt idx="56">
                  <c:v>49.904763654770967</c:v>
                </c:pt>
                <c:pt idx="57">
                  <c:v>49.904763654770967</c:v>
                </c:pt>
                <c:pt idx="58">
                  <c:v>49.904763654770967</c:v>
                </c:pt>
                <c:pt idx="59">
                  <c:v>49.904763654770967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0F-454B-89D3-9CE553E9FAA3}"/>
            </c:ext>
          </c:extLst>
        </c:ser>
        <c:ser>
          <c:idx val="5"/>
          <c:order val="3"/>
          <c:tx>
            <c:strRef>
              <c:f>PeakMonthlyAvg!$W$13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PeakMonthlyAvg!$W$14:$W$73</c:f>
              <c:numCache>
                <c:formatCode>#,##0.00_);[Red]\(#,##0.00\)</c:formatCode>
                <c:ptCount val="60"/>
                <c:pt idx="0">
                  <c:v>81.897650215398585</c:v>
                </c:pt>
                <c:pt idx="1">
                  <c:v>81.897650215398585</c:v>
                </c:pt>
                <c:pt idx="2">
                  <c:v>81.897650215398585</c:v>
                </c:pt>
                <c:pt idx="3">
                  <c:v>81.897650215398585</c:v>
                </c:pt>
                <c:pt idx="4">
                  <c:v>81.897650215398585</c:v>
                </c:pt>
                <c:pt idx="5">
                  <c:v>81.897650215398585</c:v>
                </c:pt>
                <c:pt idx="6">
                  <c:v>81.897650215398585</c:v>
                </c:pt>
                <c:pt idx="7">
                  <c:v>81.897650215398585</c:v>
                </c:pt>
                <c:pt idx="8">
                  <c:v>81.897650215398585</c:v>
                </c:pt>
                <c:pt idx="9">
                  <c:v>81.897650215398585</c:v>
                </c:pt>
                <c:pt idx="10">
                  <c:v>81.897650215398585</c:v>
                </c:pt>
                <c:pt idx="11">
                  <c:v>81.897650215398585</c:v>
                </c:pt>
                <c:pt idx="12">
                  <c:v>81.897650215398585</c:v>
                </c:pt>
                <c:pt idx="13">
                  <c:v>81.897650215398585</c:v>
                </c:pt>
                <c:pt idx="14">
                  <c:v>81.897650215398585</c:v>
                </c:pt>
                <c:pt idx="15">
                  <c:v>81.897650215398585</c:v>
                </c:pt>
                <c:pt idx="16">
                  <c:v>81.897650215398585</c:v>
                </c:pt>
                <c:pt idx="17">
                  <c:v>81.897650215398585</c:v>
                </c:pt>
                <c:pt idx="18">
                  <c:v>81.897650215398585</c:v>
                </c:pt>
                <c:pt idx="19">
                  <c:v>81.897650215398585</c:v>
                </c:pt>
                <c:pt idx="20">
                  <c:v>81.897650215398585</c:v>
                </c:pt>
                <c:pt idx="21">
                  <c:v>81.897650215398585</c:v>
                </c:pt>
                <c:pt idx="22">
                  <c:v>81.897650215398585</c:v>
                </c:pt>
                <c:pt idx="23">
                  <c:v>81.897650215398585</c:v>
                </c:pt>
                <c:pt idx="24">
                  <c:v>81.897650215398585</c:v>
                </c:pt>
                <c:pt idx="25">
                  <c:v>81.897650215398585</c:v>
                </c:pt>
                <c:pt idx="26">
                  <c:v>81.897650215398585</c:v>
                </c:pt>
                <c:pt idx="27">
                  <c:v>81.897650215398585</c:v>
                </c:pt>
                <c:pt idx="28">
                  <c:v>81.897650215398585</c:v>
                </c:pt>
                <c:pt idx="29">
                  <c:v>81.897650215398585</c:v>
                </c:pt>
                <c:pt idx="30">
                  <c:v>81.897650215398585</c:v>
                </c:pt>
                <c:pt idx="31">
                  <c:v>81.897650215398585</c:v>
                </c:pt>
                <c:pt idx="32">
                  <c:v>81.897650215398585</c:v>
                </c:pt>
                <c:pt idx="33">
                  <c:v>81.897650215398585</c:v>
                </c:pt>
                <c:pt idx="34">
                  <c:v>81.897650215398585</c:v>
                </c:pt>
                <c:pt idx="35">
                  <c:v>81.897650215398585</c:v>
                </c:pt>
                <c:pt idx="36">
                  <c:v>81.897650215398585</c:v>
                </c:pt>
                <c:pt idx="37">
                  <c:v>81.897650215398585</c:v>
                </c:pt>
                <c:pt idx="38">
                  <c:v>81.897650215398585</c:v>
                </c:pt>
                <c:pt idx="39">
                  <c:v>81.897650215398585</c:v>
                </c:pt>
                <c:pt idx="40">
                  <c:v>81.897650215398585</c:v>
                </c:pt>
                <c:pt idx="41">
                  <c:v>81.897650215398585</c:v>
                </c:pt>
                <c:pt idx="42">
                  <c:v>81.897650215398585</c:v>
                </c:pt>
                <c:pt idx="43">
                  <c:v>81.897650215398585</c:v>
                </c:pt>
                <c:pt idx="44">
                  <c:v>81.897650215398585</c:v>
                </c:pt>
                <c:pt idx="45">
                  <c:v>81.897650215398585</c:v>
                </c:pt>
                <c:pt idx="46">
                  <c:v>81.897650215398585</c:v>
                </c:pt>
                <c:pt idx="47">
                  <c:v>81.897650215398585</c:v>
                </c:pt>
                <c:pt idx="48">
                  <c:v>81.897650215398585</c:v>
                </c:pt>
                <c:pt idx="49">
                  <c:v>81.897650215398585</c:v>
                </c:pt>
                <c:pt idx="50">
                  <c:v>81.897650215398585</c:v>
                </c:pt>
                <c:pt idx="51">
                  <c:v>81.897650215398585</c:v>
                </c:pt>
                <c:pt idx="52">
                  <c:v>81.897650215398585</c:v>
                </c:pt>
                <c:pt idx="53">
                  <c:v>81.897650215398585</c:v>
                </c:pt>
                <c:pt idx="54">
                  <c:v>81.897650215398585</c:v>
                </c:pt>
                <c:pt idx="55">
                  <c:v>81.897650215398585</c:v>
                </c:pt>
                <c:pt idx="56">
                  <c:v>81.897650215398585</c:v>
                </c:pt>
                <c:pt idx="57">
                  <c:v>81.897650215398585</c:v>
                </c:pt>
                <c:pt idx="58">
                  <c:v>81.897650215398585</c:v>
                </c:pt>
                <c:pt idx="59">
                  <c:v>81.897650215398585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0F-454B-89D3-9CE553E9FAA3}"/>
            </c:ext>
          </c:extLst>
        </c:ser>
        <c:ser>
          <c:idx val="0"/>
          <c:order val="4"/>
          <c:tx>
            <c:strRef>
              <c:f>PeakMonthlyAvg!$V$13</c:f>
              <c:strCache>
                <c:ptCount val="1"/>
                <c:pt idx="0">
                  <c:v>10-Yr Fixed Price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PeakMonthlyAvg!$V$14:$V$73</c:f>
              <c:numCache>
                <c:formatCode>#,##0.00_);[Red]\(#,##0.00\)</c:formatCode>
                <c:ptCount val="60"/>
                <c:pt idx="0">
                  <c:v>68.009007958555983</c:v>
                </c:pt>
                <c:pt idx="1">
                  <c:v>68.009007958555983</c:v>
                </c:pt>
                <c:pt idx="2">
                  <c:v>68.009007958555983</c:v>
                </c:pt>
                <c:pt idx="3">
                  <c:v>68.009007958555983</c:v>
                </c:pt>
                <c:pt idx="4">
                  <c:v>68.009007958555983</c:v>
                </c:pt>
                <c:pt idx="5">
                  <c:v>68.009007958555983</c:v>
                </c:pt>
                <c:pt idx="6">
                  <c:v>68.009007958555983</c:v>
                </c:pt>
                <c:pt idx="7">
                  <c:v>68.009007958555983</c:v>
                </c:pt>
                <c:pt idx="8">
                  <c:v>68.009007958555983</c:v>
                </c:pt>
                <c:pt idx="9">
                  <c:v>68.009007958555983</c:v>
                </c:pt>
                <c:pt idx="10">
                  <c:v>68.009007958555983</c:v>
                </c:pt>
                <c:pt idx="11">
                  <c:v>68.009007958555983</c:v>
                </c:pt>
                <c:pt idx="12">
                  <c:v>68.009007958555983</c:v>
                </c:pt>
                <c:pt idx="13">
                  <c:v>68.009007958555983</c:v>
                </c:pt>
                <c:pt idx="14">
                  <c:v>68.009007958555983</c:v>
                </c:pt>
                <c:pt idx="15">
                  <c:v>68.009007958555983</c:v>
                </c:pt>
                <c:pt idx="16">
                  <c:v>68.009007958555983</c:v>
                </c:pt>
                <c:pt idx="17">
                  <c:v>68.009007958555983</c:v>
                </c:pt>
                <c:pt idx="18">
                  <c:v>68.009007958555983</c:v>
                </c:pt>
                <c:pt idx="19">
                  <c:v>68.009007958555983</c:v>
                </c:pt>
                <c:pt idx="20">
                  <c:v>68.009007958555983</c:v>
                </c:pt>
                <c:pt idx="21">
                  <c:v>68.009007958555983</c:v>
                </c:pt>
                <c:pt idx="22">
                  <c:v>68.009007958555983</c:v>
                </c:pt>
                <c:pt idx="23">
                  <c:v>68.009007958555983</c:v>
                </c:pt>
                <c:pt idx="24">
                  <c:v>68.009007958555983</c:v>
                </c:pt>
                <c:pt idx="25">
                  <c:v>68.009007958555983</c:v>
                </c:pt>
                <c:pt idx="26">
                  <c:v>68.009007958555983</c:v>
                </c:pt>
                <c:pt idx="27">
                  <c:v>68.009007958555983</c:v>
                </c:pt>
                <c:pt idx="28">
                  <c:v>68.009007958555983</c:v>
                </c:pt>
                <c:pt idx="29">
                  <c:v>68.009007958555983</c:v>
                </c:pt>
                <c:pt idx="30">
                  <c:v>68.009007958555983</c:v>
                </c:pt>
                <c:pt idx="31">
                  <c:v>68.009007958555983</c:v>
                </c:pt>
                <c:pt idx="32">
                  <c:v>68.009007958555983</c:v>
                </c:pt>
                <c:pt idx="33">
                  <c:v>68.009007958555983</c:v>
                </c:pt>
                <c:pt idx="34">
                  <c:v>68.009007958555983</c:v>
                </c:pt>
                <c:pt idx="35">
                  <c:v>68.009007958555983</c:v>
                </c:pt>
                <c:pt idx="36">
                  <c:v>68.009007958555983</c:v>
                </c:pt>
                <c:pt idx="37">
                  <c:v>68.009007958555983</c:v>
                </c:pt>
                <c:pt idx="38">
                  <c:v>68.009007958555983</c:v>
                </c:pt>
                <c:pt idx="39">
                  <c:v>68.009007958555983</c:v>
                </c:pt>
                <c:pt idx="40">
                  <c:v>68.009007958555983</c:v>
                </c:pt>
                <c:pt idx="41">
                  <c:v>68.009007958555983</c:v>
                </c:pt>
                <c:pt idx="42">
                  <c:v>68.009007958555983</c:v>
                </c:pt>
                <c:pt idx="43">
                  <c:v>68.009007958555983</c:v>
                </c:pt>
                <c:pt idx="44">
                  <c:v>68.009007958555983</c:v>
                </c:pt>
                <c:pt idx="45">
                  <c:v>68.009007958555983</c:v>
                </c:pt>
                <c:pt idx="46">
                  <c:v>68.009007958555983</c:v>
                </c:pt>
                <c:pt idx="47">
                  <c:v>68.009007958555983</c:v>
                </c:pt>
                <c:pt idx="48">
                  <c:v>68.009007958555983</c:v>
                </c:pt>
                <c:pt idx="49">
                  <c:v>68.009007958555983</c:v>
                </c:pt>
                <c:pt idx="50">
                  <c:v>68.009007958555983</c:v>
                </c:pt>
                <c:pt idx="51">
                  <c:v>68.009007958555983</c:v>
                </c:pt>
                <c:pt idx="52">
                  <c:v>68.009007958555983</c:v>
                </c:pt>
                <c:pt idx="53">
                  <c:v>68.009007958555983</c:v>
                </c:pt>
                <c:pt idx="54">
                  <c:v>68.009007958555983</c:v>
                </c:pt>
                <c:pt idx="55">
                  <c:v>68.009007958555983</c:v>
                </c:pt>
                <c:pt idx="56">
                  <c:v>68.009007958555983</c:v>
                </c:pt>
                <c:pt idx="57">
                  <c:v>68.009007958555983</c:v>
                </c:pt>
                <c:pt idx="58">
                  <c:v>68.009007958555983</c:v>
                </c:pt>
                <c:pt idx="59">
                  <c:v>68.009007958555983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0F-454B-89D3-9CE553E9F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42896"/>
        <c:axId val="1"/>
      </c:lineChart>
      <c:dateAx>
        <c:axId val="190342896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8.0645308729463717E-3"/>
              <c:y val="0.42233928872724547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428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0668277116429552"/>
          <c:y val="0.21640525538090266"/>
          <c:w val="0.27419404968017663"/>
          <c:h val="0.237347699450022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Covering Short Position with a Portfolio of Forward Contracts</a:t>
            </a:r>
            <a:endParaRPr lang="en-US" sz="14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2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Monthly </a:t>
            </a:r>
            <a:r>
              <a:rPr lang="en-US" sz="11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Off Peak</a:t>
            </a:r>
            <a:r>
              <a:rPr lang="en-US" sz="112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Load</a:t>
            </a:r>
          </a:p>
        </c:rich>
      </c:tx>
      <c:layout>
        <c:manualLayout>
          <c:xMode val="edge"/>
          <c:yMode val="edge"/>
          <c:x val="0.16129061745892745"/>
          <c:y val="3.15789608942232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83890134830283"/>
          <c:y val="0.20526324581245112"/>
          <c:w val="0.82373422487952219"/>
          <c:h val="0.70000029982194867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OffPeakMonthlyAvg!$C$13</c:f>
              <c:strCache>
                <c:ptCount val="1"/>
                <c:pt idx="0">
                  <c:v>UDC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OffPeakMonthlyAvg!$C$14:$C$25</c:f>
              <c:numCache>
                <c:formatCode>#,##0</c:formatCode>
                <c:ptCount val="12"/>
                <c:pt idx="0">
                  <c:v>9788.0659463082648</c:v>
                </c:pt>
                <c:pt idx="1">
                  <c:v>10258.212730190735</c:v>
                </c:pt>
                <c:pt idx="2">
                  <c:v>10546.379316003595</c:v>
                </c:pt>
                <c:pt idx="3">
                  <c:v>10781.859000004699</c:v>
                </c:pt>
                <c:pt idx="4">
                  <c:v>10910.298676134951</c:v>
                </c:pt>
                <c:pt idx="5">
                  <c:v>12685.538794168846</c:v>
                </c:pt>
                <c:pt idx="6">
                  <c:v>11898.855738594659</c:v>
                </c:pt>
                <c:pt idx="7">
                  <c:v>11420.083058318183</c:v>
                </c:pt>
                <c:pt idx="8">
                  <c:v>11552.727930455807</c:v>
                </c:pt>
                <c:pt idx="9">
                  <c:v>9907.7052310606032</c:v>
                </c:pt>
                <c:pt idx="10">
                  <c:v>10325.259565816441</c:v>
                </c:pt>
                <c:pt idx="11">
                  <c:v>10181.036637699137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A-4697-BE2B-C7D27DA23B3D}"/>
            </c:ext>
          </c:extLst>
        </c:ser>
        <c:ser>
          <c:idx val="3"/>
          <c:order val="1"/>
          <c:tx>
            <c:strRef>
              <c:f>OffPeakMonthlyAvg!$E$13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OffPeakMonthlyAvg!$E$14:$E$25</c:f>
              <c:numCache>
                <c:formatCode>#,##0</c:formatCode>
                <c:ptCount val="12"/>
                <c:pt idx="0">
                  <c:v>7849.2000000000007</c:v>
                </c:pt>
                <c:pt idx="1">
                  <c:v>7849.2000000000007</c:v>
                </c:pt>
                <c:pt idx="2">
                  <c:v>7849.2000000000007</c:v>
                </c:pt>
                <c:pt idx="3">
                  <c:v>7849.2000000000007</c:v>
                </c:pt>
                <c:pt idx="4">
                  <c:v>7849.2000000000007</c:v>
                </c:pt>
                <c:pt idx="5">
                  <c:v>7849.2000000000007</c:v>
                </c:pt>
                <c:pt idx="6">
                  <c:v>7849.2000000000007</c:v>
                </c:pt>
                <c:pt idx="7">
                  <c:v>7849.2000000000007</c:v>
                </c:pt>
                <c:pt idx="8">
                  <c:v>7849.2000000000007</c:v>
                </c:pt>
                <c:pt idx="9">
                  <c:v>7849.2000000000007</c:v>
                </c:pt>
                <c:pt idx="10">
                  <c:v>7849.2000000000007</c:v>
                </c:pt>
                <c:pt idx="11">
                  <c:v>7849.2000000000007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A-4697-BE2B-C7D27DA23B3D}"/>
            </c:ext>
          </c:extLst>
        </c:ser>
        <c:ser>
          <c:idx val="4"/>
          <c:order val="2"/>
          <c:tx>
            <c:strRef>
              <c:f>OffPeakMonthlyAvg!$F$13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OffPeakMonthlyAvg!$F$14:$F$25</c:f>
              <c:numCache>
                <c:formatCode>#,##0</c:formatCode>
                <c:ptCount val="12"/>
                <c:pt idx="0">
                  <c:v>4709.5199999999995</c:v>
                </c:pt>
                <c:pt idx="1">
                  <c:v>4709.5199999999995</c:v>
                </c:pt>
                <c:pt idx="2">
                  <c:v>4709.5199999999995</c:v>
                </c:pt>
                <c:pt idx="3">
                  <c:v>4709.5199999999995</c:v>
                </c:pt>
                <c:pt idx="4">
                  <c:v>4709.5199999999995</c:v>
                </c:pt>
                <c:pt idx="5">
                  <c:v>4709.5199999999995</c:v>
                </c:pt>
                <c:pt idx="6">
                  <c:v>4709.5199999999995</c:v>
                </c:pt>
                <c:pt idx="7">
                  <c:v>4709.5199999999995</c:v>
                </c:pt>
                <c:pt idx="8">
                  <c:v>4709.5199999999995</c:v>
                </c:pt>
                <c:pt idx="9">
                  <c:v>4709.5199999999995</c:v>
                </c:pt>
                <c:pt idx="10">
                  <c:v>4709.5199999999995</c:v>
                </c:pt>
                <c:pt idx="11">
                  <c:v>4709.5199999999995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BA-4697-BE2B-C7D27DA23B3D}"/>
            </c:ext>
          </c:extLst>
        </c:ser>
        <c:ser>
          <c:idx val="5"/>
          <c:order val="3"/>
          <c:tx>
            <c:strRef>
              <c:f>OffPeakMonthlyAvg!$G$13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OffPeakMonthlyAvg!$G$14:$G$25</c:f>
              <c:numCache>
                <c:formatCode>#,##0</c:formatCode>
                <c:ptCount val="12"/>
                <c:pt idx="0">
                  <c:v>4709.5199999999995</c:v>
                </c:pt>
                <c:pt idx="1">
                  <c:v>4709.5199999999995</c:v>
                </c:pt>
                <c:pt idx="2">
                  <c:v>4709.5199999999995</c:v>
                </c:pt>
                <c:pt idx="3">
                  <c:v>4709.5199999999995</c:v>
                </c:pt>
                <c:pt idx="4">
                  <c:v>4709.5199999999995</c:v>
                </c:pt>
                <c:pt idx="5">
                  <c:v>4709.5199999999995</c:v>
                </c:pt>
                <c:pt idx="6">
                  <c:v>4709.5199999999995</c:v>
                </c:pt>
                <c:pt idx="7">
                  <c:v>4709.5199999999995</c:v>
                </c:pt>
                <c:pt idx="8">
                  <c:v>4709.5199999999995</c:v>
                </c:pt>
                <c:pt idx="9">
                  <c:v>4709.5199999999995</c:v>
                </c:pt>
                <c:pt idx="10">
                  <c:v>4709.5199999999995</c:v>
                </c:pt>
                <c:pt idx="11">
                  <c:v>4709.5199999999995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BA-4697-BE2B-C7D27DA23B3D}"/>
            </c:ext>
          </c:extLst>
        </c:ser>
        <c:ser>
          <c:idx val="0"/>
          <c:order val="4"/>
          <c:tx>
            <c:strRef>
              <c:f>OffPeakMonthlyAvg!$H$13</c:f>
              <c:strCache>
                <c:ptCount val="1"/>
                <c:pt idx="0">
                  <c:v>May-Sep Fixed Price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OffPeakMonthlyAvg!$H$14:$H$25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4317.0600000000004</c:v>
                </c:pt>
                <c:pt idx="5">
                  <c:v>4317.0600000000004</c:v>
                </c:pt>
                <c:pt idx="6">
                  <c:v>4317.0600000000004</c:v>
                </c:pt>
                <c:pt idx="7">
                  <c:v>4317.0600000000004</c:v>
                </c:pt>
                <c:pt idx="8">
                  <c:v>4317.0600000000004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BA-4697-BE2B-C7D27DA23B3D}"/>
            </c:ext>
          </c:extLst>
        </c:ser>
        <c:ser>
          <c:idx val="1"/>
          <c:order val="5"/>
          <c:tx>
            <c:strRef>
              <c:f>OffPeakMonthlyAvg!$I$13</c:f>
              <c:strCache>
                <c:ptCount val="1"/>
                <c:pt idx="0">
                  <c:v>Q3 Fixed Price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OffPeakMonthlyAvg!$I$14:$I$25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3924.6000000000004</c:v>
                </c:pt>
                <c:pt idx="7">
                  <c:v>3924.6000000000004</c:v>
                </c:pt>
                <c:pt idx="8">
                  <c:v>3924.6000000000004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BA-4697-BE2B-C7D27DA23B3D}"/>
            </c:ext>
          </c:extLst>
        </c:ser>
        <c:ser>
          <c:idx val="6"/>
          <c:order val="6"/>
          <c:tx>
            <c:strRef>
              <c:f>OffPeakMonthlyAvg!$J$13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OffPeakMonthlyAvg!$J$14:$J$25</c:f>
              <c:numCache>
                <c:formatCode>#,##0</c:formatCode>
                <c:ptCount val="12"/>
                <c:pt idx="0">
                  <c:v>2140.6940536917355</c:v>
                </c:pt>
                <c:pt idx="1">
                  <c:v>1347.5472698092635</c:v>
                </c:pt>
                <c:pt idx="2">
                  <c:v>2078.3806839964054</c:v>
                </c:pt>
                <c:pt idx="3">
                  <c:v>375.90099999530139</c:v>
                </c:pt>
                <c:pt idx="4">
                  <c:v>2941.4013238650441</c:v>
                </c:pt>
                <c:pt idx="5">
                  <c:v>1160.1612058311512</c:v>
                </c:pt>
                <c:pt idx="6">
                  <c:v>678.24426140533978</c:v>
                </c:pt>
                <c:pt idx="7">
                  <c:v>2316.0169416818171</c:v>
                </c:pt>
                <c:pt idx="8">
                  <c:v>565.37206954419162</c:v>
                </c:pt>
                <c:pt idx="9">
                  <c:v>5420.054768939397</c:v>
                </c:pt>
                <c:pt idx="10">
                  <c:v>2027.5004341835556</c:v>
                </c:pt>
                <c:pt idx="11">
                  <c:v>3363.7233623008615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BA-4697-BE2B-C7D27DA23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9720104"/>
        <c:axId val="1"/>
      </c:barChart>
      <c:dateAx>
        <c:axId val="18972010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720104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0322654364731852"/>
          <c:y val="0.60701780385562465"/>
          <c:w val="0.24193592618839113"/>
          <c:h val="0.250877300437440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Duration Curve</a:t>
            </a:r>
          </a:p>
        </c:rich>
      </c:tx>
      <c:layout>
        <c:manualLayout>
          <c:xMode val="edge"/>
          <c:yMode val="edge"/>
          <c:x val="0.40471730738469552"/>
          <c:y val="3.33333484037491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13214087432126E-2"/>
          <c:y val="0.15000006781687097"/>
          <c:w val="0.87452900686623025"/>
          <c:h val="0.73333366488248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DailyAvg!$D$1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rgbClr val="333333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DailyAvg!$D$2:$D$366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36290.59375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34819.895833333299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34610.25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34508.276595744603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33590.458333333299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33337.5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32825.6875</c:v>
                </c:pt>
                <c:pt idx="57">
                  <c:v>32658.125</c:v>
                </c:pt>
                <c:pt idx="58">
                  <c:v>32656.541666666599</c:v>
                </c:pt>
                <c:pt idx="59">
                  <c:v>32634.71875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32496.083333333299</c:v>
                </c:pt>
                <c:pt idx="64">
                  <c:v>32355.125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31787.9375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31494.15625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31300.479166666599</c:v>
                </c:pt>
                <c:pt idx="86">
                  <c:v>31213.3125</c:v>
                </c:pt>
                <c:pt idx="87">
                  <c:v>31030.25</c:v>
                </c:pt>
                <c:pt idx="88">
                  <c:v>30909.3125</c:v>
                </c:pt>
                <c:pt idx="89">
                  <c:v>30863.0625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30610.895833333299</c:v>
                </c:pt>
                <c:pt idx="94">
                  <c:v>30608.25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30250.375</c:v>
                </c:pt>
                <c:pt idx="99">
                  <c:v>30237.729166666599</c:v>
                </c:pt>
                <c:pt idx="100">
                  <c:v>30157.041666666599</c:v>
                </c:pt>
                <c:pt idx="101">
                  <c:v>30153.40625</c:v>
                </c:pt>
                <c:pt idx="102">
                  <c:v>30124.71875</c:v>
                </c:pt>
                <c:pt idx="103">
                  <c:v>30039.875</c:v>
                </c:pt>
                <c:pt idx="104">
                  <c:v>30029.3125</c:v>
                </c:pt>
                <c:pt idx="105">
                  <c:v>30000</c:v>
                </c:pt>
                <c:pt idx="106">
                  <c:v>29936.479166666599</c:v>
                </c:pt>
                <c:pt idx="107">
                  <c:v>29895.666666666599</c:v>
                </c:pt>
                <c:pt idx="108">
                  <c:v>29858.791666666599</c:v>
                </c:pt>
                <c:pt idx="109">
                  <c:v>29821.3125</c:v>
                </c:pt>
                <c:pt idx="110">
                  <c:v>29799.4375</c:v>
                </c:pt>
                <c:pt idx="111">
                  <c:v>29798.8125</c:v>
                </c:pt>
                <c:pt idx="112">
                  <c:v>29791.75</c:v>
                </c:pt>
                <c:pt idx="113">
                  <c:v>29729.166666666599</c:v>
                </c:pt>
                <c:pt idx="114">
                  <c:v>29662.9375</c:v>
                </c:pt>
                <c:pt idx="115">
                  <c:v>29656.40625</c:v>
                </c:pt>
                <c:pt idx="116">
                  <c:v>29604.4375</c:v>
                </c:pt>
                <c:pt idx="117">
                  <c:v>29601.15625</c:v>
                </c:pt>
                <c:pt idx="118">
                  <c:v>29587.354166666599</c:v>
                </c:pt>
                <c:pt idx="119">
                  <c:v>29532.0625</c:v>
                </c:pt>
                <c:pt idx="120">
                  <c:v>29531.21875</c:v>
                </c:pt>
                <c:pt idx="121">
                  <c:v>29492.5</c:v>
                </c:pt>
                <c:pt idx="122">
                  <c:v>29437.90625</c:v>
                </c:pt>
                <c:pt idx="123">
                  <c:v>29407.854166666599</c:v>
                </c:pt>
                <c:pt idx="124">
                  <c:v>29404.78125</c:v>
                </c:pt>
                <c:pt idx="125">
                  <c:v>29377.5</c:v>
                </c:pt>
                <c:pt idx="126">
                  <c:v>29361.625</c:v>
                </c:pt>
                <c:pt idx="127">
                  <c:v>29349.8125</c:v>
                </c:pt>
                <c:pt idx="128">
                  <c:v>29317.90625</c:v>
                </c:pt>
                <c:pt idx="129">
                  <c:v>29310.5625</c:v>
                </c:pt>
                <c:pt idx="130">
                  <c:v>29272.53125</c:v>
                </c:pt>
                <c:pt idx="131">
                  <c:v>29242.1875</c:v>
                </c:pt>
                <c:pt idx="132">
                  <c:v>29235.6875</c:v>
                </c:pt>
                <c:pt idx="133">
                  <c:v>29223</c:v>
                </c:pt>
                <c:pt idx="134">
                  <c:v>29203.541666666599</c:v>
                </c:pt>
                <c:pt idx="135">
                  <c:v>29165.9375</c:v>
                </c:pt>
                <c:pt idx="136">
                  <c:v>29148.5</c:v>
                </c:pt>
                <c:pt idx="137">
                  <c:v>29049.5</c:v>
                </c:pt>
                <c:pt idx="138">
                  <c:v>29048.0625</c:v>
                </c:pt>
                <c:pt idx="139">
                  <c:v>29040.75</c:v>
                </c:pt>
                <c:pt idx="140">
                  <c:v>29029.395833333299</c:v>
                </c:pt>
                <c:pt idx="141">
                  <c:v>29016.229166666599</c:v>
                </c:pt>
                <c:pt idx="142">
                  <c:v>29012.125</c:v>
                </c:pt>
                <c:pt idx="143">
                  <c:v>28988.666666666599</c:v>
                </c:pt>
                <c:pt idx="144">
                  <c:v>28982.1875</c:v>
                </c:pt>
                <c:pt idx="145">
                  <c:v>28969.4375</c:v>
                </c:pt>
                <c:pt idx="146">
                  <c:v>28935.15625</c:v>
                </c:pt>
                <c:pt idx="147">
                  <c:v>28897.125</c:v>
                </c:pt>
                <c:pt idx="148">
                  <c:v>28895.625</c:v>
                </c:pt>
                <c:pt idx="149">
                  <c:v>28874.625</c:v>
                </c:pt>
                <c:pt idx="150">
                  <c:v>28842.46875</c:v>
                </c:pt>
                <c:pt idx="151">
                  <c:v>28841.979166666599</c:v>
                </c:pt>
                <c:pt idx="152">
                  <c:v>28836.6875</c:v>
                </c:pt>
                <c:pt idx="153">
                  <c:v>28832.6875</c:v>
                </c:pt>
                <c:pt idx="154">
                  <c:v>28825.25</c:v>
                </c:pt>
                <c:pt idx="155">
                  <c:v>28817.208333333299</c:v>
                </c:pt>
                <c:pt idx="156">
                  <c:v>28811.8125</c:v>
                </c:pt>
                <c:pt idx="157">
                  <c:v>28808.5625</c:v>
                </c:pt>
                <c:pt idx="158">
                  <c:v>28808.3125</c:v>
                </c:pt>
                <c:pt idx="159">
                  <c:v>28803.34375</c:v>
                </c:pt>
                <c:pt idx="160">
                  <c:v>28803.064516129001</c:v>
                </c:pt>
                <c:pt idx="161">
                  <c:v>28761.4375</c:v>
                </c:pt>
                <c:pt idx="162">
                  <c:v>28716.8125</c:v>
                </c:pt>
                <c:pt idx="163">
                  <c:v>28699.5625</c:v>
                </c:pt>
                <c:pt idx="164">
                  <c:v>28694.625</c:v>
                </c:pt>
                <c:pt idx="165">
                  <c:v>28691.911111111101</c:v>
                </c:pt>
                <c:pt idx="166">
                  <c:v>28691.71875</c:v>
                </c:pt>
                <c:pt idx="167">
                  <c:v>28689.3125</c:v>
                </c:pt>
                <c:pt idx="168">
                  <c:v>28682.541666666599</c:v>
                </c:pt>
                <c:pt idx="169">
                  <c:v>28657.125</c:v>
                </c:pt>
                <c:pt idx="170">
                  <c:v>28643.90625</c:v>
                </c:pt>
                <c:pt idx="171">
                  <c:v>28638.625</c:v>
                </c:pt>
                <c:pt idx="172">
                  <c:v>28601.75</c:v>
                </c:pt>
                <c:pt idx="173">
                  <c:v>28601.0625</c:v>
                </c:pt>
                <c:pt idx="174">
                  <c:v>28577.916666666599</c:v>
                </c:pt>
                <c:pt idx="175">
                  <c:v>28575.851063829701</c:v>
                </c:pt>
                <c:pt idx="176">
                  <c:v>28562.3125</c:v>
                </c:pt>
                <c:pt idx="177">
                  <c:v>28556.28125</c:v>
                </c:pt>
                <c:pt idx="178">
                  <c:v>28554.84375</c:v>
                </c:pt>
                <c:pt idx="179">
                  <c:v>28551.375</c:v>
                </c:pt>
                <c:pt idx="180">
                  <c:v>28544.4375</c:v>
                </c:pt>
                <c:pt idx="181">
                  <c:v>28530.25</c:v>
                </c:pt>
                <c:pt idx="182">
                  <c:v>28524.84375</c:v>
                </c:pt>
                <c:pt idx="183">
                  <c:v>28518.0625</c:v>
                </c:pt>
                <c:pt idx="184">
                  <c:v>28514.104166666599</c:v>
                </c:pt>
                <c:pt idx="185">
                  <c:v>28509.5</c:v>
                </c:pt>
                <c:pt idx="186">
                  <c:v>28505.395833333299</c:v>
                </c:pt>
                <c:pt idx="187">
                  <c:v>28477.145833333299</c:v>
                </c:pt>
                <c:pt idx="188">
                  <c:v>28474.53125</c:v>
                </c:pt>
                <c:pt idx="189">
                  <c:v>28473.6875</c:v>
                </c:pt>
                <c:pt idx="190">
                  <c:v>28456.65625</c:v>
                </c:pt>
                <c:pt idx="191">
                  <c:v>28452.46875</c:v>
                </c:pt>
                <c:pt idx="192">
                  <c:v>28437.5625</c:v>
                </c:pt>
                <c:pt idx="193">
                  <c:v>28428.479166666599</c:v>
                </c:pt>
                <c:pt idx="194">
                  <c:v>28426.166666666599</c:v>
                </c:pt>
                <c:pt idx="195">
                  <c:v>28407.3125</c:v>
                </c:pt>
                <c:pt idx="196">
                  <c:v>28402.25</c:v>
                </c:pt>
                <c:pt idx="197">
                  <c:v>28376.59375</c:v>
                </c:pt>
                <c:pt idx="198">
                  <c:v>28374.4375</c:v>
                </c:pt>
                <c:pt idx="199">
                  <c:v>28367.75</c:v>
                </c:pt>
                <c:pt idx="200">
                  <c:v>28366.270833333299</c:v>
                </c:pt>
                <c:pt idx="201">
                  <c:v>28360.15625</c:v>
                </c:pt>
                <c:pt idx="202">
                  <c:v>28341.1875</c:v>
                </c:pt>
                <c:pt idx="203">
                  <c:v>28333.5</c:v>
                </c:pt>
                <c:pt idx="204">
                  <c:v>28324</c:v>
                </c:pt>
                <c:pt idx="205">
                  <c:v>28312.9375</c:v>
                </c:pt>
                <c:pt idx="206">
                  <c:v>28312.375</c:v>
                </c:pt>
                <c:pt idx="207">
                  <c:v>28310.416666666599</c:v>
                </c:pt>
                <c:pt idx="208">
                  <c:v>28299.395833333299</c:v>
                </c:pt>
                <c:pt idx="209">
                  <c:v>28296.833333333299</c:v>
                </c:pt>
                <c:pt idx="210">
                  <c:v>28289.46875</c:v>
                </c:pt>
                <c:pt idx="211">
                  <c:v>28287.53125</c:v>
                </c:pt>
                <c:pt idx="212">
                  <c:v>28278.8125</c:v>
                </c:pt>
                <c:pt idx="213">
                  <c:v>28277.84375</c:v>
                </c:pt>
                <c:pt idx="214">
                  <c:v>28242.333333333299</c:v>
                </c:pt>
                <c:pt idx="215">
                  <c:v>28240.71875</c:v>
                </c:pt>
                <c:pt idx="216">
                  <c:v>28234.90625</c:v>
                </c:pt>
                <c:pt idx="217">
                  <c:v>28234.15625</c:v>
                </c:pt>
                <c:pt idx="218">
                  <c:v>28228.1875</c:v>
                </c:pt>
                <c:pt idx="219">
                  <c:v>28227.875</c:v>
                </c:pt>
                <c:pt idx="220">
                  <c:v>28225.125</c:v>
                </c:pt>
                <c:pt idx="221">
                  <c:v>28197.125</c:v>
                </c:pt>
                <c:pt idx="222">
                  <c:v>28196.53125</c:v>
                </c:pt>
                <c:pt idx="223">
                  <c:v>28176.554158528601</c:v>
                </c:pt>
                <c:pt idx="224">
                  <c:v>28174.375</c:v>
                </c:pt>
                <c:pt idx="225">
                  <c:v>28168.125</c:v>
                </c:pt>
                <c:pt idx="226">
                  <c:v>28157.645833333299</c:v>
                </c:pt>
                <c:pt idx="227">
                  <c:v>28151.09375</c:v>
                </c:pt>
                <c:pt idx="228">
                  <c:v>28147.78125</c:v>
                </c:pt>
                <c:pt idx="229">
                  <c:v>28136.03125</c:v>
                </c:pt>
                <c:pt idx="230">
                  <c:v>28124.53125</c:v>
                </c:pt>
                <c:pt idx="231">
                  <c:v>28120.96875</c:v>
                </c:pt>
                <c:pt idx="232">
                  <c:v>28114.5</c:v>
                </c:pt>
                <c:pt idx="233">
                  <c:v>28106.09375</c:v>
                </c:pt>
                <c:pt idx="234">
                  <c:v>28104.53125</c:v>
                </c:pt>
                <c:pt idx="235">
                  <c:v>28072.583333333299</c:v>
                </c:pt>
                <c:pt idx="236">
                  <c:v>28057.78125</c:v>
                </c:pt>
                <c:pt idx="237">
                  <c:v>28040.78125</c:v>
                </c:pt>
                <c:pt idx="238">
                  <c:v>28039.46875</c:v>
                </c:pt>
                <c:pt idx="239">
                  <c:v>28029.28125</c:v>
                </c:pt>
                <c:pt idx="240">
                  <c:v>28023.9375</c:v>
                </c:pt>
                <c:pt idx="241">
                  <c:v>28019.40625</c:v>
                </c:pt>
                <c:pt idx="242">
                  <c:v>28018.395833333299</c:v>
                </c:pt>
                <c:pt idx="243">
                  <c:v>27991.03125</c:v>
                </c:pt>
                <c:pt idx="244">
                  <c:v>27986.479166666599</c:v>
                </c:pt>
                <c:pt idx="245">
                  <c:v>27978.875</c:v>
                </c:pt>
                <c:pt idx="246">
                  <c:v>27967.6875</c:v>
                </c:pt>
                <c:pt idx="247">
                  <c:v>27966.354166666599</c:v>
                </c:pt>
                <c:pt idx="248">
                  <c:v>27962.46875</c:v>
                </c:pt>
                <c:pt idx="249">
                  <c:v>27960.25</c:v>
                </c:pt>
                <c:pt idx="250">
                  <c:v>27951.5</c:v>
                </c:pt>
                <c:pt idx="251">
                  <c:v>27912.71875</c:v>
                </c:pt>
                <c:pt idx="252">
                  <c:v>27894.0625</c:v>
                </c:pt>
                <c:pt idx="253">
                  <c:v>27893.03125</c:v>
                </c:pt>
                <c:pt idx="254">
                  <c:v>27885.104166666599</c:v>
                </c:pt>
                <c:pt idx="255">
                  <c:v>27884.291666666599</c:v>
                </c:pt>
                <c:pt idx="256">
                  <c:v>27873.21875</c:v>
                </c:pt>
                <c:pt idx="257">
                  <c:v>27858.229166666599</c:v>
                </c:pt>
                <c:pt idx="258">
                  <c:v>27800.09375</c:v>
                </c:pt>
                <c:pt idx="259">
                  <c:v>27677.25</c:v>
                </c:pt>
                <c:pt idx="260">
                  <c:v>27665.806274414001</c:v>
                </c:pt>
                <c:pt idx="261">
                  <c:v>27661.4375</c:v>
                </c:pt>
                <c:pt idx="262">
                  <c:v>27648.416666666599</c:v>
                </c:pt>
                <c:pt idx="263">
                  <c:v>27644.53125</c:v>
                </c:pt>
                <c:pt idx="264">
                  <c:v>27619.6875</c:v>
                </c:pt>
                <c:pt idx="265">
                  <c:v>27599.854166666599</c:v>
                </c:pt>
                <c:pt idx="266">
                  <c:v>27576.1875</c:v>
                </c:pt>
                <c:pt idx="267">
                  <c:v>27574.09375</c:v>
                </c:pt>
                <c:pt idx="268">
                  <c:v>27539.270833333299</c:v>
                </c:pt>
                <c:pt idx="269">
                  <c:v>27459.0625</c:v>
                </c:pt>
                <c:pt idx="270">
                  <c:v>27458.083333333299</c:v>
                </c:pt>
                <c:pt idx="271">
                  <c:v>27404.708333333299</c:v>
                </c:pt>
                <c:pt idx="272">
                  <c:v>27397.28125</c:v>
                </c:pt>
                <c:pt idx="273">
                  <c:v>27386.625</c:v>
                </c:pt>
                <c:pt idx="274">
                  <c:v>27381.979166666599</c:v>
                </c:pt>
                <c:pt idx="275">
                  <c:v>27372.666666666599</c:v>
                </c:pt>
                <c:pt idx="276">
                  <c:v>27346.729166666599</c:v>
                </c:pt>
                <c:pt idx="277">
                  <c:v>27317.21875</c:v>
                </c:pt>
                <c:pt idx="278">
                  <c:v>27305.395833333299</c:v>
                </c:pt>
                <c:pt idx="279">
                  <c:v>27244.5</c:v>
                </c:pt>
                <c:pt idx="280">
                  <c:v>27241.75</c:v>
                </c:pt>
                <c:pt idx="281">
                  <c:v>27215.25</c:v>
                </c:pt>
                <c:pt idx="282">
                  <c:v>27205.9375</c:v>
                </c:pt>
                <c:pt idx="283">
                  <c:v>27193.541666666599</c:v>
                </c:pt>
                <c:pt idx="284">
                  <c:v>27118.208333333299</c:v>
                </c:pt>
                <c:pt idx="285">
                  <c:v>27111.96875</c:v>
                </c:pt>
                <c:pt idx="286">
                  <c:v>27075.229166666599</c:v>
                </c:pt>
                <c:pt idx="287">
                  <c:v>27060.185185185099</c:v>
                </c:pt>
                <c:pt idx="288">
                  <c:v>27048.75</c:v>
                </c:pt>
                <c:pt idx="289">
                  <c:v>26974.78125</c:v>
                </c:pt>
                <c:pt idx="290">
                  <c:v>26904.6875</c:v>
                </c:pt>
                <c:pt idx="291">
                  <c:v>26860.09375</c:v>
                </c:pt>
                <c:pt idx="292">
                  <c:v>26807.09375</c:v>
                </c:pt>
                <c:pt idx="293">
                  <c:v>26780.5</c:v>
                </c:pt>
                <c:pt idx="294">
                  <c:v>26720.5625</c:v>
                </c:pt>
                <c:pt idx="295">
                  <c:v>26697.125</c:v>
                </c:pt>
                <c:pt idx="296">
                  <c:v>26665.40625</c:v>
                </c:pt>
                <c:pt idx="297">
                  <c:v>26645.84375</c:v>
                </c:pt>
                <c:pt idx="298">
                  <c:v>26595.96875</c:v>
                </c:pt>
                <c:pt idx="299">
                  <c:v>26517.666666666599</c:v>
                </c:pt>
                <c:pt idx="300">
                  <c:v>26469.833333333299</c:v>
                </c:pt>
                <c:pt idx="301">
                  <c:v>26468.625</c:v>
                </c:pt>
                <c:pt idx="302">
                  <c:v>26431</c:v>
                </c:pt>
                <c:pt idx="303">
                  <c:v>26429.354166666599</c:v>
                </c:pt>
                <c:pt idx="304">
                  <c:v>26363.59375</c:v>
                </c:pt>
                <c:pt idx="305">
                  <c:v>26361.25</c:v>
                </c:pt>
                <c:pt idx="306">
                  <c:v>26349.625</c:v>
                </c:pt>
                <c:pt idx="307">
                  <c:v>26344.65625</c:v>
                </c:pt>
                <c:pt idx="308">
                  <c:v>26337.25</c:v>
                </c:pt>
                <c:pt idx="309">
                  <c:v>26313.84375</c:v>
                </c:pt>
                <c:pt idx="310">
                  <c:v>26275.75</c:v>
                </c:pt>
                <c:pt idx="311">
                  <c:v>26269.0625</c:v>
                </c:pt>
                <c:pt idx="312">
                  <c:v>26204.28125</c:v>
                </c:pt>
                <c:pt idx="313">
                  <c:v>26185.3125</c:v>
                </c:pt>
                <c:pt idx="314">
                  <c:v>26079.78125</c:v>
                </c:pt>
                <c:pt idx="315">
                  <c:v>26073.4375</c:v>
                </c:pt>
                <c:pt idx="316">
                  <c:v>26064.625</c:v>
                </c:pt>
                <c:pt idx="317">
                  <c:v>26042.354166666599</c:v>
                </c:pt>
                <c:pt idx="318">
                  <c:v>26036.75</c:v>
                </c:pt>
                <c:pt idx="319">
                  <c:v>26010.895833333299</c:v>
                </c:pt>
                <c:pt idx="320">
                  <c:v>26007.78125</c:v>
                </c:pt>
                <c:pt idx="321">
                  <c:v>26001.5</c:v>
                </c:pt>
                <c:pt idx="322">
                  <c:v>25923.375</c:v>
                </c:pt>
                <c:pt idx="323">
                  <c:v>25911.041666666599</c:v>
                </c:pt>
                <c:pt idx="324">
                  <c:v>25845.96875</c:v>
                </c:pt>
                <c:pt idx="325">
                  <c:v>25738.03125</c:v>
                </c:pt>
                <c:pt idx="326">
                  <c:v>25736.645833333299</c:v>
                </c:pt>
                <c:pt idx="327">
                  <c:v>25732.625</c:v>
                </c:pt>
                <c:pt idx="328">
                  <c:v>25652.09375</c:v>
                </c:pt>
                <c:pt idx="329">
                  <c:v>25649.28125</c:v>
                </c:pt>
                <c:pt idx="330">
                  <c:v>25634.375</c:v>
                </c:pt>
                <c:pt idx="331">
                  <c:v>25617.6875</c:v>
                </c:pt>
                <c:pt idx="332">
                  <c:v>25599.46875</c:v>
                </c:pt>
                <c:pt idx="333">
                  <c:v>25448.1875</c:v>
                </c:pt>
                <c:pt idx="334">
                  <c:v>25394</c:v>
                </c:pt>
                <c:pt idx="335">
                  <c:v>25231.15625</c:v>
                </c:pt>
                <c:pt idx="336">
                  <c:v>25154.96875</c:v>
                </c:pt>
                <c:pt idx="337">
                  <c:v>25015.84375</c:v>
                </c:pt>
                <c:pt idx="338">
                  <c:v>25014.53125</c:v>
                </c:pt>
                <c:pt idx="339">
                  <c:v>24927.375</c:v>
                </c:pt>
                <c:pt idx="340">
                  <c:v>24914.1875</c:v>
                </c:pt>
                <c:pt idx="341">
                  <c:v>24887.03125</c:v>
                </c:pt>
                <c:pt idx="342">
                  <c:v>24877.9375</c:v>
                </c:pt>
                <c:pt idx="343">
                  <c:v>24825.0625</c:v>
                </c:pt>
                <c:pt idx="344">
                  <c:v>24695.5</c:v>
                </c:pt>
                <c:pt idx="345">
                  <c:v>24664.21875</c:v>
                </c:pt>
                <c:pt idx="346">
                  <c:v>24596.4375</c:v>
                </c:pt>
                <c:pt idx="347">
                  <c:v>24530.1875</c:v>
                </c:pt>
                <c:pt idx="348">
                  <c:v>24424.1875</c:v>
                </c:pt>
                <c:pt idx="349">
                  <c:v>24284.4375</c:v>
                </c:pt>
                <c:pt idx="350">
                  <c:v>24251.90625</c:v>
                </c:pt>
                <c:pt idx="351">
                  <c:v>24233.1875</c:v>
                </c:pt>
                <c:pt idx="352">
                  <c:v>24205.0625</c:v>
                </c:pt>
                <c:pt idx="353">
                  <c:v>24000</c:v>
                </c:pt>
                <c:pt idx="354">
                  <c:v>23995.4375</c:v>
                </c:pt>
                <c:pt idx="355">
                  <c:v>23956.3125</c:v>
                </c:pt>
                <c:pt idx="356">
                  <c:v>23778.3125</c:v>
                </c:pt>
                <c:pt idx="357">
                  <c:v>23735.6875</c:v>
                </c:pt>
                <c:pt idx="358">
                  <c:v>23731.5625</c:v>
                </c:pt>
                <c:pt idx="359">
                  <c:v>23602</c:v>
                </c:pt>
                <c:pt idx="360">
                  <c:v>23540</c:v>
                </c:pt>
                <c:pt idx="361">
                  <c:v>23424.125</c:v>
                </c:pt>
                <c:pt idx="362">
                  <c:v>23205.125</c:v>
                </c:pt>
                <c:pt idx="363">
                  <c:v>23150.9375</c:v>
                </c:pt>
                <c:pt idx="364">
                  <c:v>23150.9375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F-4086-B5CB-C4BF8AD45430}"/>
            </c:ext>
          </c:extLst>
        </c:ser>
        <c:ser>
          <c:idx val="1"/>
          <c:order val="1"/>
          <c:tx>
            <c:strRef>
              <c:f>DailyAvg!$C$1</c:f>
              <c:strCache>
                <c:ptCount val="1"/>
                <c:pt idx="0">
                  <c:v>Off Peak</c:v>
                </c:pt>
              </c:strCache>
            </c:strRef>
          </c:tx>
          <c:spPr>
            <a:solidFill>
              <a:srgbClr val="CCFFCC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DailyAvg!$C$2:$C$366</c:f>
              <c:numCache>
                <c:formatCode>General</c:formatCode>
                <c:ptCount val="365"/>
                <c:pt idx="0">
                  <c:v>24997.40625</c:v>
                </c:pt>
                <c:pt idx="1">
                  <c:v>25524.799999999901</c:v>
                </c:pt>
                <c:pt idx="2">
                  <c:v>25349.125</c:v>
                </c:pt>
                <c:pt idx="3">
                  <c:v>24762.5625</c:v>
                </c:pt>
                <c:pt idx="4">
                  <c:v>24188.325000000001</c:v>
                </c:pt>
                <c:pt idx="5">
                  <c:v>24631.25</c:v>
                </c:pt>
                <c:pt idx="6">
                  <c:v>24294.833333333299</c:v>
                </c:pt>
                <c:pt idx="7">
                  <c:v>25664.325000000001</c:v>
                </c:pt>
                <c:pt idx="8">
                  <c:v>23928.25</c:v>
                </c:pt>
                <c:pt idx="9">
                  <c:v>24363.916666666599</c:v>
                </c:pt>
                <c:pt idx="10">
                  <c:v>26185.4</c:v>
                </c:pt>
                <c:pt idx="11">
                  <c:v>24557.333333333299</c:v>
                </c:pt>
                <c:pt idx="12">
                  <c:v>24752.916666666599</c:v>
                </c:pt>
                <c:pt idx="13">
                  <c:v>24378.125</c:v>
                </c:pt>
                <c:pt idx="14">
                  <c:v>23747.625</c:v>
                </c:pt>
                <c:pt idx="15">
                  <c:v>26765.375</c:v>
                </c:pt>
                <c:pt idx="16">
                  <c:v>23890.208333333299</c:v>
                </c:pt>
                <c:pt idx="17">
                  <c:v>25244.916666666599</c:v>
                </c:pt>
                <c:pt idx="18">
                  <c:v>22511.7</c:v>
                </c:pt>
                <c:pt idx="19">
                  <c:v>24137.375</c:v>
                </c:pt>
                <c:pt idx="20">
                  <c:v>24159.041666666599</c:v>
                </c:pt>
                <c:pt idx="21">
                  <c:v>24049.416666666599</c:v>
                </c:pt>
                <c:pt idx="22">
                  <c:v>24279.875</c:v>
                </c:pt>
                <c:pt idx="23">
                  <c:v>24603.9749999999</c:v>
                </c:pt>
                <c:pt idx="24">
                  <c:v>24190.458333333299</c:v>
                </c:pt>
                <c:pt idx="25">
                  <c:v>24378.260869565202</c:v>
                </c:pt>
                <c:pt idx="26">
                  <c:v>23916.5</c:v>
                </c:pt>
                <c:pt idx="27">
                  <c:v>24662.525000000001</c:v>
                </c:pt>
                <c:pt idx="28">
                  <c:v>24710.674999999901</c:v>
                </c:pt>
                <c:pt idx="29">
                  <c:v>22930</c:v>
                </c:pt>
                <c:pt idx="30">
                  <c:v>25792.525000000001</c:v>
                </c:pt>
                <c:pt idx="31">
                  <c:v>23966.083333333299</c:v>
                </c:pt>
                <c:pt idx="32">
                  <c:v>25713.7</c:v>
                </c:pt>
                <c:pt idx="33">
                  <c:v>23954.333333333299</c:v>
                </c:pt>
                <c:pt idx="34">
                  <c:v>23295.791666666599</c:v>
                </c:pt>
                <c:pt idx="35">
                  <c:v>24136.875</c:v>
                </c:pt>
                <c:pt idx="36">
                  <c:v>23990.833333333299</c:v>
                </c:pt>
                <c:pt idx="37">
                  <c:v>23581.375</c:v>
                </c:pt>
                <c:pt idx="38">
                  <c:v>23035.583333333299</c:v>
                </c:pt>
                <c:pt idx="39">
                  <c:v>23905.458333333299</c:v>
                </c:pt>
                <c:pt idx="40">
                  <c:v>22911.208333333299</c:v>
                </c:pt>
                <c:pt idx="41">
                  <c:v>24353.416666666599</c:v>
                </c:pt>
                <c:pt idx="42">
                  <c:v>26747.15</c:v>
                </c:pt>
                <c:pt idx="43">
                  <c:v>23354.625</c:v>
                </c:pt>
                <c:pt idx="44">
                  <c:v>23656.916666666599</c:v>
                </c:pt>
                <c:pt idx="45">
                  <c:v>25186.9</c:v>
                </c:pt>
                <c:pt idx="46">
                  <c:v>24170.791666666599</c:v>
                </c:pt>
                <c:pt idx="47">
                  <c:v>22253.049999999901</c:v>
                </c:pt>
                <c:pt idx="48">
                  <c:v>24939.299999999901</c:v>
                </c:pt>
                <c:pt idx="49">
                  <c:v>23417.583333333299</c:v>
                </c:pt>
                <c:pt idx="50">
                  <c:v>23273.5</c:v>
                </c:pt>
                <c:pt idx="51">
                  <c:v>23865.375</c:v>
                </c:pt>
                <c:pt idx="52">
                  <c:v>23684.416666666599</c:v>
                </c:pt>
                <c:pt idx="53">
                  <c:v>26073.4</c:v>
                </c:pt>
                <c:pt idx="54">
                  <c:v>23054.5</c:v>
                </c:pt>
                <c:pt idx="55">
                  <c:v>23310.541666666599</c:v>
                </c:pt>
                <c:pt idx="56">
                  <c:v>22590.125</c:v>
                </c:pt>
                <c:pt idx="57">
                  <c:v>26024.9749999999</c:v>
                </c:pt>
                <c:pt idx="58">
                  <c:v>22972.208333333299</c:v>
                </c:pt>
                <c:pt idx="59">
                  <c:v>24141.25</c:v>
                </c:pt>
                <c:pt idx="60">
                  <c:v>23694.3499999999</c:v>
                </c:pt>
                <c:pt idx="61">
                  <c:v>26771.7249999999</c:v>
                </c:pt>
                <c:pt idx="62">
                  <c:v>25706.75</c:v>
                </c:pt>
                <c:pt idx="63">
                  <c:v>22780.583333333299</c:v>
                </c:pt>
                <c:pt idx="64">
                  <c:v>22738.916666666599</c:v>
                </c:pt>
                <c:pt idx="65">
                  <c:v>22658.583333333299</c:v>
                </c:pt>
                <c:pt idx="66">
                  <c:v>21835.166666666599</c:v>
                </c:pt>
                <c:pt idx="67">
                  <c:v>21819.575000000001</c:v>
                </c:pt>
                <c:pt idx="68">
                  <c:v>22999.25</c:v>
                </c:pt>
                <c:pt idx="69">
                  <c:v>25570.666666666599</c:v>
                </c:pt>
                <c:pt idx="70">
                  <c:v>23243.166666666599</c:v>
                </c:pt>
                <c:pt idx="71">
                  <c:v>23039.299999999901</c:v>
                </c:pt>
                <c:pt idx="72">
                  <c:v>23104.416666666599</c:v>
                </c:pt>
                <c:pt idx="73">
                  <c:v>23473.375</c:v>
                </c:pt>
                <c:pt idx="74">
                  <c:v>21634.107142857101</c:v>
                </c:pt>
                <c:pt idx="75">
                  <c:v>23425.083333333299</c:v>
                </c:pt>
                <c:pt idx="76">
                  <c:v>22971</c:v>
                </c:pt>
                <c:pt idx="77">
                  <c:v>27570.400000000001</c:v>
                </c:pt>
                <c:pt idx="78">
                  <c:v>23341.708333333299</c:v>
                </c:pt>
                <c:pt idx="79">
                  <c:v>24447.674999999901</c:v>
                </c:pt>
                <c:pt idx="80">
                  <c:v>25191.775000000001</c:v>
                </c:pt>
                <c:pt idx="81">
                  <c:v>21185.3157894736</c:v>
                </c:pt>
                <c:pt idx="82">
                  <c:v>24025.799999999901</c:v>
                </c:pt>
                <c:pt idx="83">
                  <c:v>22712.409090909001</c:v>
                </c:pt>
                <c:pt idx="84">
                  <c:v>22143.875</c:v>
                </c:pt>
                <c:pt idx="85">
                  <c:v>22584.041666666599</c:v>
                </c:pt>
                <c:pt idx="86">
                  <c:v>22016.958333333299</c:v>
                </c:pt>
                <c:pt idx="87">
                  <c:v>25944.357142857101</c:v>
                </c:pt>
                <c:pt idx="88">
                  <c:v>21313.549999999901</c:v>
                </c:pt>
                <c:pt idx="89">
                  <c:v>21504.7249999999</c:v>
                </c:pt>
                <c:pt idx="90">
                  <c:v>26826.625</c:v>
                </c:pt>
                <c:pt idx="91">
                  <c:v>23505.9749999999</c:v>
                </c:pt>
                <c:pt idx="92">
                  <c:v>21651.541666666599</c:v>
                </c:pt>
                <c:pt idx="93">
                  <c:v>22076.333333333299</c:v>
                </c:pt>
                <c:pt idx="94">
                  <c:v>21557.95</c:v>
                </c:pt>
                <c:pt idx="95">
                  <c:v>22384.041666666599</c:v>
                </c:pt>
                <c:pt idx="96">
                  <c:v>26264.7</c:v>
                </c:pt>
                <c:pt idx="97">
                  <c:v>22379.416666666599</c:v>
                </c:pt>
                <c:pt idx="98">
                  <c:v>22115.8125</c:v>
                </c:pt>
                <c:pt idx="99">
                  <c:v>22437.416666666599</c:v>
                </c:pt>
                <c:pt idx="100">
                  <c:v>21427.208333333299</c:v>
                </c:pt>
                <c:pt idx="101">
                  <c:v>21301.15</c:v>
                </c:pt>
                <c:pt idx="102">
                  <c:v>21461.625</c:v>
                </c:pt>
                <c:pt idx="103">
                  <c:v>24192.910714285699</c:v>
                </c:pt>
                <c:pt idx="104">
                  <c:v>20955.45</c:v>
                </c:pt>
                <c:pt idx="105">
                  <c:v>24507.4305555555</c:v>
                </c:pt>
                <c:pt idx="106">
                  <c:v>21558.875</c:v>
                </c:pt>
                <c:pt idx="107">
                  <c:v>23058.375</c:v>
                </c:pt>
                <c:pt idx="108">
                  <c:v>21662</c:v>
                </c:pt>
                <c:pt idx="109">
                  <c:v>21424.291666666599</c:v>
                </c:pt>
                <c:pt idx="110">
                  <c:v>21296.708333333299</c:v>
                </c:pt>
                <c:pt idx="111">
                  <c:v>22253.75</c:v>
                </c:pt>
                <c:pt idx="112">
                  <c:v>26417.825000000001</c:v>
                </c:pt>
                <c:pt idx="113">
                  <c:v>21136.708333333299</c:v>
                </c:pt>
                <c:pt idx="114">
                  <c:v>21770.625</c:v>
                </c:pt>
                <c:pt idx="115">
                  <c:v>23982.625</c:v>
                </c:pt>
                <c:pt idx="116">
                  <c:v>22613.5</c:v>
                </c:pt>
                <c:pt idx="117">
                  <c:v>26589.25</c:v>
                </c:pt>
                <c:pt idx="118">
                  <c:v>20958.041666666599</c:v>
                </c:pt>
                <c:pt idx="119">
                  <c:v>21959.875</c:v>
                </c:pt>
                <c:pt idx="120">
                  <c:v>21619.1875</c:v>
                </c:pt>
                <c:pt idx="121">
                  <c:v>21305.0999999999</c:v>
                </c:pt>
                <c:pt idx="122">
                  <c:v>21188.184210526299</c:v>
                </c:pt>
                <c:pt idx="123">
                  <c:v>20953.375</c:v>
                </c:pt>
                <c:pt idx="124">
                  <c:v>21928.125</c:v>
                </c:pt>
                <c:pt idx="125">
                  <c:v>21994.5</c:v>
                </c:pt>
                <c:pt idx="126">
                  <c:v>21531.46875</c:v>
                </c:pt>
                <c:pt idx="127">
                  <c:v>22481.875</c:v>
                </c:pt>
                <c:pt idx="128">
                  <c:v>21379.25</c:v>
                </c:pt>
                <c:pt idx="129">
                  <c:v>21584.299999999901</c:v>
                </c:pt>
                <c:pt idx="130">
                  <c:v>23239.4749999999</c:v>
                </c:pt>
                <c:pt idx="131">
                  <c:v>22004.8125</c:v>
                </c:pt>
                <c:pt idx="132">
                  <c:v>21384.8125</c:v>
                </c:pt>
                <c:pt idx="133">
                  <c:v>21254.708333333299</c:v>
                </c:pt>
                <c:pt idx="134">
                  <c:v>21126.375</c:v>
                </c:pt>
                <c:pt idx="135">
                  <c:v>22072.870967741899</c:v>
                </c:pt>
                <c:pt idx="136">
                  <c:v>21448.65625</c:v>
                </c:pt>
                <c:pt idx="137">
                  <c:v>21392.625</c:v>
                </c:pt>
                <c:pt idx="138">
                  <c:v>21068.65625</c:v>
                </c:pt>
                <c:pt idx="139">
                  <c:v>21102.549999999901</c:v>
                </c:pt>
                <c:pt idx="140">
                  <c:v>21580.291666666599</c:v>
                </c:pt>
                <c:pt idx="141">
                  <c:v>21143.166666666599</c:v>
                </c:pt>
                <c:pt idx="142">
                  <c:v>21644.5</c:v>
                </c:pt>
                <c:pt idx="143">
                  <c:v>20988.375</c:v>
                </c:pt>
                <c:pt idx="144">
                  <c:v>22048.59375</c:v>
                </c:pt>
                <c:pt idx="145">
                  <c:v>20670.833333333299</c:v>
                </c:pt>
                <c:pt idx="146">
                  <c:v>21087.4375</c:v>
                </c:pt>
                <c:pt idx="147">
                  <c:v>21002.9375</c:v>
                </c:pt>
                <c:pt idx="148">
                  <c:v>21319.833333333299</c:v>
                </c:pt>
                <c:pt idx="149">
                  <c:v>21157.6875</c:v>
                </c:pt>
                <c:pt idx="150">
                  <c:v>21706.0625</c:v>
                </c:pt>
                <c:pt idx="151">
                  <c:v>21251.416666666599</c:v>
                </c:pt>
                <c:pt idx="152">
                  <c:v>21190.65</c:v>
                </c:pt>
                <c:pt idx="153">
                  <c:v>21201.5625</c:v>
                </c:pt>
                <c:pt idx="154">
                  <c:v>21207.6875</c:v>
                </c:pt>
                <c:pt idx="155">
                  <c:v>21100.791666666599</c:v>
                </c:pt>
                <c:pt idx="156">
                  <c:v>21110.7</c:v>
                </c:pt>
                <c:pt idx="157">
                  <c:v>21446</c:v>
                </c:pt>
                <c:pt idx="158">
                  <c:v>21463.5625</c:v>
                </c:pt>
                <c:pt idx="159">
                  <c:v>21289.5</c:v>
                </c:pt>
                <c:pt idx="160">
                  <c:v>21087.857142857101</c:v>
                </c:pt>
                <c:pt idx="161">
                  <c:v>21064.5625</c:v>
                </c:pt>
                <c:pt idx="162">
                  <c:v>20752.5333333333</c:v>
                </c:pt>
                <c:pt idx="163">
                  <c:v>21133</c:v>
                </c:pt>
                <c:pt idx="164">
                  <c:v>21799.875</c:v>
                </c:pt>
                <c:pt idx="165">
                  <c:v>20980.375</c:v>
                </c:pt>
                <c:pt idx="166">
                  <c:v>21497.25</c:v>
                </c:pt>
                <c:pt idx="167">
                  <c:v>21219.866666666599</c:v>
                </c:pt>
                <c:pt idx="168">
                  <c:v>20828.75</c:v>
                </c:pt>
                <c:pt idx="169">
                  <c:v>20790.041666666599</c:v>
                </c:pt>
                <c:pt idx="170">
                  <c:v>20247.125</c:v>
                </c:pt>
                <c:pt idx="171">
                  <c:v>22446.75</c:v>
                </c:pt>
                <c:pt idx="172">
                  <c:v>21755.2580645161</c:v>
                </c:pt>
                <c:pt idx="173">
                  <c:v>21139.4375</c:v>
                </c:pt>
                <c:pt idx="174">
                  <c:v>20843.458333333299</c:v>
                </c:pt>
                <c:pt idx="175">
                  <c:v>20905.458333333299</c:v>
                </c:pt>
                <c:pt idx="176">
                  <c:v>20956.1875</c:v>
                </c:pt>
                <c:pt idx="177">
                  <c:v>20810.9375</c:v>
                </c:pt>
                <c:pt idx="178">
                  <c:v>21223.75</c:v>
                </c:pt>
                <c:pt idx="179">
                  <c:v>22443.424999999901</c:v>
                </c:pt>
                <c:pt idx="180">
                  <c:v>20647.5625</c:v>
                </c:pt>
                <c:pt idx="181">
                  <c:v>20594.416666666599</c:v>
                </c:pt>
                <c:pt idx="182">
                  <c:v>20447.9749999999</c:v>
                </c:pt>
                <c:pt idx="183">
                  <c:v>21039.958333333299</c:v>
                </c:pt>
                <c:pt idx="184">
                  <c:v>20642.75</c:v>
                </c:pt>
                <c:pt idx="185">
                  <c:v>20784.75</c:v>
                </c:pt>
                <c:pt idx="186">
                  <c:v>20354.958333333299</c:v>
                </c:pt>
                <c:pt idx="187">
                  <c:v>21048.291666666599</c:v>
                </c:pt>
                <c:pt idx="188">
                  <c:v>20755.666666666599</c:v>
                </c:pt>
                <c:pt idx="189">
                  <c:v>21799.625</c:v>
                </c:pt>
                <c:pt idx="190">
                  <c:v>20463.875</c:v>
                </c:pt>
                <c:pt idx="191">
                  <c:v>20286.6875</c:v>
                </c:pt>
                <c:pt idx="192">
                  <c:v>22448.4285714285</c:v>
                </c:pt>
                <c:pt idx="193">
                  <c:v>21268.333333333299</c:v>
                </c:pt>
                <c:pt idx="194">
                  <c:v>21144</c:v>
                </c:pt>
                <c:pt idx="195">
                  <c:v>20658</c:v>
                </c:pt>
                <c:pt idx="196">
                  <c:v>21089</c:v>
                </c:pt>
                <c:pt idx="197">
                  <c:v>21143.125</c:v>
                </c:pt>
                <c:pt idx="198">
                  <c:v>21462.458333333299</c:v>
                </c:pt>
                <c:pt idx="199">
                  <c:v>20837.4375</c:v>
                </c:pt>
                <c:pt idx="200">
                  <c:v>20607.458333333299</c:v>
                </c:pt>
                <c:pt idx="201">
                  <c:v>20406.605263157799</c:v>
                </c:pt>
                <c:pt idx="202">
                  <c:v>22115.5625</c:v>
                </c:pt>
                <c:pt idx="203">
                  <c:v>21345</c:v>
                </c:pt>
                <c:pt idx="204">
                  <c:v>21246</c:v>
                </c:pt>
                <c:pt idx="205">
                  <c:v>25554.049999999901</c:v>
                </c:pt>
                <c:pt idx="206">
                  <c:v>20272.1875</c:v>
                </c:pt>
                <c:pt idx="207">
                  <c:v>21047</c:v>
                </c:pt>
                <c:pt idx="208">
                  <c:v>21107.291666666599</c:v>
                </c:pt>
                <c:pt idx="209">
                  <c:v>21140.875</c:v>
                </c:pt>
                <c:pt idx="210">
                  <c:v>20863.5625</c:v>
                </c:pt>
                <c:pt idx="211">
                  <c:v>21759.375</c:v>
                </c:pt>
                <c:pt idx="212">
                  <c:v>22533.299999999901</c:v>
                </c:pt>
                <c:pt idx="213">
                  <c:v>23412.325000000001</c:v>
                </c:pt>
                <c:pt idx="214">
                  <c:v>20982.5</c:v>
                </c:pt>
                <c:pt idx="215">
                  <c:v>20529.924999999901</c:v>
                </c:pt>
                <c:pt idx="216">
                  <c:v>20811.5625</c:v>
                </c:pt>
                <c:pt idx="217">
                  <c:v>20520</c:v>
                </c:pt>
                <c:pt idx="218">
                  <c:v>23792.924999999901</c:v>
                </c:pt>
                <c:pt idx="219">
                  <c:v>20224.5</c:v>
                </c:pt>
                <c:pt idx="220">
                  <c:v>21238.5625</c:v>
                </c:pt>
                <c:pt idx="221">
                  <c:v>20581.541666666599</c:v>
                </c:pt>
                <c:pt idx="222">
                  <c:v>26117.549999999901</c:v>
                </c:pt>
                <c:pt idx="223">
                  <c:v>20707.375</c:v>
                </c:pt>
                <c:pt idx="224">
                  <c:v>20380.0625</c:v>
                </c:pt>
                <c:pt idx="225">
                  <c:v>21192.5</c:v>
                </c:pt>
                <c:pt idx="226">
                  <c:v>20573.041666666599</c:v>
                </c:pt>
                <c:pt idx="227">
                  <c:v>21223.5</c:v>
                </c:pt>
                <c:pt idx="228">
                  <c:v>21292</c:v>
                </c:pt>
                <c:pt idx="229">
                  <c:v>20846.3125</c:v>
                </c:pt>
                <c:pt idx="230">
                  <c:v>22004.9</c:v>
                </c:pt>
                <c:pt idx="231">
                  <c:v>20853.9375</c:v>
                </c:pt>
                <c:pt idx="232">
                  <c:v>20940.625</c:v>
                </c:pt>
                <c:pt idx="233">
                  <c:v>21154.733333333301</c:v>
                </c:pt>
                <c:pt idx="234">
                  <c:v>20030.75</c:v>
                </c:pt>
                <c:pt idx="235">
                  <c:v>20917.5</c:v>
                </c:pt>
                <c:pt idx="236">
                  <c:v>22699.174999999901</c:v>
                </c:pt>
                <c:pt idx="237">
                  <c:v>20755.3125</c:v>
                </c:pt>
                <c:pt idx="238">
                  <c:v>20747.375</c:v>
                </c:pt>
                <c:pt idx="239">
                  <c:v>20313.9375</c:v>
                </c:pt>
                <c:pt idx="240">
                  <c:v>23303.825000000001</c:v>
                </c:pt>
                <c:pt idx="241">
                  <c:v>21176.1875</c:v>
                </c:pt>
                <c:pt idx="242">
                  <c:v>21100.041666666599</c:v>
                </c:pt>
                <c:pt idx="243">
                  <c:v>21503.5999999999</c:v>
                </c:pt>
                <c:pt idx="244">
                  <c:v>20313.875</c:v>
                </c:pt>
                <c:pt idx="245">
                  <c:v>20682.4375</c:v>
                </c:pt>
                <c:pt idx="246">
                  <c:v>21033.3125</c:v>
                </c:pt>
                <c:pt idx="247">
                  <c:v>20575.583333333299</c:v>
                </c:pt>
                <c:pt idx="248">
                  <c:v>20982.75</c:v>
                </c:pt>
                <c:pt idx="249">
                  <c:v>21574</c:v>
                </c:pt>
                <c:pt idx="250">
                  <c:v>20543.5</c:v>
                </c:pt>
                <c:pt idx="251">
                  <c:v>21153.6875</c:v>
                </c:pt>
                <c:pt idx="252">
                  <c:v>20625.9375</c:v>
                </c:pt>
                <c:pt idx="253">
                  <c:v>21700.1875</c:v>
                </c:pt>
                <c:pt idx="254">
                  <c:v>20570.25</c:v>
                </c:pt>
                <c:pt idx="255">
                  <c:v>20248.541666666599</c:v>
                </c:pt>
                <c:pt idx="256">
                  <c:v>20802.9375</c:v>
                </c:pt>
                <c:pt idx="257">
                  <c:v>21361.458333333299</c:v>
                </c:pt>
                <c:pt idx="258">
                  <c:v>21292.549999999901</c:v>
                </c:pt>
                <c:pt idx="259">
                  <c:v>20505.166666666599</c:v>
                </c:pt>
                <c:pt idx="260">
                  <c:v>20677.333333333299</c:v>
                </c:pt>
                <c:pt idx="261">
                  <c:v>20397</c:v>
                </c:pt>
                <c:pt idx="262">
                  <c:v>20985.166666666599</c:v>
                </c:pt>
                <c:pt idx="263">
                  <c:v>20568.5625</c:v>
                </c:pt>
                <c:pt idx="264">
                  <c:v>20867.291666666599</c:v>
                </c:pt>
                <c:pt idx="265">
                  <c:v>20668.583333333299</c:v>
                </c:pt>
                <c:pt idx="266">
                  <c:v>20137.291666666599</c:v>
                </c:pt>
                <c:pt idx="267">
                  <c:v>21004.125</c:v>
                </c:pt>
                <c:pt idx="268">
                  <c:v>20603.375</c:v>
                </c:pt>
                <c:pt idx="269">
                  <c:v>21167.833333333299</c:v>
                </c:pt>
                <c:pt idx="270">
                  <c:v>20805.333333333299</c:v>
                </c:pt>
                <c:pt idx="271">
                  <c:v>20937.583333333299</c:v>
                </c:pt>
                <c:pt idx="272">
                  <c:v>21706.8125</c:v>
                </c:pt>
                <c:pt idx="273">
                  <c:v>20430.8125</c:v>
                </c:pt>
                <c:pt idx="274">
                  <c:v>20657.916666666599</c:v>
                </c:pt>
                <c:pt idx="275">
                  <c:v>20828.583333333299</c:v>
                </c:pt>
                <c:pt idx="276">
                  <c:v>20101.541666666599</c:v>
                </c:pt>
                <c:pt idx="277">
                  <c:v>20862.375</c:v>
                </c:pt>
                <c:pt idx="278">
                  <c:v>20987.458333333299</c:v>
                </c:pt>
                <c:pt idx="279">
                  <c:v>21332.03125</c:v>
                </c:pt>
                <c:pt idx="280">
                  <c:v>20835.708333333299</c:v>
                </c:pt>
                <c:pt idx="281">
                  <c:v>22197.025000000001</c:v>
                </c:pt>
                <c:pt idx="282">
                  <c:v>20938.208333333299</c:v>
                </c:pt>
                <c:pt idx="283">
                  <c:v>20686.916666666599</c:v>
                </c:pt>
                <c:pt idx="284">
                  <c:v>20232.5</c:v>
                </c:pt>
                <c:pt idx="285">
                  <c:v>20702.025000000001</c:v>
                </c:pt>
                <c:pt idx="286">
                  <c:v>20561.083333333299</c:v>
                </c:pt>
                <c:pt idx="287">
                  <c:v>22545.289473684199</c:v>
                </c:pt>
                <c:pt idx="288">
                  <c:v>23723.375</c:v>
                </c:pt>
                <c:pt idx="289">
                  <c:v>20740.75</c:v>
                </c:pt>
                <c:pt idx="290">
                  <c:v>22377.775000000001</c:v>
                </c:pt>
                <c:pt idx="291">
                  <c:v>23074.875</c:v>
                </c:pt>
                <c:pt idx="292">
                  <c:v>23676.4749999999</c:v>
                </c:pt>
                <c:pt idx="293">
                  <c:v>22267.200000000001</c:v>
                </c:pt>
                <c:pt idx="294">
                  <c:v>21850.8378378378</c:v>
                </c:pt>
                <c:pt idx="295">
                  <c:v>21125.3125</c:v>
                </c:pt>
                <c:pt idx="296">
                  <c:v>21228.125</c:v>
                </c:pt>
                <c:pt idx="297">
                  <c:v>21741.0999999999</c:v>
                </c:pt>
                <c:pt idx="298">
                  <c:v>21815.9749999999</c:v>
                </c:pt>
                <c:pt idx="299">
                  <c:v>20271.25</c:v>
                </c:pt>
                <c:pt idx="300">
                  <c:v>20334.333333333299</c:v>
                </c:pt>
                <c:pt idx="301">
                  <c:v>22317.525000000001</c:v>
                </c:pt>
                <c:pt idx="302">
                  <c:v>20403.125</c:v>
                </c:pt>
                <c:pt idx="303">
                  <c:v>20234.916666666599</c:v>
                </c:pt>
                <c:pt idx="304">
                  <c:v>20985.875</c:v>
                </c:pt>
                <c:pt idx="305">
                  <c:v>20307.641025641002</c:v>
                </c:pt>
                <c:pt idx="306">
                  <c:v>21576.799999999901</c:v>
                </c:pt>
                <c:pt idx="307">
                  <c:v>22812.25</c:v>
                </c:pt>
                <c:pt idx="308">
                  <c:v>21498.400000000001</c:v>
                </c:pt>
                <c:pt idx="309">
                  <c:v>20592.5</c:v>
                </c:pt>
                <c:pt idx="310">
                  <c:v>21161.285714285699</c:v>
                </c:pt>
                <c:pt idx="311">
                  <c:v>20505.8125</c:v>
                </c:pt>
                <c:pt idx="312">
                  <c:v>21794.775000000001</c:v>
                </c:pt>
                <c:pt idx="313">
                  <c:v>20938.625</c:v>
                </c:pt>
                <c:pt idx="314">
                  <c:v>20121.125</c:v>
                </c:pt>
                <c:pt idx="315">
                  <c:v>22234.8499999999</c:v>
                </c:pt>
                <c:pt idx="316">
                  <c:v>22404.174999999901</c:v>
                </c:pt>
                <c:pt idx="317">
                  <c:v>20584.75</c:v>
                </c:pt>
                <c:pt idx="318">
                  <c:v>20695.3125</c:v>
                </c:pt>
                <c:pt idx="319">
                  <c:v>20114.958333333299</c:v>
                </c:pt>
                <c:pt idx="320">
                  <c:v>21721.325000000001</c:v>
                </c:pt>
                <c:pt idx="321">
                  <c:v>21182.825000000001</c:v>
                </c:pt>
                <c:pt idx="322">
                  <c:v>21023.125</c:v>
                </c:pt>
                <c:pt idx="323">
                  <c:v>20477.916666666599</c:v>
                </c:pt>
                <c:pt idx="324">
                  <c:v>21142.2249999999</c:v>
                </c:pt>
                <c:pt idx="325">
                  <c:v>20372.9749999999</c:v>
                </c:pt>
                <c:pt idx="326">
                  <c:v>19850.291666666599</c:v>
                </c:pt>
                <c:pt idx="327">
                  <c:v>21432.5625</c:v>
                </c:pt>
                <c:pt idx="328">
                  <c:v>23307.924999999901</c:v>
                </c:pt>
                <c:pt idx="329">
                  <c:v>20570.1875</c:v>
                </c:pt>
                <c:pt idx="330">
                  <c:v>24510.0100097656</c:v>
                </c:pt>
                <c:pt idx="331">
                  <c:v>20592.549999999901</c:v>
                </c:pt>
                <c:pt idx="332">
                  <c:v>23565.525000000001</c:v>
                </c:pt>
                <c:pt idx="333">
                  <c:v>20402.424999999901</c:v>
                </c:pt>
                <c:pt idx="334">
                  <c:v>21016.049999999901</c:v>
                </c:pt>
                <c:pt idx="335">
                  <c:v>21492.049999999901</c:v>
                </c:pt>
                <c:pt idx="336">
                  <c:v>20026.125</c:v>
                </c:pt>
                <c:pt idx="337">
                  <c:v>24006.625</c:v>
                </c:pt>
                <c:pt idx="338">
                  <c:v>22075.825000000001</c:v>
                </c:pt>
                <c:pt idx="339">
                  <c:v>22622.125</c:v>
                </c:pt>
                <c:pt idx="340">
                  <c:v>21644.075000000001</c:v>
                </c:pt>
                <c:pt idx="341">
                  <c:v>20152.5999999999</c:v>
                </c:pt>
                <c:pt idx="342">
                  <c:v>23285</c:v>
                </c:pt>
                <c:pt idx="343">
                  <c:v>21494.333333333299</c:v>
                </c:pt>
                <c:pt idx="344">
                  <c:v>22151.84375</c:v>
                </c:pt>
                <c:pt idx="345">
                  <c:v>20630.875</c:v>
                </c:pt>
                <c:pt idx="346">
                  <c:v>22514.84375</c:v>
                </c:pt>
                <c:pt idx="347">
                  <c:v>21131.2249999999</c:v>
                </c:pt>
                <c:pt idx="348">
                  <c:v>21595.333333333299</c:v>
                </c:pt>
                <c:pt idx="349">
                  <c:v>21995</c:v>
                </c:pt>
                <c:pt idx="350">
                  <c:v>21714.025000000001</c:v>
                </c:pt>
                <c:pt idx="351">
                  <c:v>23107.875</c:v>
                </c:pt>
                <c:pt idx="352">
                  <c:v>22205.200000000001</c:v>
                </c:pt>
                <c:pt idx="353">
                  <c:v>21746.291666666599</c:v>
                </c:pt>
                <c:pt idx="354">
                  <c:v>22343.3125</c:v>
                </c:pt>
                <c:pt idx="355">
                  <c:v>21934.8125</c:v>
                </c:pt>
                <c:pt idx="356">
                  <c:v>21572.775000000001</c:v>
                </c:pt>
                <c:pt idx="357">
                  <c:v>22613.90625</c:v>
                </c:pt>
                <c:pt idx="358">
                  <c:v>21995.53125</c:v>
                </c:pt>
                <c:pt idx="359">
                  <c:v>22313.8125</c:v>
                </c:pt>
                <c:pt idx="360">
                  <c:v>21760.46875</c:v>
                </c:pt>
                <c:pt idx="361">
                  <c:v>23049.375</c:v>
                </c:pt>
                <c:pt idx="362">
                  <c:v>21987.34375</c:v>
                </c:pt>
                <c:pt idx="363">
                  <c:v>21264.127659574398</c:v>
                </c:pt>
                <c:pt idx="364">
                  <c:v>21608.5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0F-4086-B5CB-C4BF8AD45430}"/>
            </c:ext>
          </c:extLst>
        </c:ser>
        <c:ser>
          <c:idx val="2"/>
          <c:order val="2"/>
          <c:tx>
            <c:strRef>
              <c:f>DailyAvg!$F$1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DailyAvg!$F$2:$F$366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0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0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0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0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0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0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0</c:v>
                </c:pt>
                <c:pt idx="57">
                  <c:v>32658.125</c:v>
                </c:pt>
                <c:pt idx="58">
                  <c:v>0</c:v>
                </c:pt>
                <c:pt idx="59">
                  <c:v>0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0</c:v>
                </c:pt>
                <c:pt idx="64">
                  <c:v>0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0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0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0</c:v>
                </c:pt>
                <c:pt idx="86">
                  <c:v>31213.3125</c:v>
                </c:pt>
                <c:pt idx="87">
                  <c:v>31030.25</c:v>
                </c:pt>
                <c:pt idx="88">
                  <c:v>0</c:v>
                </c:pt>
                <c:pt idx="89">
                  <c:v>0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0</c:v>
                </c:pt>
                <c:pt idx="94">
                  <c:v>0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30039.875</c:v>
                </c:pt>
                <c:pt idx="104">
                  <c:v>0</c:v>
                </c:pt>
                <c:pt idx="105">
                  <c:v>30000</c:v>
                </c:pt>
                <c:pt idx="106">
                  <c:v>0</c:v>
                </c:pt>
                <c:pt idx="107">
                  <c:v>29895.666666666599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29791.75</c:v>
                </c:pt>
                <c:pt idx="113">
                  <c:v>0</c:v>
                </c:pt>
                <c:pt idx="114">
                  <c:v>0</c:v>
                </c:pt>
                <c:pt idx="115">
                  <c:v>29656.40625</c:v>
                </c:pt>
                <c:pt idx="116">
                  <c:v>0</c:v>
                </c:pt>
                <c:pt idx="117">
                  <c:v>29601.15625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29029.395833333299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28437.5625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28277.84375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28196.53125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28023.9375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25599.46875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0F-4086-B5CB-C4BF8AD45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14456"/>
        <c:axId val="1"/>
      </c:barChart>
      <c:catAx>
        <c:axId val="190014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0144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6037772961242762"/>
          <c:y val="0.66111141000769047"/>
          <c:w val="0.14150954803660684"/>
          <c:h val="0.144444509749579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121920</xdr:rowOff>
    </xdr:from>
    <xdr:to>
      <xdr:col>10</xdr:col>
      <xdr:colOff>480060</xdr:colOff>
      <xdr:row>53</xdr:row>
      <xdr:rowOff>99060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518160</xdr:colOff>
      <xdr:row>25</xdr:row>
      <xdr:rowOff>144780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601980</xdr:colOff>
          <xdr:row>0</xdr:row>
          <xdr:rowOff>0</xdr:rowOff>
        </xdr:from>
        <xdr:to>
          <xdr:col>10</xdr:col>
          <xdr:colOff>0</xdr:colOff>
          <xdr:row>1</xdr:row>
          <xdr:rowOff>38100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0</xdr:colOff>
      <xdr:row>27</xdr:row>
      <xdr:rowOff>121920</xdr:rowOff>
    </xdr:from>
    <xdr:to>
      <xdr:col>21</xdr:col>
      <xdr:colOff>518160</xdr:colOff>
      <xdr:row>53</xdr:row>
      <xdr:rowOff>106680</xdr:rowOff>
    </xdr:to>
    <xdr:graphicFrame macro="">
      <xdr:nvGraphicFramePr>
        <xdr:cNvPr id="1047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</xdr:row>
      <xdr:rowOff>7620</xdr:rowOff>
    </xdr:from>
    <xdr:to>
      <xdr:col>13</xdr:col>
      <xdr:colOff>259080</xdr:colOff>
      <xdr:row>26</xdr:row>
      <xdr:rowOff>99060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362"/>
  <sheetViews>
    <sheetView zoomScale="75" workbookViewId="0">
      <selection activeCell="L6" sqref="L6"/>
    </sheetView>
  </sheetViews>
  <sheetFormatPr defaultRowHeight="13.2"/>
  <cols>
    <col min="1" max="1" width="9.109375" style="22" customWidth="1"/>
    <col min="4" max="4" width="9.109375" style="22" customWidth="1"/>
    <col min="13" max="13" width="9.109375" style="22" customWidth="1"/>
  </cols>
  <sheetData>
    <row r="1" spans="1:82">
      <c r="A1" s="22" t="s">
        <v>58</v>
      </c>
      <c r="D1" s="22" t="s">
        <v>59</v>
      </c>
      <c r="BQ1" t="s">
        <v>60</v>
      </c>
    </row>
    <row r="2" spans="1:82">
      <c r="BH2" t="s">
        <v>61</v>
      </c>
      <c r="BQ2" t="s">
        <v>62</v>
      </c>
    </row>
    <row r="3" spans="1:82">
      <c r="A3" s="22">
        <v>36892</v>
      </c>
      <c r="B3">
        <v>6.9292865168008005E-2</v>
      </c>
      <c r="D3" s="22" t="s">
        <v>63</v>
      </c>
      <c r="E3" t="s">
        <v>64</v>
      </c>
      <c r="G3">
        <v>36866</v>
      </c>
      <c r="BH3" t="s">
        <v>65</v>
      </c>
      <c r="BR3" t="s">
        <v>66</v>
      </c>
      <c r="BX3" t="s">
        <v>67</v>
      </c>
      <c r="CA3" t="s">
        <v>68</v>
      </c>
      <c r="CC3" t="s">
        <v>69</v>
      </c>
      <c r="CD3" t="s">
        <v>69</v>
      </c>
    </row>
    <row r="4" spans="1:82">
      <c r="A4" s="22">
        <v>36923</v>
      </c>
      <c r="B4">
        <v>6.8553766009880016E-2</v>
      </c>
      <c r="Z4" t="s">
        <v>70</v>
      </c>
      <c r="AH4" t="s">
        <v>71</v>
      </c>
      <c r="BH4" t="s">
        <v>72</v>
      </c>
      <c r="BI4" t="s">
        <v>73</v>
      </c>
      <c r="BQ4" t="s">
        <v>1</v>
      </c>
      <c r="BR4" t="s">
        <v>74</v>
      </c>
      <c r="BU4" t="s">
        <v>75</v>
      </c>
      <c r="BX4">
        <v>7.0000000000000007E-2</v>
      </c>
      <c r="BY4" t="s">
        <v>76</v>
      </c>
      <c r="BZ4">
        <v>7.0000000000000007E-2</v>
      </c>
      <c r="CA4" t="s">
        <v>77</v>
      </c>
      <c r="CB4" t="s">
        <v>78</v>
      </c>
      <c r="CC4" t="s">
        <v>79</v>
      </c>
      <c r="CD4" t="s">
        <v>79</v>
      </c>
    </row>
    <row r="5" spans="1:82">
      <c r="A5" s="22">
        <v>36951</v>
      </c>
      <c r="B5">
        <v>6.7857337125635006E-2</v>
      </c>
      <c r="F5" t="s">
        <v>10</v>
      </c>
      <c r="J5" t="s">
        <v>80</v>
      </c>
      <c r="O5" t="s">
        <v>81</v>
      </c>
      <c r="S5" t="s">
        <v>82</v>
      </c>
      <c r="W5" t="s">
        <v>83</v>
      </c>
      <c r="AA5" t="s">
        <v>0</v>
      </c>
      <c r="AE5" t="s">
        <v>84</v>
      </c>
      <c r="AI5" t="s">
        <v>0</v>
      </c>
      <c r="AM5" t="s">
        <v>84</v>
      </c>
      <c r="AP5" t="s">
        <v>85</v>
      </c>
      <c r="AQ5" t="s">
        <v>86</v>
      </c>
      <c r="BH5">
        <v>-5</v>
      </c>
      <c r="BI5">
        <v>3.5000000000000003E-2</v>
      </c>
      <c r="BR5" t="s">
        <v>87</v>
      </c>
      <c r="BS5" t="s">
        <v>88</v>
      </c>
      <c r="BT5" t="s">
        <v>89</v>
      </c>
      <c r="BU5" t="s">
        <v>87</v>
      </c>
      <c r="BV5" t="s">
        <v>88</v>
      </c>
      <c r="BW5" t="s">
        <v>89</v>
      </c>
      <c r="BX5" t="s">
        <v>87</v>
      </c>
      <c r="BY5" t="s">
        <v>88</v>
      </c>
      <c r="BZ5" t="s">
        <v>89</v>
      </c>
      <c r="CA5" t="s">
        <v>90</v>
      </c>
      <c r="CC5" t="s">
        <v>74</v>
      </c>
      <c r="CD5" t="s">
        <v>91</v>
      </c>
    </row>
    <row r="6" spans="1:82">
      <c r="A6" s="22">
        <v>36982</v>
      </c>
      <c r="B6">
        <v>6.705294217093101E-2</v>
      </c>
      <c r="E6" t="s">
        <v>87</v>
      </c>
      <c r="F6" t="s">
        <v>88</v>
      </c>
      <c r="G6" t="s">
        <v>89</v>
      </c>
      <c r="I6" t="s">
        <v>87</v>
      </c>
      <c r="J6" t="s">
        <v>88</v>
      </c>
      <c r="K6" t="s">
        <v>89</v>
      </c>
      <c r="N6" t="s">
        <v>87</v>
      </c>
      <c r="O6" t="s">
        <v>88</v>
      </c>
      <c r="P6" t="s">
        <v>89</v>
      </c>
      <c r="R6" t="s">
        <v>87</v>
      </c>
      <c r="S6" t="s">
        <v>88</v>
      </c>
      <c r="T6" t="s">
        <v>89</v>
      </c>
      <c r="V6" t="s">
        <v>87</v>
      </c>
      <c r="W6" t="s">
        <v>88</v>
      </c>
      <c r="X6" t="s">
        <v>89</v>
      </c>
      <c r="Z6" t="s">
        <v>87</v>
      </c>
      <c r="AA6" t="s">
        <v>88</v>
      </c>
      <c r="AB6" t="s">
        <v>89</v>
      </c>
      <c r="AD6" t="s">
        <v>87</v>
      </c>
      <c r="AE6" t="s">
        <v>88</v>
      </c>
      <c r="AF6" t="s">
        <v>89</v>
      </c>
      <c r="AH6" t="s">
        <v>87</v>
      </c>
      <c r="AI6" t="s">
        <v>88</v>
      </c>
      <c r="AJ6" t="s">
        <v>89</v>
      </c>
      <c r="AL6" t="s">
        <v>87</v>
      </c>
      <c r="AM6" t="s">
        <v>88</v>
      </c>
      <c r="AN6" t="s">
        <v>89</v>
      </c>
      <c r="AP6" t="s">
        <v>92</v>
      </c>
      <c r="AQ6" t="s">
        <v>13</v>
      </c>
      <c r="AT6" t="s">
        <v>93</v>
      </c>
      <c r="AU6" t="s">
        <v>94</v>
      </c>
      <c r="BH6">
        <v>-4.5</v>
      </c>
      <c r="BI6">
        <v>2.75E-2</v>
      </c>
      <c r="BQ6">
        <v>36892</v>
      </c>
      <c r="BR6">
        <v>8.48</v>
      </c>
      <c r="BS6">
        <v>8.4849999999999994</v>
      </c>
      <c r="BT6">
        <v>8.49</v>
      </c>
      <c r="BU6">
        <v>1.1924999999999999</v>
      </c>
      <c r="BV6">
        <v>1.2</v>
      </c>
      <c r="BW6">
        <v>1.2075</v>
      </c>
      <c r="BX6">
        <v>-7.0000000000000007E-2</v>
      </c>
      <c r="BZ6">
        <v>7.0000000000000007E-2</v>
      </c>
      <c r="CA6">
        <v>0</v>
      </c>
      <c r="CB6">
        <v>0</v>
      </c>
      <c r="CC6">
        <v>8.48</v>
      </c>
      <c r="CD6">
        <v>1.2075</v>
      </c>
    </row>
    <row r="7" spans="1:82">
      <c r="A7" s="22">
        <v>37012</v>
      </c>
      <c r="B7">
        <v>6.6354333276798003E-2</v>
      </c>
      <c r="E7" t="s">
        <v>95</v>
      </c>
      <c r="F7" t="s">
        <v>95</v>
      </c>
      <c r="G7" t="s">
        <v>95</v>
      </c>
      <c r="I7" t="s">
        <v>95</v>
      </c>
      <c r="J7" t="s">
        <v>95</v>
      </c>
      <c r="K7" t="s">
        <v>95</v>
      </c>
      <c r="N7" t="s">
        <v>95</v>
      </c>
      <c r="O7" t="s">
        <v>95</v>
      </c>
      <c r="P7" t="s">
        <v>95</v>
      </c>
      <c r="R7" t="s">
        <v>95</v>
      </c>
      <c r="S7" t="s">
        <v>95</v>
      </c>
      <c r="T7" t="s">
        <v>95</v>
      </c>
      <c r="V7" t="s">
        <v>95</v>
      </c>
      <c r="W7" t="s">
        <v>95</v>
      </c>
      <c r="X7" t="s">
        <v>95</v>
      </c>
      <c r="AS7" t="s">
        <v>0</v>
      </c>
      <c r="AT7">
        <v>700</v>
      </c>
      <c r="AU7">
        <v>2200</v>
      </c>
      <c r="BH7">
        <v>-4</v>
      </c>
      <c r="BI7">
        <v>0.02</v>
      </c>
      <c r="BQ7">
        <v>36923</v>
      </c>
      <c r="BR7">
        <v>7.9970000000000008</v>
      </c>
      <c r="BS7">
        <v>8.0020000000000007</v>
      </c>
      <c r="BT7">
        <v>8.0070000000000014</v>
      </c>
      <c r="BU7">
        <v>1.1125</v>
      </c>
      <c r="BV7">
        <v>1.1200000000000001</v>
      </c>
      <c r="BW7">
        <v>1.1274999999999999</v>
      </c>
      <c r="BX7">
        <v>-7.0000000000000007E-2</v>
      </c>
      <c r="BZ7">
        <v>7.0000000000000007E-2</v>
      </c>
      <c r="CA7">
        <v>0</v>
      </c>
      <c r="CB7">
        <v>0</v>
      </c>
      <c r="CC7">
        <v>7.9970000000000008</v>
      </c>
      <c r="CD7">
        <v>1.1274999999999999</v>
      </c>
    </row>
    <row r="8" spans="1:82">
      <c r="A8" s="22">
        <v>37043</v>
      </c>
      <c r="B8">
        <v>6.5632437589364004E-2</v>
      </c>
      <c r="D8" s="22" t="s">
        <v>1</v>
      </c>
      <c r="M8" s="22" t="s">
        <v>1</v>
      </c>
      <c r="AS8" t="s">
        <v>96</v>
      </c>
      <c r="BH8">
        <v>-3.5</v>
      </c>
      <c r="BI8">
        <v>1.4999999999999999E-2</v>
      </c>
      <c r="BQ8">
        <v>36951</v>
      </c>
      <c r="BR8">
        <v>7.1950000000000003</v>
      </c>
      <c r="BS8">
        <v>7.2</v>
      </c>
      <c r="BT8">
        <v>7.2050000000000001</v>
      </c>
      <c r="BU8">
        <v>1.0225</v>
      </c>
      <c r="BV8">
        <v>1.03</v>
      </c>
      <c r="BW8">
        <v>1.0375000000000001</v>
      </c>
      <c r="BX8">
        <v>-7.0000000000000007E-2</v>
      </c>
      <c r="BZ8">
        <v>7.0000000000000007E-2</v>
      </c>
      <c r="CA8">
        <v>0</v>
      </c>
      <c r="CB8">
        <v>0</v>
      </c>
      <c r="CC8">
        <v>7.1950000000000003</v>
      </c>
      <c r="CD8">
        <v>1.0375000000000001</v>
      </c>
    </row>
    <row r="9" spans="1:82">
      <c r="A9" s="22">
        <v>37073</v>
      </c>
      <c r="B9">
        <v>6.5011049558179018E-2</v>
      </c>
      <c r="D9" s="22">
        <v>36867</v>
      </c>
      <c r="E9">
        <v>249.25</v>
      </c>
      <c r="F9">
        <v>250</v>
      </c>
      <c r="G9">
        <v>251.25</v>
      </c>
      <c r="I9">
        <v>199</v>
      </c>
      <c r="J9">
        <v>200</v>
      </c>
      <c r="K9">
        <v>202</v>
      </c>
      <c r="M9" s="22">
        <v>36831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1E-4</v>
      </c>
      <c r="AA9">
        <v>0.32199065660558757</v>
      </c>
      <c r="AB9">
        <v>1E-4</v>
      </c>
      <c r="AD9">
        <v>1E-4</v>
      </c>
      <c r="AE9">
        <v>0.16099532830279378</v>
      </c>
      <c r="AF9">
        <v>1E-4</v>
      </c>
      <c r="AH9">
        <v>1E-4</v>
      </c>
      <c r="AI9">
        <v>1</v>
      </c>
      <c r="AJ9">
        <v>1E-4</v>
      </c>
      <c r="AL9">
        <v>-0.01</v>
      </c>
      <c r="AM9">
        <v>0.16</v>
      </c>
      <c r="AN9">
        <v>0.01</v>
      </c>
      <c r="AP9">
        <v>1</v>
      </c>
      <c r="AQ9">
        <v>0</v>
      </c>
      <c r="AT9" t="s">
        <v>97</v>
      </c>
      <c r="AU9" t="s">
        <v>98</v>
      </c>
      <c r="AV9" t="s">
        <v>99</v>
      </c>
      <c r="AW9" t="s">
        <v>100</v>
      </c>
      <c r="AX9" t="s">
        <v>101</v>
      </c>
      <c r="AY9" t="s">
        <v>102</v>
      </c>
      <c r="AZ9" t="s">
        <v>103</v>
      </c>
      <c r="BA9" t="s">
        <v>104</v>
      </c>
      <c r="BB9" t="s">
        <v>105</v>
      </c>
      <c r="BC9" t="s">
        <v>106</v>
      </c>
      <c r="BD9" t="s">
        <v>107</v>
      </c>
      <c r="BE9" t="s">
        <v>108</v>
      </c>
      <c r="BH9">
        <v>-3</v>
      </c>
      <c r="BI9">
        <v>1.2500000000000001E-2</v>
      </c>
      <c r="BQ9">
        <v>36982</v>
      </c>
      <c r="BR9">
        <v>5.8449999999999998</v>
      </c>
      <c r="BS9">
        <v>5.85</v>
      </c>
      <c r="BT9">
        <v>5.8550000000000004</v>
      </c>
      <c r="BU9">
        <v>0.8125</v>
      </c>
      <c r="BV9">
        <v>0.82</v>
      </c>
      <c r="BW9">
        <v>0.82750000000000001</v>
      </c>
      <c r="BX9">
        <v>-7.0000000000000007E-2</v>
      </c>
      <c r="BZ9">
        <v>7.0000000000000007E-2</v>
      </c>
      <c r="CA9">
        <v>0</v>
      </c>
      <c r="CB9">
        <v>0</v>
      </c>
      <c r="CC9">
        <v>5.8449999999999998</v>
      </c>
      <c r="CD9">
        <v>0.82750000000000001</v>
      </c>
    </row>
    <row r="10" spans="1:82">
      <c r="A10" s="22">
        <v>37104</v>
      </c>
      <c r="B10">
        <v>6.4512121863640012E-2</v>
      </c>
      <c r="D10" s="22">
        <v>36868</v>
      </c>
      <c r="E10">
        <v>374.25</v>
      </c>
      <c r="F10">
        <v>375</v>
      </c>
      <c r="G10">
        <v>376.25</v>
      </c>
      <c r="I10">
        <v>199</v>
      </c>
      <c r="J10">
        <v>200</v>
      </c>
      <c r="K10">
        <v>202</v>
      </c>
      <c r="M10" s="22">
        <v>36861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Z10">
        <v>1E-4</v>
      </c>
      <c r="AA10">
        <v>0.75</v>
      </c>
      <c r="AB10">
        <v>1E-4</v>
      </c>
      <c r="AD10">
        <v>1E-4</v>
      </c>
      <c r="AE10">
        <v>0.375</v>
      </c>
      <c r="AF10">
        <v>1E-4</v>
      </c>
      <c r="AH10">
        <v>1E-4</v>
      </c>
      <c r="AI10">
        <v>1.1000000000000001</v>
      </c>
      <c r="AJ10">
        <v>1E-4</v>
      </c>
      <c r="AL10">
        <v>-0.01</v>
      </c>
      <c r="AM10">
        <v>0.16</v>
      </c>
      <c r="AN10">
        <v>0.01</v>
      </c>
      <c r="AP10">
        <v>1</v>
      </c>
      <c r="AQ10">
        <v>0</v>
      </c>
      <c r="AS10" t="s">
        <v>109</v>
      </c>
      <c r="BF10" t="s">
        <v>110</v>
      </c>
      <c r="BH10">
        <v>-2.5</v>
      </c>
      <c r="BI10">
        <v>0.01</v>
      </c>
      <c r="BQ10">
        <v>37012</v>
      </c>
      <c r="BR10">
        <v>5.2850000000000001</v>
      </c>
      <c r="BS10">
        <v>5.29</v>
      </c>
      <c r="BT10">
        <v>5.2949999999999999</v>
      </c>
      <c r="BU10">
        <v>0.61750000000000005</v>
      </c>
      <c r="BV10">
        <v>0.625</v>
      </c>
      <c r="BW10">
        <v>0.63249999999999995</v>
      </c>
      <c r="BX10">
        <v>-7.0000000000000007E-2</v>
      </c>
      <c r="BZ10">
        <v>7.0000000000000007E-2</v>
      </c>
      <c r="CA10">
        <v>0</v>
      </c>
      <c r="CB10">
        <v>0</v>
      </c>
      <c r="CC10">
        <v>5.2850000000000001</v>
      </c>
      <c r="CD10">
        <v>0.63249999999999995</v>
      </c>
    </row>
    <row r="11" spans="1:82">
      <c r="A11" s="22">
        <v>37135</v>
      </c>
      <c r="B11">
        <v>6.4013194251630018E-2</v>
      </c>
      <c r="D11" s="22">
        <v>36869</v>
      </c>
      <c r="E11">
        <v>374.25</v>
      </c>
      <c r="F11">
        <v>375</v>
      </c>
      <c r="G11">
        <v>376.25</v>
      </c>
      <c r="I11">
        <v>199</v>
      </c>
      <c r="J11">
        <v>200</v>
      </c>
      <c r="K11">
        <v>202</v>
      </c>
      <c r="M11" s="22">
        <v>36892</v>
      </c>
      <c r="N11">
        <v>249</v>
      </c>
      <c r="O11">
        <v>250</v>
      </c>
      <c r="P11">
        <v>253.5</v>
      </c>
      <c r="R11">
        <v>186.5</v>
      </c>
      <c r="S11">
        <v>187.5</v>
      </c>
      <c r="T11">
        <v>191</v>
      </c>
      <c r="V11">
        <v>0</v>
      </c>
      <c r="W11">
        <v>0</v>
      </c>
      <c r="X11">
        <v>0</v>
      </c>
      <c r="Z11">
        <v>1E-4</v>
      </c>
      <c r="AA11">
        <v>1.3444980361951644</v>
      </c>
      <c r="AB11">
        <v>1E-4</v>
      </c>
      <c r="AD11">
        <v>1E-4</v>
      </c>
      <c r="AE11">
        <v>0.6722490180975822</v>
      </c>
      <c r="AF11">
        <v>1E-4</v>
      </c>
      <c r="AH11">
        <v>1E-4</v>
      </c>
      <c r="AI11">
        <v>3</v>
      </c>
      <c r="AJ11">
        <v>1E-4</v>
      </c>
      <c r="AL11">
        <v>-0.01</v>
      </c>
      <c r="AM11">
        <v>1.5</v>
      </c>
      <c r="AN11">
        <v>0.01</v>
      </c>
      <c r="AP11">
        <v>1</v>
      </c>
      <c r="AQ11">
        <v>0.1</v>
      </c>
      <c r="AS11">
        <v>100</v>
      </c>
      <c r="AT11">
        <v>0.9669929050763304</v>
      </c>
      <c r="AU11">
        <v>0.94763464042391898</v>
      </c>
      <c r="AV11">
        <v>0.95150736858101803</v>
      </c>
      <c r="AW11">
        <v>0.98280846392073073</v>
      </c>
      <c r="AX11">
        <v>0.98470113171297258</v>
      </c>
      <c r="AY11">
        <v>0.98806265515506031</v>
      </c>
      <c r="AZ11">
        <v>1.0098771244801348</v>
      </c>
      <c r="BA11">
        <v>0.98492520064991063</v>
      </c>
      <c r="BB11">
        <v>0.98594124056919985</v>
      </c>
      <c r="BC11">
        <v>1.0023348205618219</v>
      </c>
      <c r="BD11">
        <v>0.98823541991929409</v>
      </c>
      <c r="BE11">
        <v>0.95423561021412173</v>
      </c>
      <c r="BF11" t="s">
        <v>111</v>
      </c>
      <c r="BH11">
        <v>-2</v>
      </c>
      <c r="BI11">
        <v>7.4999999999999997E-3</v>
      </c>
      <c r="BQ11">
        <v>37043</v>
      </c>
      <c r="BR11">
        <v>5.2</v>
      </c>
      <c r="BS11">
        <v>5.2050000000000001</v>
      </c>
      <c r="BT11">
        <v>5.21</v>
      </c>
      <c r="BU11">
        <v>0.54749999999999999</v>
      </c>
      <c r="BV11">
        <v>0.55500000000000005</v>
      </c>
      <c r="BW11">
        <v>0.5625</v>
      </c>
      <c r="BX11">
        <v>-7.0000000000000007E-2</v>
      </c>
      <c r="BZ11">
        <v>7.0000000000000007E-2</v>
      </c>
      <c r="CA11">
        <v>0</v>
      </c>
      <c r="CB11">
        <v>0</v>
      </c>
      <c r="CC11">
        <v>5.2</v>
      </c>
      <c r="CD11">
        <v>0.5625</v>
      </c>
    </row>
    <row r="12" spans="1:82">
      <c r="A12" s="22">
        <v>37165</v>
      </c>
      <c r="B12">
        <v>6.358677494656402E-2</v>
      </c>
      <c r="D12" s="22">
        <v>36870</v>
      </c>
      <c r="E12">
        <v>199.25</v>
      </c>
      <c r="F12">
        <v>200</v>
      </c>
      <c r="G12">
        <v>201.25</v>
      </c>
      <c r="I12">
        <v>199</v>
      </c>
      <c r="J12">
        <v>200</v>
      </c>
      <c r="K12">
        <v>202</v>
      </c>
      <c r="M12" s="22">
        <v>36923</v>
      </c>
      <c r="N12">
        <v>177</v>
      </c>
      <c r="O12">
        <v>178</v>
      </c>
      <c r="P12">
        <v>181.5</v>
      </c>
      <c r="Q12">
        <f t="shared" ref="Q12:Q43" si="0">O12-F41</f>
        <v>0</v>
      </c>
      <c r="R12">
        <v>132.5</v>
      </c>
      <c r="S12">
        <v>133.5</v>
      </c>
      <c r="T12">
        <v>137</v>
      </c>
      <c r="U12">
        <f t="shared" ref="U12:U43" si="1">S12/F41</f>
        <v>0.75</v>
      </c>
      <c r="V12">
        <v>0</v>
      </c>
      <c r="W12">
        <v>0</v>
      </c>
      <c r="X12">
        <v>0</v>
      </c>
      <c r="Z12">
        <v>1E-4</v>
      </c>
      <c r="AA12">
        <v>0.81536360037724775</v>
      </c>
      <c r="AB12">
        <v>1E-4</v>
      </c>
      <c r="AD12">
        <v>1E-4</v>
      </c>
      <c r="AE12">
        <v>0.40768180018862388</v>
      </c>
      <c r="AF12">
        <v>1E-4</v>
      </c>
      <c r="AH12">
        <v>1E-4</v>
      </c>
      <c r="AI12">
        <v>2.5</v>
      </c>
      <c r="AJ12">
        <v>1E-4</v>
      </c>
      <c r="AL12">
        <v>-0.01</v>
      </c>
      <c r="AM12">
        <v>1.25</v>
      </c>
      <c r="AN12">
        <v>0.01</v>
      </c>
      <c r="AP12">
        <v>1</v>
      </c>
      <c r="AQ12">
        <v>0.1</v>
      </c>
      <c r="AS12">
        <v>200</v>
      </c>
      <c r="AT12">
        <v>0.92592370833563697</v>
      </c>
      <c r="AU12">
        <v>0.91875934667138948</v>
      </c>
      <c r="AV12">
        <v>0.92433511190158035</v>
      </c>
      <c r="AW12">
        <v>0.93871720142935189</v>
      </c>
      <c r="AX12">
        <v>0.94781031121652115</v>
      </c>
      <c r="AY12">
        <v>0.94781163368185017</v>
      </c>
      <c r="AZ12">
        <v>0.95835278139441349</v>
      </c>
      <c r="BA12">
        <v>0.93565638622627512</v>
      </c>
      <c r="BB12">
        <v>0.94569874095413053</v>
      </c>
      <c r="BC12">
        <v>0.94603653012152522</v>
      </c>
      <c r="BD12">
        <v>0.93997448656485838</v>
      </c>
      <c r="BE12">
        <v>0.92133093399984167</v>
      </c>
      <c r="BF12" t="s">
        <v>111</v>
      </c>
      <c r="BH12">
        <v>-1.5</v>
      </c>
      <c r="BI12">
        <v>5.0000000000000001E-3</v>
      </c>
      <c r="BQ12">
        <v>37073</v>
      </c>
      <c r="BR12">
        <v>5.165</v>
      </c>
      <c r="BS12">
        <v>5.17</v>
      </c>
      <c r="BT12">
        <v>5.1749999999999998</v>
      </c>
      <c r="BU12">
        <v>0.52749999999999997</v>
      </c>
      <c r="BV12">
        <v>0.53500000000000003</v>
      </c>
      <c r="BW12">
        <v>0.54249999999999998</v>
      </c>
      <c r="BX12">
        <v>-7.0000000000000007E-2</v>
      </c>
      <c r="BZ12">
        <v>7.0000000000000007E-2</v>
      </c>
      <c r="CA12">
        <v>0</v>
      </c>
      <c r="CB12">
        <v>0</v>
      </c>
      <c r="CC12">
        <v>5.165</v>
      </c>
      <c r="CD12">
        <v>0.54249999999999998</v>
      </c>
    </row>
    <row r="13" spans="1:82">
      <c r="A13" s="22">
        <v>37196</v>
      </c>
      <c r="B13">
        <v>6.3237865937501025E-2</v>
      </c>
      <c r="D13" s="22">
        <v>36871</v>
      </c>
      <c r="E13">
        <v>374.25</v>
      </c>
      <c r="F13">
        <v>375</v>
      </c>
      <c r="G13">
        <v>376.25</v>
      </c>
      <c r="I13">
        <v>199</v>
      </c>
      <c r="J13">
        <v>200</v>
      </c>
      <c r="K13">
        <v>202</v>
      </c>
      <c r="M13" s="22">
        <v>36951</v>
      </c>
      <c r="N13">
        <v>172</v>
      </c>
      <c r="O13">
        <v>173</v>
      </c>
      <c r="P13">
        <v>176.5</v>
      </c>
      <c r="Q13">
        <f t="shared" si="0"/>
        <v>0</v>
      </c>
      <c r="R13">
        <v>128.75</v>
      </c>
      <c r="S13">
        <v>129.75</v>
      </c>
      <c r="T13">
        <v>133.25</v>
      </c>
      <c r="U13">
        <f t="shared" si="1"/>
        <v>0.75</v>
      </c>
      <c r="V13">
        <v>0</v>
      </c>
      <c r="W13">
        <v>0</v>
      </c>
      <c r="X13">
        <v>0</v>
      </c>
      <c r="Z13">
        <v>1E-4</v>
      </c>
      <c r="AA13">
        <v>0.68943122990407146</v>
      </c>
      <c r="AB13">
        <v>1E-4</v>
      </c>
      <c r="AD13">
        <v>1E-4</v>
      </c>
      <c r="AE13">
        <v>0.34471561495203573</v>
      </c>
      <c r="AF13">
        <v>1E-4</v>
      </c>
      <c r="AH13">
        <v>1E-4</v>
      </c>
      <c r="AI13">
        <v>2</v>
      </c>
      <c r="AJ13">
        <v>1E-4</v>
      </c>
      <c r="AL13">
        <v>-0.01</v>
      </c>
      <c r="AM13">
        <v>1</v>
      </c>
      <c r="AN13">
        <v>0.01</v>
      </c>
      <c r="AP13">
        <v>2</v>
      </c>
      <c r="AQ13">
        <v>0.1</v>
      </c>
      <c r="AS13">
        <v>300</v>
      </c>
      <c r="AT13">
        <v>0.9088873808957576</v>
      </c>
      <c r="AU13">
        <v>0.9030091864427372</v>
      </c>
      <c r="AV13">
        <v>0.91955126389463693</v>
      </c>
      <c r="AW13">
        <v>0.90403888419691059</v>
      </c>
      <c r="AX13">
        <v>0.91659500156567764</v>
      </c>
      <c r="AY13">
        <v>0.92779751170365121</v>
      </c>
      <c r="AZ13">
        <v>0.90827473565846717</v>
      </c>
      <c r="BA13">
        <v>0.92006879590506419</v>
      </c>
      <c r="BB13">
        <v>0.9230915787665489</v>
      </c>
      <c r="BC13">
        <v>0.92600644072155802</v>
      </c>
      <c r="BD13">
        <v>0.92364001681412611</v>
      </c>
      <c r="BE13">
        <v>0.91328756870301764</v>
      </c>
      <c r="BF13" t="s">
        <v>111</v>
      </c>
      <c r="BH13">
        <v>-1</v>
      </c>
      <c r="BI13">
        <v>3.3E-3</v>
      </c>
      <c r="BQ13">
        <v>37104</v>
      </c>
      <c r="BR13">
        <v>5.1270000000000007</v>
      </c>
      <c r="BS13">
        <v>5.1320000000000006</v>
      </c>
      <c r="BT13">
        <v>5.1370000000000005</v>
      </c>
      <c r="BU13">
        <v>0.52249999999999996</v>
      </c>
      <c r="BV13">
        <v>0.53</v>
      </c>
      <c r="BW13">
        <v>0.53749999999999998</v>
      </c>
      <c r="BX13">
        <v>-7.0000000000000007E-2</v>
      </c>
      <c r="BZ13">
        <v>7.0000000000000007E-2</v>
      </c>
      <c r="CA13">
        <v>0</v>
      </c>
      <c r="CB13">
        <v>0</v>
      </c>
      <c r="CC13">
        <v>5.1270000000000007</v>
      </c>
      <c r="CD13">
        <v>0.53749999999999998</v>
      </c>
    </row>
    <row r="14" spans="1:82">
      <c r="A14" s="22">
        <v>37226</v>
      </c>
      <c r="B14">
        <v>6.2900212096216004E-2</v>
      </c>
      <c r="D14" s="22">
        <v>36872</v>
      </c>
      <c r="E14">
        <v>374.25</v>
      </c>
      <c r="F14">
        <v>375</v>
      </c>
      <c r="G14">
        <v>376.25</v>
      </c>
      <c r="I14">
        <v>199</v>
      </c>
      <c r="J14">
        <v>200</v>
      </c>
      <c r="K14">
        <v>202</v>
      </c>
      <c r="M14" s="22">
        <v>36982</v>
      </c>
      <c r="N14">
        <v>174</v>
      </c>
      <c r="O14">
        <v>175</v>
      </c>
      <c r="P14">
        <v>178.5</v>
      </c>
      <c r="Q14">
        <f t="shared" si="0"/>
        <v>0</v>
      </c>
      <c r="R14">
        <v>130.25</v>
      </c>
      <c r="S14">
        <v>131.25</v>
      </c>
      <c r="T14">
        <v>134.75</v>
      </c>
      <c r="U14">
        <f t="shared" si="1"/>
        <v>0.75</v>
      </c>
      <c r="V14">
        <v>0</v>
      </c>
      <c r="W14">
        <v>0</v>
      </c>
      <c r="X14">
        <v>0</v>
      </c>
      <c r="Z14">
        <v>1E-4</v>
      </c>
      <c r="AA14">
        <v>0.59873702895505143</v>
      </c>
      <c r="AB14">
        <v>1E-4</v>
      </c>
      <c r="AD14">
        <v>1E-4</v>
      </c>
      <c r="AE14">
        <v>0.29936851447752572</v>
      </c>
      <c r="AF14">
        <v>1E-4</v>
      </c>
      <c r="AH14">
        <v>1E-4</v>
      </c>
      <c r="AI14">
        <v>2</v>
      </c>
      <c r="AJ14">
        <v>1E-4</v>
      </c>
      <c r="AL14">
        <v>-0.01</v>
      </c>
      <c r="AM14">
        <v>1</v>
      </c>
      <c r="AN14">
        <v>0.01</v>
      </c>
      <c r="AP14">
        <v>2</v>
      </c>
      <c r="AQ14">
        <v>0.1</v>
      </c>
      <c r="AS14">
        <v>400</v>
      </c>
      <c r="AT14">
        <v>0.92161398310182741</v>
      </c>
      <c r="AU14">
        <v>0.93121681908208365</v>
      </c>
      <c r="AV14">
        <v>0.92639216654456569</v>
      </c>
      <c r="AW14">
        <v>0.91076438416778538</v>
      </c>
      <c r="AX14">
        <v>0.91233836843147176</v>
      </c>
      <c r="AY14">
        <v>0.92350877127975139</v>
      </c>
      <c r="AZ14">
        <v>0.91430097461586135</v>
      </c>
      <c r="BA14">
        <v>0.92006879590506452</v>
      </c>
      <c r="BB14">
        <v>0.92343780611753057</v>
      </c>
      <c r="BC14">
        <v>0.92088431471183463</v>
      </c>
      <c r="BD14">
        <v>0.91689174772928705</v>
      </c>
      <c r="BE14">
        <v>0.91840607389190576</v>
      </c>
      <c r="BF14" t="s">
        <v>111</v>
      </c>
      <c r="BH14">
        <v>-0.5</v>
      </c>
      <c r="BI14">
        <v>2.5000000000000001E-3</v>
      </c>
      <c r="BQ14">
        <v>37135</v>
      </c>
      <c r="BR14">
        <v>5.0970000000000004</v>
      </c>
      <c r="BS14">
        <v>5.1020000000000003</v>
      </c>
      <c r="BT14">
        <v>5.1070000000000002</v>
      </c>
      <c r="BU14">
        <v>0.52249999999999996</v>
      </c>
      <c r="BV14">
        <v>0.53</v>
      </c>
      <c r="BW14">
        <v>0.53749999999999998</v>
      </c>
      <c r="BX14">
        <v>-7.0000000000000007E-2</v>
      </c>
      <c r="BZ14">
        <v>7.0000000000000007E-2</v>
      </c>
      <c r="CA14">
        <v>0</v>
      </c>
      <c r="CB14">
        <v>0</v>
      </c>
      <c r="CC14">
        <v>5.0970000000000004</v>
      </c>
      <c r="CD14">
        <v>0.53749999999999998</v>
      </c>
    </row>
    <row r="15" spans="1:82">
      <c r="A15" s="22">
        <v>37257</v>
      </c>
      <c r="B15">
        <v>6.2624240743059001E-2</v>
      </c>
      <c r="D15" s="22">
        <v>36873</v>
      </c>
      <c r="E15">
        <v>374.25</v>
      </c>
      <c r="F15">
        <v>375</v>
      </c>
      <c r="G15">
        <v>376.25</v>
      </c>
      <c r="I15">
        <v>199</v>
      </c>
      <c r="J15">
        <v>200</v>
      </c>
      <c r="K15">
        <v>202</v>
      </c>
      <c r="M15" s="22">
        <v>37012</v>
      </c>
      <c r="N15">
        <v>174</v>
      </c>
      <c r="O15">
        <v>175</v>
      </c>
      <c r="P15">
        <v>178.5</v>
      </c>
      <c r="Q15">
        <f t="shared" si="0"/>
        <v>0</v>
      </c>
      <c r="R15">
        <v>130.25</v>
      </c>
      <c r="S15">
        <v>131.25</v>
      </c>
      <c r="T15">
        <v>134.75</v>
      </c>
      <c r="U15">
        <f t="shared" si="1"/>
        <v>0.75</v>
      </c>
      <c r="V15">
        <v>0</v>
      </c>
      <c r="W15">
        <v>0</v>
      </c>
      <c r="X15">
        <v>0</v>
      </c>
      <c r="Z15">
        <v>1E-4</v>
      </c>
      <c r="AA15">
        <v>0.53501901335039026</v>
      </c>
      <c r="AB15">
        <v>1E-4</v>
      </c>
      <c r="AD15">
        <v>1E-4</v>
      </c>
      <c r="AE15">
        <v>0.26750950667519513</v>
      </c>
      <c r="AF15">
        <v>1E-4</v>
      </c>
      <c r="AH15">
        <v>1E-4</v>
      </c>
      <c r="AI15">
        <v>2.15</v>
      </c>
      <c r="AJ15">
        <v>1E-4</v>
      </c>
      <c r="AL15">
        <v>-0.01</v>
      </c>
      <c r="AM15">
        <v>1.075</v>
      </c>
      <c r="AN15">
        <v>0.01</v>
      </c>
      <c r="AP15">
        <v>2</v>
      </c>
      <c r="AQ15">
        <v>0.1</v>
      </c>
      <c r="AS15">
        <v>500</v>
      </c>
      <c r="AT15">
        <v>0.9730155904555271</v>
      </c>
      <c r="AU15">
        <v>0.98124040582310545</v>
      </c>
      <c r="AV15">
        <v>0.99499254696413197</v>
      </c>
      <c r="AW15">
        <v>0.97820750974984561</v>
      </c>
      <c r="AX15">
        <v>0.95348582206212906</v>
      </c>
      <c r="AY15">
        <v>0.93780457269275075</v>
      </c>
      <c r="AZ15">
        <v>0.94027646080687988</v>
      </c>
      <c r="BA15">
        <v>0.95254711914668744</v>
      </c>
      <c r="BB15">
        <v>0.96335287358067234</v>
      </c>
      <c r="BC15">
        <v>0.95490082207130866</v>
      </c>
      <c r="BD15">
        <v>0.97712702897668724</v>
      </c>
      <c r="BE15">
        <v>0.95838626247757464</v>
      </c>
      <c r="BF15" t="s">
        <v>111</v>
      </c>
      <c r="BH15">
        <v>0</v>
      </c>
      <c r="BI15">
        <v>0</v>
      </c>
      <c r="BQ15">
        <v>37165</v>
      </c>
      <c r="BR15">
        <v>5.08</v>
      </c>
      <c r="BS15">
        <v>5.085</v>
      </c>
      <c r="BT15">
        <v>5.09</v>
      </c>
      <c r="BU15">
        <v>0.52249999999999996</v>
      </c>
      <c r="BV15">
        <v>0.53</v>
      </c>
      <c r="BW15">
        <v>0.53749999999999998</v>
      </c>
      <c r="BX15">
        <v>-7.0000000000000007E-2</v>
      </c>
      <c r="BZ15">
        <v>7.0000000000000007E-2</v>
      </c>
      <c r="CA15">
        <v>0</v>
      </c>
      <c r="CB15">
        <v>0</v>
      </c>
      <c r="CC15">
        <v>5.08</v>
      </c>
      <c r="CD15">
        <v>0.53749999999999998</v>
      </c>
    </row>
    <row r="16" spans="1:82">
      <c r="A16" s="22">
        <v>37288</v>
      </c>
      <c r="B16">
        <v>6.2449259899283009E-2</v>
      </c>
      <c r="D16" s="22">
        <v>36874</v>
      </c>
      <c r="E16">
        <v>374.25</v>
      </c>
      <c r="F16">
        <v>375</v>
      </c>
      <c r="G16">
        <v>376.25</v>
      </c>
      <c r="I16">
        <v>199</v>
      </c>
      <c r="J16">
        <v>200</v>
      </c>
      <c r="K16">
        <v>202</v>
      </c>
      <c r="M16" s="22">
        <v>37043</v>
      </c>
      <c r="N16">
        <v>207</v>
      </c>
      <c r="O16">
        <v>208</v>
      </c>
      <c r="P16">
        <v>211.5</v>
      </c>
      <c r="Q16">
        <f t="shared" si="0"/>
        <v>0</v>
      </c>
      <c r="R16">
        <v>155</v>
      </c>
      <c r="S16">
        <v>156</v>
      </c>
      <c r="T16">
        <v>159.5</v>
      </c>
      <c r="U16">
        <f t="shared" si="1"/>
        <v>0.75</v>
      </c>
      <c r="V16">
        <v>0</v>
      </c>
      <c r="W16">
        <v>0</v>
      </c>
      <c r="X16">
        <v>0</v>
      </c>
      <c r="Z16">
        <v>1E-4</v>
      </c>
      <c r="AA16">
        <v>0.49586180258257789</v>
      </c>
      <c r="AB16">
        <v>1E-4</v>
      </c>
      <c r="AD16">
        <v>1E-4</v>
      </c>
      <c r="AE16">
        <v>0.24793090129128895</v>
      </c>
      <c r="AF16">
        <v>1E-4</v>
      </c>
      <c r="AH16">
        <v>1E-4</v>
      </c>
      <c r="AI16">
        <v>1.95</v>
      </c>
      <c r="AJ16">
        <v>1E-4</v>
      </c>
      <c r="AL16">
        <v>-0.01</v>
      </c>
      <c r="AM16">
        <v>0.97499999999999998</v>
      </c>
      <c r="AN16">
        <v>0.01</v>
      </c>
      <c r="AP16">
        <v>3</v>
      </c>
      <c r="AQ16">
        <v>0.1</v>
      </c>
      <c r="AS16">
        <v>600</v>
      </c>
      <c r="AT16">
        <v>1.1404422396572851</v>
      </c>
      <c r="AU16">
        <v>1.1351976461191118</v>
      </c>
      <c r="AV16">
        <v>1.0869569221264093</v>
      </c>
      <c r="AW16">
        <v>1.08282491410023</v>
      </c>
      <c r="AX16">
        <v>1.0499695064374637</v>
      </c>
      <c r="AY16">
        <v>1.0221498010294463</v>
      </c>
      <c r="AZ16">
        <v>0.98179224726255354</v>
      </c>
      <c r="BA16">
        <v>1.0397844804803567</v>
      </c>
      <c r="BB16">
        <v>1.0302079901457761</v>
      </c>
      <c r="BC16">
        <v>1.0528792451828599</v>
      </c>
      <c r="BD16">
        <v>1.124261987007926</v>
      </c>
      <c r="BE16">
        <v>1.1170447893753435</v>
      </c>
      <c r="BF16" t="s">
        <v>111</v>
      </c>
      <c r="BH16">
        <v>1</v>
      </c>
      <c r="BI16">
        <v>5.0000000000000001E-3</v>
      </c>
      <c r="BQ16">
        <v>37196</v>
      </c>
      <c r="BR16">
        <v>5.1449999999999996</v>
      </c>
      <c r="BS16">
        <v>5.15</v>
      </c>
      <c r="BT16">
        <v>5.1550000000000002</v>
      </c>
      <c r="BU16">
        <v>0.52249999999999996</v>
      </c>
      <c r="BV16">
        <v>0.53</v>
      </c>
      <c r="BW16">
        <v>0.53749999999999998</v>
      </c>
      <c r="BX16">
        <v>-7.0000000000000007E-2</v>
      </c>
      <c r="BZ16">
        <v>7.0000000000000007E-2</v>
      </c>
      <c r="CA16">
        <v>0</v>
      </c>
      <c r="CB16">
        <v>0</v>
      </c>
      <c r="CC16">
        <v>5.1449999999999996</v>
      </c>
      <c r="CD16">
        <v>0.53749999999999998</v>
      </c>
    </row>
    <row r="17" spans="1:82">
      <c r="A17" s="22">
        <v>37316</v>
      </c>
      <c r="B17">
        <v>6.2291212694284018E-2</v>
      </c>
      <c r="D17" s="22">
        <v>36875</v>
      </c>
      <c r="E17">
        <v>374.25</v>
      </c>
      <c r="F17">
        <v>375</v>
      </c>
      <c r="G17">
        <v>376.25</v>
      </c>
      <c r="I17">
        <v>199</v>
      </c>
      <c r="J17">
        <v>200</v>
      </c>
      <c r="K17">
        <v>202</v>
      </c>
      <c r="M17" s="22">
        <v>37073</v>
      </c>
      <c r="N17">
        <v>189</v>
      </c>
      <c r="O17">
        <v>190</v>
      </c>
      <c r="P17">
        <v>193.5</v>
      </c>
      <c r="Q17">
        <f t="shared" si="0"/>
        <v>0</v>
      </c>
      <c r="R17">
        <v>141.5</v>
      </c>
      <c r="S17">
        <v>142.5</v>
      </c>
      <c r="T17">
        <v>146</v>
      </c>
      <c r="U17">
        <f t="shared" si="1"/>
        <v>0.75</v>
      </c>
      <c r="V17">
        <v>0</v>
      </c>
      <c r="W17">
        <v>0</v>
      </c>
      <c r="X17">
        <v>0</v>
      </c>
      <c r="Z17">
        <v>1E-4</v>
      </c>
      <c r="AA17">
        <v>0.46696153745478003</v>
      </c>
      <c r="AB17">
        <v>1E-4</v>
      </c>
      <c r="AD17">
        <v>1E-4</v>
      </c>
      <c r="AE17">
        <v>0.23348076872739001</v>
      </c>
      <c r="AF17">
        <v>1E-4</v>
      </c>
      <c r="AH17">
        <v>1E-4</v>
      </c>
      <c r="AI17">
        <v>2.1</v>
      </c>
      <c r="AJ17">
        <v>1E-4</v>
      </c>
      <c r="AL17">
        <v>-0.01</v>
      </c>
      <c r="AM17">
        <v>1.05</v>
      </c>
      <c r="AN17">
        <v>0.01</v>
      </c>
      <c r="AP17">
        <v>3</v>
      </c>
      <c r="AQ17">
        <v>0.1</v>
      </c>
      <c r="AS17">
        <v>700</v>
      </c>
      <c r="AT17">
        <v>0.90110710412531714</v>
      </c>
      <c r="AU17">
        <v>0.95958946964023195</v>
      </c>
      <c r="AV17">
        <v>0.921267339337837</v>
      </c>
      <c r="AW17">
        <v>0.89178970632681698</v>
      </c>
      <c r="AX17">
        <v>0.86748360592107954</v>
      </c>
      <c r="AY17">
        <v>0.79025339188575217</v>
      </c>
      <c r="AZ17">
        <v>0.70604548148962254</v>
      </c>
      <c r="BA17">
        <v>0.73137280722258424</v>
      </c>
      <c r="BB17">
        <v>0.77825510918897911</v>
      </c>
      <c r="BC17">
        <v>0.85786542834087265</v>
      </c>
      <c r="BD17">
        <v>0.86074729257346783</v>
      </c>
      <c r="BE17">
        <v>0.85710051321143688</v>
      </c>
      <c r="BF17" t="s">
        <v>112</v>
      </c>
      <c r="BH17">
        <v>2</v>
      </c>
      <c r="BI17">
        <v>0.01</v>
      </c>
      <c r="BQ17">
        <v>37226</v>
      </c>
      <c r="BR17">
        <v>5.2050000000000001</v>
      </c>
      <c r="BS17">
        <v>5.21</v>
      </c>
      <c r="BT17">
        <v>5.2149999999999999</v>
      </c>
      <c r="BU17">
        <v>0.52249999999999996</v>
      </c>
      <c r="BV17">
        <v>0.53</v>
      </c>
      <c r="BW17">
        <v>0.53749999999999998</v>
      </c>
      <c r="BX17">
        <v>-7.0000000000000007E-2</v>
      </c>
      <c r="BZ17">
        <v>7.0000000000000007E-2</v>
      </c>
      <c r="CA17">
        <v>0</v>
      </c>
      <c r="CB17">
        <v>0</v>
      </c>
      <c r="CC17">
        <v>5.2050000000000001</v>
      </c>
      <c r="CD17">
        <v>0.53749999999999998</v>
      </c>
    </row>
    <row r="18" spans="1:82">
      <c r="A18" s="22">
        <v>37347</v>
      </c>
      <c r="B18">
        <v>6.2123345193928002E-2</v>
      </c>
      <c r="D18" s="22">
        <v>36876</v>
      </c>
      <c r="E18">
        <v>374.25</v>
      </c>
      <c r="F18">
        <v>375</v>
      </c>
      <c r="G18">
        <v>376.25</v>
      </c>
      <c r="I18">
        <v>199</v>
      </c>
      <c r="J18">
        <v>200</v>
      </c>
      <c r="K18">
        <v>202</v>
      </c>
      <c r="M18" s="22">
        <v>37104</v>
      </c>
      <c r="N18">
        <v>209</v>
      </c>
      <c r="O18">
        <v>210</v>
      </c>
      <c r="P18">
        <v>213.5</v>
      </c>
      <c r="Q18">
        <f t="shared" si="0"/>
        <v>0</v>
      </c>
      <c r="R18">
        <v>156.5</v>
      </c>
      <c r="S18">
        <v>157.5</v>
      </c>
      <c r="T18">
        <v>161</v>
      </c>
      <c r="U18">
        <f t="shared" si="1"/>
        <v>0.75</v>
      </c>
      <c r="V18">
        <v>0</v>
      </c>
      <c r="W18">
        <v>0</v>
      </c>
      <c r="X18">
        <v>0</v>
      </c>
      <c r="Z18">
        <v>1E-4</v>
      </c>
      <c r="AA18">
        <v>0.49529975885897265</v>
      </c>
      <c r="AB18">
        <v>1E-4</v>
      </c>
      <c r="AD18">
        <v>1E-4</v>
      </c>
      <c r="AE18">
        <v>0.24764987942948632</v>
      </c>
      <c r="AF18">
        <v>1E-4</v>
      </c>
      <c r="AH18">
        <v>1E-4</v>
      </c>
      <c r="AI18">
        <v>2.85</v>
      </c>
      <c r="AJ18">
        <v>1E-4</v>
      </c>
      <c r="AL18">
        <v>-0.01</v>
      </c>
      <c r="AM18">
        <v>1.425</v>
      </c>
      <c r="AN18">
        <v>0.01</v>
      </c>
      <c r="AP18">
        <v>3</v>
      </c>
      <c r="AQ18">
        <v>0.1</v>
      </c>
      <c r="AS18">
        <v>800</v>
      </c>
      <c r="AT18">
        <v>1.0241276464910305</v>
      </c>
      <c r="AU18">
        <v>1.0262435884894936</v>
      </c>
      <c r="AV18">
        <v>0.99356410363564929</v>
      </c>
      <c r="AW18">
        <v>0.97655864589704833</v>
      </c>
      <c r="AX18">
        <v>0.94438893665802492</v>
      </c>
      <c r="AY18">
        <v>0.86700924584853467</v>
      </c>
      <c r="AZ18">
        <v>0.80327141664557056</v>
      </c>
      <c r="BA18">
        <v>0.82483473288730857</v>
      </c>
      <c r="BB18">
        <v>0.85261389302369106</v>
      </c>
      <c r="BC18">
        <v>0.9294636785063648</v>
      </c>
      <c r="BD18">
        <v>0.99036634140673152</v>
      </c>
      <c r="BE18">
        <v>0.98314470633076589</v>
      </c>
      <c r="BF18" t="s">
        <v>112</v>
      </c>
      <c r="BH18">
        <v>3</v>
      </c>
      <c r="BI18">
        <v>0.02</v>
      </c>
      <c r="BQ18">
        <v>37257</v>
      </c>
      <c r="BR18">
        <v>5.1849999999999996</v>
      </c>
      <c r="BS18">
        <v>5.19</v>
      </c>
      <c r="BT18">
        <v>5.1950000000000003</v>
      </c>
      <c r="BU18">
        <v>0.52249999999999996</v>
      </c>
      <c r="BV18">
        <v>0.53</v>
      </c>
      <c r="BW18">
        <v>0.53749999999999998</v>
      </c>
      <c r="BX18">
        <v>-7.0000000000000007E-2</v>
      </c>
      <c r="BZ18">
        <v>7.0000000000000007E-2</v>
      </c>
      <c r="CA18">
        <v>0</v>
      </c>
      <c r="CB18">
        <v>0</v>
      </c>
      <c r="CC18">
        <v>5.1849999999999996</v>
      </c>
      <c r="CD18">
        <v>0.53749999999999998</v>
      </c>
    </row>
    <row r="19" spans="1:82">
      <c r="A19" s="22">
        <v>37377</v>
      </c>
      <c r="B19">
        <v>6.1970584063335013E-2</v>
      </c>
      <c r="D19" s="22">
        <v>36877</v>
      </c>
      <c r="E19">
        <v>199.25</v>
      </c>
      <c r="F19">
        <v>200</v>
      </c>
      <c r="G19">
        <v>201.25</v>
      </c>
      <c r="I19">
        <v>199</v>
      </c>
      <c r="J19">
        <v>200</v>
      </c>
      <c r="K19">
        <v>202</v>
      </c>
      <c r="M19" s="22">
        <v>37135</v>
      </c>
      <c r="N19">
        <v>184</v>
      </c>
      <c r="O19">
        <v>185</v>
      </c>
      <c r="P19">
        <v>188.5</v>
      </c>
      <c r="Q19">
        <f t="shared" si="0"/>
        <v>0</v>
      </c>
      <c r="R19">
        <v>137.75</v>
      </c>
      <c r="S19">
        <v>138.75</v>
      </c>
      <c r="T19">
        <v>142.25</v>
      </c>
      <c r="U19">
        <f t="shared" si="1"/>
        <v>0.75</v>
      </c>
      <c r="V19">
        <v>0</v>
      </c>
      <c r="W19">
        <v>0</v>
      </c>
      <c r="X19">
        <v>0</v>
      </c>
      <c r="Z19">
        <v>1E-4</v>
      </c>
      <c r="AA19">
        <v>0.44253180620436139</v>
      </c>
      <c r="AB19">
        <v>1E-4</v>
      </c>
      <c r="AD19">
        <v>1E-4</v>
      </c>
      <c r="AE19">
        <v>0.22126590310218069</v>
      </c>
      <c r="AF19">
        <v>1E-4</v>
      </c>
      <c r="AH19">
        <v>1E-4</v>
      </c>
      <c r="AI19">
        <v>2.95</v>
      </c>
      <c r="AJ19">
        <v>1E-4</v>
      </c>
      <c r="AL19">
        <v>-0.01</v>
      </c>
      <c r="AM19">
        <v>1.4750000000000001</v>
      </c>
      <c r="AN19">
        <v>0.01</v>
      </c>
      <c r="AP19">
        <v>4</v>
      </c>
      <c r="AQ19">
        <v>0.1</v>
      </c>
      <c r="AS19">
        <v>900</v>
      </c>
      <c r="AT19">
        <v>1.0624127921542466</v>
      </c>
      <c r="AU19">
        <v>1.0572722300227704</v>
      </c>
      <c r="AV19">
        <v>1.0300567560907357</v>
      </c>
      <c r="AW19">
        <v>1.0248460475760905</v>
      </c>
      <c r="AX19">
        <v>0.99207311029025136</v>
      </c>
      <c r="AY19">
        <v>0.93446121803348958</v>
      </c>
      <c r="AZ19">
        <v>0.8785990958642601</v>
      </c>
      <c r="BA19">
        <v>0.89006887145644908</v>
      </c>
      <c r="BB19">
        <v>0.92974675599539636</v>
      </c>
      <c r="BC19">
        <v>0.99475775101836539</v>
      </c>
      <c r="BD19">
        <v>1.0330132507749779</v>
      </c>
      <c r="BE19">
        <v>1.0299773235655028</v>
      </c>
      <c r="BF19" t="s">
        <v>112</v>
      </c>
      <c r="BH19">
        <v>4</v>
      </c>
      <c r="BI19">
        <v>0.04</v>
      </c>
      <c r="BQ19">
        <v>37288</v>
      </c>
      <c r="BR19">
        <v>4.915</v>
      </c>
      <c r="BS19">
        <v>4.92</v>
      </c>
      <c r="BT19">
        <v>4.9249999999999998</v>
      </c>
      <c r="BU19">
        <v>0.51</v>
      </c>
      <c r="BV19">
        <v>0.51749999999999996</v>
      </c>
      <c r="BW19">
        <v>0.52500000000000002</v>
      </c>
      <c r="BX19">
        <v>-7.0000000000000007E-2</v>
      </c>
      <c r="BZ19">
        <v>7.0000000000000007E-2</v>
      </c>
      <c r="CA19">
        <v>0</v>
      </c>
      <c r="CB19">
        <v>0</v>
      </c>
      <c r="CC19">
        <v>4.915</v>
      </c>
      <c r="CD19">
        <v>0.52500000000000002</v>
      </c>
    </row>
    <row r="20" spans="1:82">
      <c r="A20" s="22">
        <v>37408</v>
      </c>
      <c r="B20">
        <v>6.1812730903194016E-2</v>
      </c>
      <c r="D20" s="22">
        <v>36878</v>
      </c>
      <c r="E20">
        <v>374.25</v>
      </c>
      <c r="F20">
        <v>375</v>
      </c>
      <c r="G20">
        <v>376.25</v>
      </c>
      <c r="I20">
        <v>199</v>
      </c>
      <c r="J20">
        <v>200</v>
      </c>
      <c r="K20">
        <v>202</v>
      </c>
      <c r="M20" s="22">
        <v>37165</v>
      </c>
      <c r="N20">
        <v>127</v>
      </c>
      <c r="O20">
        <v>128</v>
      </c>
      <c r="P20">
        <v>131.5</v>
      </c>
      <c r="Q20">
        <f t="shared" si="0"/>
        <v>0</v>
      </c>
      <c r="R20">
        <v>95</v>
      </c>
      <c r="S20">
        <v>96</v>
      </c>
      <c r="T20">
        <v>99.5</v>
      </c>
      <c r="U20">
        <f t="shared" si="1"/>
        <v>0.75</v>
      </c>
      <c r="V20">
        <v>0</v>
      </c>
      <c r="W20">
        <v>0</v>
      </c>
      <c r="X20">
        <v>0</v>
      </c>
      <c r="Z20">
        <v>1E-4</v>
      </c>
      <c r="AA20">
        <v>0.4364930110870866</v>
      </c>
      <c r="AB20">
        <v>1E-4</v>
      </c>
      <c r="AD20">
        <v>1E-4</v>
      </c>
      <c r="AE20">
        <v>0.2182465055435433</v>
      </c>
      <c r="AF20">
        <v>1E-4</v>
      </c>
      <c r="AH20">
        <v>1E-4</v>
      </c>
      <c r="AI20">
        <v>2.65</v>
      </c>
      <c r="AJ20">
        <v>1E-4</v>
      </c>
      <c r="AL20">
        <v>-0.01</v>
      </c>
      <c r="AM20">
        <v>1.325</v>
      </c>
      <c r="AN20">
        <v>0.01</v>
      </c>
      <c r="AP20">
        <v>4</v>
      </c>
      <c r="AQ20">
        <v>0.1</v>
      </c>
      <c r="AS20">
        <v>1000</v>
      </c>
      <c r="AT20">
        <v>1.0567210723413814</v>
      </c>
      <c r="AU20">
        <v>1.0607198568598013</v>
      </c>
      <c r="AV20">
        <v>1.0465817307873784</v>
      </c>
      <c r="AW20">
        <v>1.0543950545737135</v>
      </c>
      <c r="AX20">
        <v>1.0335154559018862</v>
      </c>
      <c r="AY20">
        <v>0.99807098927120119</v>
      </c>
      <c r="AZ20">
        <v>0.93855451886009911</v>
      </c>
      <c r="BA20">
        <v>0.94357301148220196</v>
      </c>
      <c r="BB20">
        <v>0.99108773608015255</v>
      </c>
      <c r="BC20">
        <v>1.0277460648281171</v>
      </c>
      <c r="BD20">
        <v>1.0405427092022554</v>
      </c>
      <c r="BE20">
        <v>1.0405520394131977</v>
      </c>
      <c r="BF20" t="s">
        <v>112</v>
      </c>
      <c r="BH20">
        <v>5</v>
      </c>
      <c r="BI20">
        <v>0.06</v>
      </c>
      <c r="BQ20">
        <v>37316</v>
      </c>
      <c r="BR20">
        <v>4.6449999999999996</v>
      </c>
      <c r="BS20">
        <v>4.6500000000000004</v>
      </c>
      <c r="BT20">
        <v>4.6550000000000002</v>
      </c>
      <c r="BU20">
        <v>0.46250000000000002</v>
      </c>
      <c r="BV20">
        <v>0.47</v>
      </c>
      <c r="BW20">
        <v>0.47749999999999998</v>
      </c>
      <c r="BX20">
        <v>-7.0000000000000007E-2</v>
      </c>
      <c r="BZ20">
        <v>7.0000000000000007E-2</v>
      </c>
      <c r="CA20">
        <v>0</v>
      </c>
      <c r="CB20">
        <v>0</v>
      </c>
      <c r="CC20">
        <v>4.6449999999999996</v>
      </c>
      <c r="CD20">
        <v>0.47749999999999998</v>
      </c>
    </row>
    <row r="21" spans="1:82">
      <c r="A21" s="22">
        <v>37438</v>
      </c>
      <c r="B21">
        <v>6.1685007869047015E-2</v>
      </c>
      <c r="D21" s="22">
        <v>36879</v>
      </c>
      <c r="E21">
        <v>374.25</v>
      </c>
      <c r="F21">
        <v>375</v>
      </c>
      <c r="G21">
        <v>376.25</v>
      </c>
      <c r="I21">
        <v>199</v>
      </c>
      <c r="J21">
        <v>200</v>
      </c>
      <c r="K21">
        <v>202</v>
      </c>
      <c r="M21" s="22">
        <v>37196</v>
      </c>
      <c r="N21">
        <v>115</v>
      </c>
      <c r="O21">
        <v>116</v>
      </c>
      <c r="P21">
        <v>119.5</v>
      </c>
      <c r="Q21">
        <f t="shared" si="0"/>
        <v>0</v>
      </c>
      <c r="R21">
        <v>86</v>
      </c>
      <c r="S21">
        <v>87</v>
      </c>
      <c r="T21">
        <v>90.5</v>
      </c>
      <c r="U21">
        <f t="shared" si="1"/>
        <v>0.75</v>
      </c>
      <c r="V21">
        <v>0</v>
      </c>
      <c r="W21">
        <v>0</v>
      </c>
      <c r="X21">
        <v>0</v>
      </c>
      <c r="Z21">
        <v>1E-4</v>
      </c>
      <c r="AA21">
        <v>0.37303822731379055</v>
      </c>
      <c r="AB21">
        <v>1E-4</v>
      </c>
      <c r="AD21">
        <v>1E-4</v>
      </c>
      <c r="AE21">
        <v>0.18651911365689527</v>
      </c>
      <c r="AF21">
        <v>1E-4</v>
      </c>
      <c r="AH21">
        <v>1E-4</v>
      </c>
      <c r="AI21">
        <v>1.9</v>
      </c>
      <c r="AJ21">
        <v>1E-4</v>
      </c>
      <c r="AL21">
        <v>-0.01</v>
      </c>
      <c r="AM21">
        <v>0.95</v>
      </c>
      <c r="AN21">
        <v>0.01</v>
      </c>
      <c r="AP21">
        <v>4</v>
      </c>
      <c r="AQ21">
        <v>0.1</v>
      </c>
      <c r="AS21">
        <v>1100</v>
      </c>
      <c r="AT21">
        <v>1.0432702193226386</v>
      </c>
      <c r="AU21">
        <v>1.0234396597300239</v>
      </c>
      <c r="AV21">
        <v>1.0473818598578732</v>
      </c>
      <c r="AW21">
        <v>1.0667105676860071</v>
      </c>
      <c r="AX21">
        <v>1.0502773530111948</v>
      </c>
      <c r="AY21">
        <v>1.0282393818940079</v>
      </c>
      <c r="AZ21">
        <v>0.99290663129557954</v>
      </c>
      <c r="BA21">
        <v>0.9884765585670422</v>
      </c>
      <c r="BB21">
        <v>1.025204875978909</v>
      </c>
      <c r="BC21">
        <v>1.0418164308532885</v>
      </c>
      <c r="BD21">
        <v>1.0347847653568676</v>
      </c>
      <c r="BE21">
        <v>1.0358991644402118</v>
      </c>
      <c r="BF21" t="s">
        <v>112</v>
      </c>
      <c r="BH21">
        <v>6</v>
      </c>
      <c r="BI21">
        <v>0.08</v>
      </c>
      <c r="BQ21">
        <v>37347</v>
      </c>
      <c r="BR21">
        <v>4.3499999999999996</v>
      </c>
      <c r="BS21">
        <v>4.3550000000000004</v>
      </c>
      <c r="BT21">
        <v>4.3600000000000003</v>
      </c>
      <c r="BU21">
        <v>0.4</v>
      </c>
      <c r="BV21">
        <v>0.40749999999999997</v>
      </c>
      <c r="BW21">
        <v>0.41499999999999998</v>
      </c>
      <c r="BX21">
        <v>-7.0000000000000007E-2</v>
      </c>
      <c r="BZ21">
        <v>7.0000000000000007E-2</v>
      </c>
      <c r="CA21">
        <v>0</v>
      </c>
      <c r="CB21">
        <v>0</v>
      </c>
      <c r="CC21">
        <v>4.3499999999999996</v>
      </c>
      <c r="CD21">
        <v>0.41499999999999998</v>
      </c>
    </row>
    <row r="22" spans="1:82">
      <c r="A22" s="22">
        <v>37469</v>
      </c>
      <c r="B22">
        <v>6.1594158105577022E-2</v>
      </c>
      <c r="D22" s="22">
        <v>36880</v>
      </c>
      <c r="E22">
        <v>374.25</v>
      </c>
      <c r="F22">
        <v>375</v>
      </c>
      <c r="G22">
        <v>376.25</v>
      </c>
      <c r="I22">
        <v>199</v>
      </c>
      <c r="J22">
        <v>200</v>
      </c>
      <c r="K22">
        <v>202</v>
      </c>
      <c r="M22" s="22">
        <v>37226</v>
      </c>
      <c r="N22">
        <v>112</v>
      </c>
      <c r="O22">
        <v>113</v>
      </c>
      <c r="P22">
        <v>116.5</v>
      </c>
      <c r="Q22">
        <f t="shared" si="0"/>
        <v>0</v>
      </c>
      <c r="R22">
        <v>83.75</v>
      </c>
      <c r="S22">
        <v>84.75</v>
      </c>
      <c r="T22">
        <v>88.25</v>
      </c>
      <c r="U22">
        <f t="shared" si="1"/>
        <v>0.75</v>
      </c>
      <c r="V22">
        <v>0</v>
      </c>
      <c r="W22">
        <v>0</v>
      </c>
      <c r="X22">
        <v>0</v>
      </c>
      <c r="Z22">
        <v>1E-4</v>
      </c>
      <c r="AA22">
        <v>0.3362281276422322</v>
      </c>
      <c r="AB22">
        <v>1E-4</v>
      </c>
      <c r="AD22">
        <v>1E-4</v>
      </c>
      <c r="AE22">
        <v>0.1681140638211161</v>
      </c>
      <c r="AF22">
        <v>1E-4</v>
      </c>
      <c r="AH22">
        <v>1E-4</v>
      </c>
      <c r="AI22">
        <v>1.7</v>
      </c>
      <c r="AJ22">
        <v>1E-4</v>
      </c>
      <c r="AL22">
        <v>-0.01</v>
      </c>
      <c r="AM22">
        <v>0.85</v>
      </c>
      <c r="AN22">
        <v>0.01</v>
      </c>
      <c r="AP22">
        <v>5</v>
      </c>
      <c r="AQ22">
        <v>0.2</v>
      </c>
      <c r="AS22">
        <v>1200</v>
      </c>
      <c r="AT22">
        <v>0.98871388675255567</v>
      </c>
      <c r="AU22">
        <v>0.9892299775106359</v>
      </c>
      <c r="AV22">
        <v>1.031595632612309</v>
      </c>
      <c r="AW22">
        <v>1.0459769172417082</v>
      </c>
      <c r="AX22">
        <v>1.0424166012633811</v>
      </c>
      <c r="AY22">
        <v>1.039291638939785</v>
      </c>
      <c r="AZ22">
        <v>1.0287678188818759</v>
      </c>
      <c r="BA22">
        <v>1.020180950829811</v>
      </c>
      <c r="BB22">
        <v>1.0319793378141788</v>
      </c>
      <c r="BC22">
        <v>1.0168790617582875</v>
      </c>
      <c r="BD22">
        <v>1.0080514546461377</v>
      </c>
      <c r="BE22">
        <v>0.97977041413942745</v>
      </c>
      <c r="BF22" t="s">
        <v>112</v>
      </c>
      <c r="BH22">
        <v>7</v>
      </c>
      <c r="BI22">
        <v>0.1</v>
      </c>
      <c r="BQ22">
        <v>37377</v>
      </c>
      <c r="BR22">
        <v>4.2949999999999999</v>
      </c>
      <c r="BS22">
        <v>4.3</v>
      </c>
      <c r="BT22">
        <v>4.3049999999999997</v>
      </c>
      <c r="BU22">
        <v>0.375</v>
      </c>
      <c r="BV22">
        <v>0.38250000000000001</v>
      </c>
      <c r="BW22">
        <v>0.39</v>
      </c>
      <c r="BX22">
        <v>-7.0000000000000007E-2</v>
      </c>
      <c r="BZ22">
        <v>7.0000000000000007E-2</v>
      </c>
      <c r="CA22">
        <v>0</v>
      </c>
      <c r="CB22">
        <v>0</v>
      </c>
      <c r="CC22">
        <v>4.2949999999999999</v>
      </c>
      <c r="CD22">
        <v>0.39</v>
      </c>
    </row>
    <row r="23" spans="1:82">
      <c r="A23" s="22">
        <v>37500</v>
      </c>
      <c r="B23">
        <v>6.1503308344847005E-2</v>
      </c>
      <c r="D23" s="22">
        <v>36881</v>
      </c>
      <c r="E23">
        <v>374.25</v>
      </c>
      <c r="F23">
        <v>375</v>
      </c>
      <c r="G23">
        <v>376.25</v>
      </c>
      <c r="I23">
        <v>199</v>
      </c>
      <c r="J23">
        <v>200</v>
      </c>
      <c r="K23">
        <v>202</v>
      </c>
      <c r="M23" s="22">
        <v>37257</v>
      </c>
      <c r="N23">
        <v>91.75</v>
      </c>
      <c r="O23">
        <v>93</v>
      </c>
      <c r="P23">
        <v>97.5</v>
      </c>
      <c r="Q23">
        <f t="shared" si="0"/>
        <v>0</v>
      </c>
      <c r="R23">
        <v>68.5</v>
      </c>
      <c r="S23">
        <v>69.75</v>
      </c>
      <c r="T23">
        <v>74.25</v>
      </c>
      <c r="U23">
        <f t="shared" si="1"/>
        <v>0.75</v>
      </c>
      <c r="V23">
        <v>0</v>
      </c>
      <c r="W23">
        <v>0</v>
      </c>
      <c r="X23">
        <v>0</v>
      </c>
      <c r="Z23">
        <v>1E-4</v>
      </c>
      <c r="AA23">
        <v>0.32492821750937306</v>
      </c>
      <c r="AB23">
        <v>1E-4</v>
      </c>
      <c r="AD23">
        <v>1E-4</v>
      </c>
      <c r="AE23">
        <v>0.16246410875468653</v>
      </c>
      <c r="AF23">
        <v>1E-4</v>
      </c>
      <c r="AH23">
        <v>1E-4</v>
      </c>
      <c r="AI23">
        <v>1.6</v>
      </c>
      <c r="AJ23">
        <v>1E-4</v>
      </c>
      <c r="AL23">
        <v>-0.01</v>
      </c>
      <c r="AM23">
        <v>0.8</v>
      </c>
      <c r="AN23">
        <v>0.01</v>
      </c>
      <c r="AP23">
        <v>5</v>
      </c>
      <c r="AQ23">
        <v>0.2</v>
      </c>
      <c r="AS23">
        <v>1300</v>
      </c>
      <c r="AT23">
        <v>0.9557773842387125</v>
      </c>
      <c r="AU23">
        <v>0.94931868158801647</v>
      </c>
      <c r="AV23">
        <v>1.0165804751622005</v>
      </c>
      <c r="AW23">
        <v>1.0222128711878471</v>
      </c>
      <c r="AX23">
        <v>1.0310300711580922</v>
      </c>
      <c r="AY23">
        <v>1.0539963586144236</v>
      </c>
      <c r="AZ23">
        <v>1.0646290064681723</v>
      </c>
      <c r="BA23">
        <v>1.0520489507780699</v>
      </c>
      <c r="BB23">
        <v>1.0514322975824211</v>
      </c>
      <c r="BC23">
        <v>1.0077189145444843</v>
      </c>
      <c r="BD23">
        <v>0.95766022262518535</v>
      </c>
      <c r="BE23">
        <v>0.9369198976258194</v>
      </c>
      <c r="BF23" t="s">
        <v>112</v>
      </c>
      <c r="BH23">
        <v>8</v>
      </c>
      <c r="BI23">
        <v>0.12</v>
      </c>
      <c r="BQ23">
        <v>37408</v>
      </c>
      <c r="BR23">
        <v>4.2750000000000004</v>
      </c>
      <c r="BS23">
        <v>4.28</v>
      </c>
      <c r="BT23">
        <v>4.2850000000000001</v>
      </c>
      <c r="BU23">
        <v>0.3725</v>
      </c>
      <c r="BV23">
        <v>0.38</v>
      </c>
      <c r="BW23">
        <v>0.38750000000000001</v>
      </c>
      <c r="BX23">
        <v>-7.0000000000000007E-2</v>
      </c>
      <c r="BZ23">
        <v>7.0000000000000007E-2</v>
      </c>
      <c r="CA23">
        <v>0</v>
      </c>
      <c r="CB23">
        <v>0</v>
      </c>
      <c r="CC23">
        <v>4.2750000000000004</v>
      </c>
      <c r="CD23">
        <v>0.38750000000000001</v>
      </c>
    </row>
    <row r="24" spans="1:82">
      <c r="A24" s="22">
        <v>37530</v>
      </c>
      <c r="B24">
        <v>6.1434158834809009E-2</v>
      </c>
      <c r="D24" s="22">
        <v>36882</v>
      </c>
      <c r="E24">
        <v>374.25</v>
      </c>
      <c r="F24">
        <v>375</v>
      </c>
      <c r="G24">
        <v>376.25</v>
      </c>
      <c r="I24">
        <v>199</v>
      </c>
      <c r="J24">
        <v>200</v>
      </c>
      <c r="K24">
        <v>202</v>
      </c>
      <c r="M24" s="22">
        <v>37288</v>
      </c>
      <c r="N24">
        <v>83.75</v>
      </c>
      <c r="O24">
        <v>85</v>
      </c>
      <c r="P24">
        <v>89.5</v>
      </c>
      <c r="Q24">
        <f t="shared" si="0"/>
        <v>0</v>
      </c>
      <c r="R24">
        <v>62.5</v>
      </c>
      <c r="S24">
        <v>63.75</v>
      </c>
      <c r="T24">
        <v>68.25</v>
      </c>
      <c r="U24">
        <f t="shared" si="1"/>
        <v>0.75</v>
      </c>
      <c r="V24">
        <v>0</v>
      </c>
      <c r="W24">
        <v>0</v>
      </c>
      <c r="X24">
        <v>0</v>
      </c>
      <c r="Z24">
        <v>1E-4</v>
      </c>
      <c r="AA24">
        <v>0.33208860693529751</v>
      </c>
      <c r="AB24">
        <v>1E-4</v>
      </c>
      <c r="AD24">
        <v>1E-4</v>
      </c>
      <c r="AE24">
        <v>0.16604430346764876</v>
      </c>
      <c r="AF24">
        <v>1E-4</v>
      </c>
      <c r="AH24">
        <v>1E-4</v>
      </c>
      <c r="AI24">
        <v>1.8</v>
      </c>
      <c r="AJ24">
        <v>1E-4</v>
      </c>
      <c r="AL24">
        <v>-0.01</v>
      </c>
      <c r="AM24">
        <v>0.9</v>
      </c>
      <c r="AN24">
        <v>0.01</v>
      </c>
      <c r="AP24">
        <v>5</v>
      </c>
      <c r="AQ24">
        <v>0.2</v>
      </c>
      <c r="AS24">
        <v>1400</v>
      </c>
      <c r="AT24">
        <v>0.92469142077075428</v>
      </c>
      <c r="AU24">
        <v>0.91725044711678261</v>
      </c>
      <c r="AV24">
        <v>0.98146565353345661</v>
      </c>
      <c r="AW24">
        <v>1.0012016673834703</v>
      </c>
      <c r="AX24">
        <v>1.0203967168763282</v>
      </c>
      <c r="AY24">
        <v>1.0679421250155325</v>
      </c>
      <c r="AZ24">
        <v>1.0922568225525426</v>
      </c>
      <c r="BA24">
        <v>1.0940846577228711</v>
      </c>
      <c r="BB24">
        <v>1.065360889836944</v>
      </c>
      <c r="BC24">
        <v>0.99927264910520763</v>
      </c>
      <c r="BD24">
        <v>0.92738975835538562</v>
      </c>
      <c r="BE24">
        <v>0.90751819045916859</v>
      </c>
      <c r="BF24" t="s">
        <v>112</v>
      </c>
      <c r="BH24">
        <v>9</v>
      </c>
      <c r="BI24">
        <v>0.14000000000000001</v>
      </c>
      <c r="BQ24">
        <v>37438</v>
      </c>
      <c r="BR24">
        <v>4.2750000000000004</v>
      </c>
      <c r="BS24">
        <v>4.28</v>
      </c>
      <c r="BT24">
        <v>4.2850000000000001</v>
      </c>
      <c r="BU24">
        <v>0.36749999999999999</v>
      </c>
      <c r="BV24">
        <v>0.375</v>
      </c>
      <c r="BW24">
        <v>0.38250000000000001</v>
      </c>
      <c r="BX24">
        <v>-7.0000000000000007E-2</v>
      </c>
      <c r="BZ24">
        <v>7.0000000000000007E-2</v>
      </c>
      <c r="CA24">
        <v>0</v>
      </c>
      <c r="CB24">
        <v>0</v>
      </c>
      <c r="CC24">
        <v>4.2750000000000004</v>
      </c>
      <c r="CD24">
        <v>0.38250000000000001</v>
      </c>
    </row>
    <row r="25" spans="1:82">
      <c r="A25" s="22">
        <v>37561</v>
      </c>
      <c r="B25">
        <v>6.1389600362185014E-2</v>
      </c>
      <c r="D25" s="22">
        <v>36883</v>
      </c>
      <c r="E25">
        <v>374.25</v>
      </c>
      <c r="F25">
        <v>375</v>
      </c>
      <c r="G25">
        <v>376.25</v>
      </c>
      <c r="I25">
        <v>199</v>
      </c>
      <c r="J25">
        <v>200</v>
      </c>
      <c r="K25">
        <v>202</v>
      </c>
      <c r="M25" s="22">
        <v>37316</v>
      </c>
      <c r="N25">
        <v>81.75</v>
      </c>
      <c r="O25">
        <v>83</v>
      </c>
      <c r="P25">
        <v>87.5</v>
      </c>
      <c r="Q25">
        <f t="shared" si="0"/>
        <v>0</v>
      </c>
      <c r="R25">
        <v>61</v>
      </c>
      <c r="S25">
        <v>62.25</v>
      </c>
      <c r="T25">
        <v>66.75</v>
      </c>
      <c r="U25">
        <f t="shared" si="1"/>
        <v>0.75</v>
      </c>
      <c r="V25">
        <v>0</v>
      </c>
      <c r="W25">
        <v>0</v>
      </c>
      <c r="X25">
        <v>0</v>
      </c>
      <c r="Z25">
        <v>1E-4</v>
      </c>
      <c r="AA25">
        <v>0.34298717108622206</v>
      </c>
      <c r="AB25">
        <v>1E-4</v>
      </c>
      <c r="AD25">
        <v>1E-4</v>
      </c>
      <c r="AE25">
        <v>0.17149358554311103</v>
      </c>
      <c r="AF25">
        <v>1E-4</v>
      </c>
      <c r="AH25">
        <v>1E-4</v>
      </c>
      <c r="AI25">
        <v>1.95</v>
      </c>
      <c r="AJ25">
        <v>1E-4</v>
      </c>
      <c r="AL25">
        <v>-0.01</v>
      </c>
      <c r="AM25">
        <v>0.97499999999999998</v>
      </c>
      <c r="AN25">
        <v>0.01</v>
      </c>
      <c r="AP25">
        <v>6</v>
      </c>
      <c r="AQ25">
        <v>0.2</v>
      </c>
      <c r="AS25">
        <v>1500</v>
      </c>
      <c r="AT25">
        <v>0.91221281126973319</v>
      </c>
      <c r="AU25">
        <v>0.91787421837894212</v>
      </c>
      <c r="AV25">
        <v>0.95077757233153737</v>
      </c>
      <c r="AW25">
        <v>0.97805633820003868</v>
      </c>
      <c r="AX25">
        <v>1.0093628955000971</v>
      </c>
      <c r="AY25">
        <v>1.0764329147631464</v>
      </c>
      <c r="AZ25">
        <v>1.11259139105751</v>
      </c>
      <c r="BA25">
        <v>1.1200866696980034</v>
      </c>
      <c r="BB25">
        <v>1.0740137547477764</v>
      </c>
      <c r="BC25">
        <v>0.99767134614729769</v>
      </c>
      <c r="BD25">
        <v>0.91672067263979262</v>
      </c>
      <c r="BE25">
        <v>0.89504394934891307</v>
      </c>
      <c r="BF25" t="s">
        <v>112</v>
      </c>
      <c r="BH25">
        <v>10</v>
      </c>
      <c r="BI25">
        <v>0.16</v>
      </c>
      <c r="BQ25">
        <v>37469</v>
      </c>
      <c r="BR25">
        <v>4.2750000000000004</v>
      </c>
      <c r="BS25">
        <v>4.28</v>
      </c>
      <c r="BT25">
        <v>4.2850000000000001</v>
      </c>
      <c r="BU25">
        <v>0.36499999999999999</v>
      </c>
      <c r="BV25">
        <v>0.3725</v>
      </c>
      <c r="BW25">
        <v>0.38</v>
      </c>
      <c r="BX25">
        <v>-7.0000000000000007E-2</v>
      </c>
      <c r="BZ25">
        <v>7.0000000000000007E-2</v>
      </c>
      <c r="CA25">
        <v>0</v>
      </c>
      <c r="CB25">
        <v>0</v>
      </c>
      <c r="CC25">
        <v>4.2750000000000004</v>
      </c>
      <c r="CD25">
        <v>0.38</v>
      </c>
    </row>
    <row r="26" spans="1:82">
      <c r="A26" s="22">
        <v>37591</v>
      </c>
      <c r="B26">
        <v>6.1346479260273014E-2</v>
      </c>
      <c r="D26" s="22">
        <v>36884</v>
      </c>
      <c r="E26">
        <v>199.25</v>
      </c>
      <c r="F26">
        <v>200</v>
      </c>
      <c r="G26">
        <v>201.25</v>
      </c>
      <c r="I26">
        <v>199</v>
      </c>
      <c r="J26">
        <v>200</v>
      </c>
      <c r="K26">
        <v>202</v>
      </c>
      <c r="M26" s="22">
        <v>37347</v>
      </c>
      <c r="N26">
        <v>75.75</v>
      </c>
      <c r="O26">
        <v>77</v>
      </c>
      <c r="P26">
        <v>81.5</v>
      </c>
      <c r="Q26">
        <f t="shared" si="0"/>
        <v>0</v>
      </c>
      <c r="R26">
        <v>56.5</v>
      </c>
      <c r="S26">
        <v>57.75</v>
      </c>
      <c r="T26">
        <v>62.25</v>
      </c>
      <c r="U26">
        <f t="shared" si="1"/>
        <v>0.75</v>
      </c>
      <c r="V26">
        <v>0</v>
      </c>
      <c r="W26">
        <v>0</v>
      </c>
      <c r="X26">
        <v>0</v>
      </c>
      <c r="Z26">
        <v>1E-4</v>
      </c>
      <c r="AA26">
        <v>0.31399912887328502</v>
      </c>
      <c r="AB26">
        <v>1E-4</v>
      </c>
      <c r="AD26">
        <v>1E-4</v>
      </c>
      <c r="AE26">
        <v>0.15699956443664251</v>
      </c>
      <c r="AF26">
        <v>1E-4</v>
      </c>
      <c r="AH26">
        <v>1E-4</v>
      </c>
      <c r="AI26">
        <v>2</v>
      </c>
      <c r="AJ26">
        <v>1E-4</v>
      </c>
      <c r="AL26">
        <v>-0.01</v>
      </c>
      <c r="AM26">
        <v>1</v>
      </c>
      <c r="AN26">
        <v>0.01</v>
      </c>
      <c r="AP26">
        <v>6</v>
      </c>
      <c r="AQ26">
        <v>0.2</v>
      </c>
      <c r="AS26">
        <v>1600</v>
      </c>
      <c r="AT26">
        <v>0.91597210999244516</v>
      </c>
      <c r="AU26">
        <v>0.91873396219179337</v>
      </c>
      <c r="AV26">
        <v>0.93735483764431249</v>
      </c>
      <c r="AW26">
        <v>0.96661708278249447</v>
      </c>
      <c r="AX26">
        <v>0.99954125055885368</v>
      </c>
      <c r="AY26">
        <v>1.0828365830085538</v>
      </c>
      <c r="AZ26">
        <v>1.1323257895726258</v>
      </c>
      <c r="BA26">
        <v>1.1255870953081275</v>
      </c>
      <c r="BB26">
        <v>1.0723167851244868</v>
      </c>
      <c r="BC26">
        <v>0.99258695083850612</v>
      </c>
      <c r="BD26">
        <v>0.92738975835538562</v>
      </c>
      <c r="BE26">
        <v>0.91577039241039548</v>
      </c>
      <c r="BF26" t="s">
        <v>112</v>
      </c>
      <c r="BQ26">
        <v>37500</v>
      </c>
      <c r="BR26">
        <v>4.2699999999999996</v>
      </c>
      <c r="BS26">
        <v>4.2750000000000004</v>
      </c>
      <c r="BT26">
        <v>4.28</v>
      </c>
      <c r="BU26">
        <v>0.36499999999999999</v>
      </c>
      <c r="BV26">
        <v>0.3725</v>
      </c>
      <c r="BW26">
        <v>0.38</v>
      </c>
      <c r="BX26">
        <v>-7.0000000000000007E-2</v>
      </c>
      <c r="BZ26">
        <v>7.0000000000000007E-2</v>
      </c>
      <c r="CA26">
        <v>0</v>
      </c>
      <c r="CB26">
        <v>0</v>
      </c>
      <c r="CC26">
        <v>4.2699999999999996</v>
      </c>
      <c r="CD26">
        <v>0.38</v>
      </c>
    </row>
    <row r="27" spans="1:82">
      <c r="A27" s="22">
        <v>37622</v>
      </c>
      <c r="B27">
        <v>6.1323469497463999E-2</v>
      </c>
      <c r="D27" s="22">
        <v>36885</v>
      </c>
      <c r="E27">
        <v>199.25</v>
      </c>
      <c r="F27">
        <v>200</v>
      </c>
      <c r="G27">
        <v>201.25</v>
      </c>
      <c r="I27">
        <v>199</v>
      </c>
      <c r="J27">
        <v>200</v>
      </c>
      <c r="K27">
        <v>202</v>
      </c>
      <c r="M27" s="22">
        <v>37377</v>
      </c>
      <c r="N27">
        <v>77.75</v>
      </c>
      <c r="O27">
        <v>79</v>
      </c>
      <c r="P27">
        <v>83.5</v>
      </c>
      <c r="Q27">
        <f t="shared" si="0"/>
        <v>0</v>
      </c>
      <c r="R27">
        <v>58</v>
      </c>
      <c r="S27">
        <v>59.25</v>
      </c>
      <c r="T27">
        <v>63.75</v>
      </c>
      <c r="U27">
        <f t="shared" si="1"/>
        <v>0.75</v>
      </c>
      <c r="V27">
        <v>0</v>
      </c>
      <c r="W27">
        <v>0</v>
      </c>
      <c r="X27">
        <v>0</v>
      </c>
      <c r="Z27">
        <v>1E-4</v>
      </c>
      <c r="AA27">
        <v>0.31225829880517664</v>
      </c>
      <c r="AB27">
        <v>1E-4</v>
      </c>
      <c r="AD27">
        <v>1E-4</v>
      </c>
      <c r="AE27">
        <v>0.15612914940258832</v>
      </c>
      <c r="AF27">
        <v>1E-4</v>
      </c>
      <c r="AH27">
        <v>1E-4</v>
      </c>
      <c r="AI27">
        <v>2.15</v>
      </c>
      <c r="AJ27">
        <v>1E-4</v>
      </c>
      <c r="AL27">
        <v>-0.01</v>
      </c>
      <c r="AM27">
        <v>1.075</v>
      </c>
      <c r="AN27">
        <v>0.01</v>
      </c>
      <c r="AP27">
        <v>6</v>
      </c>
      <c r="AQ27">
        <v>0.2</v>
      </c>
      <c r="AS27">
        <v>1700</v>
      </c>
      <c r="AT27">
        <v>0.97627121441201026</v>
      </c>
      <c r="AU27">
        <v>0.9593959366132212</v>
      </c>
      <c r="AV27">
        <v>0.94769331011833058</v>
      </c>
      <c r="AW27">
        <v>0.95517782736495005</v>
      </c>
      <c r="AX27">
        <v>0.992741650214916</v>
      </c>
      <c r="AY27">
        <v>1.0648588773418182</v>
      </c>
      <c r="AZ27">
        <v>1.128859045861484</v>
      </c>
      <c r="BA27">
        <v>1.1250460379523686</v>
      </c>
      <c r="BB27">
        <v>1.0685364072508223</v>
      </c>
      <c r="BC27">
        <v>0.99258695083850612</v>
      </c>
      <c r="BD27">
        <v>1.055101111785216</v>
      </c>
      <c r="BE27">
        <v>1.0798899823666235</v>
      </c>
      <c r="BF27" t="s">
        <v>112</v>
      </c>
      <c r="BQ27">
        <v>37530</v>
      </c>
      <c r="BR27">
        <v>4.26</v>
      </c>
      <c r="BS27">
        <v>4.2649999999999997</v>
      </c>
      <c r="BT27">
        <v>4.2699999999999996</v>
      </c>
      <c r="BU27">
        <v>0.36249999999999999</v>
      </c>
      <c r="BV27">
        <v>0.37</v>
      </c>
      <c r="BW27">
        <v>0.3775</v>
      </c>
      <c r="BX27">
        <v>-7.0000000000000007E-2</v>
      </c>
      <c r="BZ27">
        <v>7.0000000000000007E-2</v>
      </c>
      <c r="CA27">
        <v>0</v>
      </c>
      <c r="CB27">
        <v>0</v>
      </c>
      <c r="CC27">
        <v>4.26</v>
      </c>
      <c r="CD27">
        <v>0.3775</v>
      </c>
    </row>
    <row r="28" spans="1:82">
      <c r="A28" s="22">
        <v>37653</v>
      </c>
      <c r="B28">
        <v>6.1326626023753002E-2</v>
      </c>
      <c r="D28" s="22">
        <v>36886</v>
      </c>
      <c r="E28">
        <v>374.25</v>
      </c>
      <c r="F28">
        <v>375</v>
      </c>
      <c r="G28">
        <v>376.25</v>
      </c>
      <c r="I28">
        <v>199</v>
      </c>
      <c r="J28">
        <v>200</v>
      </c>
      <c r="K28">
        <v>202</v>
      </c>
      <c r="M28" s="22">
        <v>37408</v>
      </c>
      <c r="N28">
        <v>101.75</v>
      </c>
      <c r="O28">
        <v>103</v>
      </c>
      <c r="P28">
        <v>107.5</v>
      </c>
      <c r="Q28">
        <f t="shared" si="0"/>
        <v>0</v>
      </c>
      <c r="R28">
        <v>76</v>
      </c>
      <c r="S28">
        <v>77.25</v>
      </c>
      <c r="T28">
        <v>81.75</v>
      </c>
      <c r="U28">
        <f t="shared" si="1"/>
        <v>0.75</v>
      </c>
      <c r="V28">
        <v>0</v>
      </c>
      <c r="W28">
        <v>0</v>
      </c>
      <c r="X28">
        <v>0</v>
      </c>
      <c r="Z28">
        <v>1E-4</v>
      </c>
      <c r="AA28">
        <v>0.39469498969540928</v>
      </c>
      <c r="AB28">
        <v>1E-4</v>
      </c>
      <c r="AD28">
        <v>1E-4</v>
      </c>
      <c r="AE28">
        <v>0.19734749484770464</v>
      </c>
      <c r="AF28">
        <v>1E-4</v>
      </c>
      <c r="AH28">
        <v>1E-4</v>
      </c>
      <c r="AI28">
        <v>1.95</v>
      </c>
      <c r="AJ28">
        <v>1E-4</v>
      </c>
      <c r="AL28">
        <v>-0.01</v>
      </c>
      <c r="AM28">
        <v>0.97499999999999998</v>
      </c>
      <c r="AN28">
        <v>0.01</v>
      </c>
      <c r="AP28">
        <v>7</v>
      </c>
      <c r="AQ28">
        <v>0.2</v>
      </c>
      <c r="AS28">
        <v>1800</v>
      </c>
      <c r="AT28">
        <v>1.1682482024574983</v>
      </c>
      <c r="AU28">
        <v>1.1079827059934821</v>
      </c>
      <c r="AV28">
        <v>1.0008734851700589</v>
      </c>
      <c r="AW28">
        <v>0.96370823103059255</v>
      </c>
      <c r="AX28">
        <v>0.98606194718898144</v>
      </c>
      <c r="AY28">
        <v>1.0231638818772781</v>
      </c>
      <c r="AZ28">
        <v>1.1021336129692407</v>
      </c>
      <c r="BA28">
        <v>1.1025853154839722</v>
      </c>
      <c r="BB28">
        <v>1.0280002554186101</v>
      </c>
      <c r="BC28">
        <v>1.0077189145444843</v>
      </c>
      <c r="BD28">
        <v>1.1435697907872999</v>
      </c>
      <c r="BE28">
        <v>1.1619497773447374</v>
      </c>
      <c r="BF28" t="s">
        <v>112</v>
      </c>
      <c r="BQ28">
        <v>37561</v>
      </c>
      <c r="BR28">
        <v>4.3499999999999996</v>
      </c>
      <c r="BS28">
        <v>4.3550000000000004</v>
      </c>
      <c r="BT28">
        <v>4.3600000000000003</v>
      </c>
      <c r="BU28">
        <v>0.36249999999999999</v>
      </c>
      <c r="BV28">
        <v>0.37</v>
      </c>
      <c r="BW28">
        <v>0.3775</v>
      </c>
      <c r="BX28">
        <v>-7.0000000000000007E-2</v>
      </c>
      <c r="BZ28">
        <v>7.0000000000000007E-2</v>
      </c>
      <c r="CA28">
        <v>0</v>
      </c>
      <c r="CB28">
        <v>0</v>
      </c>
      <c r="CC28">
        <v>4.3499999999999996</v>
      </c>
      <c r="CD28">
        <v>0.3775</v>
      </c>
    </row>
    <row r="29" spans="1:82">
      <c r="A29" s="22">
        <v>37681</v>
      </c>
      <c r="B29">
        <v>6.1329477079758013E-2</v>
      </c>
      <c r="D29" s="22">
        <v>36887</v>
      </c>
      <c r="E29">
        <v>374.25</v>
      </c>
      <c r="F29">
        <v>375</v>
      </c>
      <c r="G29">
        <v>376.25</v>
      </c>
      <c r="I29">
        <v>199</v>
      </c>
      <c r="J29">
        <v>200</v>
      </c>
      <c r="K29">
        <v>202</v>
      </c>
      <c r="M29" s="22">
        <v>37438</v>
      </c>
      <c r="N29">
        <v>139.75</v>
      </c>
      <c r="O29">
        <v>141</v>
      </c>
      <c r="P29">
        <v>145.5</v>
      </c>
      <c r="Q29">
        <f t="shared" si="0"/>
        <v>0</v>
      </c>
      <c r="R29">
        <v>104.5</v>
      </c>
      <c r="S29">
        <v>105.75</v>
      </c>
      <c r="T29">
        <v>110.25</v>
      </c>
      <c r="U29">
        <f t="shared" si="1"/>
        <v>0.75</v>
      </c>
      <c r="V29">
        <v>0</v>
      </c>
      <c r="W29">
        <v>0</v>
      </c>
      <c r="X29">
        <v>0</v>
      </c>
      <c r="Z29">
        <v>1E-4</v>
      </c>
      <c r="AA29">
        <v>0.39317851235578127</v>
      </c>
      <c r="AB29">
        <v>1E-4</v>
      </c>
      <c r="AD29">
        <v>1E-4</v>
      </c>
      <c r="AE29">
        <v>0.19658925617789064</v>
      </c>
      <c r="AF29">
        <v>1E-4</v>
      </c>
      <c r="AH29">
        <v>1E-4</v>
      </c>
      <c r="AI29">
        <v>2.1</v>
      </c>
      <c r="AJ29">
        <v>1E-4</v>
      </c>
      <c r="AL29">
        <v>-0.01</v>
      </c>
      <c r="AM29">
        <v>1.05</v>
      </c>
      <c r="AN29">
        <v>0.01</v>
      </c>
      <c r="AP29">
        <v>7</v>
      </c>
      <c r="AQ29">
        <v>0.2</v>
      </c>
      <c r="AS29">
        <v>1900</v>
      </c>
      <c r="AT29">
        <v>1.1460911965694105</v>
      </c>
      <c r="AU29">
        <v>1.1366275536148236</v>
      </c>
      <c r="AV29">
        <v>1.1292066042705922</v>
      </c>
      <c r="AW29">
        <v>1.007369430207496</v>
      </c>
      <c r="AX29">
        <v>0.98542037635746749</v>
      </c>
      <c r="AY29">
        <v>1.0004427182509814</v>
      </c>
      <c r="AZ29">
        <v>1.0645709139616157</v>
      </c>
      <c r="BA29">
        <v>1.0463972226104505</v>
      </c>
      <c r="BB29">
        <v>1.0319793378141788</v>
      </c>
      <c r="BC29">
        <v>1.1104643258341294</v>
      </c>
      <c r="BD29">
        <v>1.1142161277082672</v>
      </c>
      <c r="BE29">
        <v>1.1357244820424537</v>
      </c>
      <c r="BF29" t="s">
        <v>112</v>
      </c>
      <c r="BQ29">
        <v>37591</v>
      </c>
      <c r="BR29">
        <v>4.4400000000000004</v>
      </c>
      <c r="BS29">
        <v>4.4450000000000003</v>
      </c>
      <c r="BT29">
        <v>4.45</v>
      </c>
      <c r="BU29">
        <v>0.36249999999999999</v>
      </c>
      <c r="BV29">
        <v>0.37</v>
      </c>
      <c r="BW29">
        <v>0.3775</v>
      </c>
      <c r="BX29">
        <v>-7.0000000000000007E-2</v>
      </c>
      <c r="BZ29">
        <v>7.0000000000000007E-2</v>
      </c>
      <c r="CA29">
        <v>0</v>
      </c>
      <c r="CB29">
        <v>0</v>
      </c>
      <c r="CC29">
        <v>4.4400000000000004</v>
      </c>
      <c r="CD29">
        <v>0.3775</v>
      </c>
    </row>
    <row r="30" spans="1:82">
      <c r="A30" s="22">
        <v>37712</v>
      </c>
      <c r="B30">
        <v>6.1327223861600014E-2</v>
      </c>
      <c r="D30" s="22">
        <v>36888</v>
      </c>
      <c r="E30">
        <v>374.25</v>
      </c>
      <c r="F30">
        <v>375</v>
      </c>
      <c r="G30">
        <v>376.25</v>
      </c>
      <c r="I30">
        <v>199</v>
      </c>
      <c r="J30">
        <v>200</v>
      </c>
      <c r="K30">
        <v>202</v>
      </c>
      <c r="M30" s="22">
        <v>37469</v>
      </c>
      <c r="N30">
        <v>144.75</v>
      </c>
      <c r="O30">
        <v>146</v>
      </c>
      <c r="P30">
        <v>150.5</v>
      </c>
      <c r="Q30">
        <f t="shared" si="0"/>
        <v>0</v>
      </c>
      <c r="R30">
        <v>108.25</v>
      </c>
      <c r="S30">
        <v>109.5</v>
      </c>
      <c r="T30">
        <v>114</v>
      </c>
      <c r="U30">
        <f t="shared" si="1"/>
        <v>0.75</v>
      </c>
      <c r="V30">
        <v>0</v>
      </c>
      <c r="W30">
        <v>0</v>
      </c>
      <c r="X30">
        <v>0</v>
      </c>
      <c r="Z30">
        <v>1E-4</v>
      </c>
      <c r="AA30">
        <v>0.45483978888753868</v>
      </c>
      <c r="AB30">
        <v>1E-4</v>
      </c>
      <c r="AD30">
        <v>1E-4</v>
      </c>
      <c r="AE30">
        <v>0.22741989444376934</v>
      </c>
      <c r="AF30">
        <v>1E-4</v>
      </c>
      <c r="AH30">
        <v>1E-4</v>
      </c>
      <c r="AI30">
        <v>2.85</v>
      </c>
      <c r="AJ30">
        <v>1E-4</v>
      </c>
      <c r="AL30">
        <v>-0.01</v>
      </c>
      <c r="AM30">
        <v>1.425</v>
      </c>
      <c r="AN30">
        <v>0.01</v>
      </c>
      <c r="AP30">
        <v>7</v>
      </c>
      <c r="AQ30">
        <v>0.2</v>
      </c>
      <c r="AS30">
        <v>2000</v>
      </c>
      <c r="AT30">
        <v>1.0750615604688414</v>
      </c>
      <c r="AU30">
        <v>1.0672234228547992</v>
      </c>
      <c r="AV30">
        <v>1.0771063341937455</v>
      </c>
      <c r="AW30">
        <v>1.0521680164162366</v>
      </c>
      <c r="AX30">
        <v>1.0190091266059842</v>
      </c>
      <c r="AY30">
        <v>0.99249833578068392</v>
      </c>
      <c r="AZ30">
        <v>1.0338096027216923</v>
      </c>
      <c r="BA30">
        <v>1.0109198635520298</v>
      </c>
      <c r="BB30">
        <v>1.0676514570862365</v>
      </c>
      <c r="BC30">
        <v>1.0894812348792562</v>
      </c>
      <c r="BD30">
        <v>1.0650000280053149</v>
      </c>
      <c r="BE30">
        <v>1.0839800608262291</v>
      </c>
      <c r="BF30" t="s">
        <v>112</v>
      </c>
      <c r="BQ30">
        <v>37622</v>
      </c>
      <c r="BR30">
        <v>4.4550000000000001</v>
      </c>
      <c r="BS30">
        <v>4.46</v>
      </c>
      <c r="BT30">
        <v>4.4649999999999999</v>
      </c>
      <c r="BU30">
        <v>0.36249999999999999</v>
      </c>
      <c r="BV30">
        <v>0.37</v>
      </c>
      <c r="BW30">
        <v>0.3775</v>
      </c>
      <c r="BX30">
        <v>-7.0000000000000007E-2</v>
      </c>
      <c r="BZ30">
        <v>7.0000000000000007E-2</v>
      </c>
      <c r="CA30">
        <v>0</v>
      </c>
      <c r="CB30">
        <v>0</v>
      </c>
      <c r="CC30">
        <v>4.4550000000000001</v>
      </c>
      <c r="CD30">
        <v>0.3775</v>
      </c>
    </row>
    <row r="31" spans="1:82">
      <c r="A31" s="22">
        <v>37742</v>
      </c>
      <c r="B31">
        <v>6.1317574540584015E-2</v>
      </c>
      <c r="D31" s="22">
        <v>36889</v>
      </c>
      <c r="E31">
        <v>374.25</v>
      </c>
      <c r="F31">
        <v>375</v>
      </c>
      <c r="G31">
        <v>376.25</v>
      </c>
      <c r="I31">
        <v>199</v>
      </c>
      <c r="J31">
        <v>200</v>
      </c>
      <c r="K31">
        <v>202</v>
      </c>
      <c r="M31" s="22">
        <v>37500</v>
      </c>
      <c r="N31">
        <v>137.75</v>
      </c>
      <c r="O31">
        <v>139</v>
      </c>
      <c r="P31">
        <v>143.5</v>
      </c>
      <c r="Q31">
        <f t="shared" si="0"/>
        <v>0</v>
      </c>
      <c r="R31">
        <v>103</v>
      </c>
      <c r="S31">
        <v>104.25</v>
      </c>
      <c r="T31">
        <v>108.75</v>
      </c>
      <c r="U31">
        <f t="shared" si="1"/>
        <v>0.75</v>
      </c>
      <c r="V31">
        <v>0</v>
      </c>
      <c r="W31">
        <v>0</v>
      </c>
      <c r="X31">
        <v>0</v>
      </c>
      <c r="Z31">
        <v>1E-4</v>
      </c>
      <c r="AA31">
        <v>0.41014853107132765</v>
      </c>
      <c r="AB31">
        <v>1E-4</v>
      </c>
      <c r="AD31">
        <v>1E-4</v>
      </c>
      <c r="AE31">
        <v>0.20507426553566382</v>
      </c>
      <c r="AF31">
        <v>1E-4</v>
      </c>
      <c r="AH31">
        <v>1E-4</v>
      </c>
      <c r="AI31">
        <v>2.95</v>
      </c>
      <c r="AJ31">
        <v>1E-4</v>
      </c>
      <c r="AL31">
        <v>-0.01</v>
      </c>
      <c r="AM31">
        <v>1.4750000000000001</v>
      </c>
      <c r="AN31">
        <v>0.01</v>
      </c>
      <c r="AP31">
        <v>8</v>
      </c>
      <c r="AQ31">
        <v>0.2</v>
      </c>
      <c r="AS31">
        <v>2100</v>
      </c>
      <c r="AT31">
        <v>0.98292436618179102</v>
      </c>
      <c r="AU31">
        <v>1.0009031499257124</v>
      </c>
      <c r="AV31">
        <v>1.0000749039866892</v>
      </c>
      <c r="AW31">
        <v>1.034537661824164</v>
      </c>
      <c r="AX31">
        <v>1.0501604975637238</v>
      </c>
      <c r="AY31">
        <v>1.0187152729522491</v>
      </c>
      <c r="AZ31">
        <v>1.0338096027216923</v>
      </c>
      <c r="BA31">
        <v>1.00116579063969</v>
      </c>
      <c r="BB31">
        <v>1.0128872176404016</v>
      </c>
      <c r="BC31">
        <v>1.0077189145444843</v>
      </c>
      <c r="BD31">
        <v>1.0049552706918696</v>
      </c>
      <c r="BE31">
        <v>1.0289407631641219</v>
      </c>
      <c r="BF31" t="s">
        <v>112</v>
      </c>
      <c r="BQ31">
        <v>37653</v>
      </c>
      <c r="BR31">
        <v>4.2850000000000001</v>
      </c>
      <c r="BS31">
        <v>4.29</v>
      </c>
      <c r="BT31">
        <v>4.2949999999999999</v>
      </c>
      <c r="BU31">
        <v>0.35249999999999998</v>
      </c>
      <c r="BV31">
        <v>0.36</v>
      </c>
      <c r="BW31">
        <v>0.36749999999999999</v>
      </c>
      <c r="BX31">
        <v>-7.0000000000000007E-2</v>
      </c>
      <c r="BZ31">
        <v>7.0000000000000007E-2</v>
      </c>
      <c r="CA31">
        <v>0</v>
      </c>
      <c r="CB31">
        <v>0</v>
      </c>
      <c r="CC31">
        <v>4.2850000000000001</v>
      </c>
      <c r="CD31">
        <v>0.36749999999999999</v>
      </c>
    </row>
    <row r="32" spans="1:82">
      <c r="A32" s="22">
        <v>37773</v>
      </c>
      <c r="B32">
        <v>6.1307603575566007E-2</v>
      </c>
      <c r="D32" s="22">
        <v>36890</v>
      </c>
      <c r="E32">
        <v>374.25</v>
      </c>
      <c r="F32">
        <v>375</v>
      </c>
      <c r="G32">
        <v>376.25</v>
      </c>
      <c r="I32">
        <v>199</v>
      </c>
      <c r="J32">
        <v>200</v>
      </c>
      <c r="K32">
        <v>202</v>
      </c>
      <c r="M32" s="22">
        <v>37530</v>
      </c>
      <c r="N32">
        <v>99.75</v>
      </c>
      <c r="O32">
        <v>101</v>
      </c>
      <c r="P32">
        <v>105.5</v>
      </c>
      <c r="Q32">
        <f t="shared" si="0"/>
        <v>0</v>
      </c>
      <c r="R32">
        <v>74.5</v>
      </c>
      <c r="S32">
        <v>75.75</v>
      </c>
      <c r="T32">
        <v>80.25</v>
      </c>
      <c r="U32">
        <f t="shared" si="1"/>
        <v>0.75</v>
      </c>
      <c r="V32">
        <v>0</v>
      </c>
      <c r="W32">
        <v>0</v>
      </c>
      <c r="X32">
        <v>0</v>
      </c>
      <c r="Z32">
        <v>1E-4</v>
      </c>
      <c r="AA32">
        <v>0.35295163145555142</v>
      </c>
      <c r="AB32">
        <v>1E-4</v>
      </c>
      <c r="AD32">
        <v>1E-4</v>
      </c>
      <c r="AE32">
        <v>0.17647581572777571</v>
      </c>
      <c r="AF32">
        <v>1E-4</v>
      </c>
      <c r="AH32">
        <v>1E-4</v>
      </c>
      <c r="AI32">
        <v>2.65</v>
      </c>
      <c r="AJ32">
        <v>1E-4</v>
      </c>
      <c r="AL32">
        <v>-0.01</v>
      </c>
      <c r="AM32">
        <v>1.325</v>
      </c>
      <c r="AN32">
        <v>0.01</v>
      </c>
      <c r="AP32">
        <v>8</v>
      </c>
      <c r="AQ32">
        <v>0.2</v>
      </c>
      <c r="AS32">
        <v>2200</v>
      </c>
      <c r="AT32">
        <v>0.86639701245163336</v>
      </c>
      <c r="AU32">
        <v>0.90819513946947161</v>
      </c>
      <c r="AV32">
        <v>0.88841940126729324</v>
      </c>
      <c r="AW32">
        <v>0.9586739343013283</v>
      </c>
      <c r="AX32">
        <v>0.97612040492973462</v>
      </c>
      <c r="AY32">
        <v>0.96178706652256463</v>
      </c>
      <c r="AZ32">
        <v>0.88686924907641795</v>
      </c>
      <c r="BA32">
        <v>0.92357146380902322</v>
      </c>
      <c r="BB32">
        <v>0.91893388941681253</v>
      </c>
      <c r="BC32">
        <v>0.926251383418353</v>
      </c>
      <c r="BD32">
        <v>0.92049144508584313</v>
      </c>
      <c r="BE32">
        <v>0.92781834331099633</v>
      </c>
      <c r="BF32" t="s">
        <v>112</v>
      </c>
      <c r="BQ32">
        <v>37681</v>
      </c>
      <c r="BR32">
        <v>4.09</v>
      </c>
      <c r="BS32">
        <v>4.0949999999999998</v>
      </c>
      <c r="BT32">
        <v>4.0999999999999996</v>
      </c>
      <c r="BU32">
        <v>0.33750000000000002</v>
      </c>
      <c r="BV32">
        <v>0.34499999999999997</v>
      </c>
      <c r="BW32">
        <v>0.35249999999999998</v>
      </c>
      <c r="BX32">
        <v>-7.0000000000000007E-2</v>
      </c>
      <c r="BZ32">
        <v>7.0000000000000007E-2</v>
      </c>
      <c r="CA32">
        <v>0</v>
      </c>
      <c r="CB32">
        <v>0</v>
      </c>
      <c r="CC32">
        <v>4.09</v>
      </c>
      <c r="CD32">
        <v>0.35249999999999998</v>
      </c>
    </row>
    <row r="33" spans="1:82">
      <c r="A33" s="22">
        <v>37803</v>
      </c>
      <c r="B33">
        <v>6.1302779878273997E-2</v>
      </c>
      <c r="D33" s="22">
        <v>36891</v>
      </c>
      <c r="E33">
        <v>199.25</v>
      </c>
      <c r="F33">
        <v>200</v>
      </c>
      <c r="G33">
        <v>201.25</v>
      </c>
      <c r="I33">
        <v>199</v>
      </c>
      <c r="J33">
        <v>200</v>
      </c>
      <c r="K33">
        <v>202</v>
      </c>
      <c r="M33" s="22">
        <v>37561</v>
      </c>
      <c r="N33">
        <v>79.75</v>
      </c>
      <c r="O33">
        <v>81</v>
      </c>
      <c r="P33">
        <v>85.5</v>
      </c>
      <c r="Q33">
        <f t="shared" si="0"/>
        <v>0</v>
      </c>
      <c r="R33">
        <v>59.5</v>
      </c>
      <c r="S33">
        <v>60.75</v>
      </c>
      <c r="T33">
        <v>65.25</v>
      </c>
      <c r="U33">
        <f t="shared" si="1"/>
        <v>0.75</v>
      </c>
      <c r="V33">
        <v>0</v>
      </c>
      <c r="W33">
        <v>0</v>
      </c>
      <c r="X33">
        <v>0</v>
      </c>
      <c r="Z33">
        <v>1E-4</v>
      </c>
      <c r="AA33">
        <v>0.34691374473317971</v>
      </c>
      <c r="AB33">
        <v>1E-4</v>
      </c>
      <c r="AD33">
        <v>1E-4</v>
      </c>
      <c r="AE33">
        <v>0.17345687236658985</v>
      </c>
      <c r="AF33">
        <v>1E-4</v>
      </c>
      <c r="AH33">
        <v>1E-4</v>
      </c>
      <c r="AI33">
        <v>1.9</v>
      </c>
      <c r="AJ33">
        <v>1E-4</v>
      </c>
      <c r="AL33">
        <v>-0.01</v>
      </c>
      <c r="AM33">
        <v>0.95</v>
      </c>
      <c r="AN33">
        <v>0.01</v>
      </c>
      <c r="AP33">
        <v>8</v>
      </c>
      <c r="AQ33">
        <v>0.2</v>
      </c>
      <c r="AS33">
        <v>2300</v>
      </c>
      <c r="AT33">
        <v>1.1433638845756857</v>
      </c>
      <c r="AU33">
        <v>1.1719352569457198</v>
      </c>
      <c r="AV33">
        <v>1.1782139256300599</v>
      </c>
      <c r="AW33">
        <v>1.1583380334453077</v>
      </c>
      <c r="AX33">
        <v>1.1705741119066317</v>
      </c>
      <c r="AY33">
        <v>1.1863982690477457</v>
      </c>
      <c r="AZ33">
        <v>1.2151782900403947</v>
      </c>
      <c r="BA33">
        <v>1.1784224112110706</v>
      </c>
      <c r="BB33">
        <v>1.1818717931000746</v>
      </c>
      <c r="BC33">
        <v>1.1569339539384904</v>
      </c>
      <c r="BD33">
        <v>1.1382155512669256</v>
      </c>
      <c r="BE33">
        <v>1.1787566482992273</v>
      </c>
      <c r="BF33" t="s">
        <v>111</v>
      </c>
      <c r="BQ33">
        <v>37712</v>
      </c>
      <c r="BR33">
        <v>3.89</v>
      </c>
      <c r="BS33">
        <v>3.895</v>
      </c>
      <c r="BT33">
        <v>3.9</v>
      </c>
      <c r="BU33">
        <v>0.32250000000000001</v>
      </c>
      <c r="BV33">
        <v>0.33</v>
      </c>
      <c r="BW33">
        <v>0.33750000000000002</v>
      </c>
      <c r="BX33">
        <v>-7.0000000000000007E-2</v>
      </c>
      <c r="BZ33">
        <v>7.0000000000000007E-2</v>
      </c>
      <c r="CA33">
        <v>0</v>
      </c>
      <c r="CB33">
        <v>0</v>
      </c>
      <c r="CC33">
        <v>3.89</v>
      </c>
      <c r="CD33">
        <v>0.33750000000000002</v>
      </c>
    </row>
    <row r="34" spans="1:82">
      <c r="A34" s="22">
        <v>37834</v>
      </c>
      <c r="B34">
        <v>6.1304727184822022E-2</v>
      </c>
      <c r="D34" s="22">
        <v>36892</v>
      </c>
      <c r="E34">
        <v>249</v>
      </c>
      <c r="F34">
        <v>250</v>
      </c>
      <c r="G34">
        <v>253.5</v>
      </c>
      <c r="I34">
        <v>123.4274193548387</v>
      </c>
      <c r="J34">
        <v>124.6774193548387</v>
      </c>
      <c r="K34">
        <v>127.1774193548387</v>
      </c>
      <c r="M34" s="22">
        <v>37591</v>
      </c>
      <c r="N34">
        <v>77.75</v>
      </c>
      <c r="O34">
        <v>79</v>
      </c>
      <c r="P34">
        <v>83.5</v>
      </c>
      <c r="Q34">
        <f t="shared" si="0"/>
        <v>0</v>
      </c>
      <c r="R34">
        <v>58</v>
      </c>
      <c r="S34">
        <v>59.25</v>
      </c>
      <c r="T34">
        <v>63.75</v>
      </c>
      <c r="U34">
        <f t="shared" si="1"/>
        <v>0.75</v>
      </c>
      <c r="V34">
        <v>0</v>
      </c>
      <c r="W34">
        <v>0</v>
      </c>
      <c r="X34">
        <v>0</v>
      </c>
      <c r="Z34">
        <v>1E-4</v>
      </c>
      <c r="AA34">
        <v>0.35616778329019694</v>
      </c>
      <c r="AB34">
        <v>1E-4</v>
      </c>
      <c r="AD34">
        <v>1E-4</v>
      </c>
      <c r="AE34">
        <v>0.17808389164509847</v>
      </c>
      <c r="AF34">
        <v>1E-4</v>
      </c>
      <c r="AH34">
        <v>1E-4</v>
      </c>
      <c r="AI34">
        <v>1.7</v>
      </c>
      <c r="AJ34">
        <v>1E-4</v>
      </c>
      <c r="AL34">
        <v>-0.01</v>
      </c>
      <c r="AM34">
        <v>0.85</v>
      </c>
      <c r="AN34">
        <v>0.01</v>
      </c>
      <c r="AP34">
        <v>9</v>
      </c>
      <c r="AQ34">
        <v>0.25</v>
      </c>
      <c r="AS34">
        <v>2400</v>
      </c>
      <c r="AT34">
        <v>1.0197603079019497</v>
      </c>
      <c r="AU34">
        <v>1.0110066984919339</v>
      </c>
      <c r="AV34">
        <v>1.0180506943575987</v>
      </c>
      <c r="AW34">
        <v>1.0443006089898383</v>
      </c>
      <c r="AX34">
        <v>1.0645257466671325</v>
      </c>
      <c r="AY34">
        <v>1.066466785409744</v>
      </c>
      <c r="AZ34">
        <v>1.0719473857412956</v>
      </c>
      <c r="BA34">
        <v>1.0685268104755707</v>
      </c>
      <c r="BB34">
        <v>1.0463979767660674</v>
      </c>
      <c r="BC34">
        <v>1.0400238726906017</v>
      </c>
      <c r="BD34">
        <v>0.99165376172089614</v>
      </c>
      <c r="BE34">
        <v>1.0385521130389668</v>
      </c>
      <c r="BF34" t="s">
        <v>111</v>
      </c>
      <c r="BQ34">
        <v>37742</v>
      </c>
      <c r="BR34">
        <v>3.85</v>
      </c>
      <c r="BS34">
        <v>3.855</v>
      </c>
      <c r="BT34">
        <v>3.86</v>
      </c>
      <c r="BU34">
        <v>0.3175</v>
      </c>
      <c r="BV34">
        <v>0.32500000000000001</v>
      </c>
      <c r="BW34">
        <v>0.33250000000000002</v>
      </c>
      <c r="BX34">
        <v>-7.0000000000000007E-2</v>
      </c>
      <c r="BZ34">
        <v>7.0000000000000007E-2</v>
      </c>
      <c r="CA34">
        <v>0</v>
      </c>
      <c r="CB34">
        <v>0</v>
      </c>
      <c r="CC34">
        <v>3.85</v>
      </c>
      <c r="CD34">
        <v>0.33250000000000002</v>
      </c>
    </row>
    <row r="35" spans="1:82">
      <c r="A35" s="22">
        <v>37865</v>
      </c>
      <c r="B35">
        <v>6.1306674491370006E-2</v>
      </c>
      <c r="D35" s="22">
        <v>36893</v>
      </c>
      <c r="E35">
        <v>249</v>
      </c>
      <c r="F35">
        <v>250</v>
      </c>
      <c r="G35">
        <v>253.5</v>
      </c>
      <c r="I35">
        <v>123.4274193548387</v>
      </c>
      <c r="J35">
        <v>124.6774193548387</v>
      </c>
      <c r="K35">
        <v>127.1774193548387</v>
      </c>
      <c r="M35" s="22">
        <v>37622</v>
      </c>
      <c r="N35">
        <v>91.5</v>
      </c>
      <c r="O35">
        <v>93</v>
      </c>
      <c r="P35">
        <v>97.5</v>
      </c>
      <c r="Q35">
        <f t="shared" si="0"/>
        <v>31</v>
      </c>
      <c r="R35">
        <v>68.25</v>
      </c>
      <c r="S35">
        <v>69.75</v>
      </c>
      <c r="T35">
        <v>74.25</v>
      </c>
      <c r="U35">
        <f t="shared" si="1"/>
        <v>1.125</v>
      </c>
      <c r="V35">
        <v>0</v>
      </c>
      <c r="W35">
        <v>0</v>
      </c>
      <c r="X35">
        <v>0</v>
      </c>
      <c r="Z35">
        <v>1E-4</v>
      </c>
      <c r="AA35">
        <v>0.30631448169497355</v>
      </c>
      <c r="AB35">
        <v>1E-4</v>
      </c>
      <c r="AD35">
        <v>1E-4</v>
      </c>
      <c r="AE35">
        <v>0.15315724084748678</v>
      </c>
      <c r="AF35">
        <v>1E-4</v>
      </c>
      <c r="AH35">
        <v>1E-4</v>
      </c>
      <c r="AI35">
        <v>1.6</v>
      </c>
      <c r="AJ35">
        <v>1E-4</v>
      </c>
      <c r="AL35">
        <v>-0.01</v>
      </c>
      <c r="AM35">
        <v>0.8</v>
      </c>
      <c r="AN35">
        <v>0.01</v>
      </c>
      <c r="AP35">
        <v>9</v>
      </c>
      <c r="AQ35">
        <v>0.25</v>
      </c>
      <c r="BQ35">
        <v>37773</v>
      </c>
      <c r="BR35">
        <v>3.86</v>
      </c>
      <c r="BS35">
        <v>3.8650000000000002</v>
      </c>
      <c r="BT35">
        <v>3.87</v>
      </c>
      <c r="BU35">
        <v>0.315</v>
      </c>
      <c r="BV35">
        <v>0.32250000000000001</v>
      </c>
      <c r="BW35">
        <v>0.33</v>
      </c>
      <c r="BX35">
        <v>-7.0000000000000007E-2</v>
      </c>
      <c r="BZ35">
        <v>7.0000000000000007E-2</v>
      </c>
      <c r="CA35">
        <v>0</v>
      </c>
      <c r="CB35">
        <v>0</v>
      </c>
      <c r="CC35">
        <v>3.86</v>
      </c>
      <c r="CD35">
        <v>0.33</v>
      </c>
    </row>
    <row r="36" spans="1:82">
      <c r="A36" s="22">
        <v>37895</v>
      </c>
      <c r="B36">
        <v>6.1312029559327019E-2</v>
      </c>
      <c r="D36" s="22">
        <v>36894</v>
      </c>
      <c r="E36">
        <v>249</v>
      </c>
      <c r="F36">
        <v>250</v>
      </c>
      <c r="G36">
        <v>253.5</v>
      </c>
      <c r="I36">
        <v>123.4274193548387</v>
      </c>
      <c r="J36">
        <v>124.6774193548387</v>
      </c>
      <c r="K36">
        <v>127.1774193548387</v>
      </c>
      <c r="M36" s="22">
        <v>37653</v>
      </c>
      <c r="N36">
        <v>83.5</v>
      </c>
      <c r="O36">
        <v>85</v>
      </c>
      <c r="P36">
        <v>89.5</v>
      </c>
      <c r="Q36">
        <f t="shared" si="0"/>
        <v>24</v>
      </c>
      <c r="R36">
        <v>62.25</v>
      </c>
      <c r="S36">
        <v>63.75</v>
      </c>
      <c r="T36">
        <v>68.25</v>
      </c>
      <c r="U36">
        <f t="shared" si="1"/>
        <v>1.0450819672131149</v>
      </c>
      <c r="V36">
        <v>0</v>
      </c>
      <c r="W36">
        <v>0</v>
      </c>
      <c r="X36">
        <v>0</v>
      </c>
      <c r="Z36">
        <v>1E-4</v>
      </c>
      <c r="AA36">
        <v>0.3128483435560363</v>
      </c>
      <c r="AB36">
        <v>1E-4</v>
      </c>
      <c r="AD36">
        <v>1E-4</v>
      </c>
      <c r="AE36">
        <v>0.15642417177801815</v>
      </c>
      <c r="AF36">
        <v>1E-4</v>
      </c>
      <c r="AH36">
        <v>1E-4</v>
      </c>
      <c r="AI36">
        <v>1.8</v>
      </c>
      <c r="AJ36">
        <v>1E-4</v>
      </c>
      <c r="AL36">
        <v>-0.01</v>
      </c>
      <c r="AM36">
        <v>0.9</v>
      </c>
      <c r="AN36">
        <v>0.01</v>
      </c>
      <c r="AP36">
        <v>9</v>
      </c>
      <c r="AQ36">
        <v>0.25</v>
      </c>
      <c r="AS36" t="s">
        <v>113</v>
      </c>
      <c r="AV36" t="s">
        <v>114</v>
      </c>
      <c r="BQ36">
        <v>37803</v>
      </c>
      <c r="BR36">
        <v>3.8530000000000002</v>
      </c>
      <c r="BS36">
        <v>3.8580000000000001</v>
      </c>
      <c r="BT36">
        <v>3.863</v>
      </c>
      <c r="BU36">
        <v>0.315</v>
      </c>
      <c r="BV36">
        <v>0.32250000000000001</v>
      </c>
      <c r="BW36">
        <v>0.33</v>
      </c>
      <c r="BX36">
        <v>-7.0000000000000007E-2</v>
      </c>
      <c r="BZ36">
        <v>7.0000000000000007E-2</v>
      </c>
      <c r="CA36">
        <v>0</v>
      </c>
      <c r="CB36">
        <v>0</v>
      </c>
      <c r="CC36">
        <v>3.8530000000000002</v>
      </c>
      <c r="CD36">
        <v>0.33</v>
      </c>
    </row>
    <row r="37" spans="1:82">
      <c r="A37" s="22">
        <v>37926</v>
      </c>
      <c r="B37">
        <v>6.1321920125182013E-2</v>
      </c>
      <c r="D37" s="22">
        <v>36895</v>
      </c>
      <c r="E37">
        <v>249</v>
      </c>
      <c r="F37">
        <v>250</v>
      </c>
      <c r="G37">
        <v>253.5</v>
      </c>
      <c r="I37">
        <v>123.4274193548387</v>
      </c>
      <c r="J37">
        <v>124.6774193548387</v>
      </c>
      <c r="K37">
        <v>127.1774193548387</v>
      </c>
      <c r="M37" s="22">
        <v>37681</v>
      </c>
      <c r="N37">
        <v>81.5</v>
      </c>
      <c r="O37">
        <v>83</v>
      </c>
      <c r="P37">
        <v>87.5</v>
      </c>
      <c r="Q37">
        <f t="shared" si="0"/>
        <v>23</v>
      </c>
      <c r="R37">
        <v>60.75</v>
      </c>
      <c r="S37">
        <v>62.25</v>
      </c>
      <c r="T37">
        <v>66.75</v>
      </c>
      <c r="U37">
        <f t="shared" si="1"/>
        <v>1.0375000000000001</v>
      </c>
      <c r="V37">
        <v>0</v>
      </c>
      <c r="W37">
        <v>0</v>
      </c>
      <c r="X37">
        <v>0</v>
      </c>
      <c r="Z37">
        <v>1E-4</v>
      </c>
      <c r="AA37">
        <v>0.32272474558018605</v>
      </c>
      <c r="AB37">
        <v>1E-4</v>
      </c>
      <c r="AD37">
        <v>1E-4</v>
      </c>
      <c r="AE37">
        <v>0.16136237279009302</v>
      </c>
      <c r="AF37">
        <v>1E-4</v>
      </c>
      <c r="AH37">
        <v>1E-4</v>
      </c>
      <c r="AI37">
        <v>1.95</v>
      </c>
      <c r="AJ37">
        <v>1E-4</v>
      </c>
      <c r="AL37">
        <v>-0.01</v>
      </c>
      <c r="AM37">
        <v>0.97499999999999998</v>
      </c>
      <c r="AN37">
        <v>0.01</v>
      </c>
      <c r="AP37">
        <v>10</v>
      </c>
      <c r="AQ37">
        <v>0.25</v>
      </c>
      <c r="AS37">
        <v>-5</v>
      </c>
      <c r="AT37">
        <v>1.4999999999999999E-2</v>
      </c>
      <c r="AV37">
        <v>1</v>
      </c>
      <c r="BQ37">
        <v>37834</v>
      </c>
      <c r="BR37">
        <v>3.84</v>
      </c>
      <c r="BS37">
        <v>3.8450000000000002</v>
      </c>
      <c r="BT37">
        <v>3.85</v>
      </c>
      <c r="BU37">
        <v>0.315</v>
      </c>
      <c r="BV37">
        <v>0.32250000000000001</v>
      </c>
      <c r="BW37">
        <v>0.33</v>
      </c>
      <c r="BX37">
        <v>-7.0000000000000007E-2</v>
      </c>
      <c r="BZ37">
        <v>7.0000000000000007E-2</v>
      </c>
      <c r="CA37">
        <v>0</v>
      </c>
      <c r="CB37">
        <v>0</v>
      </c>
      <c r="CC37">
        <v>3.84</v>
      </c>
      <c r="CD37">
        <v>0.33</v>
      </c>
    </row>
    <row r="38" spans="1:82">
      <c r="A38" s="22">
        <v>37956</v>
      </c>
      <c r="B38">
        <v>6.1331491640558018E-2</v>
      </c>
      <c r="D38" s="22">
        <v>36896</v>
      </c>
      <c r="E38">
        <v>249</v>
      </c>
      <c r="F38">
        <v>250</v>
      </c>
      <c r="G38">
        <v>253.5</v>
      </c>
      <c r="I38">
        <v>123.4274193548387</v>
      </c>
      <c r="J38">
        <v>124.6774193548387</v>
      </c>
      <c r="K38">
        <v>127.1774193548387</v>
      </c>
      <c r="M38" s="22">
        <v>37712</v>
      </c>
      <c r="N38">
        <v>75.5</v>
      </c>
      <c r="O38">
        <v>77</v>
      </c>
      <c r="P38">
        <v>81.5</v>
      </c>
      <c r="Q38">
        <f t="shared" si="0"/>
        <v>17</v>
      </c>
      <c r="R38">
        <v>56.25</v>
      </c>
      <c r="S38">
        <v>57.75</v>
      </c>
      <c r="T38">
        <v>62.25</v>
      </c>
      <c r="U38">
        <f t="shared" si="1"/>
        <v>0.96250000000000002</v>
      </c>
      <c r="V38">
        <v>0</v>
      </c>
      <c r="W38">
        <v>0</v>
      </c>
      <c r="X38">
        <v>0</v>
      </c>
      <c r="Z38">
        <v>1E-4</v>
      </c>
      <c r="AA38">
        <v>0.29705937106985381</v>
      </c>
      <c r="AB38">
        <v>1E-4</v>
      </c>
      <c r="AD38">
        <v>1E-4</v>
      </c>
      <c r="AE38">
        <v>0.1485296855349269</v>
      </c>
      <c r="AF38">
        <v>1E-4</v>
      </c>
      <c r="AH38">
        <v>1E-4</v>
      </c>
      <c r="AI38">
        <v>2</v>
      </c>
      <c r="AJ38">
        <v>1E-4</v>
      </c>
      <c r="AL38">
        <v>-0.01</v>
      </c>
      <c r="AM38">
        <v>1</v>
      </c>
      <c r="AN38">
        <v>0.01</v>
      </c>
      <c r="AP38">
        <v>10</v>
      </c>
      <c r="AQ38">
        <v>0.25</v>
      </c>
      <c r="AS38">
        <v>-4.5</v>
      </c>
      <c r="AT38">
        <v>1.4999999999999999E-2</v>
      </c>
      <c r="AV38">
        <v>2</v>
      </c>
      <c r="BQ38">
        <v>37865</v>
      </c>
      <c r="BR38">
        <v>3.8519999999999999</v>
      </c>
      <c r="BS38">
        <v>3.8569999999999998</v>
      </c>
      <c r="BT38">
        <v>3.8620000000000001</v>
      </c>
      <c r="BU38">
        <v>0.315</v>
      </c>
      <c r="BV38">
        <v>0.32250000000000001</v>
      </c>
      <c r="BW38">
        <v>0.33</v>
      </c>
      <c r="BX38">
        <v>-7.0000000000000007E-2</v>
      </c>
      <c r="BZ38">
        <v>7.0000000000000007E-2</v>
      </c>
      <c r="CA38">
        <v>0</v>
      </c>
      <c r="CB38">
        <v>0</v>
      </c>
      <c r="CC38">
        <v>3.8519999999999999</v>
      </c>
      <c r="CD38">
        <v>0.33</v>
      </c>
    </row>
    <row r="39" spans="1:82">
      <c r="A39" s="22">
        <v>37987</v>
      </c>
      <c r="B39">
        <v>6.1352511923859029E-2</v>
      </c>
      <c r="D39" s="22">
        <v>36897</v>
      </c>
      <c r="E39">
        <v>249</v>
      </c>
      <c r="F39">
        <v>250</v>
      </c>
      <c r="G39">
        <v>253.5</v>
      </c>
      <c r="I39">
        <v>123.4274193548387</v>
      </c>
      <c r="J39">
        <v>124.6774193548387</v>
      </c>
      <c r="K39">
        <v>127.1774193548387</v>
      </c>
      <c r="M39" s="22">
        <v>37742</v>
      </c>
      <c r="N39">
        <v>77.5</v>
      </c>
      <c r="O39">
        <v>79</v>
      </c>
      <c r="P39">
        <v>83.5</v>
      </c>
      <c r="Q39">
        <f t="shared" si="0"/>
        <v>17</v>
      </c>
      <c r="R39">
        <v>57.75</v>
      </c>
      <c r="S39">
        <v>59.25</v>
      </c>
      <c r="T39">
        <v>63.75</v>
      </c>
      <c r="U39">
        <f t="shared" si="1"/>
        <v>0.95564516129032262</v>
      </c>
      <c r="V39">
        <v>0</v>
      </c>
      <c r="W39">
        <v>0</v>
      </c>
      <c r="X39">
        <v>0</v>
      </c>
      <c r="Z39">
        <v>1E-4</v>
      </c>
      <c r="AA39">
        <v>0.29566555462551813</v>
      </c>
      <c r="AB39">
        <v>1E-4</v>
      </c>
      <c r="AD39">
        <v>1E-4</v>
      </c>
      <c r="AE39">
        <v>0.14783277731275907</v>
      </c>
      <c r="AF39">
        <v>1E-4</v>
      </c>
      <c r="AH39">
        <v>1E-4</v>
      </c>
      <c r="AI39">
        <v>2.15</v>
      </c>
      <c r="AJ39">
        <v>1E-4</v>
      </c>
      <c r="AL39">
        <v>-0.01</v>
      </c>
      <c r="AM39">
        <v>1.075</v>
      </c>
      <c r="AN39">
        <v>0.01</v>
      </c>
      <c r="AP39">
        <v>10</v>
      </c>
      <c r="AQ39">
        <v>0.25</v>
      </c>
      <c r="AS39">
        <v>-4</v>
      </c>
      <c r="AT39">
        <v>1.2500000000000001E-2</v>
      </c>
      <c r="AV39">
        <v>3</v>
      </c>
      <c r="BQ39">
        <v>37895</v>
      </c>
      <c r="BR39">
        <v>3.8620000000000001</v>
      </c>
      <c r="BS39">
        <v>3.867</v>
      </c>
      <c r="BT39">
        <v>3.8719999999999999</v>
      </c>
      <c r="BU39">
        <v>0.315</v>
      </c>
      <c r="BV39">
        <v>0.32250000000000001</v>
      </c>
      <c r="BW39">
        <v>0.33</v>
      </c>
      <c r="BX39">
        <v>-7.0000000000000007E-2</v>
      </c>
      <c r="BZ39">
        <v>7.0000000000000007E-2</v>
      </c>
      <c r="CA39">
        <v>0</v>
      </c>
      <c r="CB39">
        <v>0</v>
      </c>
      <c r="CC39">
        <v>3.8620000000000001</v>
      </c>
      <c r="CD39">
        <v>0.33</v>
      </c>
    </row>
    <row r="40" spans="1:82">
      <c r="A40" s="22">
        <v>38018</v>
      </c>
      <c r="B40">
        <v>6.1385403905978006E-2</v>
      </c>
      <c r="D40" s="22">
        <v>36922</v>
      </c>
      <c r="E40">
        <v>249</v>
      </c>
      <c r="F40">
        <v>250</v>
      </c>
      <c r="G40">
        <v>253.5</v>
      </c>
      <c r="I40">
        <v>123.4274193548387</v>
      </c>
      <c r="J40">
        <v>124.6774193548387</v>
      </c>
      <c r="K40">
        <v>127.1774193548387</v>
      </c>
      <c r="M40" s="22">
        <v>37773</v>
      </c>
      <c r="N40">
        <v>101.5</v>
      </c>
      <c r="O40">
        <v>103</v>
      </c>
      <c r="P40">
        <v>107.5</v>
      </c>
      <c r="Q40">
        <f t="shared" si="0"/>
        <v>25</v>
      </c>
      <c r="R40">
        <v>75.75</v>
      </c>
      <c r="S40">
        <v>77.25</v>
      </c>
      <c r="T40">
        <v>81.75</v>
      </c>
      <c r="U40">
        <f t="shared" si="1"/>
        <v>0.99038461538461542</v>
      </c>
      <c r="V40">
        <v>0</v>
      </c>
      <c r="W40">
        <v>0</v>
      </c>
      <c r="X40">
        <v>0</v>
      </c>
      <c r="Z40">
        <v>1E-4</v>
      </c>
      <c r="AA40">
        <v>0.36944198838306885</v>
      </c>
      <c r="AB40">
        <v>1E-4</v>
      </c>
      <c r="AD40">
        <v>1E-4</v>
      </c>
      <c r="AE40">
        <v>0.18472099419153443</v>
      </c>
      <c r="AF40">
        <v>1E-4</v>
      </c>
      <c r="AH40">
        <v>1E-4</v>
      </c>
      <c r="AI40">
        <v>1.95</v>
      </c>
      <c r="AJ40">
        <v>1E-4</v>
      </c>
      <c r="AL40">
        <v>-0.01</v>
      </c>
      <c r="AM40">
        <v>0.97499999999999998</v>
      </c>
      <c r="AN40">
        <v>0.01</v>
      </c>
      <c r="AP40">
        <v>11</v>
      </c>
      <c r="AQ40">
        <v>0.25</v>
      </c>
      <c r="AS40">
        <v>-3.5</v>
      </c>
      <c r="AT40">
        <v>1.2500000000000001E-2</v>
      </c>
      <c r="AV40">
        <v>4</v>
      </c>
      <c r="BQ40">
        <v>37926</v>
      </c>
      <c r="BR40">
        <v>3.9969999999999999</v>
      </c>
      <c r="BS40">
        <v>4.0019999999999998</v>
      </c>
      <c r="BT40">
        <v>4.0069999999999997</v>
      </c>
      <c r="BU40">
        <v>0.315</v>
      </c>
      <c r="BV40">
        <v>0.32250000000000001</v>
      </c>
      <c r="BW40">
        <v>0.33</v>
      </c>
      <c r="BX40">
        <v>-7.0000000000000007E-2</v>
      </c>
      <c r="BZ40">
        <v>7.0000000000000007E-2</v>
      </c>
      <c r="CA40">
        <v>0</v>
      </c>
      <c r="CB40">
        <v>0</v>
      </c>
      <c r="CC40">
        <v>3.9969999999999999</v>
      </c>
      <c r="CD40">
        <v>0.33</v>
      </c>
    </row>
    <row r="41" spans="1:82">
      <c r="A41" s="22">
        <v>38047</v>
      </c>
      <c r="B41">
        <v>6.1416173825059019E-2</v>
      </c>
      <c r="D41" s="22">
        <v>36923</v>
      </c>
      <c r="E41">
        <v>177</v>
      </c>
      <c r="F41">
        <v>178</v>
      </c>
      <c r="G41">
        <v>181.5</v>
      </c>
      <c r="I41">
        <v>127.75</v>
      </c>
      <c r="J41">
        <v>129</v>
      </c>
      <c r="K41">
        <v>131.5</v>
      </c>
      <c r="M41" s="22">
        <v>37803</v>
      </c>
      <c r="N41">
        <v>139.5</v>
      </c>
      <c r="O41">
        <v>141</v>
      </c>
      <c r="P41">
        <v>145.5</v>
      </c>
      <c r="Q41">
        <f t="shared" si="0"/>
        <v>33</v>
      </c>
      <c r="R41">
        <v>104.25</v>
      </c>
      <c r="S41">
        <v>105.75</v>
      </c>
      <c r="T41">
        <v>110.25</v>
      </c>
      <c r="U41">
        <f t="shared" si="1"/>
        <v>0.97916666666666663</v>
      </c>
      <c r="V41">
        <v>0</v>
      </c>
      <c r="W41">
        <v>0</v>
      </c>
      <c r="X41">
        <v>0</v>
      </c>
      <c r="Z41">
        <v>1E-4</v>
      </c>
      <c r="AA41">
        <v>0.36831108742085233</v>
      </c>
      <c r="AB41">
        <v>1E-4</v>
      </c>
      <c r="AD41">
        <v>1E-4</v>
      </c>
      <c r="AE41">
        <v>0.18415554371042617</v>
      </c>
      <c r="AF41">
        <v>1E-4</v>
      </c>
      <c r="AH41">
        <v>1E-4</v>
      </c>
      <c r="AI41">
        <v>2.1</v>
      </c>
      <c r="AJ41">
        <v>1E-4</v>
      </c>
      <c r="AL41">
        <v>-0.01</v>
      </c>
      <c r="AM41">
        <v>1.05</v>
      </c>
      <c r="AN41">
        <v>0.01</v>
      </c>
      <c r="AP41">
        <v>11</v>
      </c>
      <c r="AQ41">
        <v>0.25</v>
      </c>
      <c r="AS41">
        <v>-3</v>
      </c>
      <c r="AT41">
        <v>0.01</v>
      </c>
      <c r="AV41">
        <v>10</v>
      </c>
      <c r="BQ41">
        <v>37956</v>
      </c>
      <c r="BR41">
        <v>4.1269999999999998</v>
      </c>
      <c r="BS41">
        <v>4.1319999999999997</v>
      </c>
      <c r="BT41">
        <v>4.1369999999999996</v>
      </c>
      <c r="BU41">
        <v>0.3175</v>
      </c>
      <c r="BV41">
        <v>0.32500000000000001</v>
      </c>
      <c r="BW41">
        <v>0.33250000000000002</v>
      </c>
      <c r="BX41">
        <v>-7.0000000000000007E-2</v>
      </c>
      <c r="BZ41">
        <v>7.0000000000000007E-2</v>
      </c>
      <c r="CA41">
        <v>0</v>
      </c>
      <c r="CB41">
        <v>0</v>
      </c>
      <c r="CC41">
        <v>4.1269999999999998</v>
      </c>
      <c r="CD41">
        <v>0.33250000000000002</v>
      </c>
    </row>
    <row r="42" spans="1:82">
      <c r="A42" s="22">
        <v>38078</v>
      </c>
      <c r="B42">
        <v>6.1442177934566015E-2</v>
      </c>
      <c r="D42" s="22">
        <v>36951</v>
      </c>
      <c r="E42">
        <v>172</v>
      </c>
      <c r="F42">
        <v>173</v>
      </c>
      <c r="G42">
        <v>176.5</v>
      </c>
      <c r="I42">
        <v>116.23387096774194</v>
      </c>
      <c r="J42">
        <v>117.48387096774194</v>
      </c>
      <c r="K42">
        <v>119.98387096774194</v>
      </c>
      <c r="M42" s="22">
        <v>37834</v>
      </c>
      <c r="N42">
        <v>144.5</v>
      </c>
      <c r="O42">
        <v>146</v>
      </c>
      <c r="P42">
        <v>150.5</v>
      </c>
      <c r="Q42">
        <f t="shared" si="0"/>
        <v>30</v>
      </c>
      <c r="R42">
        <v>108</v>
      </c>
      <c r="S42">
        <v>109.5</v>
      </c>
      <c r="T42">
        <v>114</v>
      </c>
      <c r="U42">
        <f t="shared" si="1"/>
        <v>0.94396551724137934</v>
      </c>
      <c r="V42">
        <v>0</v>
      </c>
      <c r="W42">
        <v>0</v>
      </c>
      <c r="X42">
        <v>0</v>
      </c>
      <c r="Z42">
        <v>1E-4</v>
      </c>
      <c r="AA42">
        <v>0.42369359050386352</v>
      </c>
      <c r="AB42">
        <v>1E-4</v>
      </c>
      <c r="AD42">
        <v>1E-4</v>
      </c>
      <c r="AE42">
        <v>0.21184679525193176</v>
      </c>
      <c r="AF42">
        <v>1E-4</v>
      </c>
      <c r="AH42">
        <v>1E-4</v>
      </c>
      <c r="AI42">
        <v>2.85</v>
      </c>
      <c r="AJ42">
        <v>1E-4</v>
      </c>
      <c r="AL42">
        <v>-0.01</v>
      </c>
      <c r="AM42">
        <v>1.425</v>
      </c>
      <c r="AN42">
        <v>0.01</v>
      </c>
      <c r="AP42">
        <v>11</v>
      </c>
      <c r="AQ42">
        <v>0.25</v>
      </c>
      <c r="AS42">
        <v>-2.5</v>
      </c>
      <c r="AT42">
        <v>5.0000000000000001E-3</v>
      </c>
      <c r="AV42">
        <v>0</v>
      </c>
      <c r="BQ42">
        <v>37987</v>
      </c>
      <c r="BR42">
        <v>4.24</v>
      </c>
      <c r="BS42">
        <v>4.2450000000000001</v>
      </c>
      <c r="BT42">
        <v>4.25</v>
      </c>
      <c r="BU42">
        <v>0.3175</v>
      </c>
      <c r="BV42">
        <v>0.32500000000000001</v>
      </c>
      <c r="BW42">
        <v>0.33250000000000002</v>
      </c>
      <c r="BX42">
        <v>-7.0000000000000007E-2</v>
      </c>
      <c r="BZ42">
        <v>7.0000000000000007E-2</v>
      </c>
      <c r="CA42">
        <v>0</v>
      </c>
      <c r="CB42">
        <v>0</v>
      </c>
      <c r="CC42">
        <v>4.24</v>
      </c>
      <c r="CD42">
        <v>0.33250000000000002</v>
      </c>
    </row>
    <row r="43" spans="1:82">
      <c r="A43" s="22">
        <v>38108</v>
      </c>
      <c r="B43">
        <v>6.1460233139234016E-2</v>
      </c>
      <c r="D43" s="22">
        <v>36982</v>
      </c>
      <c r="E43">
        <v>174</v>
      </c>
      <c r="F43">
        <v>175</v>
      </c>
      <c r="G43">
        <v>178.5</v>
      </c>
      <c r="I43">
        <v>61.666666666666657</v>
      </c>
      <c r="J43">
        <v>62.916666666666657</v>
      </c>
      <c r="K43">
        <v>65.416666666666657</v>
      </c>
      <c r="M43" s="22">
        <v>37865</v>
      </c>
      <c r="N43">
        <v>137.5</v>
      </c>
      <c r="O43">
        <v>139</v>
      </c>
      <c r="P43">
        <v>143.5</v>
      </c>
      <c r="Q43">
        <f t="shared" si="0"/>
        <v>31</v>
      </c>
      <c r="R43">
        <v>102.75</v>
      </c>
      <c r="S43">
        <v>104.25</v>
      </c>
      <c r="T43">
        <v>108.75</v>
      </c>
      <c r="U43">
        <f t="shared" si="1"/>
        <v>0.96527777777777779</v>
      </c>
      <c r="V43">
        <v>0</v>
      </c>
      <c r="W43">
        <v>0</v>
      </c>
      <c r="X43">
        <v>0</v>
      </c>
      <c r="Z43">
        <v>1E-4</v>
      </c>
      <c r="AA43">
        <v>0.38395935940413772</v>
      </c>
      <c r="AB43">
        <v>1E-4</v>
      </c>
      <c r="AD43">
        <v>1E-4</v>
      </c>
      <c r="AE43">
        <v>0.19197967970206886</v>
      </c>
      <c r="AF43">
        <v>1E-4</v>
      </c>
      <c r="AH43">
        <v>1E-4</v>
      </c>
      <c r="AI43">
        <v>2.95</v>
      </c>
      <c r="AJ43">
        <v>1E-4</v>
      </c>
      <c r="AL43">
        <v>-0.01</v>
      </c>
      <c r="AM43">
        <v>1.4750000000000001</v>
      </c>
      <c r="AN43">
        <v>0.01</v>
      </c>
      <c r="AP43">
        <v>12</v>
      </c>
      <c r="AQ43">
        <v>0.25</v>
      </c>
      <c r="AS43">
        <v>-2</v>
      </c>
      <c r="AT43">
        <v>2.5000000000000001E-3</v>
      </c>
      <c r="AV43">
        <v>0</v>
      </c>
      <c r="BQ43">
        <v>38018</v>
      </c>
      <c r="BR43">
        <v>4.0949999999999998</v>
      </c>
      <c r="BS43">
        <v>4.0999999999999996</v>
      </c>
      <c r="BT43">
        <v>4.1050000000000004</v>
      </c>
      <c r="BU43">
        <v>0.3125</v>
      </c>
      <c r="BV43">
        <v>0.32</v>
      </c>
      <c r="BW43">
        <v>0.32750000000000001</v>
      </c>
      <c r="BX43">
        <v>-7.0000000000000007E-2</v>
      </c>
      <c r="BZ43">
        <v>7.0000000000000007E-2</v>
      </c>
      <c r="CA43">
        <v>0</v>
      </c>
      <c r="CB43">
        <v>0</v>
      </c>
      <c r="CC43">
        <v>4.0949999999999998</v>
      </c>
      <c r="CD43">
        <v>0.32750000000000001</v>
      </c>
    </row>
    <row r="44" spans="1:82">
      <c r="A44" s="22">
        <v>38139</v>
      </c>
      <c r="B44">
        <v>6.1478890184172026E-2</v>
      </c>
      <c r="D44" s="22">
        <v>37012</v>
      </c>
      <c r="E44">
        <v>174</v>
      </c>
      <c r="F44">
        <v>175</v>
      </c>
      <c r="G44">
        <v>178.5</v>
      </c>
      <c r="I44">
        <v>62.217741935483865</v>
      </c>
      <c r="J44">
        <v>63.467741935483865</v>
      </c>
      <c r="K44">
        <v>65.967741935483872</v>
      </c>
      <c r="M44" s="22">
        <v>37895</v>
      </c>
      <c r="N44">
        <v>99.5</v>
      </c>
      <c r="O44">
        <v>101</v>
      </c>
      <c r="P44">
        <v>105.5</v>
      </c>
      <c r="Q44">
        <f t="shared" ref="Q44:Q75" si="2">O44-F73</f>
        <v>30</v>
      </c>
      <c r="R44">
        <v>74.25</v>
      </c>
      <c r="S44">
        <v>75.75</v>
      </c>
      <c r="T44">
        <v>80.25</v>
      </c>
      <c r="U44">
        <f t="shared" ref="U44:U75" si="3">S44/F73</f>
        <v>1.0669014084507042</v>
      </c>
      <c r="V44">
        <v>0</v>
      </c>
      <c r="W44">
        <v>0</v>
      </c>
      <c r="X44">
        <v>0</v>
      </c>
      <c r="Z44">
        <v>1E-4</v>
      </c>
      <c r="AA44">
        <v>0.33295424066611046</v>
      </c>
      <c r="AB44">
        <v>1E-4</v>
      </c>
      <c r="AD44">
        <v>1E-4</v>
      </c>
      <c r="AE44">
        <v>0.16647712033305523</v>
      </c>
      <c r="AF44">
        <v>1E-4</v>
      </c>
      <c r="AH44">
        <v>1E-4</v>
      </c>
      <c r="AI44">
        <v>2.65</v>
      </c>
      <c r="AJ44">
        <v>1E-4</v>
      </c>
      <c r="AL44">
        <v>-0.01</v>
      </c>
      <c r="AM44">
        <v>1.325</v>
      </c>
      <c r="AN44">
        <v>0.01</v>
      </c>
      <c r="AP44">
        <v>12</v>
      </c>
      <c r="AQ44">
        <v>0.25</v>
      </c>
      <c r="AS44">
        <v>-1.5</v>
      </c>
      <c r="AT44">
        <v>0</v>
      </c>
      <c r="AV44">
        <v>0</v>
      </c>
      <c r="BQ44">
        <v>38047</v>
      </c>
      <c r="BR44">
        <v>3.96</v>
      </c>
      <c r="BS44">
        <v>3.9649999999999999</v>
      </c>
      <c r="BT44">
        <v>3.97</v>
      </c>
      <c r="BU44">
        <v>0.31</v>
      </c>
      <c r="BV44">
        <v>0.3175</v>
      </c>
      <c r="BW44">
        <v>0.32500000000000001</v>
      </c>
      <c r="BX44">
        <v>-7.0000000000000007E-2</v>
      </c>
      <c r="BZ44">
        <v>7.0000000000000007E-2</v>
      </c>
      <c r="CA44">
        <v>0</v>
      </c>
      <c r="CB44">
        <v>0</v>
      </c>
      <c r="CC44">
        <v>3.96</v>
      </c>
      <c r="CD44">
        <v>0.32500000000000001</v>
      </c>
    </row>
    <row r="45" spans="1:82">
      <c r="A45" s="22">
        <v>38169</v>
      </c>
      <c r="B45">
        <v>6.1499170564736007E-2</v>
      </c>
      <c r="D45" s="22">
        <v>37043</v>
      </c>
      <c r="E45">
        <v>207</v>
      </c>
      <c r="F45">
        <v>208</v>
      </c>
      <c r="G45">
        <v>211.5</v>
      </c>
      <c r="I45">
        <v>58.483333333333327</v>
      </c>
      <c r="J45">
        <v>59.733333333333327</v>
      </c>
      <c r="K45">
        <v>62.233333333333327</v>
      </c>
      <c r="M45" s="22">
        <v>37926</v>
      </c>
      <c r="N45">
        <v>79.5</v>
      </c>
      <c r="O45">
        <v>81</v>
      </c>
      <c r="P45">
        <v>85.5</v>
      </c>
      <c r="Q45">
        <f t="shared" si="2"/>
        <v>21</v>
      </c>
      <c r="R45">
        <v>59.25</v>
      </c>
      <c r="S45">
        <v>60.75</v>
      </c>
      <c r="T45">
        <v>65.25</v>
      </c>
      <c r="U45">
        <f t="shared" si="3"/>
        <v>1.0125</v>
      </c>
      <c r="V45">
        <v>0</v>
      </c>
      <c r="W45">
        <v>0</v>
      </c>
      <c r="X45">
        <v>0</v>
      </c>
      <c r="Z45">
        <v>1E-4</v>
      </c>
      <c r="AA45">
        <v>0.32774350578327033</v>
      </c>
      <c r="AB45">
        <v>1E-4</v>
      </c>
      <c r="AD45">
        <v>1E-4</v>
      </c>
      <c r="AE45">
        <v>0.16387175289163516</v>
      </c>
      <c r="AF45">
        <v>1E-4</v>
      </c>
      <c r="AH45">
        <v>1E-4</v>
      </c>
      <c r="AI45">
        <v>1.9</v>
      </c>
      <c r="AJ45">
        <v>1E-4</v>
      </c>
      <c r="AL45">
        <v>-0.01</v>
      </c>
      <c r="AM45">
        <v>0.95</v>
      </c>
      <c r="AN45">
        <v>0.01</v>
      </c>
      <c r="AP45">
        <v>12</v>
      </c>
      <c r="AQ45">
        <v>0.25</v>
      </c>
      <c r="AS45">
        <v>-1</v>
      </c>
      <c r="AT45">
        <v>0</v>
      </c>
      <c r="AV45">
        <v>0</v>
      </c>
      <c r="BQ45">
        <v>38078</v>
      </c>
      <c r="BR45">
        <v>3.8</v>
      </c>
      <c r="BS45">
        <v>3.8050000000000002</v>
      </c>
      <c r="BT45">
        <v>3.81</v>
      </c>
      <c r="BU45">
        <v>0.29249999999999998</v>
      </c>
      <c r="BV45">
        <v>0.3</v>
      </c>
      <c r="BW45">
        <v>0.3075</v>
      </c>
      <c r="BX45">
        <v>-7.0000000000000007E-2</v>
      </c>
      <c r="BZ45">
        <v>7.0000000000000007E-2</v>
      </c>
      <c r="CA45">
        <v>0</v>
      </c>
      <c r="CB45">
        <v>0</v>
      </c>
      <c r="CC45">
        <v>3.8</v>
      </c>
      <c r="CD45">
        <v>0.3075</v>
      </c>
    </row>
    <row r="46" spans="1:82">
      <c r="A46" s="22">
        <v>38200</v>
      </c>
      <c r="B46">
        <v>6.1522572692275006E-2</v>
      </c>
      <c r="D46" s="22">
        <v>37073</v>
      </c>
      <c r="E46">
        <v>189</v>
      </c>
      <c r="F46">
        <v>190</v>
      </c>
      <c r="G46">
        <v>193.5</v>
      </c>
      <c r="I46">
        <v>100.33064516129033</v>
      </c>
      <c r="J46">
        <v>101.58064516129033</v>
      </c>
      <c r="K46">
        <v>104.08064516129033</v>
      </c>
      <c r="M46" s="22">
        <v>37956</v>
      </c>
      <c r="N46">
        <v>77.5</v>
      </c>
      <c r="O46">
        <v>79</v>
      </c>
      <c r="P46">
        <v>83.5</v>
      </c>
      <c r="Q46">
        <f t="shared" si="2"/>
        <v>20</v>
      </c>
      <c r="R46">
        <v>57.75</v>
      </c>
      <c r="S46">
        <v>59.25</v>
      </c>
      <c r="T46">
        <v>63.75</v>
      </c>
      <c r="U46">
        <f t="shared" si="3"/>
        <v>1.0042372881355932</v>
      </c>
      <c r="V46">
        <v>0</v>
      </c>
      <c r="W46">
        <v>0</v>
      </c>
      <c r="X46">
        <v>0</v>
      </c>
      <c r="Z46">
        <v>1E-4</v>
      </c>
      <c r="AA46">
        <v>0.33625218235156779</v>
      </c>
      <c r="AB46">
        <v>1E-4</v>
      </c>
      <c r="AD46">
        <v>1E-4</v>
      </c>
      <c r="AE46">
        <v>0.16812609117578389</v>
      </c>
      <c r="AF46">
        <v>1E-4</v>
      </c>
      <c r="AH46">
        <v>1E-4</v>
      </c>
      <c r="AI46">
        <v>1.7</v>
      </c>
      <c r="AJ46">
        <v>1E-4</v>
      </c>
      <c r="AL46">
        <v>-0.01</v>
      </c>
      <c r="AM46">
        <v>0.85</v>
      </c>
      <c r="AN46">
        <v>0.01</v>
      </c>
      <c r="AP46">
        <v>13</v>
      </c>
      <c r="AQ46">
        <v>0.35</v>
      </c>
      <c r="AS46">
        <v>-0.5</v>
      </c>
      <c r="AT46">
        <v>0</v>
      </c>
      <c r="AV46">
        <v>0</v>
      </c>
      <c r="BQ46">
        <v>38108</v>
      </c>
      <c r="BR46">
        <v>3.7650000000000001</v>
      </c>
      <c r="BS46">
        <v>3.77</v>
      </c>
      <c r="BT46">
        <v>3.7749999999999999</v>
      </c>
      <c r="BU46">
        <v>0.28499999999999998</v>
      </c>
      <c r="BV46">
        <v>0.29249999999999998</v>
      </c>
      <c r="BW46">
        <v>0.3</v>
      </c>
      <c r="BX46">
        <v>-7.0000000000000007E-2</v>
      </c>
      <c r="BZ46">
        <v>7.0000000000000007E-2</v>
      </c>
      <c r="CA46">
        <v>0</v>
      </c>
      <c r="CB46">
        <v>0</v>
      </c>
      <c r="CC46">
        <v>3.7650000000000001</v>
      </c>
      <c r="CD46">
        <v>0.3</v>
      </c>
    </row>
    <row r="47" spans="1:82">
      <c r="A47" s="22">
        <v>38231</v>
      </c>
      <c r="B47">
        <v>6.1545974820000016E-2</v>
      </c>
      <c r="D47" s="22">
        <v>37104</v>
      </c>
      <c r="E47">
        <v>209</v>
      </c>
      <c r="F47">
        <v>210</v>
      </c>
      <c r="G47">
        <v>213.5</v>
      </c>
      <c r="I47">
        <v>100.26612903225805</v>
      </c>
      <c r="J47">
        <v>101.51612903225805</v>
      </c>
      <c r="K47">
        <v>104.01612903225805</v>
      </c>
      <c r="M47" s="22">
        <v>37987</v>
      </c>
      <c r="N47">
        <v>80.75</v>
      </c>
      <c r="O47">
        <v>82.5</v>
      </c>
      <c r="P47">
        <v>87</v>
      </c>
      <c r="Q47">
        <f t="shared" si="2"/>
        <v>31</v>
      </c>
      <c r="R47">
        <v>60.125</v>
      </c>
      <c r="S47">
        <v>61.875</v>
      </c>
      <c r="T47">
        <v>66.375</v>
      </c>
      <c r="U47">
        <f t="shared" si="3"/>
        <v>1.2014563106796117</v>
      </c>
      <c r="V47">
        <v>0</v>
      </c>
      <c r="W47">
        <v>0</v>
      </c>
      <c r="X47">
        <v>0</v>
      </c>
      <c r="Z47">
        <v>1E-4</v>
      </c>
      <c r="AA47">
        <v>0.2917196915636166</v>
      </c>
      <c r="AB47">
        <v>1E-4</v>
      </c>
      <c r="AD47">
        <v>1E-4</v>
      </c>
      <c r="AE47">
        <v>0.1458598457818083</v>
      </c>
      <c r="AF47">
        <v>1E-4</v>
      </c>
      <c r="AH47">
        <v>1E-4</v>
      </c>
      <c r="AI47">
        <v>1.6</v>
      </c>
      <c r="AJ47">
        <v>1E-4</v>
      </c>
      <c r="AL47">
        <v>-0.01</v>
      </c>
      <c r="AM47">
        <v>0.8</v>
      </c>
      <c r="AN47">
        <v>0.01</v>
      </c>
      <c r="AP47">
        <v>13</v>
      </c>
      <c r="AQ47">
        <v>0.35</v>
      </c>
      <c r="AS47">
        <v>0</v>
      </c>
      <c r="AT47">
        <v>0</v>
      </c>
      <c r="AV47">
        <v>0</v>
      </c>
      <c r="BQ47">
        <v>38139</v>
      </c>
      <c r="BR47">
        <v>3.7850000000000001</v>
      </c>
      <c r="BS47">
        <v>3.79</v>
      </c>
      <c r="BT47">
        <v>3.7949999999999999</v>
      </c>
      <c r="BU47">
        <v>0.28249999999999997</v>
      </c>
      <c r="BV47">
        <v>0.28999999999999998</v>
      </c>
      <c r="BW47">
        <v>0.29749999999999999</v>
      </c>
      <c r="BX47">
        <v>-7.0000000000000007E-2</v>
      </c>
      <c r="BZ47">
        <v>7.0000000000000007E-2</v>
      </c>
      <c r="CA47">
        <v>0</v>
      </c>
      <c r="CB47">
        <v>0</v>
      </c>
      <c r="CC47">
        <v>3.7850000000000001</v>
      </c>
      <c r="CD47">
        <v>0.29749999999999999</v>
      </c>
    </row>
    <row r="48" spans="1:82">
      <c r="A48" s="22">
        <v>38261</v>
      </c>
      <c r="B48">
        <v>6.1569959055220017E-2</v>
      </c>
      <c r="D48" s="22">
        <v>37135</v>
      </c>
      <c r="E48">
        <v>184</v>
      </c>
      <c r="F48">
        <v>185</v>
      </c>
      <c r="G48">
        <v>188.5</v>
      </c>
      <c r="I48">
        <v>101.45</v>
      </c>
      <c r="J48">
        <v>102.7</v>
      </c>
      <c r="K48">
        <v>105.2</v>
      </c>
      <c r="M48" s="22">
        <v>38018</v>
      </c>
      <c r="N48">
        <v>72.75</v>
      </c>
      <c r="O48">
        <v>74.5</v>
      </c>
      <c r="P48">
        <v>79</v>
      </c>
      <c r="Q48">
        <f t="shared" si="2"/>
        <v>24</v>
      </c>
      <c r="R48">
        <v>54.125</v>
      </c>
      <c r="S48">
        <v>55.875</v>
      </c>
      <c r="T48">
        <v>60.375</v>
      </c>
      <c r="U48">
        <f t="shared" si="3"/>
        <v>1.1064356435643565</v>
      </c>
      <c r="V48">
        <v>0</v>
      </c>
      <c r="W48">
        <v>0</v>
      </c>
      <c r="X48">
        <v>0</v>
      </c>
      <c r="Z48">
        <v>1E-4</v>
      </c>
      <c r="AA48">
        <v>0.29776537306397172</v>
      </c>
      <c r="AB48">
        <v>1E-4</v>
      </c>
      <c r="AD48">
        <v>1E-4</v>
      </c>
      <c r="AE48">
        <v>0.14888268653198586</v>
      </c>
      <c r="AF48">
        <v>1E-4</v>
      </c>
      <c r="AH48">
        <v>1E-4</v>
      </c>
      <c r="AI48">
        <v>1.8</v>
      </c>
      <c r="AJ48">
        <v>1E-4</v>
      </c>
      <c r="AL48">
        <v>-0.01</v>
      </c>
      <c r="AM48">
        <v>0.9</v>
      </c>
      <c r="AN48">
        <v>0.01</v>
      </c>
      <c r="AP48">
        <v>13</v>
      </c>
      <c r="AQ48">
        <v>0.35</v>
      </c>
      <c r="AS48">
        <v>1</v>
      </c>
      <c r="AT48">
        <v>0</v>
      </c>
      <c r="AV48">
        <v>0</v>
      </c>
      <c r="BQ48">
        <v>38169</v>
      </c>
      <c r="BR48">
        <v>3.778</v>
      </c>
      <c r="BS48">
        <v>3.7830000000000004</v>
      </c>
      <c r="BT48">
        <v>3.7880000000000003</v>
      </c>
      <c r="BU48">
        <v>0.28000000000000003</v>
      </c>
      <c r="BV48">
        <v>0.28749999999999998</v>
      </c>
      <c r="BW48">
        <v>0.29499999999999998</v>
      </c>
      <c r="BX48">
        <v>-7.0000000000000007E-2</v>
      </c>
      <c r="BZ48">
        <v>7.0000000000000007E-2</v>
      </c>
      <c r="CA48">
        <v>0</v>
      </c>
      <c r="CB48">
        <v>0</v>
      </c>
      <c r="CC48">
        <v>3.778</v>
      </c>
      <c r="CD48">
        <v>0.29499999999999998</v>
      </c>
    </row>
    <row r="49" spans="1:82">
      <c r="A49" s="22">
        <v>38292</v>
      </c>
      <c r="B49">
        <v>6.1596029570591009E-2</v>
      </c>
      <c r="D49" s="22">
        <v>37165</v>
      </c>
      <c r="E49">
        <v>127</v>
      </c>
      <c r="F49">
        <v>128</v>
      </c>
      <c r="G49">
        <v>131.5</v>
      </c>
      <c r="I49">
        <v>72.104838709677409</v>
      </c>
      <c r="J49">
        <v>73.354838709677409</v>
      </c>
      <c r="K49">
        <v>75.854838709677409</v>
      </c>
      <c r="M49" s="22">
        <v>38047</v>
      </c>
      <c r="N49">
        <v>70.75</v>
      </c>
      <c r="O49">
        <v>72.5</v>
      </c>
      <c r="P49">
        <v>77</v>
      </c>
      <c r="Q49">
        <f t="shared" si="2"/>
        <v>23</v>
      </c>
      <c r="R49">
        <v>52.625</v>
      </c>
      <c r="S49">
        <v>54.375</v>
      </c>
      <c r="T49">
        <v>58.875</v>
      </c>
      <c r="U49">
        <f t="shared" si="3"/>
        <v>1.0984848484848484</v>
      </c>
      <c r="V49">
        <v>0</v>
      </c>
      <c r="W49">
        <v>0</v>
      </c>
      <c r="X49">
        <v>0</v>
      </c>
      <c r="Z49">
        <v>1E-4</v>
      </c>
      <c r="AA49">
        <v>0.30683162305714273</v>
      </c>
      <c r="AB49">
        <v>1E-4</v>
      </c>
      <c r="AD49">
        <v>1E-4</v>
      </c>
      <c r="AE49">
        <v>0.15341581152857137</v>
      </c>
      <c r="AF49">
        <v>1E-4</v>
      </c>
      <c r="AH49">
        <v>1E-4</v>
      </c>
      <c r="AI49">
        <v>1.95</v>
      </c>
      <c r="AJ49">
        <v>1E-4</v>
      </c>
      <c r="AL49">
        <v>-0.01</v>
      </c>
      <c r="AM49">
        <v>0.97499999999999998</v>
      </c>
      <c r="AN49">
        <v>0.01</v>
      </c>
      <c r="AP49">
        <v>14</v>
      </c>
      <c r="AQ49">
        <v>0.35</v>
      </c>
      <c r="AS49">
        <v>2</v>
      </c>
      <c r="AT49">
        <v>0</v>
      </c>
      <c r="AV49">
        <v>0</v>
      </c>
      <c r="BQ49">
        <v>38200</v>
      </c>
      <c r="BR49">
        <v>3.78</v>
      </c>
      <c r="BS49">
        <v>3.7850000000000001</v>
      </c>
      <c r="BT49">
        <v>3.79</v>
      </c>
      <c r="BU49">
        <v>0.28000000000000003</v>
      </c>
      <c r="BV49">
        <v>0.28749999999999998</v>
      </c>
      <c r="BW49">
        <v>0.29499999999999998</v>
      </c>
      <c r="BX49">
        <v>-7.0000000000000007E-2</v>
      </c>
      <c r="BZ49">
        <v>7.0000000000000007E-2</v>
      </c>
      <c r="CA49">
        <v>0</v>
      </c>
      <c r="CB49">
        <v>0</v>
      </c>
      <c r="CC49">
        <v>3.78</v>
      </c>
      <c r="CD49">
        <v>0.29499999999999998</v>
      </c>
    </row>
    <row r="50" spans="1:82">
      <c r="A50" s="22">
        <v>38322</v>
      </c>
      <c r="B50">
        <v>6.1621259101810003E-2</v>
      </c>
      <c r="D50" s="22">
        <v>37196</v>
      </c>
      <c r="E50">
        <v>115</v>
      </c>
      <c r="F50">
        <v>116</v>
      </c>
      <c r="G50">
        <v>119.5</v>
      </c>
      <c r="I50">
        <v>73.75</v>
      </c>
      <c r="J50">
        <v>75</v>
      </c>
      <c r="K50">
        <v>77.5</v>
      </c>
      <c r="M50" s="22">
        <v>38078</v>
      </c>
      <c r="N50">
        <v>64.599999999999994</v>
      </c>
      <c r="O50">
        <v>66.349999999999994</v>
      </c>
      <c r="P50">
        <v>70.849999999999994</v>
      </c>
      <c r="Q50">
        <f t="shared" si="2"/>
        <v>16.999999999999993</v>
      </c>
      <c r="R50">
        <v>48.012500000000003</v>
      </c>
      <c r="S50">
        <v>49.762500000000003</v>
      </c>
      <c r="T50">
        <v>54.262500000000003</v>
      </c>
      <c r="U50">
        <f t="shared" si="3"/>
        <v>1.0083586626139818</v>
      </c>
      <c r="V50">
        <v>0</v>
      </c>
      <c r="W50">
        <v>0</v>
      </c>
      <c r="X50">
        <v>0</v>
      </c>
      <c r="Z50">
        <v>1E-4</v>
      </c>
      <c r="AA50">
        <v>0.28389087878891667</v>
      </c>
      <c r="AB50">
        <v>1E-4</v>
      </c>
      <c r="AD50">
        <v>1E-4</v>
      </c>
      <c r="AE50">
        <v>0.14194543939445833</v>
      </c>
      <c r="AF50">
        <v>1E-4</v>
      </c>
      <c r="AH50">
        <v>1E-4</v>
      </c>
      <c r="AI50">
        <v>2</v>
      </c>
      <c r="AJ50">
        <v>1E-4</v>
      </c>
      <c r="AL50">
        <v>-0.01</v>
      </c>
      <c r="AM50">
        <v>1</v>
      </c>
      <c r="AN50">
        <v>0.01</v>
      </c>
      <c r="AP50">
        <v>14</v>
      </c>
      <c r="AQ50">
        <v>0.35</v>
      </c>
      <c r="AS50">
        <v>3</v>
      </c>
      <c r="AT50">
        <v>0.01</v>
      </c>
      <c r="AV50">
        <v>0</v>
      </c>
      <c r="BQ50">
        <v>38231</v>
      </c>
      <c r="BR50">
        <v>3.7970000000000002</v>
      </c>
      <c r="BS50">
        <v>3.802</v>
      </c>
      <c r="BT50">
        <v>3.8069999999999999</v>
      </c>
      <c r="BU50">
        <v>0.28000000000000003</v>
      </c>
      <c r="BV50">
        <v>0.28749999999999998</v>
      </c>
      <c r="BW50">
        <v>0.29499999999999998</v>
      </c>
      <c r="BX50">
        <v>-7.0000000000000007E-2</v>
      </c>
      <c r="BZ50">
        <v>7.0000000000000007E-2</v>
      </c>
      <c r="CA50">
        <v>0</v>
      </c>
      <c r="CB50">
        <v>0</v>
      </c>
      <c r="CC50">
        <v>3.7970000000000002</v>
      </c>
      <c r="CD50">
        <v>0.29499999999999998</v>
      </c>
    </row>
    <row r="51" spans="1:82">
      <c r="A51" s="22">
        <v>38353</v>
      </c>
      <c r="B51">
        <v>6.1683294741668011E-2</v>
      </c>
      <c r="D51" s="22">
        <v>37226</v>
      </c>
      <c r="E51">
        <v>112</v>
      </c>
      <c r="F51">
        <v>113</v>
      </c>
      <c r="G51">
        <v>116.5</v>
      </c>
      <c r="I51">
        <v>74.137096774193566</v>
      </c>
      <c r="J51">
        <v>75.387096774193566</v>
      </c>
      <c r="K51">
        <v>77.887096774193566</v>
      </c>
      <c r="M51" s="22">
        <v>38108</v>
      </c>
      <c r="N51">
        <v>66.599999999999994</v>
      </c>
      <c r="O51">
        <v>68.349999999999994</v>
      </c>
      <c r="P51">
        <v>72.849999999999994</v>
      </c>
      <c r="Q51">
        <f t="shared" si="2"/>
        <v>16.999999999999993</v>
      </c>
      <c r="R51">
        <v>49.512500000000003</v>
      </c>
      <c r="S51">
        <v>51.262500000000003</v>
      </c>
      <c r="T51">
        <v>55.762500000000003</v>
      </c>
      <c r="U51">
        <f t="shared" si="3"/>
        <v>0.99829600778967875</v>
      </c>
      <c r="V51">
        <v>0</v>
      </c>
      <c r="W51">
        <v>0</v>
      </c>
      <c r="X51">
        <v>0</v>
      </c>
      <c r="Z51">
        <v>1E-4</v>
      </c>
      <c r="AA51">
        <v>0.28280088302790229</v>
      </c>
      <c r="AB51">
        <v>1E-4</v>
      </c>
      <c r="AD51">
        <v>1E-4</v>
      </c>
      <c r="AE51">
        <v>0.14140044151395115</v>
      </c>
      <c r="AF51">
        <v>1E-4</v>
      </c>
      <c r="AH51">
        <v>1E-4</v>
      </c>
      <c r="AI51">
        <v>2.15</v>
      </c>
      <c r="AJ51">
        <v>1E-4</v>
      </c>
      <c r="AL51">
        <v>-0.01</v>
      </c>
      <c r="AM51">
        <v>1.075</v>
      </c>
      <c r="AN51">
        <v>0.01</v>
      </c>
      <c r="AP51">
        <v>14</v>
      </c>
      <c r="AQ51">
        <v>0.35</v>
      </c>
      <c r="AS51">
        <v>4</v>
      </c>
      <c r="AT51">
        <v>1.4999999999999999E-2</v>
      </c>
      <c r="AV51">
        <v>0</v>
      </c>
      <c r="BQ51">
        <v>38261</v>
      </c>
      <c r="BR51">
        <v>3.8069999999999999</v>
      </c>
      <c r="BS51">
        <v>3.8119999999999998</v>
      </c>
      <c r="BT51">
        <v>3.8170000000000002</v>
      </c>
      <c r="BU51">
        <v>0.28000000000000003</v>
      </c>
      <c r="BV51">
        <v>0.28749999999999998</v>
      </c>
      <c r="BW51">
        <v>0.29499999999999998</v>
      </c>
      <c r="BX51">
        <v>-7.0000000000000007E-2</v>
      </c>
      <c r="BZ51">
        <v>7.0000000000000007E-2</v>
      </c>
      <c r="CA51">
        <v>0</v>
      </c>
      <c r="CB51">
        <v>0</v>
      </c>
      <c r="CC51">
        <v>3.8069999999999999</v>
      </c>
      <c r="CD51">
        <v>0.29499999999999998</v>
      </c>
    </row>
    <row r="52" spans="1:82">
      <c r="A52" s="22">
        <v>38384</v>
      </c>
      <c r="B52">
        <v>6.1774948721184005E-2</v>
      </c>
      <c r="D52" s="22">
        <v>37257</v>
      </c>
      <c r="E52">
        <v>91.75</v>
      </c>
      <c r="F52">
        <v>93</v>
      </c>
      <c r="G52">
        <v>97.5</v>
      </c>
      <c r="I52">
        <v>63.540322580645153</v>
      </c>
      <c r="J52">
        <v>64.790322580645153</v>
      </c>
      <c r="K52">
        <v>67.790322580645153</v>
      </c>
      <c r="M52" s="22">
        <v>38139</v>
      </c>
      <c r="N52">
        <v>90.6</v>
      </c>
      <c r="O52">
        <v>92.35</v>
      </c>
      <c r="P52">
        <v>96.85</v>
      </c>
      <c r="Q52">
        <f t="shared" si="2"/>
        <v>25</v>
      </c>
      <c r="R52">
        <v>67.512500000000003</v>
      </c>
      <c r="S52">
        <v>69.262500000000003</v>
      </c>
      <c r="T52">
        <v>73.762500000000003</v>
      </c>
      <c r="U52">
        <f t="shared" si="3"/>
        <v>1.0283964365256126</v>
      </c>
      <c r="V52">
        <v>0</v>
      </c>
      <c r="W52">
        <v>0</v>
      </c>
      <c r="X52">
        <v>0</v>
      </c>
      <c r="Z52">
        <v>1E-4</v>
      </c>
      <c r="AA52">
        <v>0.34955178897153477</v>
      </c>
      <c r="AB52">
        <v>1E-4</v>
      </c>
      <c r="AD52">
        <v>1E-4</v>
      </c>
      <c r="AE52">
        <v>0.17477589448576739</v>
      </c>
      <c r="AF52">
        <v>1E-4</v>
      </c>
      <c r="AH52">
        <v>1E-4</v>
      </c>
      <c r="AI52">
        <v>1.95</v>
      </c>
      <c r="AJ52">
        <v>1E-4</v>
      </c>
      <c r="AL52">
        <v>-0.01</v>
      </c>
      <c r="AM52">
        <v>0.97499999999999998</v>
      </c>
      <c r="AN52">
        <v>0.01</v>
      </c>
      <c r="AP52">
        <v>15</v>
      </c>
      <c r="AQ52">
        <v>0.35</v>
      </c>
      <c r="AS52">
        <v>5</v>
      </c>
      <c r="AT52">
        <v>1.7500000000000002E-2</v>
      </c>
      <c r="AV52">
        <v>0</v>
      </c>
      <c r="BQ52">
        <v>38292</v>
      </c>
      <c r="BR52">
        <v>3.952</v>
      </c>
      <c r="BS52">
        <v>3.9569999999999999</v>
      </c>
      <c r="BT52">
        <v>3.9620000000000002</v>
      </c>
      <c r="BU52">
        <v>0.28249999999999997</v>
      </c>
      <c r="BV52">
        <v>0.28999999999999998</v>
      </c>
      <c r="BW52">
        <v>0.29749999999999999</v>
      </c>
      <c r="BX52">
        <v>-7.0000000000000007E-2</v>
      </c>
      <c r="BZ52">
        <v>7.0000000000000007E-2</v>
      </c>
      <c r="CA52">
        <v>0</v>
      </c>
      <c r="CB52">
        <v>0</v>
      </c>
      <c r="CC52">
        <v>3.952</v>
      </c>
      <c r="CD52">
        <v>0.29749999999999999</v>
      </c>
    </row>
    <row r="53" spans="1:82">
      <c r="A53" s="22">
        <v>38412</v>
      </c>
      <c r="B53">
        <v>6.1857732963145014E-2</v>
      </c>
      <c r="D53" s="22">
        <v>37288</v>
      </c>
      <c r="E53">
        <v>83.75</v>
      </c>
      <c r="F53">
        <v>85</v>
      </c>
      <c r="G53">
        <v>89.5</v>
      </c>
      <c r="I53">
        <v>52.535714285714285</v>
      </c>
      <c r="J53">
        <v>53.785714285714285</v>
      </c>
      <c r="K53">
        <v>56.785714285714285</v>
      </c>
      <c r="M53" s="22">
        <v>38169</v>
      </c>
      <c r="N53">
        <v>122.25</v>
      </c>
      <c r="O53">
        <v>124</v>
      </c>
      <c r="P53">
        <v>128.5</v>
      </c>
      <c r="Q53">
        <f t="shared" si="2"/>
        <v>33</v>
      </c>
      <c r="R53">
        <v>91.25</v>
      </c>
      <c r="S53">
        <v>93</v>
      </c>
      <c r="T53">
        <v>97.5</v>
      </c>
      <c r="U53">
        <f t="shared" si="3"/>
        <v>1.0219780219780219</v>
      </c>
      <c r="V53">
        <v>0</v>
      </c>
      <c r="W53">
        <v>0</v>
      </c>
      <c r="X53">
        <v>0</v>
      </c>
      <c r="Z53">
        <v>1E-4</v>
      </c>
      <c r="AA53">
        <v>0.34875554250039925</v>
      </c>
      <c r="AB53">
        <v>1E-4</v>
      </c>
      <c r="AD53">
        <v>1E-4</v>
      </c>
      <c r="AE53">
        <v>0.17437777125019963</v>
      </c>
      <c r="AF53">
        <v>1E-4</v>
      </c>
      <c r="AH53">
        <v>1E-4</v>
      </c>
      <c r="AI53">
        <v>2.1</v>
      </c>
      <c r="AJ53">
        <v>1E-4</v>
      </c>
      <c r="AL53">
        <v>-0.01</v>
      </c>
      <c r="AM53">
        <v>1.05</v>
      </c>
      <c r="AN53">
        <v>0.01</v>
      </c>
      <c r="AP53">
        <v>15</v>
      </c>
      <c r="AQ53">
        <v>0.35</v>
      </c>
      <c r="AS53">
        <v>6</v>
      </c>
      <c r="AT53">
        <v>2.5000000000000001E-2</v>
      </c>
      <c r="AV53">
        <v>0</v>
      </c>
      <c r="BQ53">
        <v>38322</v>
      </c>
      <c r="BR53">
        <v>4.0919999999999996</v>
      </c>
      <c r="BS53">
        <v>4.0969999999999995</v>
      </c>
      <c r="BT53">
        <v>4.1020000000000003</v>
      </c>
      <c r="BU53">
        <v>0.28499999999999998</v>
      </c>
      <c r="BV53">
        <v>0.29249999999999998</v>
      </c>
      <c r="BW53">
        <v>0.3</v>
      </c>
      <c r="BX53">
        <v>-7.0000000000000007E-2</v>
      </c>
      <c r="BZ53">
        <v>7.0000000000000007E-2</v>
      </c>
      <c r="CA53">
        <v>0</v>
      </c>
      <c r="CB53">
        <v>0</v>
      </c>
      <c r="CC53">
        <v>4.0919999999999996</v>
      </c>
      <c r="CD53">
        <v>0.3</v>
      </c>
    </row>
    <row r="54" spans="1:82">
      <c r="A54" s="22">
        <v>38443</v>
      </c>
      <c r="B54">
        <v>6.1949386947968005E-2</v>
      </c>
      <c r="D54" s="22">
        <v>37316</v>
      </c>
      <c r="E54">
        <v>81.75</v>
      </c>
      <c r="F54">
        <v>83</v>
      </c>
      <c r="G54">
        <v>87.5</v>
      </c>
      <c r="I54">
        <v>52.733870967741936</v>
      </c>
      <c r="J54">
        <v>53.983870967741936</v>
      </c>
      <c r="K54">
        <v>56.983870967741936</v>
      </c>
      <c r="M54" s="22">
        <v>38200</v>
      </c>
      <c r="N54">
        <v>127.25</v>
      </c>
      <c r="O54">
        <v>129</v>
      </c>
      <c r="P54">
        <v>133.5</v>
      </c>
      <c r="Q54">
        <f t="shared" si="2"/>
        <v>30</v>
      </c>
      <c r="R54">
        <v>95</v>
      </c>
      <c r="S54">
        <v>96.75</v>
      </c>
      <c r="T54">
        <v>101.25</v>
      </c>
      <c r="U54">
        <f t="shared" si="3"/>
        <v>0.97727272727272729</v>
      </c>
      <c r="V54">
        <v>0</v>
      </c>
      <c r="W54">
        <v>0</v>
      </c>
      <c r="X54">
        <v>0</v>
      </c>
      <c r="Z54">
        <v>1E-4</v>
      </c>
      <c r="AA54">
        <v>0.3990489852089496</v>
      </c>
      <c r="AB54">
        <v>1E-4</v>
      </c>
      <c r="AD54">
        <v>1E-4</v>
      </c>
      <c r="AE54">
        <v>0.1995244926044748</v>
      </c>
      <c r="AF54">
        <v>1E-4</v>
      </c>
      <c r="AH54">
        <v>1E-4</v>
      </c>
      <c r="AI54">
        <v>2.85</v>
      </c>
      <c r="AJ54">
        <v>1E-4</v>
      </c>
      <c r="AL54">
        <v>-0.01</v>
      </c>
      <c r="AM54">
        <v>1.425</v>
      </c>
      <c r="AN54">
        <v>0.01</v>
      </c>
      <c r="AP54">
        <v>15</v>
      </c>
      <c r="AQ54">
        <v>0.35</v>
      </c>
      <c r="AS54">
        <v>7</v>
      </c>
      <c r="AT54">
        <v>3.5000000000000003E-2</v>
      </c>
      <c r="AV54">
        <v>0</v>
      </c>
      <c r="BQ54">
        <v>38353</v>
      </c>
      <c r="BR54">
        <v>4.2300000000000004</v>
      </c>
      <c r="BS54">
        <v>4.2350000000000003</v>
      </c>
      <c r="BT54">
        <v>4.24</v>
      </c>
      <c r="BU54">
        <v>0.28499999999999998</v>
      </c>
      <c r="BV54">
        <v>0.29249999999999998</v>
      </c>
      <c r="BW54">
        <v>0.3</v>
      </c>
      <c r="BX54">
        <v>-7.0000000000000007E-2</v>
      </c>
      <c r="BZ54">
        <v>7.0000000000000007E-2</v>
      </c>
      <c r="CA54">
        <v>0</v>
      </c>
      <c r="CB54">
        <v>0</v>
      </c>
      <c r="CC54">
        <v>4.2300000000000004</v>
      </c>
      <c r="CD54">
        <v>0.3</v>
      </c>
    </row>
    <row r="55" spans="1:82">
      <c r="A55" s="22">
        <v>38473</v>
      </c>
      <c r="B55">
        <v>6.2038084355291005E-2</v>
      </c>
      <c r="D55" s="22">
        <v>37347</v>
      </c>
      <c r="E55">
        <v>75.75</v>
      </c>
      <c r="F55">
        <v>77</v>
      </c>
      <c r="G55">
        <v>81.5</v>
      </c>
      <c r="I55">
        <v>54.283333333333339</v>
      </c>
      <c r="J55">
        <v>55.533333333333339</v>
      </c>
      <c r="K55">
        <v>58.533333333333339</v>
      </c>
      <c r="M55" s="22">
        <v>38231</v>
      </c>
      <c r="N55">
        <v>120.25</v>
      </c>
      <c r="O55">
        <v>122</v>
      </c>
      <c r="P55">
        <v>126.5</v>
      </c>
      <c r="Q55">
        <f t="shared" si="2"/>
        <v>31</v>
      </c>
      <c r="R55">
        <v>89.75</v>
      </c>
      <c r="S55">
        <v>91.5</v>
      </c>
      <c r="T55">
        <v>96</v>
      </c>
      <c r="U55">
        <f t="shared" si="3"/>
        <v>1.0054945054945055</v>
      </c>
      <c r="V55">
        <v>0</v>
      </c>
      <c r="W55">
        <v>0</v>
      </c>
      <c r="X55">
        <v>0</v>
      </c>
      <c r="Z55">
        <v>1E-4</v>
      </c>
      <c r="AA55">
        <v>0.36336968660605379</v>
      </c>
      <c r="AB55">
        <v>1E-4</v>
      </c>
      <c r="AD55">
        <v>1E-4</v>
      </c>
      <c r="AE55">
        <v>0.18168484330302689</v>
      </c>
      <c r="AF55">
        <v>1E-4</v>
      </c>
      <c r="AH55">
        <v>1E-4</v>
      </c>
      <c r="AI55">
        <v>2.95</v>
      </c>
      <c r="AJ55">
        <v>1E-4</v>
      </c>
      <c r="AL55">
        <v>-0.01</v>
      </c>
      <c r="AM55">
        <v>1.4750000000000001</v>
      </c>
      <c r="AN55">
        <v>0.01</v>
      </c>
      <c r="AP55">
        <v>16</v>
      </c>
      <c r="AQ55">
        <v>0.35</v>
      </c>
      <c r="AS55">
        <v>8</v>
      </c>
      <c r="AT55">
        <v>0.04</v>
      </c>
      <c r="AV55">
        <v>0</v>
      </c>
      <c r="BQ55">
        <v>38384</v>
      </c>
      <c r="BR55">
        <v>4.085</v>
      </c>
      <c r="BS55">
        <v>4.09</v>
      </c>
      <c r="BT55">
        <v>4.0949999999999998</v>
      </c>
      <c r="BU55">
        <v>0.27500000000000002</v>
      </c>
      <c r="BV55">
        <v>0.28249999999999997</v>
      </c>
      <c r="BW55">
        <v>0.28999999999999998</v>
      </c>
      <c r="BX55">
        <v>-7.0000000000000007E-2</v>
      </c>
      <c r="BZ55">
        <v>7.0000000000000007E-2</v>
      </c>
      <c r="CA55">
        <v>0</v>
      </c>
      <c r="CB55">
        <v>0</v>
      </c>
      <c r="CC55">
        <v>4.085</v>
      </c>
      <c r="CD55">
        <v>0.28999999999999998</v>
      </c>
    </row>
    <row r="56" spans="1:82">
      <c r="A56" s="22">
        <v>38504</v>
      </c>
      <c r="B56">
        <v>6.2129738345602023E-2</v>
      </c>
      <c r="D56" s="22">
        <v>37377</v>
      </c>
      <c r="E56">
        <v>77.75</v>
      </c>
      <c r="F56">
        <v>79</v>
      </c>
      <c r="G56">
        <v>83.5</v>
      </c>
      <c r="I56">
        <v>53.701612903225808</v>
      </c>
      <c r="J56">
        <v>54.951612903225808</v>
      </c>
      <c r="K56">
        <v>57.951612903225808</v>
      </c>
      <c r="M56" s="22">
        <v>38261</v>
      </c>
      <c r="N56">
        <v>88.5</v>
      </c>
      <c r="O56">
        <v>90.25</v>
      </c>
      <c r="P56">
        <v>94.75</v>
      </c>
      <c r="Q56">
        <f t="shared" si="2"/>
        <v>30</v>
      </c>
      <c r="R56">
        <v>65.9375</v>
      </c>
      <c r="S56">
        <v>67.6875</v>
      </c>
      <c r="T56">
        <v>72.1875</v>
      </c>
      <c r="U56">
        <f t="shared" si="3"/>
        <v>1.1234439834024896</v>
      </c>
      <c r="V56">
        <v>0</v>
      </c>
      <c r="W56">
        <v>0</v>
      </c>
      <c r="X56">
        <v>0</v>
      </c>
      <c r="Z56">
        <v>1E-4</v>
      </c>
      <c r="AA56">
        <v>0.31742513897565194</v>
      </c>
      <c r="AB56">
        <v>1E-4</v>
      </c>
      <c r="AD56">
        <v>1E-4</v>
      </c>
      <c r="AE56">
        <v>0.15871256948782597</v>
      </c>
      <c r="AF56">
        <v>1E-4</v>
      </c>
      <c r="AH56">
        <v>1E-4</v>
      </c>
      <c r="AI56">
        <v>2.65</v>
      </c>
      <c r="AJ56">
        <v>1E-4</v>
      </c>
      <c r="AL56">
        <v>-0.01</v>
      </c>
      <c r="AM56">
        <v>1.325</v>
      </c>
      <c r="AN56">
        <v>0.01</v>
      </c>
      <c r="AP56">
        <v>16</v>
      </c>
      <c r="AQ56">
        <v>0.35</v>
      </c>
      <c r="AS56">
        <v>9</v>
      </c>
      <c r="AT56">
        <v>5.5E-2</v>
      </c>
      <c r="AV56">
        <v>0</v>
      </c>
      <c r="BQ56">
        <v>38412</v>
      </c>
      <c r="BR56">
        <v>3.95</v>
      </c>
      <c r="BS56">
        <v>3.9550000000000001</v>
      </c>
      <c r="BT56">
        <v>3.96</v>
      </c>
      <c r="BU56">
        <v>0.26500000000000001</v>
      </c>
      <c r="BV56">
        <v>0.27250000000000002</v>
      </c>
      <c r="BW56">
        <v>0.28000000000000003</v>
      </c>
      <c r="BX56">
        <v>-7.0000000000000007E-2</v>
      </c>
      <c r="BZ56">
        <v>7.0000000000000007E-2</v>
      </c>
      <c r="CA56">
        <v>0</v>
      </c>
      <c r="CB56">
        <v>0</v>
      </c>
      <c r="CC56">
        <v>3.95</v>
      </c>
      <c r="CD56">
        <v>0.28000000000000003</v>
      </c>
    </row>
    <row r="57" spans="1:82">
      <c r="A57" s="22">
        <v>38534</v>
      </c>
      <c r="B57">
        <v>6.2218435758234013E-2</v>
      </c>
      <c r="D57" s="22">
        <v>37408</v>
      </c>
      <c r="E57">
        <v>101.75</v>
      </c>
      <c r="F57">
        <v>103</v>
      </c>
      <c r="G57">
        <v>107.5</v>
      </c>
      <c r="I57">
        <v>45</v>
      </c>
      <c r="J57">
        <v>46.25</v>
      </c>
      <c r="K57">
        <v>49.25</v>
      </c>
      <c r="M57" s="22">
        <v>38292</v>
      </c>
      <c r="N57">
        <v>68.5</v>
      </c>
      <c r="O57">
        <v>70.25</v>
      </c>
      <c r="P57">
        <v>74.75</v>
      </c>
      <c r="Q57">
        <f t="shared" si="2"/>
        <v>21</v>
      </c>
      <c r="R57">
        <v>50.9375</v>
      </c>
      <c r="S57">
        <v>52.6875</v>
      </c>
      <c r="T57">
        <v>57.1875</v>
      </c>
      <c r="U57">
        <f t="shared" si="3"/>
        <v>1.0697969543147208</v>
      </c>
      <c r="V57">
        <v>0</v>
      </c>
      <c r="W57">
        <v>0</v>
      </c>
      <c r="X57">
        <v>0</v>
      </c>
      <c r="Z57">
        <v>1E-4</v>
      </c>
      <c r="AA57">
        <v>0.31290874304514898</v>
      </c>
      <c r="AB57">
        <v>1E-4</v>
      </c>
      <c r="AD57">
        <v>1E-4</v>
      </c>
      <c r="AE57">
        <v>0.15645437152257449</v>
      </c>
      <c r="AF57">
        <v>1E-4</v>
      </c>
      <c r="AH57">
        <v>1E-4</v>
      </c>
      <c r="AI57">
        <v>1.9</v>
      </c>
      <c r="AJ57">
        <v>1E-4</v>
      </c>
      <c r="AL57">
        <v>-0.01</v>
      </c>
      <c r="AM57">
        <v>0.95</v>
      </c>
      <c r="AN57">
        <v>0.01</v>
      </c>
      <c r="AP57">
        <v>16</v>
      </c>
      <c r="AQ57">
        <v>0.35</v>
      </c>
      <c r="AS57">
        <v>10</v>
      </c>
      <c r="AT57">
        <v>7.0000000000000007E-2</v>
      </c>
      <c r="BQ57">
        <v>38443</v>
      </c>
      <c r="BR57">
        <v>3.79</v>
      </c>
      <c r="BS57">
        <v>3.7949999999999999</v>
      </c>
      <c r="BT57">
        <v>3.8</v>
      </c>
      <c r="BU57">
        <v>0.2475</v>
      </c>
      <c r="BV57">
        <v>0.255</v>
      </c>
      <c r="BW57">
        <v>0.26250000000000001</v>
      </c>
      <c r="BX57">
        <v>-7.0000000000000007E-2</v>
      </c>
      <c r="BZ57">
        <v>7.0000000000000007E-2</v>
      </c>
      <c r="CA57">
        <v>0</v>
      </c>
      <c r="CB57">
        <v>0</v>
      </c>
      <c r="CC57">
        <v>3.79</v>
      </c>
      <c r="CD57">
        <v>0.26250000000000001</v>
      </c>
    </row>
    <row r="58" spans="1:82">
      <c r="A58" s="22">
        <v>38565</v>
      </c>
      <c r="B58">
        <v>6.2310089754032003E-2</v>
      </c>
      <c r="D58" s="22">
        <v>37438</v>
      </c>
      <c r="E58">
        <v>139.75</v>
      </c>
      <c r="F58">
        <v>141</v>
      </c>
      <c r="G58">
        <v>145.5</v>
      </c>
      <c r="I58">
        <v>61.185483870967744</v>
      </c>
      <c r="J58">
        <v>62.435483870967744</v>
      </c>
      <c r="K58">
        <v>65.435483870967744</v>
      </c>
      <c r="M58" s="22">
        <v>38322</v>
      </c>
      <c r="N58">
        <v>66.5</v>
      </c>
      <c r="O58">
        <v>68.25</v>
      </c>
      <c r="P58">
        <v>72.75</v>
      </c>
      <c r="Q58">
        <f t="shared" si="2"/>
        <v>20</v>
      </c>
      <c r="R58">
        <v>49.4375</v>
      </c>
      <c r="S58">
        <v>51.1875</v>
      </c>
      <c r="T58">
        <v>55.6875</v>
      </c>
      <c r="U58">
        <f t="shared" si="3"/>
        <v>1.060880829015544</v>
      </c>
      <c r="V58">
        <v>0</v>
      </c>
      <c r="W58">
        <v>0</v>
      </c>
      <c r="X58">
        <v>0</v>
      </c>
      <c r="Z58">
        <v>1E-4</v>
      </c>
      <c r="AA58">
        <v>0.32083162521371839</v>
      </c>
      <c r="AB58">
        <v>1E-4</v>
      </c>
      <c r="AD58">
        <v>1E-4</v>
      </c>
      <c r="AE58">
        <v>0.16041581260685919</v>
      </c>
      <c r="AF58">
        <v>1E-4</v>
      </c>
      <c r="AH58">
        <v>1E-4</v>
      </c>
      <c r="AI58">
        <v>1.7</v>
      </c>
      <c r="AJ58">
        <v>1E-4</v>
      </c>
      <c r="AL58">
        <v>-0.01</v>
      </c>
      <c r="AM58">
        <v>0.85</v>
      </c>
      <c r="AN58">
        <v>0.01</v>
      </c>
      <c r="AP58">
        <v>17</v>
      </c>
      <c r="AQ58">
        <v>0.35</v>
      </c>
      <c r="BQ58">
        <v>38473</v>
      </c>
      <c r="BR58">
        <v>3.7549999999999999</v>
      </c>
      <c r="BS58">
        <v>3.76</v>
      </c>
      <c r="BT58">
        <v>3.7650000000000001</v>
      </c>
      <c r="BU58">
        <v>0.24249999999999999</v>
      </c>
      <c r="BV58">
        <v>0.25</v>
      </c>
      <c r="BW58">
        <v>0.25750000000000001</v>
      </c>
      <c r="BX58">
        <v>-7.0000000000000007E-2</v>
      </c>
      <c r="BZ58">
        <v>7.0000000000000007E-2</v>
      </c>
      <c r="CA58">
        <v>0</v>
      </c>
      <c r="CB58">
        <v>0</v>
      </c>
      <c r="CC58">
        <v>3.7549999999999999</v>
      </c>
      <c r="CD58">
        <v>0.25750000000000001</v>
      </c>
    </row>
    <row r="59" spans="1:82">
      <c r="A59" s="22">
        <v>38596</v>
      </c>
      <c r="B59">
        <v>6.2401743752617027E-2</v>
      </c>
      <c r="D59" s="22">
        <v>37469</v>
      </c>
      <c r="E59">
        <v>144.75</v>
      </c>
      <c r="F59">
        <v>146</v>
      </c>
      <c r="G59">
        <v>150.5</v>
      </c>
      <c r="I59">
        <v>62.330645161290327</v>
      </c>
      <c r="J59">
        <v>63.580645161290327</v>
      </c>
      <c r="K59">
        <v>66.580645161290334</v>
      </c>
      <c r="M59" s="22">
        <v>38353</v>
      </c>
      <c r="N59">
        <v>74.75</v>
      </c>
      <c r="O59">
        <v>76.75</v>
      </c>
      <c r="P59">
        <v>81.25</v>
      </c>
      <c r="Q59">
        <f t="shared" si="2"/>
        <v>31</v>
      </c>
      <c r="R59">
        <v>55.5625</v>
      </c>
      <c r="S59">
        <v>57.5625</v>
      </c>
      <c r="T59">
        <v>62.0625</v>
      </c>
      <c r="U59">
        <f t="shared" si="3"/>
        <v>1.2581967213114753</v>
      </c>
      <c r="V59">
        <v>0</v>
      </c>
      <c r="W59">
        <v>0</v>
      </c>
      <c r="X59">
        <v>0</v>
      </c>
      <c r="Z59">
        <v>1E-4</v>
      </c>
      <c r="AA59">
        <v>0.28179162369489386</v>
      </c>
      <c r="AB59">
        <v>1E-4</v>
      </c>
      <c r="AD59">
        <v>1E-4</v>
      </c>
      <c r="AE59">
        <v>0.14089581184744693</v>
      </c>
      <c r="AF59">
        <v>1E-4</v>
      </c>
      <c r="AH59">
        <v>1E-4</v>
      </c>
      <c r="AI59">
        <v>1.6</v>
      </c>
      <c r="AJ59">
        <v>1E-4</v>
      </c>
      <c r="AL59">
        <v>-0.01</v>
      </c>
      <c r="AM59">
        <v>0.8</v>
      </c>
      <c r="AN59">
        <v>0.01</v>
      </c>
      <c r="AP59">
        <v>17</v>
      </c>
      <c r="AQ59">
        <v>0.35</v>
      </c>
      <c r="BQ59">
        <v>38504</v>
      </c>
      <c r="BR59">
        <v>3.7749999999999999</v>
      </c>
      <c r="BS59">
        <v>3.78</v>
      </c>
      <c r="BT59">
        <v>3.7850000000000001</v>
      </c>
      <c r="BU59">
        <v>0.23749999999999999</v>
      </c>
      <c r="BV59">
        <v>0.245</v>
      </c>
      <c r="BW59">
        <v>0.2525</v>
      </c>
      <c r="BX59">
        <v>-7.0000000000000007E-2</v>
      </c>
      <c r="BZ59">
        <v>7.0000000000000007E-2</v>
      </c>
      <c r="CA59">
        <v>0</v>
      </c>
      <c r="CB59">
        <v>0</v>
      </c>
      <c r="CC59">
        <v>3.7749999999999999</v>
      </c>
      <c r="CD59">
        <v>0.2525</v>
      </c>
    </row>
    <row r="60" spans="1:82">
      <c r="A60" s="22">
        <v>38626</v>
      </c>
      <c r="B60">
        <v>6.2490441173257021E-2</v>
      </c>
      <c r="D60" s="22">
        <v>37500</v>
      </c>
      <c r="E60">
        <v>137.75</v>
      </c>
      <c r="F60">
        <v>139</v>
      </c>
      <c r="G60">
        <v>143.5</v>
      </c>
      <c r="I60">
        <v>59.25</v>
      </c>
      <c r="J60">
        <v>60.5</v>
      </c>
      <c r="K60">
        <v>63.5</v>
      </c>
      <c r="M60" s="22">
        <v>38384</v>
      </c>
      <c r="N60">
        <v>66.75</v>
      </c>
      <c r="O60">
        <v>68.75</v>
      </c>
      <c r="P60">
        <v>73.25</v>
      </c>
      <c r="Q60">
        <f t="shared" si="2"/>
        <v>24</v>
      </c>
      <c r="R60">
        <v>49.5625</v>
      </c>
      <c r="S60">
        <v>51.5625</v>
      </c>
      <c r="T60">
        <v>56.0625</v>
      </c>
      <c r="U60">
        <f t="shared" si="3"/>
        <v>1.1522346368715084</v>
      </c>
      <c r="V60">
        <v>0</v>
      </c>
      <c r="W60">
        <v>0</v>
      </c>
      <c r="X60">
        <v>0</v>
      </c>
      <c r="Z60">
        <v>1E-4</v>
      </c>
      <c r="AA60">
        <v>0.28725366796095908</v>
      </c>
      <c r="AB60">
        <v>1E-4</v>
      </c>
      <c r="AD60">
        <v>1E-4</v>
      </c>
      <c r="AE60">
        <v>0.14362683398047954</v>
      </c>
      <c r="AF60">
        <v>1E-4</v>
      </c>
      <c r="AH60">
        <v>1E-4</v>
      </c>
      <c r="AI60">
        <v>1.8</v>
      </c>
      <c r="AJ60">
        <v>1E-4</v>
      </c>
      <c r="AL60">
        <v>-0.01</v>
      </c>
      <c r="AM60">
        <v>0.9</v>
      </c>
      <c r="AN60">
        <v>0.01</v>
      </c>
      <c r="AP60">
        <v>17</v>
      </c>
      <c r="AQ60">
        <v>0.35</v>
      </c>
      <c r="BQ60">
        <v>38534</v>
      </c>
      <c r="BR60">
        <v>3.7680000000000002</v>
      </c>
      <c r="BS60">
        <v>3.7730000000000001</v>
      </c>
      <c r="BT60">
        <v>3.778</v>
      </c>
      <c r="BU60">
        <v>0.23749999999999999</v>
      </c>
      <c r="BV60">
        <v>0.245</v>
      </c>
      <c r="BW60">
        <v>0.2525</v>
      </c>
      <c r="BX60">
        <v>-7.0000000000000007E-2</v>
      </c>
      <c r="BZ60">
        <v>7.0000000000000007E-2</v>
      </c>
      <c r="CA60">
        <v>0</v>
      </c>
      <c r="CB60">
        <v>0</v>
      </c>
      <c r="CC60">
        <v>3.7680000000000002</v>
      </c>
      <c r="CD60">
        <v>0.2525</v>
      </c>
    </row>
    <row r="61" spans="1:82">
      <c r="A61" s="22">
        <v>38657</v>
      </c>
      <c r="B61">
        <v>6.2582095177328004E-2</v>
      </c>
      <c r="D61" s="22">
        <v>37530</v>
      </c>
      <c r="E61">
        <v>99.75</v>
      </c>
      <c r="F61">
        <v>101</v>
      </c>
      <c r="G61">
        <v>105.5</v>
      </c>
      <c r="I61">
        <v>45.879032258064512</v>
      </c>
      <c r="J61">
        <v>47.129032258064512</v>
      </c>
      <c r="K61">
        <v>50.129032258064512</v>
      </c>
      <c r="M61" s="22">
        <v>38412</v>
      </c>
      <c r="N61">
        <v>64.75</v>
      </c>
      <c r="O61">
        <v>66.75</v>
      </c>
      <c r="P61">
        <v>71.25</v>
      </c>
      <c r="Q61">
        <f t="shared" si="2"/>
        <v>23</v>
      </c>
      <c r="R61">
        <v>48.0625</v>
      </c>
      <c r="S61">
        <v>50.0625</v>
      </c>
      <c r="T61">
        <v>54.5625</v>
      </c>
      <c r="U61">
        <f t="shared" si="3"/>
        <v>1.1442857142857144</v>
      </c>
      <c r="V61">
        <v>0</v>
      </c>
      <c r="W61">
        <v>0</v>
      </c>
      <c r="X61">
        <v>0</v>
      </c>
      <c r="Z61">
        <v>1E-4</v>
      </c>
      <c r="AA61">
        <v>0.29547047069247245</v>
      </c>
      <c r="AB61">
        <v>1E-4</v>
      </c>
      <c r="AD61">
        <v>1E-4</v>
      </c>
      <c r="AE61">
        <v>0.14773523534623623</v>
      </c>
      <c r="AF61">
        <v>1E-4</v>
      </c>
      <c r="AH61">
        <v>1E-4</v>
      </c>
      <c r="AI61">
        <v>1.95</v>
      </c>
      <c r="AJ61">
        <v>1E-4</v>
      </c>
      <c r="AL61">
        <v>-0.01</v>
      </c>
      <c r="AM61">
        <v>0.97499999999999998</v>
      </c>
      <c r="AN61">
        <v>0.01</v>
      </c>
      <c r="AP61">
        <v>18</v>
      </c>
      <c r="AQ61">
        <v>0.35</v>
      </c>
      <c r="BQ61">
        <v>38565</v>
      </c>
      <c r="BR61">
        <v>3.77</v>
      </c>
      <c r="BS61">
        <v>3.7749999999999999</v>
      </c>
      <c r="BT61">
        <v>3.78</v>
      </c>
      <c r="BU61">
        <v>0.23749999999999999</v>
      </c>
      <c r="BV61">
        <v>0.245</v>
      </c>
      <c r="BW61">
        <v>0.2525</v>
      </c>
      <c r="BX61">
        <v>-7.0000000000000007E-2</v>
      </c>
      <c r="BZ61">
        <v>7.0000000000000007E-2</v>
      </c>
      <c r="CA61">
        <v>0</v>
      </c>
      <c r="CB61">
        <v>0</v>
      </c>
      <c r="CC61">
        <v>3.77</v>
      </c>
      <c r="CD61">
        <v>0.2525</v>
      </c>
    </row>
    <row r="62" spans="1:82">
      <c r="A62" s="22">
        <v>38687</v>
      </c>
      <c r="B62">
        <v>6.2670792603276029E-2</v>
      </c>
      <c r="D62" s="22">
        <v>37561</v>
      </c>
      <c r="E62">
        <v>79.75</v>
      </c>
      <c r="F62">
        <v>81</v>
      </c>
      <c r="G62">
        <v>85.5</v>
      </c>
      <c r="I62">
        <v>49.166666666666657</v>
      </c>
      <c r="J62">
        <v>50.416666666666657</v>
      </c>
      <c r="K62">
        <v>53.416666666666657</v>
      </c>
      <c r="M62" s="22">
        <v>38443</v>
      </c>
      <c r="N62">
        <v>58.5</v>
      </c>
      <c r="O62">
        <v>60.5</v>
      </c>
      <c r="P62">
        <v>65</v>
      </c>
      <c r="Q62">
        <f t="shared" si="2"/>
        <v>17</v>
      </c>
      <c r="R62">
        <v>43.375</v>
      </c>
      <c r="S62">
        <v>45.375</v>
      </c>
      <c r="T62">
        <v>49.875</v>
      </c>
      <c r="U62">
        <f t="shared" si="3"/>
        <v>1.0431034482758621</v>
      </c>
      <c r="V62">
        <v>0</v>
      </c>
      <c r="W62">
        <v>0</v>
      </c>
      <c r="X62">
        <v>0</v>
      </c>
      <c r="Z62">
        <v>1E-4</v>
      </c>
      <c r="AA62">
        <v>0.27449689465759169</v>
      </c>
      <c r="AB62">
        <v>1E-4</v>
      </c>
      <c r="AD62">
        <v>1E-4</v>
      </c>
      <c r="AE62">
        <v>0.13724844732879585</v>
      </c>
      <c r="AF62">
        <v>1E-4</v>
      </c>
      <c r="AH62">
        <v>1E-4</v>
      </c>
      <c r="AI62">
        <v>2</v>
      </c>
      <c r="AJ62">
        <v>1E-4</v>
      </c>
      <c r="AL62">
        <v>-0.01</v>
      </c>
      <c r="AM62">
        <v>1</v>
      </c>
      <c r="AN62">
        <v>0.01</v>
      </c>
      <c r="AP62">
        <v>18</v>
      </c>
      <c r="AQ62">
        <v>0.35</v>
      </c>
      <c r="BQ62">
        <v>38596</v>
      </c>
      <c r="BR62">
        <v>3.7869999999999999</v>
      </c>
      <c r="BS62">
        <v>3.7919999999999998</v>
      </c>
      <c r="BT62">
        <v>3.7970000000000002</v>
      </c>
      <c r="BU62">
        <v>0.23749999999999999</v>
      </c>
      <c r="BV62">
        <v>0.245</v>
      </c>
      <c r="BW62">
        <v>0.2525</v>
      </c>
      <c r="BX62">
        <v>-7.0000000000000007E-2</v>
      </c>
      <c r="BZ62">
        <v>7.0000000000000007E-2</v>
      </c>
      <c r="CA62">
        <v>0</v>
      </c>
      <c r="CB62">
        <v>0</v>
      </c>
      <c r="CC62">
        <v>3.7869999999999999</v>
      </c>
      <c r="CD62">
        <v>0.2525</v>
      </c>
    </row>
    <row r="63" spans="1:82">
      <c r="A63" s="22">
        <v>38718</v>
      </c>
      <c r="B63">
        <v>6.2718188006239017E-2</v>
      </c>
      <c r="D63" s="22">
        <v>37591</v>
      </c>
      <c r="E63">
        <v>77.75</v>
      </c>
      <c r="F63">
        <v>79</v>
      </c>
      <c r="G63">
        <v>83.5</v>
      </c>
      <c r="I63">
        <v>49.33064516129032</v>
      </c>
      <c r="J63">
        <v>50.58064516129032</v>
      </c>
      <c r="K63">
        <v>53.58064516129032</v>
      </c>
      <c r="M63" s="22">
        <v>38473</v>
      </c>
      <c r="N63">
        <v>60.5</v>
      </c>
      <c r="O63">
        <v>62.5</v>
      </c>
      <c r="P63">
        <v>67</v>
      </c>
      <c r="Q63">
        <f t="shared" si="2"/>
        <v>17</v>
      </c>
      <c r="R63">
        <v>44.875</v>
      </c>
      <c r="S63">
        <v>46.875</v>
      </c>
      <c r="T63">
        <v>51.375</v>
      </c>
      <c r="U63">
        <f t="shared" si="3"/>
        <v>1.0302197802197801</v>
      </c>
      <c r="V63">
        <v>0</v>
      </c>
      <c r="W63">
        <v>0</v>
      </c>
      <c r="X63">
        <v>0</v>
      </c>
      <c r="Z63">
        <v>1E-4</v>
      </c>
      <c r="AA63">
        <v>0.27345120126128797</v>
      </c>
      <c r="AB63">
        <v>1E-4</v>
      </c>
      <c r="AD63">
        <v>1E-4</v>
      </c>
      <c r="AE63">
        <v>0.13672560063064398</v>
      </c>
      <c r="AF63">
        <v>1E-4</v>
      </c>
      <c r="AH63">
        <v>1E-4</v>
      </c>
      <c r="AI63">
        <v>2.15</v>
      </c>
      <c r="AJ63">
        <v>1E-4</v>
      </c>
      <c r="AL63">
        <v>-0.01</v>
      </c>
      <c r="AM63">
        <v>1.075</v>
      </c>
      <c r="AN63">
        <v>0.01</v>
      </c>
      <c r="AP63">
        <v>18</v>
      </c>
      <c r="AQ63">
        <v>0.35</v>
      </c>
      <c r="BQ63">
        <v>38626</v>
      </c>
      <c r="BR63">
        <v>3.7970000000000002</v>
      </c>
      <c r="BS63">
        <v>3.802</v>
      </c>
      <c r="BT63">
        <v>3.8069999999999999</v>
      </c>
      <c r="BU63">
        <v>0.23749999999999999</v>
      </c>
      <c r="BV63">
        <v>0.245</v>
      </c>
      <c r="BW63">
        <v>0.2525</v>
      </c>
      <c r="BX63">
        <v>-7.0000000000000007E-2</v>
      </c>
      <c r="BZ63">
        <v>7.0000000000000007E-2</v>
      </c>
      <c r="CA63">
        <v>0</v>
      </c>
      <c r="CB63">
        <v>0</v>
      </c>
      <c r="CC63">
        <v>3.7970000000000002</v>
      </c>
      <c r="CD63">
        <v>0.2525</v>
      </c>
    </row>
    <row r="64" spans="1:82">
      <c r="A64" s="22">
        <v>38749</v>
      </c>
      <c r="B64">
        <v>6.2752674649609014E-2</v>
      </c>
      <c r="D64" s="22">
        <v>37622</v>
      </c>
      <c r="E64">
        <v>60.5</v>
      </c>
      <c r="F64">
        <v>62</v>
      </c>
      <c r="G64">
        <v>66.5</v>
      </c>
      <c r="I64">
        <v>37.75</v>
      </c>
      <c r="J64">
        <v>39</v>
      </c>
      <c r="K64">
        <v>42</v>
      </c>
      <c r="M64" s="22">
        <v>38504</v>
      </c>
      <c r="N64">
        <v>84.5</v>
      </c>
      <c r="O64">
        <v>86.5</v>
      </c>
      <c r="P64">
        <v>91</v>
      </c>
      <c r="Q64">
        <f t="shared" si="2"/>
        <v>25</v>
      </c>
      <c r="R64">
        <v>62.875</v>
      </c>
      <c r="S64">
        <v>64.875</v>
      </c>
      <c r="T64">
        <v>69.375</v>
      </c>
      <c r="U64">
        <f t="shared" si="3"/>
        <v>1.0548780487804879</v>
      </c>
      <c r="V64">
        <v>0</v>
      </c>
      <c r="W64">
        <v>0</v>
      </c>
      <c r="X64">
        <v>0</v>
      </c>
      <c r="Z64">
        <v>1E-4</v>
      </c>
      <c r="AA64">
        <v>0.33427641021962218</v>
      </c>
      <c r="AB64">
        <v>1E-4</v>
      </c>
      <c r="AD64">
        <v>1E-4</v>
      </c>
      <c r="AE64">
        <v>0.16713820510981109</v>
      </c>
      <c r="AF64">
        <v>1E-4</v>
      </c>
      <c r="AH64">
        <v>1E-4</v>
      </c>
      <c r="AI64">
        <v>1.95</v>
      </c>
      <c r="AJ64">
        <v>1E-4</v>
      </c>
      <c r="AL64">
        <v>-0.01</v>
      </c>
      <c r="AM64">
        <v>0.97499999999999998</v>
      </c>
      <c r="AN64">
        <v>0.01</v>
      </c>
      <c r="AP64">
        <v>19</v>
      </c>
      <c r="AQ64">
        <v>0.35</v>
      </c>
      <c r="BQ64">
        <v>38657</v>
      </c>
      <c r="BR64">
        <v>3.9420000000000002</v>
      </c>
      <c r="BS64">
        <v>3.9470000000000001</v>
      </c>
      <c r="BT64">
        <v>3.952</v>
      </c>
      <c r="BU64">
        <v>0.23749999999999999</v>
      </c>
      <c r="BV64">
        <v>0.245</v>
      </c>
      <c r="BW64">
        <v>0.2525</v>
      </c>
      <c r="BX64">
        <v>-7.0000000000000007E-2</v>
      </c>
      <c r="BZ64">
        <v>7.0000000000000007E-2</v>
      </c>
      <c r="CA64">
        <v>0</v>
      </c>
      <c r="CB64">
        <v>0</v>
      </c>
      <c r="CC64">
        <v>3.9420000000000002</v>
      </c>
      <c r="CD64">
        <v>0.2525</v>
      </c>
    </row>
    <row r="65" spans="1:82">
      <c r="A65" s="22">
        <v>38777</v>
      </c>
      <c r="B65">
        <v>6.2783823876218017E-2</v>
      </c>
      <c r="D65" s="22">
        <v>37653</v>
      </c>
      <c r="E65">
        <v>59.5</v>
      </c>
      <c r="F65">
        <v>61</v>
      </c>
      <c r="G65">
        <v>65.5</v>
      </c>
      <c r="I65">
        <v>36.75</v>
      </c>
      <c r="J65">
        <v>38</v>
      </c>
      <c r="K65">
        <v>41</v>
      </c>
      <c r="M65" s="22">
        <v>38534</v>
      </c>
      <c r="N65">
        <v>111</v>
      </c>
      <c r="O65">
        <v>113</v>
      </c>
      <c r="P65">
        <v>117.5</v>
      </c>
      <c r="Q65">
        <f t="shared" si="2"/>
        <v>33</v>
      </c>
      <c r="R65">
        <v>82.75</v>
      </c>
      <c r="S65">
        <v>84.75</v>
      </c>
      <c r="T65">
        <v>89.25</v>
      </c>
      <c r="U65">
        <f t="shared" si="3"/>
        <v>1.059375</v>
      </c>
      <c r="V65">
        <v>0</v>
      </c>
      <c r="W65">
        <v>0</v>
      </c>
      <c r="X65">
        <v>0</v>
      </c>
      <c r="Z65">
        <v>1E-4</v>
      </c>
      <c r="AA65">
        <v>0.33349861617568805</v>
      </c>
      <c r="AB65">
        <v>1E-4</v>
      </c>
      <c r="AD65">
        <v>1E-4</v>
      </c>
      <c r="AE65">
        <v>0.16674930808784402</v>
      </c>
      <c r="AF65">
        <v>1E-4</v>
      </c>
      <c r="AH65">
        <v>1E-4</v>
      </c>
      <c r="AI65">
        <v>2.1</v>
      </c>
      <c r="AJ65">
        <v>1E-4</v>
      </c>
      <c r="AL65">
        <v>-0.01</v>
      </c>
      <c r="AM65">
        <v>1.05</v>
      </c>
      <c r="AN65">
        <v>0.01</v>
      </c>
      <c r="AP65">
        <v>19</v>
      </c>
      <c r="AQ65">
        <v>0.35</v>
      </c>
      <c r="BQ65">
        <v>38687</v>
      </c>
      <c r="BR65">
        <v>4.0819999999999999</v>
      </c>
      <c r="BS65">
        <v>4.0869999999999997</v>
      </c>
      <c r="BT65">
        <v>4.0919999999999996</v>
      </c>
      <c r="BU65">
        <v>0.24</v>
      </c>
      <c r="BV65">
        <v>0.2475</v>
      </c>
      <c r="BW65">
        <v>0.255</v>
      </c>
      <c r="BX65">
        <v>-7.0000000000000007E-2</v>
      </c>
      <c r="BZ65">
        <v>7.0000000000000007E-2</v>
      </c>
      <c r="CA65">
        <v>0</v>
      </c>
      <c r="CB65">
        <v>0</v>
      </c>
      <c r="CC65">
        <v>4.0819999999999999</v>
      </c>
      <c r="CD65">
        <v>0.255</v>
      </c>
    </row>
    <row r="66" spans="1:82">
      <c r="A66" s="22">
        <v>38808</v>
      </c>
      <c r="B66">
        <v>6.281831052033901E-2</v>
      </c>
      <c r="D66" s="22">
        <v>37681</v>
      </c>
      <c r="E66">
        <v>58.5</v>
      </c>
      <c r="F66">
        <v>60</v>
      </c>
      <c r="G66">
        <v>64.5</v>
      </c>
      <c r="I66">
        <v>36.75</v>
      </c>
      <c r="J66">
        <v>38</v>
      </c>
      <c r="K66">
        <v>41</v>
      </c>
      <c r="M66" s="22">
        <v>38565</v>
      </c>
      <c r="N66">
        <v>116</v>
      </c>
      <c r="O66">
        <v>118</v>
      </c>
      <c r="P66">
        <v>122.5</v>
      </c>
      <c r="Q66">
        <f t="shared" si="2"/>
        <v>30</v>
      </c>
      <c r="R66">
        <v>86.5</v>
      </c>
      <c r="S66">
        <v>88.5</v>
      </c>
      <c r="T66">
        <v>93</v>
      </c>
      <c r="U66">
        <f t="shared" si="3"/>
        <v>1.0056818181818181</v>
      </c>
      <c r="V66">
        <v>0</v>
      </c>
      <c r="W66">
        <v>0</v>
      </c>
      <c r="X66">
        <v>0</v>
      </c>
      <c r="Z66">
        <v>1E-4</v>
      </c>
      <c r="AA66">
        <v>0.37931461866362726</v>
      </c>
      <c r="AB66">
        <v>1E-4</v>
      </c>
      <c r="AD66">
        <v>1E-4</v>
      </c>
      <c r="AE66">
        <v>0.18965730933181363</v>
      </c>
      <c r="AF66">
        <v>1E-4</v>
      </c>
      <c r="AH66">
        <v>1E-4</v>
      </c>
      <c r="AI66">
        <v>2.85</v>
      </c>
      <c r="AJ66">
        <v>1E-4</v>
      </c>
      <c r="AL66">
        <v>-0.01</v>
      </c>
      <c r="AM66">
        <v>1.425</v>
      </c>
      <c r="AN66">
        <v>0.01</v>
      </c>
      <c r="AP66">
        <v>19</v>
      </c>
      <c r="AQ66">
        <v>0.35</v>
      </c>
      <c r="BQ66">
        <v>38718</v>
      </c>
      <c r="BR66">
        <v>4.24</v>
      </c>
      <c r="BS66">
        <v>4.2450000000000001</v>
      </c>
      <c r="BT66">
        <v>4.25</v>
      </c>
      <c r="BU66">
        <v>0.24</v>
      </c>
      <c r="BV66">
        <v>0.2475</v>
      </c>
      <c r="BW66">
        <v>0.255</v>
      </c>
      <c r="BX66">
        <v>-7.0000000000000007E-2</v>
      </c>
      <c r="BZ66">
        <v>7.0000000000000007E-2</v>
      </c>
      <c r="CA66">
        <v>0</v>
      </c>
      <c r="CB66">
        <v>0</v>
      </c>
      <c r="CC66">
        <v>4.24</v>
      </c>
      <c r="CD66">
        <v>0.255</v>
      </c>
    </row>
    <row r="67" spans="1:82">
      <c r="A67" s="22">
        <v>38838</v>
      </c>
      <c r="B67">
        <v>6.2851684692445009E-2</v>
      </c>
      <c r="D67" s="22">
        <v>37712</v>
      </c>
      <c r="E67">
        <v>58.5</v>
      </c>
      <c r="F67">
        <v>60</v>
      </c>
      <c r="G67">
        <v>64.5</v>
      </c>
      <c r="I67">
        <v>35.75</v>
      </c>
      <c r="J67">
        <v>37</v>
      </c>
      <c r="K67">
        <v>40</v>
      </c>
      <c r="M67" s="22">
        <v>38596</v>
      </c>
      <c r="N67">
        <v>109</v>
      </c>
      <c r="O67">
        <v>111</v>
      </c>
      <c r="P67">
        <v>115.5</v>
      </c>
      <c r="Q67">
        <f t="shared" si="2"/>
        <v>31</v>
      </c>
      <c r="R67">
        <v>81.25</v>
      </c>
      <c r="S67">
        <v>83.25</v>
      </c>
      <c r="T67">
        <v>87.75</v>
      </c>
      <c r="U67">
        <f t="shared" si="3"/>
        <v>1.0406249999999999</v>
      </c>
      <c r="V67">
        <v>0</v>
      </c>
      <c r="W67">
        <v>0</v>
      </c>
      <c r="X67">
        <v>0</v>
      </c>
      <c r="Z67">
        <v>1E-4</v>
      </c>
      <c r="AA67">
        <v>0.3467234810755277</v>
      </c>
      <c r="AB67">
        <v>1E-4</v>
      </c>
      <c r="AD67">
        <v>1E-4</v>
      </c>
      <c r="AE67">
        <v>0.17336174053776385</v>
      </c>
      <c r="AF67">
        <v>1E-4</v>
      </c>
      <c r="AH67">
        <v>1E-4</v>
      </c>
      <c r="AI67">
        <v>2.95</v>
      </c>
      <c r="AJ67">
        <v>1E-4</v>
      </c>
      <c r="AL67">
        <v>-0.01</v>
      </c>
      <c r="AM67">
        <v>1.4750000000000001</v>
      </c>
      <c r="AN67">
        <v>0.01</v>
      </c>
      <c r="AP67">
        <v>20</v>
      </c>
      <c r="AQ67">
        <v>0.35</v>
      </c>
      <c r="BQ67">
        <v>38749</v>
      </c>
      <c r="BR67">
        <v>4.0949999999999998</v>
      </c>
      <c r="BS67">
        <v>4.0999999999999996</v>
      </c>
      <c r="BT67">
        <v>4.1050000000000004</v>
      </c>
      <c r="BU67">
        <v>0.23749999999999999</v>
      </c>
      <c r="BV67">
        <v>0.245</v>
      </c>
      <c r="BW67">
        <v>0.2525</v>
      </c>
      <c r="BX67">
        <v>-7.0000000000000007E-2</v>
      </c>
      <c r="BZ67">
        <v>7.0000000000000007E-2</v>
      </c>
      <c r="CA67">
        <v>0</v>
      </c>
      <c r="CB67">
        <v>0</v>
      </c>
      <c r="CC67">
        <v>4.0949999999999998</v>
      </c>
      <c r="CD67">
        <v>0.2525</v>
      </c>
    </row>
    <row r="68" spans="1:82">
      <c r="A68" s="22">
        <v>38869</v>
      </c>
      <c r="B68">
        <v>6.2886171337343019E-2</v>
      </c>
      <c r="D68" s="22">
        <v>37742</v>
      </c>
      <c r="E68">
        <v>60.5</v>
      </c>
      <c r="F68">
        <v>62</v>
      </c>
      <c r="G68">
        <v>66.5</v>
      </c>
      <c r="I68">
        <v>35.75</v>
      </c>
      <c r="J68">
        <v>37</v>
      </c>
      <c r="K68">
        <v>40</v>
      </c>
      <c r="M68" s="22">
        <v>38626</v>
      </c>
      <c r="N68">
        <v>82.65</v>
      </c>
      <c r="O68">
        <v>84.65</v>
      </c>
      <c r="P68">
        <v>89.15</v>
      </c>
      <c r="Q68">
        <f t="shared" si="2"/>
        <v>30.000000000000007</v>
      </c>
      <c r="R68">
        <v>61.487499999999997</v>
      </c>
      <c r="S68">
        <v>63.487499999999997</v>
      </c>
      <c r="T68">
        <v>67.987499999999997</v>
      </c>
      <c r="U68">
        <f t="shared" si="3"/>
        <v>1.1617108874656907</v>
      </c>
      <c r="V68">
        <v>0</v>
      </c>
      <c r="W68">
        <v>0</v>
      </c>
      <c r="X68">
        <v>0</v>
      </c>
      <c r="Z68">
        <v>1E-4</v>
      </c>
      <c r="AA68">
        <v>0.30477043637434265</v>
      </c>
      <c r="AB68">
        <v>1E-4</v>
      </c>
      <c r="AD68">
        <v>1E-4</v>
      </c>
      <c r="AE68">
        <v>0.15238521818717132</v>
      </c>
      <c r="AF68">
        <v>1E-4</v>
      </c>
      <c r="AH68">
        <v>1E-4</v>
      </c>
      <c r="AI68">
        <v>2.65</v>
      </c>
      <c r="AJ68">
        <v>1E-4</v>
      </c>
      <c r="AL68">
        <v>-0.01</v>
      </c>
      <c r="AM68">
        <v>1.325</v>
      </c>
      <c r="AN68">
        <v>0.01</v>
      </c>
      <c r="AP68">
        <v>20</v>
      </c>
      <c r="AQ68">
        <v>0.35</v>
      </c>
      <c r="BQ68">
        <v>38777</v>
      </c>
      <c r="BR68">
        <v>3.96</v>
      </c>
      <c r="BS68">
        <v>3.9649999999999999</v>
      </c>
      <c r="BT68">
        <v>3.97</v>
      </c>
      <c r="BU68">
        <v>0.23</v>
      </c>
      <c r="BV68">
        <v>0.23749999999999999</v>
      </c>
      <c r="BW68">
        <v>0.245</v>
      </c>
      <c r="BX68">
        <v>-7.0000000000000007E-2</v>
      </c>
      <c r="BZ68">
        <v>7.0000000000000007E-2</v>
      </c>
      <c r="CA68">
        <v>0</v>
      </c>
      <c r="CB68">
        <v>0</v>
      </c>
      <c r="CC68">
        <v>3.96</v>
      </c>
      <c r="CD68">
        <v>0.245</v>
      </c>
    </row>
    <row r="69" spans="1:82">
      <c r="A69" s="22">
        <v>38899</v>
      </c>
      <c r="B69">
        <v>6.2919545510201014E-2</v>
      </c>
      <c r="D69" s="22">
        <v>37773</v>
      </c>
      <c r="E69">
        <v>76.5</v>
      </c>
      <c r="F69">
        <v>78</v>
      </c>
      <c r="G69">
        <v>82.5</v>
      </c>
      <c r="I69">
        <v>33.75</v>
      </c>
      <c r="J69">
        <v>35</v>
      </c>
      <c r="K69">
        <v>38</v>
      </c>
      <c r="M69" s="22">
        <v>38657</v>
      </c>
      <c r="N69">
        <v>62.65</v>
      </c>
      <c r="O69">
        <v>64.650000000000006</v>
      </c>
      <c r="P69">
        <v>69.150000000000006</v>
      </c>
      <c r="Q69">
        <f t="shared" si="2"/>
        <v>21.000000000000007</v>
      </c>
      <c r="R69">
        <v>46.487499999999997</v>
      </c>
      <c r="S69">
        <v>48.487499999999997</v>
      </c>
      <c r="T69">
        <v>52.987499999999997</v>
      </c>
      <c r="U69">
        <f t="shared" si="3"/>
        <v>1.1108247422680413</v>
      </c>
      <c r="V69">
        <v>0</v>
      </c>
      <c r="W69">
        <v>0</v>
      </c>
      <c r="X69">
        <v>0</v>
      </c>
      <c r="Z69">
        <v>1E-4</v>
      </c>
      <c r="AA69">
        <v>0.30059986602346528</v>
      </c>
      <c r="AB69">
        <v>1E-4</v>
      </c>
      <c r="AD69">
        <v>1E-4</v>
      </c>
      <c r="AE69">
        <v>0.15029993301173264</v>
      </c>
      <c r="AF69">
        <v>1E-4</v>
      </c>
      <c r="AH69">
        <v>1E-4</v>
      </c>
      <c r="AI69">
        <v>1.9</v>
      </c>
      <c r="AJ69">
        <v>1E-4</v>
      </c>
      <c r="AL69">
        <v>-0.01</v>
      </c>
      <c r="AM69">
        <v>0.95</v>
      </c>
      <c r="AN69">
        <v>0.01</v>
      </c>
      <c r="AP69">
        <v>20</v>
      </c>
      <c r="AQ69">
        <v>0.35</v>
      </c>
      <c r="BQ69">
        <v>38808</v>
      </c>
      <c r="BR69">
        <v>3.8</v>
      </c>
      <c r="BS69">
        <v>3.8050000000000002</v>
      </c>
      <c r="BT69">
        <v>3.81</v>
      </c>
      <c r="BU69">
        <v>0.23</v>
      </c>
      <c r="BV69">
        <v>0.23749999999999999</v>
      </c>
      <c r="BW69">
        <v>0.245</v>
      </c>
      <c r="BX69">
        <v>-7.0000000000000007E-2</v>
      </c>
      <c r="BZ69">
        <v>7.0000000000000007E-2</v>
      </c>
      <c r="CA69">
        <v>0</v>
      </c>
      <c r="CB69">
        <v>0</v>
      </c>
      <c r="CC69">
        <v>3.8</v>
      </c>
      <c r="CD69">
        <v>0.245</v>
      </c>
    </row>
    <row r="70" spans="1:82">
      <c r="A70" s="22">
        <v>38930</v>
      </c>
      <c r="B70">
        <v>6.2954032155875014E-2</v>
      </c>
      <c r="D70" s="22">
        <v>37803</v>
      </c>
      <c r="E70">
        <v>106.5</v>
      </c>
      <c r="F70">
        <v>108</v>
      </c>
      <c r="G70">
        <v>112.5</v>
      </c>
      <c r="I70">
        <v>47.75</v>
      </c>
      <c r="J70">
        <v>49</v>
      </c>
      <c r="K70">
        <v>52</v>
      </c>
      <c r="M70" s="22">
        <v>38687</v>
      </c>
      <c r="N70">
        <v>60.65</v>
      </c>
      <c r="O70">
        <v>62.65</v>
      </c>
      <c r="P70">
        <v>67.150000000000006</v>
      </c>
      <c r="Q70">
        <f t="shared" si="2"/>
        <v>20</v>
      </c>
      <c r="R70">
        <v>44.987499999999997</v>
      </c>
      <c r="S70">
        <v>46.987499999999997</v>
      </c>
      <c r="T70">
        <v>51.487499999999997</v>
      </c>
      <c r="U70">
        <f t="shared" si="3"/>
        <v>1.1016998827667057</v>
      </c>
      <c r="V70">
        <v>0</v>
      </c>
      <c r="W70">
        <v>0</v>
      </c>
      <c r="X70">
        <v>0</v>
      </c>
      <c r="Z70">
        <v>1E-4</v>
      </c>
      <c r="AA70">
        <v>0.30777391729894199</v>
      </c>
      <c r="AB70">
        <v>1E-4</v>
      </c>
      <c r="AD70">
        <v>1E-4</v>
      </c>
      <c r="AE70">
        <v>0.153886958649471</v>
      </c>
      <c r="AF70">
        <v>1E-4</v>
      </c>
      <c r="AH70">
        <v>1E-4</v>
      </c>
      <c r="AI70">
        <v>1.7</v>
      </c>
      <c r="AJ70">
        <v>1E-4</v>
      </c>
      <c r="AL70">
        <v>-0.01</v>
      </c>
      <c r="AM70">
        <v>0.85</v>
      </c>
      <c r="AN70">
        <v>0.01</v>
      </c>
      <c r="AP70">
        <v>21</v>
      </c>
      <c r="AQ70">
        <v>0.35</v>
      </c>
      <c r="BQ70">
        <v>38838</v>
      </c>
      <c r="BR70">
        <v>3.7650000000000001</v>
      </c>
      <c r="BS70">
        <v>3.77</v>
      </c>
      <c r="BT70">
        <v>3.7749999999999999</v>
      </c>
      <c r="BU70">
        <v>0.22750000000000001</v>
      </c>
      <c r="BV70">
        <v>0.23499999999999999</v>
      </c>
      <c r="BW70">
        <v>0.24249999999999999</v>
      </c>
      <c r="BX70">
        <v>-7.0000000000000007E-2</v>
      </c>
      <c r="BZ70">
        <v>7.0000000000000007E-2</v>
      </c>
      <c r="CA70">
        <v>0</v>
      </c>
      <c r="CB70">
        <v>0</v>
      </c>
      <c r="CC70">
        <v>3.7650000000000001</v>
      </c>
      <c r="CD70">
        <v>0.24249999999999999</v>
      </c>
    </row>
    <row r="71" spans="1:82">
      <c r="A71" s="22">
        <v>38961</v>
      </c>
      <c r="B71">
        <v>6.2988518801944005E-2</v>
      </c>
      <c r="D71" s="22">
        <v>37834</v>
      </c>
      <c r="E71">
        <v>114.5</v>
      </c>
      <c r="F71">
        <v>116</v>
      </c>
      <c r="G71">
        <v>120.5</v>
      </c>
      <c r="I71">
        <v>51.75</v>
      </c>
      <c r="J71">
        <v>53</v>
      </c>
      <c r="K71">
        <v>56</v>
      </c>
      <c r="M71" s="22">
        <v>38718</v>
      </c>
      <c r="N71">
        <v>73.75</v>
      </c>
      <c r="O71">
        <v>76.75</v>
      </c>
      <c r="P71">
        <v>81.25</v>
      </c>
      <c r="Q71">
        <f t="shared" si="2"/>
        <v>31</v>
      </c>
      <c r="R71">
        <v>54.5625</v>
      </c>
      <c r="S71">
        <v>57.5625</v>
      </c>
      <c r="T71">
        <v>62.0625</v>
      </c>
      <c r="U71">
        <f t="shared" si="3"/>
        <v>1.2581967213114753</v>
      </c>
      <c r="V71">
        <v>0</v>
      </c>
      <c r="W71">
        <v>0</v>
      </c>
      <c r="X71">
        <v>0</v>
      </c>
      <c r="Z71">
        <v>1E-4</v>
      </c>
      <c r="AA71">
        <v>0.27210749519906363</v>
      </c>
      <c r="AB71">
        <v>1E-4</v>
      </c>
      <c r="AD71">
        <v>1E-4</v>
      </c>
      <c r="AE71">
        <v>0.13605374759953182</v>
      </c>
      <c r="AF71">
        <v>1E-4</v>
      </c>
      <c r="AH71">
        <v>1E-4</v>
      </c>
      <c r="AI71">
        <v>1.6</v>
      </c>
      <c r="AJ71">
        <v>1E-4</v>
      </c>
      <c r="AL71">
        <v>-0.01</v>
      </c>
      <c r="AM71">
        <v>0.8</v>
      </c>
      <c r="AN71">
        <v>0.01</v>
      </c>
      <c r="AP71">
        <v>21</v>
      </c>
      <c r="AQ71">
        <v>0.35</v>
      </c>
      <c r="BQ71">
        <v>38869</v>
      </c>
      <c r="BR71">
        <v>3.7850000000000001</v>
      </c>
      <c r="BS71">
        <v>3.79</v>
      </c>
      <c r="BT71">
        <v>3.7949999999999999</v>
      </c>
      <c r="BU71">
        <v>0.22750000000000001</v>
      </c>
      <c r="BV71">
        <v>0.23499999999999999</v>
      </c>
      <c r="BW71">
        <v>0.24249999999999999</v>
      </c>
      <c r="BX71">
        <v>-7.0000000000000007E-2</v>
      </c>
      <c r="BZ71">
        <v>7.0000000000000007E-2</v>
      </c>
      <c r="CA71">
        <v>0</v>
      </c>
      <c r="CB71">
        <v>0</v>
      </c>
      <c r="CC71">
        <v>3.7850000000000001</v>
      </c>
      <c r="CD71">
        <v>0.24249999999999999</v>
      </c>
    </row>
    <row r="72" spans="1:82">
      <c r="A72" s="22">
        <v>38991</v>
      </c>
      <c r="B72">
        <v>6.3021892975935009E-2</v>
      </c>
      <c r="D72" s="22">
        <v>37865</v>
      </c>
      <c r="E72">
        <v>106.5</v>
      </c>
      <c r="F72">
        <v>108</v>
      </c>
      <c r="G72">
        <v>112.5</v>
      </c>
      <c r="I72">
        <v>48.75</v>
      </c>
      <c r="J72">
        <v>50</v>
      </c>
      <c r="K72">
        <v>53</v>
      </c>
      <c r="M72" s="22">
        <v>38749</v>
      </c>
      <c r="N72">
        <v>65.75</v>
      </c>
      <c r="O72">
        <v>68.75</v>
      </c>
      <c r="P72">
        <v>73.25</v>
      </c>
      <c r="Q72">
        <f t="shared" si="2"/>
        <v>24</v>
      </c>
      <c r="R72">
        <v>48.5625</v>
      </c>
      <c r="S72">
        <v>51.5625</v>
      </c>
      <c r="T72">
        <v>56.0625</v>
      </c>
      <c r="U72">
        <f t="shared" si="3"/>
        <v>1.1522346368715084</v>
      </c>
      <c r="V72">
        <v>0</v>
      </c>
      <c r="W72">
        <v>0</v>
      </c>
      <c r="X72">
        <v>0</v>
      </c>
      <c r="Z72">
        <v>1E-4</v>
      </c>
      <c r="AA72">
        <v>0.27703932699794692</v>
      </c>
      <c r="AB72">
        <v>1E-4</v>
      </c>
      <c r="AD72">
        <v>1E-4</v>
      </c>
      <c r="AE72">
        <v>0.13851966349897346</v>
      </c>
      <c r="AF72">
        <v>1E-4</v>
      </c>
      <c r="AH72">
        <v>1E-4</v>
      </c>
      <c r="AI72">
        <v>1.8</v>
      </c>
      <c r="AJ72">
        <v>1E-4</v>
      </c>
      <c r="AL72">
        <v>-0.01</v>
      </c>
      <c r="AM72">
        <v>0.9</v>
      </c>
      <c r="AN72">
        <v>0.01</v>
      </c>
      <c r="AP72">
        <v>21</v>
      </c>
      <c r="AQ72">
        <v>0.35</v>
      </c>
      <c r="BQ72">
        <v>38899</v>
      </c>
      <c r="BR72">
        <v>3.778</v>
      </c>
      <c r="BS72">
        <v>3.7830000000000004</v>
      </c>
      <c r="BT72">
        <v>3.7880000000000003</v>
      </c>
      <c r="BU72">
        <v>0.22750000000000001</v>
      </c>
      <c r="BV72">
        <v>0.23499999999999999</v>
      </c>
      <c r="BW72">
        <v>0.24249999999999999</v>
      </c>
      <c r="BX72">
        <v>-7.0000000000000007E-2</v>
      </c>
      <c r="BZ72">
        <v>7.0000000000000007E-2</v>
      </c>
      <c r="CA72">
        <v>0</v>
      </c>
      <c r="CB72">
        <v>0</v>
      </c>
      <c r="CC72">
        <v>3.778</v>
      </c>
      <c r="CD72">
        <v>0.24249999999999999</v>
      </c>
    </row>
    <row r="73" spans="1:82">
      <c r="A73" s="22">
        <v>39022</v>
      </c>
      <c r="B73">
        <v>6.3056379622780004E-2</v>
      </c>
      <c r="D73" s="22">
        <v>37895</v>
      </c>
      <c r="E73">
        <v>69.5</v>
      </c>
      <c r="F73">
        <v>71</v>
      </c>
      <c r="G73">
        <v>75.5</v>
      </c>
      <c r="I73">
        <v>41.75</v>
      </c>
      <c r="J73">
        <v>43</v>
      </c>
      <c r="K73">
        <v>46</v>
      </c>
      <c r="M73" s="22">
        <v>38777</v>
      </c>
      <c r="N73">
        <v>63.75</v>
      </c>
      <c r="O73">
        <v>66.75</v>
      </c>
      <c r="P73">
        <v>71.25</v>
      </c>
      <c r="Q73">
        <f t="shared" si="2"/>
        <v>23</v>
      </c>
      <c r="R73">
        <v>47.0625</v>
      </c>
      <c r="S73">
        <v>50.0625</v>
      </c>
      <c r="T73">
        <v>54.5625</v>
      </c>
      <c r="U73">
        <f t="shared" si="3"/>
        <v>1.1442857142857144</v>
      </c>
      <c r="V73">
        <v>0</v>
      </c>
      <c r="W73">
        <v>0</v>
      </c>
      <c r="X73">
        <v>0</v>
      </c>
      <c r="Z73">
        <v>1E-4</v>
      </c>
      <c r="AA73">
        <v>0.2844834985173188</v>
      </c>
      <c r="AB73">
        <v>1E-4</v>
      </c>
      <c r="AD73">
        <v>1E-4</v>
      </c>
      <c r="AE73">
        <v>0.1422417492586594</v>
      </c>
      <c r="AF73">
        <v>1E-4</v>
      </c>
      <c r="AH73">
        <v>1E-4</v>
      </c>
      <c r="AI73">
        <v>1.95</v>
      </c>
      <c r="AJ73">
        <v>1E-4</v>
      </c>
      <c r="AL73">
        <v>-0.01</v>
      </c>
      <c r="AM73">
        <v>0.97499999999999998</v>
      </c>
      <c r="AN73">
        <v>0.01</v>
      </c>
      <c r="AP73">
        <v>22</v>
      </c>
      <c r="AQ73">
        <v>0.35</v>
      </c>
      <c r="BQ73">
        <v>38930</v>
      </c>
      <c r="BR73">
        <v>3.78</v>
      </c>
      <c r="BS73">
        <v>3.7850000000000001</v>
      </c>
      <c r="BT73">
        <v>3.79</v>
      </c>
      <c r="BU73">
        <v>0.22750000000000001</v>
      </c>
      <c r="BV73">
        <v>0.23499999999999999</v>
      </c>
      <c r="BW73">
        <v>0.24249999999999999</v>
      </c>
      <c r="BX73">
        <v>-7.0000000000000007E-2</v>
      </c>
      <c r="BZ73">
        <v>7.0000000000000007E-2</v>
      </c>
      <c r="CA73">
        <v>0</v>
      </c>
      <c r="CB73">
        <v>0</v>
      </c>
      <c r="CC73">
        <v>3.78</v>
      </c>
      <c r="CD73">
        <v>0.24249999999999999</v>
      </c>
    </row>
    <row r="74" spans="1:82">
      <c r="A74" s="22">
        <v>39052</v>
      </c>
      <c r="B74">
        <v>6.3089753797522005E-2</v>
      </c>
      <c r="D74" s="22">
        <v>37926</v>
      </c>
      <c r="E74">
        <v>58.5</v>
      </c>
      <c r="F74">
        <v>60</v>
      </c>
      <c r="G74">
        <v>64.5</v>
      </c>
      <c r="I74">
        <v>36.75</v>
      </c>
      <c r="J74">
        <v>38</v>
      </c>
      <c r="K74">
        <v>41</v>
      </c>
      <c r="M74" s="22">
        <v>38808</v>
      </c>
      <c r="N74">
        <v>57.5</v>
      </c>
      <c r="O74">
        <v>60.5</v>
      </c>
      <c r="P74">
        <v>65</v>
      </c>
      <c r="Q74">
        <f t="shared" si="2"/>
        <v>17</v>
      </c>
      <c r="R74">
        <v>42.375</v>
      </c>
      <c r="S74">
        <v>45.375</v>
      </c>
      <c r="T74">
        <v>49.875</v>
      </c>
      <c r="U74">
        <f t="shared" si="3"/>
        <v>1.0431034482758621</v>
      </c>
      <c r="V74">
        <v>0</v>
      </c>
      <c r="W74">
        <v>0</v>
      </c>
      <c r="X74">
        <v>0</v>
      </c>
      <c r="Z74">
        <v>1E-4</v>
      </c>
      <c r="AA74">
        <v>0.26530604460173929</v>
      </c>
      <c r="AB74">
        <v>1E-4</v>
      </c>
      <c r="AD74">
        <v>1E-4</v>
      </c>
      <c r="AE74">
        <v>0.13265302230086964</v>
      </c>
      <c r="AF74">
        <v>1E-4</v>
      </c>
      <c r="AH74">
        <v>1E-4</v>
      </c>
      <c r="AI74">
        <v>2</v>
      </c>
      <c r="AJ74">
        <v>1E-4</v>
      </c>
      <c r="AL74">
        <v>-0.01</v>
      </c>
      <c r="AM74">
        <v>1</v>
      </c>
      <c r="AN74">
        <v>0.01</v>
      </c>
      <c r="AP74">
        <v>22</v>
      </c>
      <c r="AQ74">
        <v>0.35</v>
      </c>
      <c r="BQ74">
        <v>38961</v>
      </c>
      <c r="BR74">
        <v>3.7970000000000002</v>
      </c>
      <c r="BS74">
        <v>3.802</v>
      </c>
      <c r="BT74">
        <v>3.8069999999999999</v>
      </c>
      <c r="BU74">
        <v>0.22750000000000001</v>
      </c>
      <c r="BV74">
        <v>0.23499999999999999</v>
      </c>
      <c r="BW74">
        <v>0.24249999999999999</v>
      </c>
      <c r="BX74">
        <v>-7.0000000000000007E-2</v>
      </c>
      <c r="BZ74">
        <v>7.0000000000000007E-2</v>
      </c>
      <c r="CA74">
        <v>0</v>
      </c>
      <c r="CB74">
        <v>0</v>
      </c>
      <c r="CC74">
        <v>3.7970000000000002</v>
      </c>
      <c r="CD74">
        <v>0.24249999999999999</v>
      </c>
    </row>
    <row r="75" spans="1:82">
      <c r="A75" s="22">
        <v>39083</v>
      </c>
      <c r="B75">
        <v>6.3124240445144017E-2</v>
      </c>
      <c r="D75" s="22">
        <v>37956</v>
      </c>
      <c r="E75">
        <v>57.5</v>
      </c>
      <c r="F75">
        <v>59</v>
      </c>
      <c r="G75">
        <v>63.5</v>
      </c>
      <c r="I75">
        <v>36.75</v>
      </c>
      <c r="J75">
        <v>38</v>
      </c>
      <c r="K75">
        <v>41</v>
      </c>
      <c r="M75" s="22">
        <v>38838</v>
      </c>
      <c r="N75">
        <v>59.5</v>
      </c>
      <c r="O75">
        <v>62.5</v>
      </c>
      <c r="P75">
        <v>67</v>
      </c>
      <c r="Q75">
        <f t="shared" si="2"/>
        <v>17</v>
      </c>
      <c r="R75">
        <v>43.875</v>
      </c>
      <c r="S75">
        <v>46.875</v>
      </c>
      <c r="T75">
        <v>51.375</v>
      </c>
      <c r="U75">
        <f t="shared" si="3"/>
        <v>1.0302197802197801</v>
      </c>
      <c r="V75">
        <v>0</v>
      </c>
      <c r="W75">
        <v>0</v>
      </c>
      <c r="X75">
        <v>0</v>
      </c>
      <c r="Z75">
        <v>1E-4</v>
      </c>
      <c r="AA75">
        <v>0.2643028196525421</v>
      </c>
      <c r="AB75">
        <v>1E-4</v>
      </c>
      <c r="AD75">
        <v>1E-4</v>
      </c>
      <c r="AE75">
        <v>0.13215140982627105</v>
      </c>
      <c r="AF75">
        <v>1E-4</v>
      </c>
      <c r="AH75">
        <v>1E-4</v>
      </c>
      <c r="AI75">
        <v>2.15</v>
      </c>
      <c r="AJ75">
        <v>1E-4</v>
      </c>
      <c r="AL75">
        <v>-0.01</v>
      </c>
      <c r="AM75">
        <v>1.075</v>
      </c>
      <c r="AN75">
        <v>0.01</v>
      </c>
      <c r="AP75">
        <v>22</v>
      </c>
      <c r="AQ75">
        <v>0.35</v>
      </c>
      <c r="BQ75">
        <v>38991</v>
      </c>
      <c r="BR75">
        <v>3.8069999999999999</v>
      </c>
      <c r="BS75">
        <v>3.8119999999999998</v>
      </c>
      <c r="BT75">
        <v>3.8170000000000002</v>
      </c>
      <c r="BU75">
        <v>0.22750000000000001</v>
      </c>
      <c r="BV75">
        <v>0.23499999999999999</v>
      </c>
      <c r="BW75">
        <v>0.24249999999999999</v>
      </c>
      <c r="BX75">
        <v>-7.0000000000000007E-2</v>
      </c>
      <c r="BZ75">
        <v>7.0000000000000007E-2</v>
      </c>
      <c r="CA75">
        <v>0</v>
      </c>
      <c r="CB75">
        <v>0</v>
      </c>
      <c r="CC75">
        <v>3.8069999999999999</v>
      </c>
      <c r="CD75">
        <v>0.24249999999999999</v>
      </c>
    </row>
    <row r="76" spans="1:82">
      <c r="A76" s="22">
        <v>39114</v>
      </c>
      <c r="B76">
        <v>6.3158727093161005E-2</v>
      </c>
      <c r="D76" s="22">
        <v>37987</v>
      </c>
      <c r="E76">
        <v>49.75</v>
      </c>
      <c r="F76">
        <v>51.5</v>
      </c>
      <c r="G76">
        <v>56</v>
      </c>
      <c r="I76">
        <v>32.5</v>
      </c>
      <c r="J76">
        <v>33.75</v>
      </c>
      <c r="K76">
        <v>36.75</v>
      </c>
      <c r="M76" s="22">
        <v>38869</v>
      </c>
      <c r="N76">
        <v>83.5</v>
      </c>
      <c r="O76">
        <v>86.5</v>
      </c>
      <c r="P76">
        <v>91</v>
      </c>
      <c r="Q76">
        <f t="shared" ref="Q76:Q107" si="4">O76-F105</f>
        <v>25</v>
      </c>
      <c r="R76">
        <v>61.875</v>
      </c>
      <c r="S76">
        <v>64.875</v>
      </c>
      <c r="T76">
        <v>69.375</v>
      </c>
      <c r="U76">
        <f t="shared" ref="U76:U107" si="5">S76/F105</f>
        <v>1.0548780487804879</v>
      </c>
      <c r="V76">
        <v>0</v>
      </c>
      <c r="W76">
        <v>0</v>
      </c>
      <c r="X76">
        <v>0</v>
      </c>
      <c r="Z76">
        <v>1E-4</v>
      </c>
      <c r="AA76">
        <v>0.3197258576507746</v>
      </c>
      <c r="AB76">
        <v>1E-4</v>
      </c>
      <c r="AD76">
        <v>1E-4</v>
      </c>
      <c r="AE76">
        <v>0.1598629288253873</v>
      </c>
      <c r="AF76">
        <v>1E-4</v>
      </c>
      <c r="AH76">
        <v>1E-4</v>
      </c>
      <c r="AI76">
        <v>1.95</v>
      </c>
      <c r="AJ76">
        <v>1E-4</v>
      </c>
      <c r="AL76">
        <v>-0.01</v>
      </c>
      <c r="AM76">
        <v>0.97499999999999998</v>
      </c>
      <c r="AN76">
        <v>0.01</v>
      </c>
      <c r="AP76">
        <v>23</v>
      </c>
      <c r="AQ76">
        <v>0.35</v>
      </c>
      <c r="BQ76">
        <v>39022</v>
      </c>
      <c r="BR76">
        <v>3.952</v>
      </c>
      <c r="BS76">
        <v>3.9569999999999999</v>
      </c>
      <c r="BT76">
        <v>3.9620000000000002</v>
      </c>
      <c r="BU76">
        <v>0.23</v>
      </c>
      <c r="BV76">
        <v>0.23749999999999999</v>
      </c>
      <c r="BW76">
        <v>0.245</v>
      </c>
      <c r="BX76">
        <v>-7.0000000000000007E-2</v>
      </c>
      <c r="BZ76">
        <v>7.0000000000000007E-2</v>
      </c>
      <c r="CA76">
        <v>0</v>
      </c>
      <c r="CB76">
        <v>0</v>
      </c>
      <c r="CC76">
        <v>3.952</v>
      </c>
      <c r="CD76">
        <v>0.245</v>
      </c>
    </row>
    <row r="77" spans="1:82">
      <c r="A77" s="22">
        <v>39142</v>
      </c>
      <c r="B77">
        <v>6.3189876323966013E-2</v>
      </c>
      <c r="D77" s="22">
        <v>38018</v>
      </c>
      <c r="E77">
        <v>48.75</v>
      </c>
      <c r="F77">
        <v>50.5</v>
      </c>
      <c r="G77">
        <v>55</v>
      </c>
      <c r="I77">
        <v>31.5</v>
      </c>
      <c r="J77">
        <v>32.75</v>
      </c>
      <c r="K77">
        <v>35.75</v>
      </c>
      <c r="M77" s="22">
        <v>38899</v>
      </c>
      <c r="N77">
        <v>106</v>
      </c>
      <c r="O77">
        <v>109</v>
      </c>
      <c r="P77">
        <v>113.5</v>
      </c>
      <c r="Q77">
        <f t="shared" si="4"/>
        <v>33</v>
      </c>
      <c r="R77">
        <v>78.75</v>
      </c>
      <c r="S77">
        <v>81.75</v>
      </c>
      <c r="T77">
        <v>86.25</v>
      </c>
      <c r="U77">
        <f t="shared" si="5"/>
        <v>1.075657894736842</v>
      </c>
      <c r="V77">
        <v>0</v>
      </c>
      <c r="W77">
        <v>0</v>
      </c>
      <c r="X77">
        <v>0</v>
      </c>
      <c r="Z77">
        <v>1E-4</v>
      </c>
      <c r="AA77">
        <v>0.3189669569109384</v>
      </c>
      <c r="AB77">
        <v>1E-4</v>
      </c>
      <c r="AD77">
        <v>1E-4</v>
      </c>
      <c r="AE77">
        <v>0.1594834784554692</v>
      </c>
      <c r="AF77">
        <v>1E-4</v>
      </c>
      <c r="AH77">
        <v>1E-4</v>
      </c>
      <c r="AI77">
        <v>2.1</v>
      </c>
      <c r="AJ77">
        <v>1E-4</v>
      </c>
      <c r="AL77">
        <v>-0.01</v>
      </c>
      <c r="AM77">
        <v>1.05</v>
      </c>
      <c r="AN77">
        <v>0.01</v>
      </c>
      <c r="AP77">
        <v>23</v>
      </c>
      <c r="AQ77">
        <v>0.35</v>
      </c>
      <c r="BQ77">
        <v>39052</v>
      </c>
      <c r="BR77">
        <v>4.0919999999999996</v>
      </c>
      <c r="BS77">
        <v>4.0969999999999995</v>
      </c>
      <c r="BT77">
        <v>4.1020000000000003</v>
      </c>
      <c r="BU77">
        <v>0.23749999999999999</v>
      </c>
      <c r="BV77">
        <v>0.245</v>
      </c>
      <c r="BW77">
        <v>0.2525</v>
      </c>
      <c r="BX77">
        <v>-7.0000000000000007E-2</v>
      </c>
      <c r="BZ77">
        <v>7.0000000000000007E-2</v>
      </c>
      <c r="CA77">
        <v>0</v>
      </c>
      <c r="CB77">
        <v>0</v>
      </c>
      <c r="CC77">
        <v>4.0919999999999996</v>
      </c>
      <c r="CD77">
        <v>0.2525</v>
      </c>
    </row>
    <row r="78" spans="1:82">
      <c r="A78" s="22">
        <v>39173</v>
      </c>
      <c r="B78">
        <v>6.3224362972732998E-2</v>
      </c>
      <c r="D78" s="22">
        <v>38047</v>
      </c>
      <c r="E78">
        <v>47.75</v>
      </c>
      <c r="F78">
        <v>49.5</v>
      </c>
      <c r="G78">
        <v>54</v>
      </c>
      <c r="I78">
        <v>31.5</v>
      </c>
      <c r="J78">
        <v>32.75</v>
      </c>
      <c r="K78">
        <v>35.75</v>
      </c>
      <c r="M78" s="22">
        <v>38930</v>
      </c>
      <c r="N78">
        <v>111</v>
      </c>
      <c r="O78">
        <v>114</v>
      </c>
      <c r="P78">
        <v>118.5</v>
      </c>
      <c r="Q78">
        <f t="shared" si="4"/>
        <v>30</v>
      </c>
      <c r="R78">
        <v>82.5</v>
      </c>
      <c r="S78">
        <v>85.5</v>
      </c>
      <c r="T78">
        <v>90</v>
      </c>
      <c r="U78">
        <f t="shared" si="5"/>
        <v>1.0178571428571428</v>
      </c>
      <c r="V78">
        <v>0</v>
      </c>
      <c r="W78">
        <v>0</v>
      </c>
      <c r="X78">
        <v>0</v>
      </c>
      <c r="Z78">
        <v>1E-4</v>
      </c>
      <c r="AA78">
        <v>0.3607015986081708</v>
      </c>
      <c r="AB78">
        <v>1E-4</v>
      </c>
      <c r="AD78">
        <v>1E-4</v>
      </c>
      <c r="AE78">
        <v>0.1803507993040854</v>
      </c>
      <c r="AF78">
        <v>1E-4</v>
      </c>
      <c r="AH78">
        <v>1E-4</v>
      </c>
      <c r="AI78">
        <v>2.85</v>
      </c>
      <c r="AJ78">
        <v>1E-4</v>
      </c>
      <c r="AL78">
        <v>-0.01</v>
      </c>
      <c r="AM78">
        <v>1.425</v>
      </c>
      <c r="AN78">
        <v>0.01</v>
      </c>
      <c r="AP78">
        <v>23</v>
      </c>
      <c r="AQ78">
        <v>0.35</v>
      </c>
      <c r="BQ78">
        <v>39083</v>
      </c>
      <c r="BR78">
        <v>4.2699999999999996</v>
      </c>
      <c r="BS78">
        <v>4.2750000000000004</v>
      </c>
      <c r="BT78">
        <v>4.28</v>
      </c>
      <c r="BU78">
        <v>0.24</v>
      </c>
      <c r="BV78">
        <v>0.2475</v>
      </c>
      <c r="BW78">
        <v>0.255</v>
      </c>
      <c r="BX78">
        <v>-7.0000000000000007E-2</v>
      </c>
      <c r="BZ78">
        <v>7.0000000000000007E-2</v>
      </c>
      <c r="CA78">
        <v>0</v>
      </c>
      <c r="CB78">
        <v>0</v>
      </c>
      <c r="CC78">
        <v>4.2699999999999996</v>
      </c>
      <c r="CD78">
        <v>0.255</v>
      </c>
    </row>
    <row r="79" spans="1:82">
      <c r="A79" s="22">
        <v>39203</v>
      </c>
      <c r="B79">
        <v>6.3257737149335011E-2</v>
      </c>
      <c r="D79" s="22">
        <v>38078</v>
      </c>
      <c r="E79">
        <v>47.6</v>
      </c>
      <c r="F79">
        <v>49.35</v>
      </c>
      <c r="G79">
        <v>53.85</v>
      </c>
      <c r="I79">
        <v>30.5</v>
      </c>
      <c r="J79">
        <v>31.75</v>
      </c>
      <c r="K79">
        <v>34.75</v>
      </c>
      <c r="M79" s="22">
        <v>38961</v>
      </c>
      <c r="N79">
        <v>104</v>
      </c>
      <c r="O79">
        <v>107</v>
      </c>
      <c r="P79">
        <v>111.5</v>
      </c>
      <c r="Q79">
        <f t="shared" si="4"/>
        <v>31</v>
      </c>
      <c r="R79">
        <v>77.25</v>
      </c>
      <c r="S79">
        <v>80.25</v>
      </c>
      <c r="T79">
        <v>84.75</v>
      </c>
      <c r="U79">
        <f t="shared" si="5"/>
        <v>1.055921052631579</v>
      </c>
      <c r="V79">
        <v>0</v>
      </c>
      <c r="W79">
        <v>0</v>
      </c>
      <c r="X79">
        <v>0</v>
      </c>
      <c r="Z79">
        <v>1E-4</v>
      </c>
      <c r="AA79">
        <v>0.33092892855605566</v>
      </c>
      <c r="AB79">
        <v>1E-4</v>
      </c>
      <c r="AD79">
        <v>1E-4</v>
      </c>
      <c r="AE79">
        <v>0.16546446427802783</v>
      </c>
      <c r="AF79">
        <v>1E-4</v>
      </c>
      <c r="AH79">
        <v>1E-4</v>
      </c>
      <c r="AI79">
        <v>2.95</v>
      </c>
      <c r="AJ79">
        <v>1E-4</v>
      </c>
      <c r="AL79">
        <v>-0.01</v>
      </c>
      <c r="AM79">
        <v>1.4750000000000001</v>
      </c>
      <c r="AN79">
        <v>0.01</v>
      </c>
      <c r="AP79">
        <v>24</v>
      </c>
      <c r="AQ79">
        <v>0.35</v>
      </c>
      <c r="BQ79">
        <v>39114</v>
      </c>
      <c r="BR79">
        <v>4.125</v>
      </c>
      <c r="BS79">
        <v>4.13</v>
      </c>
      <c r="BT79">
        <v>4.1349999999999998</v>
      </c>
      <c r="BU79">
        <v>0.22750000000000001</v>
      </c>
      <c r="BV79">
        <v>0.23499999999999999</v>
      </c>
      <c r="BW79">
        <v>0.24249999999999999</v>
      </c>
      <c r="BX79">
        <v>-7.0000000000000007E-2</v>
      </c>
      <c r="BZ79">
        <v>7.0000000000000007E-2</v>
      </c>
      <c r="CA79">
        <v>0</v>
      </c>
      <c r="CB79">
        <v>0</v>
      </c>
      <c r="CC79">
        <v>4.125</v>
      </c>
      <c r="CD79">
        <v>0.24249999999999999</v>
      </c>
    </row>
    <row r="80" spans="1:82">
      <c r="A80" s="22">
        <v>39234</v>
      </c>
      <c r="B80">
        <v>6.3292223798879013E-2</v>
      </c>
      <c r="D80" s="22">
        <v>38108</v>
      </c>
      <c r="E80">
        <v>49.6</v>
      </c>
      <c r="F80">
        <v>51.35</v>
      </c>
      <c r="G80">
        <v>55.85</v>
      </c>
      <c r="I80">
        <v>30.5</v>
      </c>
      <c r="J80">
        <v>31.75</v>
      </c>
      <c r="K80">
        <v>34.75</v>
      </c>
      <c r="M80" s="22">
        <v>38991</v>
      </c>
      <c r="N80">
        <v>81.650000000000006</v>
      </c>
      <c r="O80">
        <v>84.65</v>
      </c>
      <c r="P80">
        <v>89.15</v>
      </c>
      <c r="Q80">
        <f t="shared" si="4"/>
        <v>30.000000000000007</v>
      </c>
      <c r="R80">
        <v>60.487499999999997</v>
      </c>
      <c r="S80">
        <v>63.487499999999997</v>
      </c>
      <c r="T80">
        <v>67.987499999999997</v>
      </c>
      <c r="U80">
        <f t="shared" si="5"/>
        <v>1.1617108874656907</v>
      </c>
      <c r="V80">
        <v>0</v>
      </c>
      <c r="W80">
        <v>0</v>
      </c>
      <c r="X80">
        <v>0</v>
      </c>
      <c r="Z80">
        <v>1E-4</v>
      </c>
      <c r="AA80">
        <v>0.2926181992168066</v>
      </c>
      <c r="AB80">
        <v>1E-4</v>
      </c>
      <c r="AD80">
        <v>1E-4</v>
      </c>
      <c r="AE80">
        <v>0.1463090996084033</v>
      </c>
      <c r="AF80">
        <v>1E-4</v>
      </c>
      <c r="AH80">
        <v>1E-4</v>
      </c>
      <c r="AI80">
        <v>2.65</v>
      </c>
      <c r="AJ80">
        <v>1E-4</v>
      </c>
      <c r="AL80">
        <v>-0.01</v>
      </c>
      <c r="AM80">
        <v>1.325</v>
      </c>
      <c r="AN80">
        <v>0.01</v>
      </c>
      <c r="AP80">
        <v>24</v>
      </c>
      <c r="AQ80">
        <v>0.35</v>
      </c>
      <c r="BQ80">
        <v>39142</v>
      </c>
      <c r="BR80">
        <v>3.99</v>
      </c>
      <c r="BS80">
        <v>3.9950000000000001</v>
      </c>
      <c r="BT80">
        <v>4</v>
      </c>
      <c r="BU80">
        <v>0.22</v>
      </c>
      <c r="BV80">
        <v>0.22750000000000001</v>
      </c>
      <c r="BW80">
        <v>0.23499999999999999</v>
      </c>
      <c r="BX80">
        <v>-7.0000000000000007E-2</v>
      </c>
      <c r="BZ80">
        <v>7.0000000000000007E-2</v>
      </c>
      <c r="CA80">
        <v>0</v>
      </c>
      <c r="CB80">
        <v>0</v>
      </c>
      <c r="CC80">
        <v>3.99</v>
      </c>
      <c r="CD80">
        <v>0.23499999999999999</v>
      </c>
    </row>
    <row r="81" spans="1:82">
      <c r="A81" s="22">
        <v>39264</v>
      </c>
      <c r="B81">
        <v>6.3325597976233008E-2</v>
      </c>
      <c r="D81" s="22">
        <v>38139</v>
      </c>
      <c r="E81">
        <v>65.599999999999994</v>
      </c>
      <c r="F81">
        <v>67.349999999999994</v>
      </c>
      <c r="G81">
        <v>71.849999999999994</v>
      </c>
      <c r="I81">
        <v>28.5</v>
      </c>
      <c r="J81">
        <v>29.75</v>
      </c>
      <c r="K81">
        <v>32.75</v>
      </c>
      <c r="M81" s="22">
        <v>39022</v>
      </c>
      <c r="N81">
        <v>61.65</v>
      </c>
      <c r="O81">
        <v>64.650000000000006</v>
      </c>
      <c r="P81">
        <v>69.150000000000006</v>
      </c>
      <c r="Q81">
        <f t="shared" si="4"/>
        <v>21.000000000000007</v>
      </c>
      <c r="R81">
        <v>45.487499999999997</v>
      </c>
      <c r="S81">
        <v>48.487499999999997</v>
      </c>
      <c r="T81">
        <v>52.987499999999997</v>
      </c>
      <c r="U81">
        <f t="shared" si="5"/>
        <v>1.1108247422680413</v>
      </c>
      <c r="V81">
        <v>0</v>
      </c>
      <c r="W81">
        <v>0</v>
      </c>
      <c r="X81">
        <v>0</v>
      </c>
      <c r="Z81">
        <v>1E-4</v>
      </c>
      <c r="AA81">
        <v>0.28876508648503824</v>
      </c>
      <c r="AB81">
        <v>1E-4</v>
      </c>
      <c r="AD81">
        <v>1E-4</v>
      </c>
      <c r="AE81">
        <v>0.14438254324251912</v>
      </c>
      <c r="AF81">
        <v>1E-4</v>
      </c>
      <c r="AH81">
        <v>1E-4</v>
      </c>
      <c r="AI81">
        <v>1.9</v>
      </c>
      <c r="AJ81">
        <v>1E-4</v>
      </c>
      <c r="AL81">
        <v>-0.01</v>
      </c>
      <c r="AM81">
        <v>0.95</v>
      </c>
      <c r="AN81">
        <v>0.01</v>
      </c>
      <c r="AP81">
        <v>24</v>
      </c>
      <c r="AQ81">
        <v>0.35</v>
      </c>
      <c r="BQ81">
        <v>39173</v>
      </c>
      <c r="BR81">
        <v>3.83</v>
      </c>
      <c r="BS81">
        <v>3.835</v>
      </c>
      <c r="BT81">
        <v>3.84</v>
      </c>
      <c r="BU81">
        <v>0.22</v>
      </c>
      <c r="BV81">
        <v>0.22750000000000001</v>
      </c>
      <c r="BW81">
        <v>0.23499999999999999</v>
      </c>
      <c r="BX81">
        <v>-7.0000000000000007E-2</v>
      </c>
      <c r="BZ81">
        <v>7.0000000000000007E-2</v>
      </c>
      <c r="CA81">
        <v>0</v>
      </c>
      <c r="CB81">
        <v>0</v>
      </c>
      <c r="CC81">
        <v>3.83</v>
      </c>
      <c r="CD81">
        <v>0.23499999999999999</v>
      </c>
    </row>
    <row r="82" spans="1:82">
      <c r="A82" s="22">
        <v>39295</v>
      </c>
      <c r="B82">
        <v>6.3360084626553015E-2</v>
      </c>
      <c r="D82" s="22">
        <v>38169</v>
      </c>
      <c r="E82">
        <v>89.25</v>
      </c>
      <c r="F82">
        <v>91</v>
      </c>
      <c r="G82">
        <v>95.5</v>
      </c>
      <c r="I82">
        <v>42.5</v>
      </c>
      <c r="J82">
        <v>43.75</v>
      </c>
      <c r="K82">
        <v>46.75</v>
      </c>
      <c r="M82" s="22">
        <v>39052</v>
      </c>
      <c r="N82">
        <v>59.65</v>
      </c>
      <c r="O82">
        <v>62.65</v>
      </c>
      <c r="P82">
        <v>67.150000000000006</v>
      </c>
      <c r="Q82">
        <f t="shared" si="4"/>
        <v>20</v>
      </c>
      <c r="R82">
        <v>43.987499999999997</v>
      </c>
      <c r="S82">
        <v>46.987499999999997</v>
      </c>
      <c r="T82">
        <v>51.487499999999997</v>
      </c>
      <c r="U82">
        <f t="shared" si="5"/>
        <v>1.1016998827667057</v>
      </c>
      <c r="V82">
        <v>0</v>
      </c>
      <c r="W82">
        <v>0</v>
      </c>
      <c r="X82">
        <v>0</v>
      </c>
      <c r="Z82">
        <v>1E-4</v>
      </c>
      <c r="AA82">
        <v>0.29525826867650473</v>
      </c>
      <c r="AB82">
        <v>1E-4</v>
      </c>
      <c r="AD82">
        <v>1E-4</v>
      </c>
      <c r="AE82">
        <v>0.14762913433825237</v>
      </c>
      <c r="AF82">
        <v>1E-4</v>
      </c>
      <c r="AH82">
        <v>1E-4</v>
      </c>
      <c r="AI82">
        <v>1.7</v>
      </c>
      <c r="AJ82">
        <v>1E-4</v>
      </c>
      <c r="AL82">
        <v>-0.01</v>
      </c>
      <c r="AM82">
        <v>0.85</v>
      </c>
      <c r="AN82">
        <v>0.01</v>
      </c>
      <c r="AP82">
        <v>25</v>
      </c>
      <c r="AQ82">
        <v>0.35</v>
      </c>
      <c r="BQ82">
        <v>39203</v>
      </c>
      <c r="BR82">
        <v>3.7949999999999999</v>
      </c>
      <c r="BS82">
        <v>3.8</v>
      </c>
      <c r="BT82">
        <v>3.8050000000000002</v>
      </c>
      <c r="BU82">
        <v>0.22</v>
      </c>
      <c r="BV82">
        <v>0.22750000000000001</v>
      </c>
      <c r="BW82">
        <v>0.23499999999999999</v>
      </c>
      <c r="BX82">
        <v>-7.0000000000000007E-2</v>
      </c>
      <c r="BZ82">
        <v>7.0000000000000007E-2</v>
      </c>
      <c r="CA82">
        <v>0</v>
      </c>
      <c r="CB82">
        <v>0</v>
      </c>
      <c r="CC82">
        <v>3.7949999999999999</v>
      </c>
      <c r="CD82">
        <v>0.23499999999999999</v>
      </c>
    </row>
    <row r="83" spans="1:82">
      <c r="A83" s="22">
        <v>39326</v>
      </c>
      <c r="B83">
        <v>6.3394571277267012E-2</v>
      </c>
      <c r="D83" s="22">
        <v>38200</v>
      </c>
      <c r="E83">
        <v>97.25</v>
      </c>
      <c r="F83">
        <v>99</v>
      </c>
      <c r="G83">
        <v>103.5</v>
      </c>
      <c r="I83">
        <v>46.5</v>
      </c>
      <c r="J83">
        <v>47.75</v>
      </c>
      <c r="K83">
        <v>50.75</v>
      </c>
      <c r="M83" s="22">
        <v>39083</v>
      </c>
      <c r="N83">
        <v>74</v>
      </c>
      <c r="O83">
        <v>77</v>
      </c>
      <c r="P83">
        <v>82</v>
      </c>
      <c r="Q83">
        <f t="shared" si="4"/>
        <v>31</v>
      </c>
      <c r="R83">
        <v>54.75</v>
      </c>
      <c r="S83">
        <v>57.75</v>
      </c>
      <c r="T83">
        <v>62.75</v>
      </c>
      <c r="U83">
        <f t="shared" si="5"/>
        <v>1.2554347826086956</v>
      </c>
      <c r="V83">
        <v>0</v>
      </c>
      <c r="W83">
        <v>0</v>
      </c>
      <c r="X83">
        <v>0</v>
      </c>
      <c r="Z83">
        <v>1E-4</v>
      </c>
      <c r="AA83">
        <v>0.26159450802613271</v>
      </c>
      <c r="AB83">
        <v>1E-4</v>
      </c>
      <c r="AD83">
        <v>1E-4</v>
      </c>
      <c r="AE83">
        <v>0.13079725401306636</v>
      </c>
      <c r="AF83">
        <v>1E-4</v>
      </c>
      <c r="AH83">
        <v>1E-4</v>
      </c>
      <c r="AI83">
        <v>1.6</v>
      </c>
      <c r="AJ83">
        <v>1E-4</v>
      </c>
      <c r="AL83">
        <v>-0.01</v>
      </c>
      <c r="AM83">
        <v>0.8</v>
      </c>
      <c r="AN83">
        <v>0.01</v>
      </c>
      <c r="AP83">
        <v>25</v>
      </c>
      <c r="AQ83">
        <v>0.35</v>
      </c>
      <c r="BQ83">
        <v>39234</v>
      </c>
      <c r="BR83">
        <v>3.8149999999999999</v>
      </c>
      <c r="BS83">
        <v>3.82</v>
      </c>
      <c r="BT83">
        <v>3.8250000000000002</v>
      </c>
      <c r="BU83">
        <v>0.21</v>
      </c>
      <c r="BV83">
        <v>0.2175</v>
      </c>
      <c r="BW83">
        <v>0.22500000000000001</v>
      </c>
      <c r="BX83">
        <v>-7.0000000000000007E-2</v>
      </c>
      <c r="BZ83">
        <v>7.0000000000000007E-2</v>
      </c>
      <c r="CA83">
        <v>0</v>
      </c>
      <c r="CB83">
        <v>0</v>
      </c>
      <c r="CC83">
        <v>3.8149999999999999</v>
      </c>
      <c r="CD83">
        <v>0.22500000000000001</v>
      </c>
    </row>
    <row r="84" spans="1:82">
      <c r="A84" s="22">
        <v>39356</v>
      </c>
      <c r="B84">
        <v>6.3427945455754017E-2</v>
      </c>
      <c r="D84" s="22">
        <v>38231</v>
      </c>
      <c r="E84">
        <v>89.25</v>
      </c>
      <c r="F84">
        <v>91</v>
      </c>
      <c r="G84">
        <v>95.5</v>
      </c>
      <c r="I84">
        <v>43.5</v>
      </c>
      <c r="J84">
        <v>44.75</v>
      </c>
      <c r="K84">
        <v>47.75</v>
      </c>
      <c r="M84" s="22">
        <v>39114</v>
      </c>
      <c r="N84">
        <v>66</v>
      </c>
      <c r="O84">
        <v>69</v>
      </c>
      <c r="P84">
        <v>74</v>
      </c>
      <c r="Q84">
        <f t="shared" si="4"/>
        <v>24</v>
      </c>
      <c r="R84">
        <v>48.75</v>
      </c>
      <c r="S84">
        <v>51.75</v>
      </c>
      <c r="T84">
        <v>56.75</v>
      </c>
      <c r="U84">
        <f t="shared" si="5"/>
        <v>1.1499999999999999</v>
      </c>
      <c r="V84">
        <v>0</v>
      </c>
      <c r="W84">
        <v>0</v>
      </c>
      <c r="X84">
        <v>0</v>
      </c>
      <c r="Z84">
        <v>1E-4</v>
      </c>
      <c r="AA84">
        <v>0.26624260031708635</v>
      </c>
      <c r="AB84">
        <v>1E-4</v>
      </c>
      <c r="AD84">
        <v>1E-4</v>
      </c>
      <c r="AE84">
        <v>0.13312130015854318</v>
      </c>
      <c r="AF84">
        <v>1E-4</v>
      </c>
      <c r="AH84">
        <v>1E-4</v>
      </c>
      <c r="AI84">
        <v>1.8</v>
      </c>
      <c r="AJ84">
        <v>1E-4</v>
      </c>
      <c r="AL84">
        <v>-0.01</v>
      </c>
      <c r="AM84">
        <v>0.9</v>
      </c>
      <c r="AN84">
        <v>0.01</v>
      </c>
      <c r="AP84">
        <v>25</v>
      </c>
      <c r="AQ84">
        <v>0.35</v>
      </c>
      <c r="BQ84">
        <v>39264</v>
      </c>
      <c r="BR84">
        <v>3.8080000000000003</v>
      </c>
      <c r="BS84">
        <v>3.8130000000000002</v>
      </c>
      <c r="BT84">
        <v>3.8180000000000001</v>
      </c>
      <c r="BU84">
        <v>0.21</v>
      </c>
      <c r="BV84">
        <v>0.2175</v>
      </c>
      <c r="BW84">
        <v>0.22500000000000001</v>
      </c>
      <c r="BX84">
        <v>-7.0000000000000007E-2</v>
      </c>
      <c r="BZ84">
        <v>7.0000000000000007E-2</v>
      </c>
      <c r="CA84">
        <v>0</v>
      </c>
      <c r="CB84">
        <v>0</v>
      </c>
      <c r="CC84">
        <v>3.8080000000000003</v>
      </c>
      <c r="CD84">
        <v>0.22500000000000001</v>
      </c>
    </row>
    <row r="85" spans="1:82">
      <c r="A85" s="22">
        <v>39387</v>
      </c>
      <c r="B85">
        <v>6.3462432107245018E-2</v>
      </c>
      <c r="D85" s="22">
        <v>38261</v>
      </c>
      <c r="E85">
        <v>58.5</v>
      </c>
      <c r="F85">
        <v>60.25</v>
      </c>
      <c r="G85">
        <v>64.75</v>
      </c>
      <c r="I85">
        <v>36.5</v>
      </c>
      <c r="J85">
        <v>37.75</v>
      </c>
      <c r="K85">
        <v>40.75</v>
      </c>
      <c r="M85" s="22">
        <v>39142</v>
      </c>
      <c r="N85">
        <v>64</v>
      </c>
      <c r="O85">
        <v>67</v>
      </c>
      <c r="P85">
        <v>72</v>
      </c>
      <c r="Q85">
        <f t="shared" si="4"/>
        <v>23</v>
      </c>
      <c r="R85">
        <v>47.25</v>
      </c>
      <c r="S85">
        <v>50.25</v>
      </c>
      <c r="T85">
        <v>55.25</v>
      </c>
      <c r="U85">
        <f t="shared" si="5"/>
        <v>1.1420454545454546</v>
      </c>
      <c r="V85">
        <v>0</v>
      </c>
      <c r="W85">
        <v>0</v>
      </c>
      <c r="X85">
        <v>0</v>
      </c>
      <c r="Z85">
        <v>1E-4</v>
      </c>
      <c r="AA85">
        <v>0.27318492449918363</v>
      </c>
      <c r="AB85">
        <v>1E-4</v>
      </c>
      <c r="AD85">
        <v>1E-4</v>
      </c>
      <c r="AE85">
        <v>0.13659246224959182</v>
      </c>
      <c r="AF85">
        <v>1E-4</v>
      </c>
      <c r="AH85">
        <v>1E-4</v>
      </c>
      <c r="AI85">
        <v>1.95</v>
      </c>
      <c r="AJ85">
        <v>1E-4</v>
      </c>
      <c r="AL85">
        <v>-0.01</v>
      </c>
      <c r="AM85">
        <v>0.97499999999999998</v>
      </c>
      <c r="AN85">
        <v>0.01</v>
      </c>
      <c r="AP85">
        <v>26</v>
      </c>
      <c r="AQ85">
        <v>0.35</v>
      </c>
      <c r="BQ85">
        <v>39295</v>
      </c>
      <c r="BR85">
        <v>3.81</v>
      </c>
      <c r="BS85">
        <v>3.8149999999999999</v>
      </c>
      <c r="BT85">
        <v>3.82</v>
      </c>
      <c r="BU85">
        <v>0.21</v>
      </c>
      <c r="BV85">
        <v>0.2175</v>
      </c>
      <c r="BW85">
        <v>0.22500000000000001</v>
      </c>
      <c r="BX85">
        <v>-7.0000000000000007E-2</v>
      </c>
      <c r="BZ85">
        <v>7.0000000000000007E-2</v>
      </c>
      <c r="CA85">
        <v>0</v>
      </c>
      <c r="CB85">
        <v>0</v>
      </c>
      <c r="CC85">
        <v>3.81</v>
      </c>
      <c r="CD85">
        <v>0.22500000000000001</v>
      </c>
    </row>
    <row r="86" spans="1:82">
      <c r="A86" s="22">
        <v>39417</v>
      </c>
      <c r="B86">
        <v>6.3495806286483006E-2</v>
      </c>
      <c r="D86" s="22">
        <v>38292</v>
      </c>
      <c r="E86">
        <v>47.5</v>
      </c>
      <c r="F86">
        <v>49.25</v>
      </c>
      <c r="G86">
        <v>53.75</v>
      </c>
      <c r="I86">
        <v>31.5</v>
      </c>
      <c r="J86">
        <v>32.75</v>
      </c>
      <c r="K86">
        <v>35.75</v>
      </c>
      <c r="M86" s="22">
        <v>39173</v>
      </c>
      <c r="N86">
        <v>57.75</v>
      </c>
      <c r="O86">
        <v>60.75</v>
      </c>
      <c r="P86">
        <v>65.75</v>
      </c>
      <c r="Q86">
        <f t="shared" si="4"/>
        <v>17</v>
      </c>
      <c r="R86">
        <v>42.5625</v>
      </c>
      <c r="S86">
        <v>45.5625</v>
      </c>
      <c r="T86">
        <v>50.5625</v>
      </c>
      <c r="U86">
        <f t="shared" si="5"/>
        <v>1.0414285714285714</v>
      </c>
      <c r="V86">
        <v>0</v>
      </c>
      <c r="W86">
        <v>0</v>
      </c>
      <c r="X86">
        <v>0</v>
      </c>
      <c r="Z86">
        <v>1E-4</v>
      </c>
      <c r="AA86">
        <v>0.25590101449198066</v>
      </c>
      <c r="AB86">
        <v>1E-4</v>
      </c>
      <c r="AD86">
        <v>1E-4</v>
      </c>
      <c r="AE86">
        <v>0.12795050724599033</v>
      </c>
      <c r="AF86">
        <v>1E-4</v>
      </c>
      <c r="AH86">
        <v>1E-4</v>
      </c>
      <c r="AI86">
        <v>2</v>
      </c>
      <c r="AJ86">
        <v>1E-4</v>
      </c>
      <c r="AL86">
        <v>-0.01</v>
      </c>
      <c r="AM86">
        <v>1</v>
      </c>
      <c r="AN86">
        <v>0.01</v>
      </c>
      <c r="AP86">
        <v>26</v>
      </c>
      <c r="AQ86">
        <v>0.35</v>
      </c>
      <c r="BQ86">
        <v>39326</v>
      </c>
      <c r="BR86">
        <v>3.827</v>
      </c>
      <c r="BS86">
        <v>3.8319999999999999</v>
      </c>
      <c r="BT86">
        <v>3.8369999999999997</v>
      </c>
      <c r="BU86">
        <v>0.21</v>
      </c>
      <c r="BV86">
        <v>0.2175</v>
      </c>
      <c r="BW86">
        <v>0.22500000000000001</v>
      </c>
      <c r="BX86">
        <v>-7.0000000000000007E-2</v>
      </c>
      <c r="BZ86">
        <v>7.0000000000000007E-2</v>
      </c>
      <c r="CA86">
        <v>0</v>
      </c>
      <c r="CB86">
        <v>0</v>
      </c>
      <c r="CC86">
        <v>3.827</v>
      </c>
      <c r="CD86">
        <v>0.22500000000000001</v>
      </c>
    </row>
    <row r="87" spans="1:82">
      <c r="A87" s="22">
        <v>39448</v>
      </c>
      <c r="B87">
        <v>6.3525888373887007E-2</v>
      </c>
      <c r="D87" s="22">
        <v>38322</v>
      </c>
      <c r="E87">
        <v>46.5</v>
      </c>
      <c r="F87">
        <v>48.25</v>
      </c>
      <c r="G87">
        <v>52.75</v>
      </c>
      <c r="I87">
        <v>31.5</v>
      </c>
      <c r="J87">
        <v>32.75</v>
      </c>
      <c r="K87">
        <v>35.75</v>
      </c>
      <c r="M87" s="22">
        <v>39203</v>
      </c>
      <c r="N87">
        <v>59.75</v>
      </c>
      <c r="O87">
        <v>62.75</v>
      </c>
      <c r="P87">
        <v>67.75</v>
      </c>
      <c r="Q87">
        <f t="shared" si="4"/>
        <v>17</v>
      </c>
      <c r="R87">
        <v>44.0625</v>
      </c>
      <c r="S87">
        <v>47.0625</v>
      </c>
      <c r="T87">
        <v>52.0625</v>
      </c>
      <c r="U87">
        <f t="shared" si="5"/>
        <v>1.028688524590164</v>
      </c>
      <c r="V87">
        <v>0</v>
      </c>
      <c r="W87">
        <v>0</v>
      </c>
      <c r="X87">
        <v>0</v>
      </c>
      <c r="Z87">
        <v>1E-4</v>
      </c>
      <c r="AA87">
        <v>0.25515078724378321</v>
      </c>
      <c r="AB87">
        <v>1E-4</v>
      </c>
      <c r="AD87">
        <v>1E-4</v>
      </c>
      <c r="AE87">
        <v>0.1275753936218916</v>
      </c>
      <c r="AF87">
        <v>1E-4</v>
      </c>
      <c r="AH87">
        <v>1E-4</v>
      </c>
      <c r="AI87">
        <v>2.15</v>
      </c>
      <c r="AJ87">
        <v>1E-4</v>
      </c>
      <c r="AL87">
        <v>-0.01</v>
      </c>
      <c r="AM87">
        <v>1.075</v>
      </c>
      <c r="AN87">
        <v>0.01</v>
      </c>
      <c r="AP87">
        <v>26</v>
      </c>
      <c r="AQ87">
        <v>0.35</v>
      </c>
      <c r="BQ87">
        <v>39356</v>
      </c>
      <c r="BR87">
        <v>3.8369999999999997</v>
      </c>
      <c r="BS87">
        <v>3.8420000000000001</v>
      </c>
      <c r="BT87">
        <v>3.847</v>
      </c>
      <c r="BU87">
        <v>0.21</v>
      </c>
      <c r="BV87">
        <v>0.2175</v>
      </c>
      <c r="BW87">
        <v>0.22500000000000001</v>
      </c>
      <c r="BX87">
        <v>-7.0000000000000007E-2</v>
      </c>
      <c r="BZ87">
        <v>7.0000000000000007E-2</v>
      </c>
      <c r="CA87">
        <v>0</v>
      </c>
      <c r="CB87">
        <v>0</v>
      </c>
      <c r="CC87">
        <v>3.8369999999999997</v>
      </c>
      <c r="CD87">
        <v>0.22500000000000001</v>
      </c>
    </row>
    <row r="88" spans="1:82">
      <c r="A88" s="22">
        <v>39479</v>
      </c>
      <c r="B88">
        <v>6.3554168594131016E-2</v>
      </c>
      <c r="D88" s="22">
        <v>38353</v>
      </c>
      <c r="E88">
        <v>43.75</v>
      </c>
      <c r="F88">
        <v>45.75</v>
      </c>
      <c r="G88">
        <v>50.25</v>
      </c>
      <c r="I88">
        <v>30.4</v>
      </c>
      <c r="J88">
        <v>31.65</v>
      </c>
      <c r="K88">
        <v>34.65</v>
      </c>
      <c r="M88" s="22">
        <v>39234</v>
      </c>
      <c r="N88">
        <v>83.75</v>
      </c>
      <c r="O88">
        <v>86.75</v>
      </c>
      <c r="P88">
        <v>91.75</v>
      </c>
      <c r="Q88">
        <f t="shared" si="4"/>
        <v>25</v>
      </c>
      <c r="R88">
        <v>62.0625</v>
      </c>
      <c r="S88">
        <v>65.0625</v>
      </c>
      <c r="T88">
        <v>70.0625</v>
      </c>
      <c r="U88">
        <f t="shared" si="5"/>
        <v>1.0536437246963564</v>
      </c>
      <c r="V88">
        <v>0</v>
      </c>
      <c r="W88">
        <v>0</v>
      </c>
      <c r="X88">
        <v>0</v>
      </c>
      <c r="Z88">
        <v>1E-4</v>
      </c>
      <c r="AA88">
        <v>0.30586112284676642</v>
      </c>
      <c r="AB88">
        <v>1E-4</v>
      </c>
      <c r="AD88">
        <v>1E-4</v>
      </c>
      <c r="AE88">
        <v>0.15293056142338321</v>
      </c>
      <c r="AF88">
        <v>1E-4</v>
      </c>
      <c r="AH88">
        <v>1E-4</v>
      </c>
      <c r="AI88">
        <v>1.95</v>
      </c>
      <c r="AJ88">
        <v>1E-4</v>
      </c>
      <c r="AL88">
        <v>-0.01</v>
      </c>
      <c r="AM88">
        <v>0.97499999999999998</v>
      </c>
      <c r="AN88">
        <v>0.01</v>
      </c>
      <c r="AP88">
        <v>27</v>
      </c>
      <c r="AQ88">
        <v>0.35</v>
      </c>
      <c r="BQ88">
        <v>39387</v>
      </c>
      <c r="BR88">
        <v>3.9819999999999998</v>
      </c>
      <c r="BS88">
        <v>3.9870000000000001</v>
      </c>
      <c r="BT88">
        <v>3.992</v>
      </c>
      <c r="BU88">
        <v>0.21</v>
      </c>
      <c r="BV88">
        <v>0.2175</v>
      </c>
      <c r="BW88">
        <v>0.22500000000000001</v>
      </c>
      <c r="BX88">
        <v>-7.0000000000000007E-2</v>
      </c>
      <c r="BZ88">
        <v>7.0000000000000007E-2</v>
      </c>
      <c r="CA88">
        <v>0</v>
      </c>
      <c r="CB88">
        <v>0</v>
      </c>
      <c r="CC88">
        <v>3.9819999999999998</v>
      </c>
      <c r="CD88">
        <v>0.22500000000000001</v>
      </c>
    </row>
    <row r="89" spans="1:82">
      <c r="A89" s="22">
        <v>39508</v>
      </c>
      <c r="B89">
        <v>6.3580624284277007E-2</v>
      </c>
      <c r="D89" s="22">
        <v>38384</v>
      </c>
      <c r="E89">
        <v>42.75</v>
      </c>
      <c r="F89">
        <v>44.75</v>
      </c>
      <c r="G89">
        <v>49.25</v>
      </c>
      <c r="I89">
        <v>29.4</v>
      </c>
      <c r="J89">
        <v>30.65</v>
      </c>
      <c r="K89">
        <v>33.65</v>
      </c>
      <c r="M89" s="22">
        <v>39264</v>
      </c>
      <c r="N89">
        <v>105.5</v>
      </c>
      <c r="O89">
        <v>108.5</v>
      </c>
      <c r="P89">
        <v>113.5</v>
      </c>
      <c r="Q89">
        <f t="shared" si="4"/>
        <v>33</v>
      </c>
      <c r="R89">
        <v>78.375</v>
      </c>
      <c r="S89">
        <v>81.375</v>
      </c>
      <c r="T89">
        <v>86.375</v>
      </c>
      <c r="U89">
        <f t="shared" si="5"/>
        <v>1.0778145695364238</v>
      </c>
      <c r="V89">
        <v>0</v>
      </c>
      <c r="W89">
        <v>0</v>
      </c>
      <c r="X89">
        <v>0</v>
      </c>
      <c r="Z89">
        <v>1E-4</v>
      </c>
      <c r="AA89">
        <v>0.30537655315974627</v>
      </c>
      <c r="AB89">
        <v>1E-4</v>
      </c>
      <c r="AD89">
        <v>1E-4</v>
      </c>
      <c r="AE89">
        <v>0.15268827657987313</v>
      </c>
      <c r="AF89">
        <v>1E-4</v>
      </c>
      <c r="AH89">
        <v>1E-4</v>
      </c>
      <c r="AI89">
        <v>2.1</v>
      </c>
      <c r="AJ89">
        <v>1E-4</v>
      </c>
      <c r="AL89">
        <v>-0.01</v>
      </c>
      <c r="AM89">
        <v>1.05</v>
      </c>
      <c r="AN89">
        <v>0.01</v>
      </c>
      <c r="AP89">
        <v>27</v>
      </c>
      <c r="AQ89">
        <v>0.35</v>
      </c>
      <c r="BQ89">
        <v>39417</v>
      </c>
      <c r="BR89">
        <v>4.1219999999999999</v>
      </c>
      <c r="BS89">
        <v>4.1269999999999998</v>
      </c>
      <c r="BT89">
        <v>4.1319999999999997</v>
      </c>
      <c r="BU89">
        <v>0.21</v>
      </c>
      <c r="BV89">
        <v>0.2175</v>
      </c>
      <c r="BW89">
        <v>0.22500000000000001</v>
      </c>
      <c r="BX89">
        <v>-7.0000000000000007E-2</v>
      </c>
      <c r="BZ89">
        <v>7.0000000000000007E-2</v>
      </c>
      <c r="CA89">
        <v>0</v>
      </c>
      <c r="CB89">
        <v>0</v>
      </c>
      <c r="CC89">
        <v>4.1219999999999999</v>
      </c>
      <c r="CD89">
        <v>0.22500000000000001</v>
      </c>
    </row>
    <row r="90" spans="1:82">
      <c r="A90" s="22">
        <v>39539</v>
      </c>
      <c r="B90">
        <v>6.3608904505034009E-2</v>
      </c>
      <c r="D90" s="22">
        <v>38412</v>
      </c>
      <c r="E90">
        <v>41.75</v>
      </c>
      <c r="F90">
        <v>43.75</v>
      </c>
      <c r="G90">
        <v>48.25</v>
      </c>
      <c r="I90">
        <v>29.4</v>
      </c>
      <c r="J90">
        <v>30.65</v>
      </c>
      <c r="K90">
        <v>33.65</v>
      </c>
      <c r="M90" s="22">
        <v>39295</v>
      </c>
      <c r="N90">
        <v>110.5</v>
      </c>
      <c r="O90">
        <v>113.5</v>
      </c>
      <c r="P90">
        <v>118.5</v>
      </c>
      <c r="Q90">
        <f t="shared" si="4"/>
        <v>30</v>
      </c>
      <c r="R90">
        <v>82.125</v>
      </c>
      <c r="S90">
        <v>85.125</v>
      </c>
      <c r="T90">
        <v>90.125</v>
      </c>
      <c r="U90">
        <f t="shared" si="5"/>
        <v>1.0194610778443114</v>
      </c>
      <c r="V90">
        <v>0</v>
      </c>
      <c r="W90">
        <v>0</v>
      </c>
      <c r="X90">
        <v>0</v>
      </c>
      <c r="Z90">
        <v>1E-4</v>
      </c>
      <c r="AA90">
        <v>0.34371158896691884</v>
      </c>
      <c r="AB90">
        <v>1E-4</v>
      </c>
      <c r="AD90">
        <v>1E-4</v>
      </c>
      <c r="AE90">
        <v>0.17185579448345942</v>
      </c>
      <c r="AF90">
        <v>1E-4</v>
      </c>
      <c r="AH90">
        <v>1E-4</v>
      </c>
      <c r="AI90">
        <v>2.85</v>
      </c>
      <c r="AJ90">
        <v>1E-4</v>
      </c>
      <c r="AL90">
        <v>-0.01</v>
      </c>
      <c r="AM90">
        <v>1.425</v>
      </c>
      <c r="AN90">
        <v>0.01</v>
      </c>
      <c r="AP90">
        <v>27</v>
      </c>
      <c r="AQ90">
        <v>0.35</v>
      </c>
      <c r="BQ90">
        <v>39448</v>
      </c>
      <c r="BR90">
        <v>4.32</v>
      </c>
      <c r="BS90">
        <v>4.3250000000000002</v>
      </c>
      <c r="BT90">
        <v>4.33</v>
      </c>
      <c r="BU90">
        <v>0.21</v>
      </c>
      <c r="BV90">
        <v>0.2175</v>
      </c>
      <c r="BW90">
        <v>0.22500000000000001</v>
      </c>
      <c r="BX90">
        <v>-7.0000000000000007E-2</v>
      </c>
      <c r="BZ90">
        <v>7.0000000000000007E-2</v>
      </c>
      <c r="CA90">
        <v>0</v>
      </c>
      <c r="CB90">
        <v>0</v>
      </c>
      <c r="CC90">
        <v>4.32</v>
      </c>
      <c r="CD90">
        <v>0.22500000000000001</v>
      </c>
    </row>
    <row r="91" spans="1:82">
      <c r="A91" s="22">
        <v>39569</v>
      </c>
      <c r="B91">
        <v>6.3636272460858012E-2</v>
      </c>
      <c r="D91" s="22">
        <v>38443</v>
      </c>
      <c r="E91">
        <v>41.5</v>
      </c>
      <c r="F91">
        <v>43.5</v>
      </c>
      <c r="G91">
        <v>48</v>
      </c>
      <c r="I91">
        <v>28.4</v>
      </c>
      <c r="J91">
        <v>29.65</v>
      </c>
      <c r="K91">
        <v>32.65</v>
      </c>
      <c r="M91" s="22">
        <v>39326</v>
      </c>
      <c r="N91">
        <v>103.5</v>
      </c>
      <c r="O91">
        <v>106.5</v>
      </c>
      <c r="P91">
        <v>111.5</v>
      </c>
      <c r="Q91">
        <f t="shared" si="4"/>
        <v>31</v>
      </c>
      <c r="R91">
        <v>76.875</v>
      </c>
      <c r="S91">
        <v>79.875</v>
      </c>
      <c r="T91">
        <v>84.875</v>
      </c>
      <c r="U91">
        <f t="shared" si="5"/>
        <v>1.0579470198675496</v>
      </c>
      <c r="V91">
        <v>0</v>
      </c>
      <c r="W91">
        <v>0</v>
      </c>
      <c r="X91">
        <v>0</v>
      </c>
      <c r="Z91">
        <v>1E-4</v>
      </c>
      <c r="AA91">
        <v>0.31673342930797727</v>
      </c>
      <c r="AB91">
        <v>1E-4</v>
      </c>
      <c r="AD91">
        <v>1E-4</v>
      </c>
      <c r="AE91">
        <v>0.15836671465398863</v>
      </c>
      <c r="AF91">
        <v>1E-4</v>
      </c>
      <c r="AH91">
        <v>1E-4</v>
      </c>
      <c r="AI91">
        <v>2.95</v>
      </c>
      <c r="AJ91">
        <v>1E-4</v>
      </c>
      <c r="AL91">
        <v>-0.01</v>
      </c>
      <c r="AM91">
        <v>1.4750000000000001</v>
      </c>
      <c r="AN91">
        <v>0.01</v>
      </c>
      <c r="AP91">
        <v>28</v>
      </c>
      <c r="AQ91">
        <v>0.35</v>
      </c>
      <c r="BQ91">
        <v>39479</v>
      </c>
      <c r="BR91">
        <v>4.1749999999999998</v>
      </c>
      <c r="BS91">
        <v>4.18</v>
      </c>
      <c r="BT91">
        <v>4.1849999999999996</v>
      </c>
      <c r="BU91">
        <v>0.20499999999999999</v>
      </c>
      <c r="BV91">
        <v>0.21249999999999999</v>
      </c>
      <c r="BW91">
        <v>0.22</v>
      </c>
      <c r="BX91">
        <v>-7.0000000000000007E-2</v>
      </c>
      <c r="BZ91">
        <v>7.0000000000000007E-2</v>
      </c>
      <c r="CA91">
        <v>0</v>
      </c>
      <c r="CB91">
        <v>0</v>
      </c>
      <c r="CC91">
        <v>4.1749999999999998</v>
      </c>
      <c r="CD91">
        <v>0.22</v>
      </c>
    </row>
    <row r="92" spans="1:82">
      <c r="A92" s="22">
        <v>39600</v>
      </c>
      <c r="B92">
        <v>6.3664552682137013E-2</v>
      </c>
      <c r="D92" s="22">
        <v>38473</v>
      </c>
      <c r="E92">
        <v>43.5</v>
      </c>
      <c r="F92">
        <v>45.5</v>
      </c>
      <c r="G92">
        <v>50</v>
      </c>
      <c r="I92">
        <v>28.4</v>
      </c>
      <c r="J92">
        <v>29.65</v>
      </c>
      <c r="K92">
        <v>32.65</v>
      </c>
      <c r="M92" s="22">
        <v>39356</v>
      </c>
      <c r="N92">
        <v>81.900000000000006</v>
      </c>
      <c r="O92">
        <v>84.9</v>
      </c>
      <c r="P92">
        <v>89.9</v>
      </c>
      <c r="Q92">
        <f t="shared" si="4"/>
        <v>30.000000000000007</v>
      </c>
      <c r="R92">
        <v>60.674999999999997</v>
      </c>
      <c r="S92">
        <v>63.674999999999997</v>
      </c>
      <c r="T92">
        <v>68.674999999999997</v>
      </c>
      <c r="U92">
        <f t="shared" si="5"/>
        <v>1.1598360655737705</v>
      </c>
      <c r="V92">
        <v>0</v>
      </c>
      <c r="W92">
        <v>0</v>
      </c>
      <c r="X92">
        <v>0</v>
      </c>
      <c r="Z92">
        <v>1E-4</v>
      </c>
      <c r="AA92">
        <v>0.28189780734588193</v>
      </c>
      <c r="AB92">
        <v>1E-4</v>
      </c>
      <c r="AD92">
        <v>1E-4</v>
      </c>
      <c r="AE92">
        <v>0.14094890367294097</v>
      </c>
      <c r="AF92">
        <v>1E-4</v>
      </c>
      <c r="AH92">
        <v>1E-4</v>
      </c>
      <c r="AI92">
        <v>2.65</v>
      </c>
      <c r="AJ92">
        <v>1E-4</v>
      </c>
      <c r="AL92">
        <v>-0.01</v>
      </c>
      <c r="AM92">
        <v>1.325</v>
      </c>
      <c r="AN92">
        <v>0.01</v>
      </c>
      <c r="AP92">
        <v>28</v>
      </c>
      <c r="AQ92">
        <v>0.35</v>
      </c>
      <c r="BQ92">
        <v>39508</v>
      </c>
      <c r="BR92">
        <v>4.04</v>
      </c>
      <c r="BS92">
        <v>4.0449999999999999</v>
      </c>
      <c r="BT92">
        <v>4.05</v>
      </c>
      <c r="BU92">
        <v>0.2</v>
      </c>
      <c r="BV92">
        <v>0.20749999999999999</v>
      </c>
      <c r="BW92">
        <v>0.215</v>
      </c>
      <c r="BX92">
        <v>-7.0000000000000007E-2</v>
      </c>
      <c r="BZ92">
        <v>7.0000000000000007E-2</v>
      </c>
      <c r="CA92">
        <v>0</v>
      </c>
      <c r="CB92">
        <v>0</v>
      </c>
      <c r="CC92">
        <v>4.04</v>
      </c>
      <c r="CD92">
        <v>0.215</v>
      </c>
    </row>
    <row r="93" spans="1:82">
      <c r="A93" s="22">
        <v>39630</v>
      </c>
      <c r="B93">
        <v>6.3691920638467001E-2</v>
      </c>
      <c r="D93" s="22">
        <v>38504</v>
      </c>
      <c r="E93">
        <v>59.5</v>
      </c>
      <c r="F93">
        <v>61.5</v>
      </c>
      <c r="G93">
        <v>66</v>
      </c>
      <c r="I93">
        <v>26.4</v>
      </c>
      <c r="J93">
        <v>27.65</v>
      </c>
      <c r="K93">
        <v>30.65</v>
      </c>
      <c r="M93" s="22">
        <v>39387</v>
      </c>
      <c r="N93">
        <v>61.9</v>
      </c>
      <c r="O93">
        <v>64.900000000000006</v>
      </c>
      <c r="P93">
        <v>69.900000000000006</v>
      </c>
      <c r="Q93">
        <f t="shared" si="4"/>
        <v>21.000000000000007</v>
      </c>
      <c r="R93">
        <v>45.674999999999997</v>
      </c>
      <c r="S93">
        <v>48.674999999999997</v>
      </c>
      <c r="T93">
        <v>53.674999999999997</v>
      </c>
      <c r="U93">
        <f t="shared" si="5"/>
        <v>1.1087699316628701</v>
      </c>
      <c r="V93">
        <v>0</v>
      </c>
      <c r="W93">
        <v>0</v>
      </c>
      <c r="X93">
        <v>0</v>
      </c>
      <c r="Z93">
        <v>1E-4</v>
      </c>
      <c r="AA93">
        <v>0.27856241604319126</v>
      </c>
      <c r="AB93">
        <v>1E-4</v>
      </c>
      <c r="AD93">
        <v>1E-4</v>
      </c>
      <c r="AE93">
        <v>0.13928120802159563</v>
      </c>
      <c r="AF93">
        <v>1E-4</v>
      </c>
      <c r="AH93">
        <v>1E-4</v>
      </c>
      <c r="AI93">
        <v>1.9</v>
      </c>
      <c r="AJ93">
        <v>1E-4</v>
      </c>
      <c r="AL93">
        <v>-0.01</v>
      </c>
      <c r="AM93">
        <v>0.95</v>
      </c>
      <c r="AN93">
        <v>0.01</v>
      </c>
      <c r="AP93">
        <v>28</v>
      </c>
      <c r="AQ93">
        <v>0.35</v>
      </c>
      <c r="BQ93">
        <v>39539</v>
      </c>
      <c r="BR93">
        <v>3.88</v>
      </c>
      <c r="BS93">
        <v>3.8849999999999998</v>
      </c>
      <c r="BT93">
        <v>3.89</v>
      </c>
      <c r="BU93">
        <v>0.2</v>
      </c>
      <c r="BV93">
        <v>0.20749999999999999</v>
      </c>
      <c r="BW93">
        <v>0.215</v>
      </c>
      <c r="BX93">
        <v>-7.0000000000000007E-2</v>
      </c>
      <c r="BZ93">
        <v>7.0000000000000007E-2</v>
      </c>
      <c r="CA93">
        <v>0</v>
      </c>
      <c r="CB93">
        <v>0</v>
      </c>
      <c r="CC93">
        <v>3.88</v>
      </c>
      <c r="CD93">
        <v>0.215</v>
      </c>
    </row>
    <row r="94" spans="1:82">
      <c r="A94" s="22">
        <v>39661</v>
      </c>
      <c r="B94">
        <v>6.3720200860268014E-2</v>
      </c>
      <c r="D94" s="22">
        <v>38534</v>
      </c>
      <c r="E94">
        <v>78</v>
      </c>
      <c r="F94">
        <v>80</v>
      </c>
      <c r="G94">
        <v>84.5</v>
      </c>
      <c r="I94">
        <v>40.4</v>
      </c>
      <c r="J94">
        <v>41.65</v>
      </c>
      <c r="K94">
        <v>44.65</v>
      </c>
      <c r="M94" s="22">
        <v>39417</v>
      </c>
      <c r="N94">
        <v>59.9</v>
      </c>
      <c r="O94">
        <v>62.9</v>
      </c>
      <c r="P94">
        <v>67.900000000000006</v>
      </c>
      <c r="Q94">
        <f t="shared" si="4"/>
        <v>20</v>
      </c>
      <c r="R94">
        <v>44.174999999999997</v>
      </c>
      <c r="S94">
        <v>47.174999999999997</v>
      </c>
      <c r="T94">
        <v>52.174999999999997</v>
      </c>
      <c r="U94">
        <f t="shared" si="5"/>
        <v>1.0996503496503496</v>
      </c>
      <c r="V94">
        <v>0</v>
      </c>
      <c r="W94">
        <v>0</v>
      </c>
      <c r="X94">
        <v>0</v>
      </c>
      <c r="Z94">
        <v>1E-4</v>
      </c>
      <c r="AA94">
        <v>0.28470646939338201</v>
      </c>
      <c r="AB94">
        <v>1E-4</v>
      </c>
      <c r="AD94">
        <v>1E-4</v>
      </c>
      <c r="AE94">
        <v>0.14235323469669101</v>
      </c>
      <c r="AF94">
        <v>1E-4</v>
      </c>
      <c r="AH94">
        <v>1E-4</v>
      </c>
      <c r="AI94">
        <v>1.7</v>
      </c>
      <c r="AJ94">
        <v>1E-4</v>
      </c>
      <c r="AL94">
        <v>-0.01</v>
      </c>
      <c r="AM94">
        <v>0.85</v>
      </c>
      <c r="AN94">
        <v>0.01</v>
      </c>
      <c r="AP94">
        <v>29</v>
      </c>
      <c r="AQ94">
        <v>0.35</v>
      </c>
      <c r="BQ94">
        <v>39569</v>
      </c>
      <c r="BR94">
        <v>3.8450000000000002</v>
      </c>
      <c r="BS94">
        <v>3.85</v>
      </c>
      <c r="BT94">
        <v>3.855</v>
      </c>
      <c r="BU94">
        <v>0.2</v>
      </c>
      <c r="BV94">
        <v>0.20749999999999999</v>
      </c>
      <c r="BW94">
        <v>0.215</v>
      </c>
      <c r="BX94">
        <v>-7.0000000000000007E-2</v>
      </c>
      <c r="BZ94">
        <v>7.0000000000000007E-2</v>
      </c>
      <c r="CA94">
        <v>0</v>
      </c>
      <c r="CB94">
        <v>0</v>
      </c>
      <c r="CC94">
        <v>3.8450000000000002</v>
      </c>
      <c r="CD94">
        <v>0.215</v>
      </c>
    </row>
    <row r="95" spans="1:82">
      <c r="A95" s="22">
        <v>39692</v>
      </c>
      <c r="B95">
        <v>6.374848108233501E-2</v>
      </c>
      <c r="D95" s="22">
        <v>38565</v>
      </c>
      <c r="E95">
        <v>86</v>
      </c>
      <c r="F95">
        <v>88</v>
      </c>
      <c r="G95">
        <v>92.5</v>
      </c>
      <c r="I95">
        <v>44.4</v>
      </c>
      <c r="J95">
        <v>45.65</v>
      </c>
      <c r="K95">
        <v>48.65</v>
      </c>
      <c r="M95" s="22">
        <v>39448</v>
      </c>
      <c r="N95">
        <v>74</v>
      </c>
      <c r="O95">
        <v>77.25</v>
      </c>
      <c r="P95">
        <v>82.25</v>
      </c>
      <c r="Q95">
        <f t="shared" si="4"/>
        <v>31</v>
      </c>
      <c r="R95">
        <v>54.6875</v>
      </c>
      <c r="S95">
        <v>57.9375</v>
      </c>
      <c r="T95">
        <v>62.9375</v>
      </c>
      <c r="U95">
        <f t="shared" si="5"/>
        <v>1.2527027027027027</v>
      </c>
      <c r="V95">
        <v>0</v>
      </c>
      <c r="W95">
        <v>0</v>
      </c>
      <c r="X95">
        <v>0</v>
      </c>
      <c r="Z95">
        <v>1E-4</v>
      </c>
      <c r="AA95">
        <v>0.25507538317587819</v>
      </c>
      <c r="AB95">
        <v>1E-4</v>
      </c>
      <c r="AD95">
        <v>1E-4</v>
      </c>
      <c r="AE95">
        <v>0.12753769158793909</v>
      </c>
      <c r="AF95">
        <v>1E-4</v>
      </c>
      <c r="AH95">
        <v>1E-4</v>
      </c>
      <c r="AI95">
        <v>1.6</v>
      </c>
      <c r="AJ95">
        <v>1E-4</v>
      </c>
      <c r="AL95">
        <v>-0.01</v>
      </c>
      <c r="AM95">
        <v>0.8</v>
      </c>
      <c r="AN95">
        <v>0.01</v>
      </c>
      <c r="AP95">
        <v>29</v>
      </c>
      <c r="AQ95">
        <v>0.35</v>
      </c>
      <c r="BQ95">
        <v>39600</v>
      </c>
      <c r="BR95">
        <v>3.8650000000000002</v>
      </c>
      <c r="BS95">
        <v>3.87</v>
      </c>
      <c r="BT95">
        <v>3.875</v>
      </c>
      <c r="BU95">
        <v>0.2</v>
      </c>
      <c r="BV95">
        <v>0.20749999999999999</v>
      </c>
      <c r="BW95">
        <v>0.215</v>
      </c>
      <c r="BX95">
        <v>-7.0000000000000007E-2</v>
      </c>
      <c r="BZ95">
        <v>7.0000000000000007E-2</v>
      </c>
      <c r="CA95">
        <v>0</v>
      </c>
      <c r="CB95">
        <v>0</v>
      </c>
      <c r="CC95">
        <v>3.8650000000000002</v>
      </c>
      <c r="CD95">
        <v>0.215</v>
      </c>
    </row>
    <row r="96" spans="1:82">
      <c r="A96" s="22">
        <v>39722</v>
      </c>
      <c r="B96">
        <v>6.3775849039426027E-2</v>
      </c>
      <c r="D96" s="22">
        <v>38596</v>
      </c>
      <c r="E96">
        <v>78</v>
      </c>
      <c r="F96">
        <v>80</v>
      </c>
      <c r="G96">
        <v>84.5</v>
      </c>
      <c r="I96">
        <v>41.4</v>
      </c>
      <c r="J96">
        <v>42.65</v>
      </c>
      <c r="K96">
        <v>45.65</v>
      </c>
      <c r="M96" s="22">
        <v>39479</v>
      </c>
      <c r="N96">
        <v>66</v>
      </c>
      <c r="O96">
        <v>69.25</v>
      </c>
      <c r="P96">
        <v>74.25</v>
      </c>
      <c r="Q96">
        <f t="shared" si="4"/>
        <v>24</v>
      </c>
      <c r="R96">
        <v>48.6875</v>
      </c>
      <c r="S96">
        <v>51.9375</v>
      </c>
      <c r="T96">
        <v>56.9375</v>
      </c>
      <c r="U96">
        <f t="shared" si="5"/>
        <v>1.1477900552486189</v>
      </c>
      <c r="V96">
        <v>0</v>
      </c>
      <c r="W96">
        <v>0</v>
      </c>
      <c r="X96">
        <v>0</v>
      </c>
      <c r="Z96">
        <v>1E-4</v>
      </c>
      <c r="AA96">
        <v>0.25932399270586909</v>
      </c>
      <c r="AB96">
        <v>1E-4</v>
      </c>
      <c r="AD96">
        <v>1E-4</v>
      </c>
      <c r="AE96">
        <v>0.12966199635293454</v>
      </c>
      <c r="AF96">
        <v>1E-4</v>
      </c>
      <c r="AH96">
        <v>1E-4</v>
      </c>
      <c r="AI96">
        <v>1.8</v>
      </c>
      <c r="AJ96">
        <v>1E-4</v>
      </c>
      <c r="AL96">
        <v>-0.01</v>
      </c>
      <c r="AM96">
        <v>0.9</v>
      </c>
      <c r="AN96">
        <v>0.01</v>
      </c>
      <c r="AP96">
        <v>29</v>
      </c>
      <c r="AQ96">
        <v>0.35</v>
      </c>
      <c r="BQ96">
        <v>39630</v>
      </c>
      <c r="BR96">
        <v>3.8580000000000001</v>
      </c>
      <c r="BS96">
        <v>3.863</v>
      </c>
      <c r="BT96">
        <v>3.8680000000000003</v>
      </c>
      <c r="BU96">
        <v>0.19500000000000001</v>
      </c>
      <c r="BV96">
        <v>0.20250000000000001</v>
      </c>
      <c r="BW96">
        <v>0.21</v>
      </c>
      <c r="BX96">
        <v>-7.0000000000000007E-2</v>
      </c>
      <c r="BZ96">
        <v>7.0000000000000007E-2</v>
      </c>
      <c r="CA96">
        <v>0</v>
      </c>
      <c r="CB96">
        <v>0</v>
      </c>
      <c r="CC96">
        <v>3.8580000000000001</v>
      </c>
      <c r="CD96">
        <v>0.21</v>
      </c>
    </row>
    <row r="97" spans="1:82">
      <c r="A97" s="22">
        <v>39753</v>
      </c>
      <c r="B97">
        <v>6.3804129262015008E-2</v>
      </c>
      <c r="D97" s="22">
        <v>38626</v>
      </c>
      <c r="E97">
        <v>52.65</v>
      </c>
      <c r="F97">
        <v>54.65</v>
      </c>
      <c r="G97">
        <v>59.15</v>
      </c>
      <c r="I97">
        <v>34.4</v>
      </c>
      <c r="J97">
        <v>35.65</v>
      </c>
      <c r="K97">
        <v>38.65</v>
      </c>
      <c r="M97" s="22">
        <v>39508</v>
      </c>
      <c r="N97">
        <v>64</v>
      </c>
      <c r="O97">
        <v>67.25</v>
      </c>
      <c r="P97">
        <v>72.25</v>
      </c>
      <c r="Q97">
        <f t="shared" si="4"/>
        <v>23</v>
      </c>
      <c r="R97">
        <v>47.1875</v>
      </c>
      <c r="S97">
        <v>50.4375</v>
      </c>
      <c r="T97">
        <v>55.4375</v>
      </c>
      <c r="U97">
        <f t="shared" si="5"/>
        <v>1.1398305084745763</v>
      </c>
      <c r="V97">
        <v>0</v>
      </c>
      <c r="W97">
        <v>0</v>
      </c>
      <c r="X97">
        <v>0</v>
      </c>
      <c r="Z97">
        <v>1E-4</v>
      </c>
      <c r="AA97">
        <v>0.26568673692354883</v>
      </c>
      <c r="AB97">
        <v>1E-4</v>
      </c>
      <c r="AD97">
        <v>1E-4</v>
      </c>
      <c r="AE97">
        <v>0.13284336846177441</v>
      </c>
      <c r="AF97">
        <v>1E-4</v>
      </c>
      <c r="AH97">
        <v>1E-4</v>
      </c>
      <c r="AI97">
        <v>1.95</v>
      </c>
      <c r="AJ97">
        <v>1E-4</v>
      </c>
      <c r="AL97">
        <v>-0.01</v>
      </c>
      <c r="AM97">
        <v>0.97499999999999998</v>
      </c>
      <c r="AN97">
        <v>0.01</v>
      </c>
      <c r="AP97">
        <v>30</v>
      </c>
      <c r="AQ97">
        <v>0.35</v>
      </c>
      <c r="BQ97">
        <v>39661</v>
      </c>
      <c r="BR97">
        <v>3.86</v>
      </c>
      <c r="BS97">
        <v>3.8650000000000002</v>
      </c>
      <c r="BT97">
        <v>3.87</v>
      </c>
      <c r="BU97">
        <v>0.19500000000000001</v>
      </c>
      <c r="BV97">
        <v>0.20250000000000001</v>
      </c>
      <c r="BW97">
        <v>0.21</v>
      </c>
      <c r="BX97">
        <v>-7.0000000000000007E-2</v>
      </c>
      <c r="BZ97">
        <v>7.0000000000000007E-2</v>
      </c>
      <c r="CA97">
        <v>0</v>
      </c>
      <c r="CB97">
        <v>0</v>
      </c>
      <c r="CC97">
        <v>3.86</v>
      </c>
      <c r="CD97">
        <v>0.21</v>
      </c>
    </row>
    <row r="98" spans="1:82">
      <c r="A98" s="22">
        <v>39783</v>
      </c>
      <c r="B98">
        <v>6.3831497219611025E-2</v>
      </c>
      <c r="D98" s="22">
        <v>38657</v>
      </c>
      <c r="E98">
        <v>41.65</v>
      </c>
      <c r="F98">
        <v>43.65</v>
      </c>
      <c r="G98">
        <v>48.15</v>
      </c>
      <c r="I98">
        <v>29.4</v>
      </c>
      <c r="J98">
        <v>30.65</v>
      </c>
      <c r="K98">
        <v>33.65</v>
      </c>
      <c r="M98" s="22">
        <v>39539</v>
      </c>
      <c r="N98">
        <v>57.75</v>
      </c>
      <c r="O98">
        <v>61</v>
      </c>
      <c r="P98">
        <v>66</v>
      </c>
      <c r="Q98">
        <f t="shared" si="4"/>
        <v>17</v>
      </c>
      <c r="R98">
        <v>42.5</v>
      </c>
      <c r="S98">
        <v>45.75</v>
      </c>
      <c r="T98">
        <v>50.75</v>
      </c>
      <c r="U98">
        <f t="shared" si="5"/>
        <v>1.0397727272727273</v>
      </c>
      <c r="V98">
        <v>0</v>
      </c>
      <c r="W98">
        <v>0</v>
      </c>
      <c r="X98">
        <v>0</v>
      </c>
      <c r="Z98">
        <v>1E-4</v>
      </c>
      <c r="AA98">
        <v>0.24972500633578829</v>
      </c>
      <c r="AB98">
        <v>1E-4</v>
      </c>
      <c r="AD98">
        <v>1E-4</v>
      </c>
      <c r="AE98">
        <v>0.12486250316789414</v>
      </c>
      <c r="AF98">
        <v>1E-4</v>
      </c>
      <c r="AH98">
        <v>1E-4</v>
      </c>
      <c r="AI98">
        <v>2</v>
      </c>
      <c r="AJ98">
        <v>1E-4</v>
      </c>
      <c r="AL98">
        <v>-0.01</v>
      </c>
      <c r="AM98">
        <v>1</v>
      </c>
      <c r="AN98">
        <v>0.01</v>
      </c>
      <c r="AP98">
        <v>30</v>
      </c>
      <c r="AQ98">
        <v>0.35</v>
      </c>
      <c r="BQ98">
        <v>39692</v>
      </c>
      <c r="BR98">
        <v>3.8769999999999998</v>
      </c>
      <c r="BS98">
        <v>3.8820000000000001</v>
      </c>
      <c r="BT98">
        <v>3.887</v>
      </c>
      <c r="BU98">
        <v>0.19500000000000001</v>
      </c>
      <c r="BV98">
        <v>0.20250000000000001</v>
      </c>
      <c r="BW98">
        <v>0.21</v>
      </c>
      <c r="BX98">
        <v>-7.0000000000000007E-2</v>
      </c>
      <c r="BZ98">
        <v>7.0000000000000007E-2</v>
      </c>
      <c r="CA98">
        <v>0</v>
      </c>
      <c r="CB98">
        <v>0</v>
      </c>
      <c r="CC98">
        <v>3.8769999999999998</v>
      </c>
      <c r="CD98">
        <v>0.21</v>
      </c>
    </row>
    <row r="99" spans="1:82">
      <c r="A99" s="22">
        <v>39814</v>
      </c>
      <c r="B99">
        <v>6.3859777442722004E-2</v>
      </c>
      <c r="D99" s="22">
        <v>38687</v>
      </c>
      <c r="E99">
        <v>40.65</v>
      </c>
      <c r="F99">
        <v>42.65</v>
      </c>
      <c r="G99">
        <v>47.15</v>
      </c>
      <c r="I99">
        <v>29.4</v>
      </c>
      <c r="J99">
        <v>30.65</v>
      </c>
      <c r="K99">
        <v>33.65</v>
      </c>
      <c r="M99" s="22">
        <v>39569</v>
      </c>
      <c r="N99">
        <v>59.75</v>
      </c>
      <c r="O99">
        <v>63</v>
      </c>
      <c r="P99">
        <v>68</v>
      </c>
      <c r="Q99">
        <f t="shared" si="4"/>
        <v>17</v>
      </c>
      <c r="R99">
        <v>44</v>
      </c>
      <c r="S99">
        <v>47.25</v>
      </c>
      <c r="T99">
        <v>52.25</v>
      </c>
      <c r="U99">
        <f t="shared" si="5"/>
        <v>1.0271739130434783</v>
      </c>
      <c r="V99">
        <v>0</v>
      </c>
      <c r="W99">
        <v>0</v>
      </c>
      <c r="X99">
        <v>0</v>
      </c>
      <c r="Z99">
        <v>1E-4</v>
      </c>
      <c r="AA99">
        <v>0.24899906441045142</v>
      </c>
      <c r="AB99">
        <v>1E-4</v>
      </c>
      <c r="AD99">
        <v>1E-4</v>
      </c>
      <c r="AE99">
        <v>0.12449953220522571</v>
      </c>
      <c r="AF99">
        <v>1E-4</v>
      </c>
      <c r="AH99">
        <v>1E-4</v>
      </c>
      <c r="AI99">
        <v>2.15</v>
      </c>
      <c r="AJ99">
        <v>1E-4</v>
      </c>
      <c r="AL99">
        <v>-0.01</v>
      </c>
      <c r="AM99">
        <v>1.075</v>
      </c>
      <c r="AN99">
        <v>0.01</v>
      </c>
      <c r="AP99">
        <v>30</v>
      </c>
      <c r="AQ99">
        <v>0.35</v>
      </c>
      <c r="BQ99">
        <v>39722</v>
      </c>
      <c r="BR99">
        <v>3.887</v>
      </c>
      <c r="BS99">
        <v>3.8919999999999999</v>
      </c>
      <c r="BT99">
        <v>3.8969999999999998</v>
      </c>
      <c r="BU99">
        <v>0.19500000000000001</v>
      </c>
      <c r="BV99">
        <v>0.20250000000000001</v>
      </c>
      <c r="BW99">
        <v>0.21</v>
      </c>
      <c r="BX99">
        <v>-7.0000000000000007E-2</v>
      </c>
      <c r="BZ99">
        <v>7.0000000000000007E-2</v>
      </c>
      <c r="CA99">
        <v>0</v>
      </c>
      <c r="CB99">
        <v>0</v>
      </c>
      <c r="CC99">
        <v>3.887</v>
      </c>
      <c r="CD99">
        <v>0.21</v>
      </c>
    </row>
    <row r="100" spans="1:82">
      <c r="A100" s="22">
        <v>39845</v>
      </c>
      <c r="B100">
        <v>6.3888057666098008E-2</v>
      </c>
      <c r="D100" s="22">
        <v>38718</v>
      </c>
      <c r="E100">
        <v>42.75</v>
      </c>
      <c r="F100">
        <v>45.75</v>
      </c>
      <c r="G100">
        <v>50.25</v>
      </c>
      <c r="I100">
        <v>29.9</v>
      </c>
      <c r="J100">
        <v>31.15</v>
      </c>
      <c r="K100">
        <v>34.15</v>
      </c>
      <c r="M100" s="22">
        <v>39600</v>
      </c>
      <c r="N100">
        <v>83.75</v>
      </c>
      <c r="O100">
        <v>87</v>
      </c>
      <c r="P100">
        <v>92</v>
      </c>
      <c r="Q100">
        <f t="shared" si="4"/>
        <v>25</v>
      </c>
      <c r="R100">
        <v>62</v>
      </c>
      <c r="S100">
        <v>65.25</v>
      </c>
      <c r="T100">
        <v>70.25</v>
      </c>
      <c r="U100">
        <f t="shared" si="5"/>
        <v>1.0524193548387097</v>
      </c>
      <c r="V100">
        <v>0</v>
      </c>
      <c r="W100">
        <v>0</v>
      </c>
      <c r="X100">
        <v>0</v>
      </c>
      <c r="Z100">
        <v>1E-4</v>
      </c>
      <c r="AA100">
        <v>0.2956940311524775</v>
      </c>
      <c r="AB100">
        <v>1E-4</v>
      </c>
      <c r="AD100">
        <v>1E-4</v>
      </c>
      <c r="AE100">
        <v>0.14784701557623875</v>
      </c>
      <c r="AF100">
        <v>1E-4</v>
      </c>
      <c r="AH100">
        <v>1E-4</v>
      </c>
      <c r="AI100">
        <v>1.95</v>
      </c>
      <c r="AJ100">
        <v>1E-4</v>
      </c>
      <c r="AL100">
        <v>-0.01</v>
      </c>
      <c r="AM100">
        <v>0.97499999999999998</v>
      </c>
      <c r="AN100">
        <v>0.01</v>
      </c>
      <c r="AP100">
        <v>31</v>
      </c>
      <c r="AQ100">
        <v>0.35</v>
      </c>
      <c r="BQ100">
        <v>39753</v>
      </c>
      <c r="BR100">
        <v>4.032</v>
      </c>
      <c r="BS100">
        <v>4.0369999999999999</v>
      </c>
      <c r="BT100">
        <v>4.0419999999999998</v>
      </c>
      <c r="BU100">
        <v>0.19500000000000001</v>
      </c>
      <c r="BV100">
        <v>0.20250000000000001</v>
      </c>
      <c r="BW100">
        <v>0.21</v>
      </c>
      <c r="BX100">
        <v>-7.0000000000000007E-2</v>
      </c>
      <c r="BZ100">
        <v>7.0000000000000007E-2</v>
      </c>
      <c r="CA100">
        <v>0</v>
      </c>
      <c r="CB100">
        <v>0</v>
      </c>
      <c r="CC100">
        <v>4.032</v>
      </c>
      <c r="CD100">
        <v>0.21</v>
      </c>
    </row>
    <row r="101" spans="1:82">
      <c r="A101" s="22">
        <v>39873</v>
      </c>
      <c r="B101">
        <v>6.3913601093891007E-2</v>
      </c>
      <c r="D101" s="22">
        <v>38749</v>
      </c>
      <c r="E101">
        <v>41.75</v>
      </c>
      <c r="F101">
        <v>44.75</v>
      </c>
      <c r="G101">
        <v>49.25</v>
      </c>
      <c r="I101">
        <v>29</v>
      </c>
      <c r="J101">
        <v>30.25</v>
      </c>
      <c r="K101">
        <v>33.25</v>
      </c>
      <c r="M101" s="22">
        <v>39630</v>
      </c>
      <c r="N101">
        <v>105.5</v>
      </c>
      <c r="O101">
        <v>108.75</v>
      </c>
      <c r="P101">
        <v>113.75</v>
      </c>
      <c r="Q101">
        <f t="shared" si="4"/>
        <v>33</v>
      </c>
      <c r="R101">
        <v>78.3125</v>
      </c>
      <c r="S101">
        <v>81.5625</v>
      </c>
      <c r="T101">
        <v>86.5625</v>
      </c>
      <c r="U101">
        <f t="shared" si="5"/>
        <v>1.0767326732673268</v>
      </c>
      <c r="V101">
        <v>0</v>
      </c>
      <c r="W101">
        <v>0</v>
      </c>
      <c r="X101">
        <v>0</v>
      </c>
      <c r="Z101">
        <v>1E-4</v>
      </c>
      <c r="AA101">
        <v>0.29521289266976536</v>
      </c>
      <c r="AB101">
        <v>1E-4</v>
      </c>
      <c r="AD101">
        <v>1E-4</v>
      </c>
      <c r="AE101">
        <v>0.14760644633488268</v>
      </c>
      <c r="AF101">
        <v>1E-4</v>
      </c>
      <c r="AH101">
        <v>1E-4</v>
      </c>
      <c r="AI101">
        <v>2.1</v>
      </c>
      <c r="AJ101">
        <v>1E-4</v>
      </c>
      <c r="AL101">
        <v>-0.01</v>
      </c>
      <c r="AM101">
        <v>1.05</v>
      </c>
      <c r="AN101">
        <v>0.01</v>
      </c>
      <c r="AP101">
        <v>31</v>
      </c>
      <c r="AQ101">
        <v>0.35</v>
      </c>
      <c r="BQ101">
        <v>39783</v>
      </c>
      <c r="BR101">
        <v>4.1719999999999997</v>
      </c>
      <c r="BS101">
        <v>4.1769999999999996</v>
      </c>
      <c r="BT101">
        <v>4.1820000000000004</v>
      </c>
      <c r="BU101">
        <v>0.19750000000000001</v>
      </c>
      <c r="BV101">
        <v>0.20499999999999999</v>
      </c>
      <c r="BW101">
        <v>0.21249999999999999</v>
      </c>
      <c r="BX101">
        <v>-7.0000000000000007E-2</v>
      </c>
      <c r="BZ101">
        <v>7.0000000000000007E-2</v>
      </c>
      <c r="CA101">
        <v>0</v>
      </c>
      <c r="CB101">
        <v>0</v>
      </c>
      <c r="CC101">
        <v>4.1719999999999997</v>
      </c>
      <c r="CD101">
        <v>0.21249999999999999</v>
      </c>
    </row>
    <row r="102" spans="1:82">
      <c r="A102" s="22">
        <v>39904</v>
      </c>
      <c r="B102">
        <v>6.3941881317770996E-2</v>
      </c>
      <c r="D102" s="22">
        <v>38777</v>
      </c>
      <c r="E102">
        <v>40.75</v>
      </c>
      <c r="F102">
        <v>43.75</v>
      </c>
      <c r="G102">
        <v>48.25</v>
      </c>
      <c r="I102">
        <v>29</v>
      </c>
      <c r="J102">
        <v>30.25</v>
      </c>
      <c r="K102">
        <v>33.25</v>
      </c>
      <c r="M102" s="22">
        <v>39661</v>
      </c>
      <c r="N102">
        <v>110.5</v>
      </c>
      <c r="O102">
        <v>113.75</v>
      </c>
      <c r="P102">
        <v>118.75</v>
      </c>
      <c r="Q102">
        <f t="shared" si="4"/>
        <v>30</v>
      </c>
      <c r="R102">
        <v>82.0625</v>
      </c>
      <c r="S102">
        <v>85.3125</v>
      </c>
      <c r="T102">
        <v>90.3125</v>
      </c>
      <c r="U102">
        <f t="shared" si="5"/>
        <v>1.0186567164179106</v>
      </c>
      <c r="V102">
        <v>0</v>
      </c>
      <c r="W102">
        <v>0</v>
      </c>
      <c r="X102">
        <v>0</v>
      </c>
      <c r="Z102">
        <v>1E-4</v>
      </c>
      <c r="AA102">
        <v>0.33050402064995199</v>
      </c>
      <c r="AB102">
        <v>1E-4</v>
      </c>
      <c r="AD102">
        <v>1E-4</v>
      </c>
      <c r="AE102">
        <v>0.165252010324976</v>
      </c>
      <c r="AF102">
        <v>1E-4</v>
      </c>
      <c r="AH102">
        <v>1E-4</v>
      </c>
      <c r="AI102">
        <v>2.85</v>
      </c>
      <c r="AJ102">
        <v>1E-4</v>
      </c>
      <c r="AL102">
        <v>-0.01</v>
      </c>
      <c r="AM102">
        <v>1.425</v>
      </c>
      <c r="AN102">
        <v>0.01</v>
      </c>
      <c r="AP102">
        <v>31</v>
      </c>
      <c r="AQ102">
        <v>0.35</v>
      </c>
      <c r="BQ102">
        <v>39814</v>
      </c>
      <c r="BR102">
        <v>4.3899999999999997</v>
      </c>
      <c r="BS102">
        <v>4.3949999999999996</v>
      </c>
      <c r="BT102">
        <v>4.4000000000000004</v>
      </c>
      <c r="BU102">
        <v>0.19750000000000001</v>
      </c>
      <c r="BV102">
        <v>0.20499999999999999</v>
      </c>
      <c r="BW102">
        <v>0.21249999999999999</v>
      </c>
      <c r="BX102">
        <v>-7.0000000000000007E-2</v>
      </c>
      <c r="BZ102">
        <v>7.0000000000000007E-2</v>
      </c>
      <c r="CA102">
        <v>0</v>
      </c>
      <c r="CB102">
        <v>0</v>
      </c>
      <c r="CC102">
        <v>4.3899999999999997</v>
      </c>
      <c r="CD102">
        <v>0.21249999999999999</v>
      </c>
    </row>
    <row r="103" spans="1:82">
      <c r="A103" s="22">
        <v>39934</v>
      </c>
      <c r="B103">
        <v>6.3969249276617013E-2</v>
      </c>
      <c r="D103" s="22">
        <v>38808</v>
      </c>
      <c r="E103">
        <v>40.5</v>
      </c>
      <c r="F103">
        <v>43.5</v>
      </c>
      <c r="G103">
        <v>48</v>
      </c>
      <c r="I103">
        <v>28</v>
      </c>
      <c r="J103">
        <v>29.25</v>
      </c>
      <c r="K103">
        <v>32.25</v>
      </c>
      <c r="M103" s="22">
        <v>39692</v>
      </c>
      <c r="N103">
        <v>103.5</v>
      </c>
      <c r="O103">
        <v>106.75</v>
      </c>
      <c r="P103">
        <v>111.75</v>
      </c>
      <c r="Q103">
        <f t="shared" si="4"/>
        <v>31</v>
      </c>
      <c r="R103">
        <v>76.8125</v>
      </c>
      <c r="S103">
        <v>80.0625</v>
      </c>
      <c r="T103">
        <v>85.0625</v>
      </c>
      <c r="U103">
        <f t="shared" si="5"/>
        <v>1.056930693069307</v>
      </c>
      <c r="V103">
        <v>0</v>
      </c>
      <c r="W103">
        <v>0</v>
      </c>
      <c r="X103">
        <v>0</v>
      </c>
      <c r="Z103">
        <v>1E-4</v>
      </c>
      <c r="AA103">
        <v>0.30560903900811442</v>
      </c>
      <c r="AB103">
        <v>1E-4</v>
      </c>
      <c r="AD103">
        <v>1E-4</v>
      </c>
      <c r="AE103">
        <v>0.15280451950405721</v>
      </c>
      <c r="AF103">
        <v>1E-4</v>
      </c>
      <c r="AH103">
        <v>1E-4</v>
      </c>
      <c r="AI103">
        <v>2.95</v>
      </c>
      <c r="AJ103">
        <v>1E-4</v>
      </c>
      <c r="AL103">
        <v>-0.01</v>
      </c>
      <c r="AM103">
        <v>1.4750000000000001</v>
      </c>
      <c r="AN103">
        <v>0.01</v>
      </c>
      <c r="AP103">
        <v>32</v>
      </c>
      <c r="AQ103">
        <v>0.35</v>
      </c>
      <c r="BQ103">
        <v>39845</v>
      </c>
      <c r="BR103">
        <v>4.2450000000000001</v>
      </c>
      <c r="BS103">
        <v>4.25</v>
      </c>
      <c r="BT103">
        <v>4.2549999999999999</v>
      </c>
      <c r="BU103">
        <v>0.1925</v>
      </c>
      <c r="BV103">
        <v>0.2</v>
      </c>
      <c r="BW103">
        <v>0.20749999999999999</v>
      </c>
      <c r="BX103">
        <v>-7.0000000000000007E-2</v>
      </c>
      <c r="BZ103">
        <v>7.0000000000000007E-2</v>
      </c>
      <c r="CA103">
        <v>0</v>
      </c>
      <c r="CB103">
        <v>0</v>
      </c>
      <c r="CC103">
        <v>4.2450000000000001</v>
      </c>
      <c r="CD103">
        <v>0.20749999999999999</v>
      </c>
    </row>
    <row r="104" spans="1:82">
      <c r="A104" s="22">
        <v>39965</v>
      </c>
      <c r="B104">
        <v>6.3997529501020015E-2</v>
      </c>
      <c r="D104" s="22">
        <v>38838</v>
      </c>
      <c r="E104">
        <v>42.5</v>
      </c>
      <c r="F104">
        <v>45.5</v>
      </c>
      <c r="G104">
        <v>50</v>
      </c>
      <c r="I104">
        <v>28</v>
      </c>
      <c r="J104">
        <v>29.25</v>
      </c>
      <c r="K104">
        <v>32.25</v>
      </c>
      <c r="M104" s="22">
        <v>39722</v>
      </c>
      <c r="N104">
        <v>81.900000000000006</v>
      </c>
      <c r="O104">
        <v>85.15</v>
      </c>
      <c r="P104">
        <v>90.15</v>
      </c>
      <c r="Q104">
        <f t="shared" si="4"/>
        <v>30.000000000000007</v>
      </c>
      <c r="R104">
        <v>60.612499999999997</v>
      </c>
      <c r="S104">
        <v>63.862499999999997</v>
      </c>
      <c r="T104">
        <v>68.862499999999997</v>
      </c>
      <c r="U104">
        <f t="shared" si="5"/>
        <v>1.1579782411604713</v>
      </c>
      <c r="V104">
        <v>0</v>
      </c>
      <c r="W104">
        <v>0</v>
      </c>
      <c r="X104">
        <v>0</v>
      </c>
      <c r="Z104">
        <v>1E-4</v>
      </c>
      <c r="AA104">
        <v>0.27347340585392066</v>
      </c>
      <c r="AB104">
        <v>1E-4</v>
      </c>
      <c r="AD104">
        <v>1E-4</v>
      </c>
      <c r="AE104">
        <v>0.13673670292696033</v>
      </c>
      <c r="AF104">
        <v>1E-4</v>
      </c>
      <c r="AH104">
        <v>1E-4</v>
      </c>
      <c r="AI104">
        <v>2.65</v>
      </c>
      <c r="AJ104">
        <v>1E-4</v>
      </c>
      <c r="AL104">
        <v>-0.01</v>
      </c>
      <c r="AM104">
        <v>1.325</v>
      </c>
      <c r="AN104">
        <v>0.01</v>
      </c>
      <c r="AP104">
        <v>32</v>
      </c>
      <c r="AQ104">
        <v>0.35</v>
      </c>
      <c r="BQ104">
        <v>39873</v>
      </c>
      <c r="BR104">
        <v>4.1100000000000003</v>
      </c>
      <c r="BS104">
        <v>4.1150000000000002</v>
      </c>
      <c r="BT104">
        <v>4.12</v>
      </c>
      <c r="BU104">
        <v>0.1825</v>
      </c>
      <c r="BV104">
        <v>0.19</v>
      </c>
      <c r="BW104">
        <v>0.19750000000000001</v>
      </c>
      <c r="BX104">
        <v>-7.0000000000000007E-2</v>
      </c>
      <c r="BZ104">
        <v>7.0000000000000007E-2</v>
      </c>
      <c r="CA104">
        <v>0</v>
      </c>
      <c r="CB104">
        <v>0</v>
      </c>
      <c r="CC104">
        <v>4.1100000000000003</v>
      </c>
      <c r="CD104">
        <v>0.19750000000000001</v>
      </c>
    </row>
    <row r="105" spans="1:82">
      <c r="A105" s="22">
        <v>39995</v>
      </c>
      <c r="B105">
        <v>6.4024897460372016E-2</v>
      </c>
      <c r="D105" s="22">
        <v>38869</v>
      </c>
      <c r="E105">
        <v>58.5</v>
      </c>
      <c r="F105">
        <v>61.5</v>
      </c>
      <c r="G105">
        <v>66</v>
      </c>
      <c r="I105">
        <v>26</v>
      </c>
      <c r="J105">
        <v>27.25</v>
      </c>
      <c r="K105">
        <v>30.25</v>
      </c>
      <c r="M105" s="22">
        <v>39753</v>
      </c>
      <c r="N105">
        <v>61.9</v>
      </c>
      <c r="O105">
        <v>65.150000000000006</v>
      </c>
      <c r="P105">
        <v>70.150000000000006</v>
      </c>
      <c r="Q105">
        <f t="shared" si="4"/>
        <v>21.000000000000007</v>
      </c>
      <c r="R105">
        <v>45.612499999999997</v>
      </c>
      <c r="S105">
        <v>48.862499999999997</v>
      </c>
      <c r="T105">
        <v>53.862499999999997</v>
      </c>
      <c r="U105">
        <f t="shared" si="5"/>
        <v>1.1067383918459797</v>
      </c>
      <c r="V105">
        <v>0</v>
      </c>
      <c r="W105">
        <v>0</v>
      </c>
      <c r="X105">
        <v>0</v>
      </c>
      <c r="Z105">
        <v>1E-4</v>
      </c>
      <c r="AA105">
        <v>0.27036523525236822</v>
      </c>
      <c r="AB105">
        <v>1E-4</v>
      </c>
      <c r="AD105">
        <v>1E-4</v>
      </c>
      <c r="AE105">
        <v>0.13518261762618411</v>
      </c>
      <c r="AF105">
        <v>1E-4</v>
      </c>
      <c r="AH105">
        <v>1E-4</v>
      </c>
      <c r="AI105">
        <v>1.9</v>
      </c>
      <c r="AJ105">
        <v>1E-4</v>
      </c>
      <c r="AL105">
        <v>-0.01</v>
      </c>
      <c r="AM105">
        <v>0.95</v>
      </c>
      <c r="AN105">
        <v>0.01</v>
      </c>
      <c r="AP105">
        <v>32</v>
      </c>
      <c r="AQ105">
        <v>0.35</v>
      </c>
      <c r="BQ105">
        <v>39904</v>
      </c>
      <c r="BR105">
        <v>3.95</v>
      </c>
      <c r="BS105">
        <v>3.9550000000000001</v>
      </c>
      <c r="BT105">
        <v>3.96</v>
      </c>
      <c r="BU105">
        <v>0.1825</v>
      </c>
      <c r="BV105">
        <v>0.19</v>
      </c>
      <c r="BW105">
        <v>0.19750000000000001</v>
      </c>
      <c r="BX105">
        <v>-7.0000000000000007E-2</v>
      </c>
      <c r="BZ105">
        <v>7.0000000000000007E-2</v>
      </c>
      <c r="CA105">
        <v>0</v>
      </c>
      <c r="CB105">
        <v>0</v>
      </c>
      <c r="CC105">
        <v>3.95</v>
      </c>
      <c r="CD105">
        <v>0.19750000000000001</v>
      </c>
    </row>
    <row r="106" spans="1:82">
      <c r="A106" s="22">
        <v>40026</v>
      </c>
      <c r="B106">
        <v>6.4053177685296017E-2</v>
      </c>
      <c r="D106" s="22">
        <v>38899</v>
      </c>
      <c r="E106">
        <v>73</v>
      </c>
      <c r="F106">
        <v>76</v>
      </c>
      <c r="G106">
        <v>80.5</v>
      </c>
      <c r="I106">
        <v>40</v>
      </c>
      <c r="J106">
        <v>41.25</v>
      </c>
      <c r="K106">
        <v>44.25</v>
      </c>
      <c r="M106" s="22">
        <v>39783</v>
      </c>
      <c r="N106">
        <v>59.9</v>
      </c>
      <c r="O106">
        <v>63.15</v>
      </c>
      <c r="P106">
        <v>68.150000000000006</v>
      </c>
      <c r="Q106">
        <f t="shared" si="4"/>
        <v>20</v>
      </c>
      <c r="R106">
        <v>44.112499999999997</v>
      </c>
      <c r="S106">
        <v>47.362499999999997</v>
      </c>
      <c r="T106">
        <v>52.362499999999997</v>
      </c>
      <c r="U106">
        <f t="shared" si="5"/>
        <v>1.0976245654692931</v>
      </c>
      <c r="V106">
        <v>0</v>
      </c>
      <c r="W106">
        <v>0</v>
      </c>
      <c r="X106">
        <v>0</v>
      </c>
      <c r="Z106">
        <v>1E-4</v>
      </c>
      <c r="AA106">
        <v>0.27599237289844603</v>
      </c>
      <c r="AB106">
        <v>1E-4</v>
      </c>
      <c r="AD106">
        <v>1E-4</v>
      </c>
      <c r="AE106">
        <v>0.13799618644922301</v>
      </c>
      <c r="AF106">
        <v>1E-4</v>
      </c>
      <c r="AH106">
        <v>1E-4</v>
      </c>
      <c r="AI106">
        <v>1.7</v>
      </c>
      <c r="AJ106">
        <v>1E-4</v>
      </c>
      <c r="AL106">
        <v>-0.01</v>
      </c>
      <c r="AM106">
        <v>0.85</v>
      </c>
      <c r="AN106">
        <v>0.01</v>
      </c>
      <c r="AP106">
        <v>33</v>
      </c>
      <c r="AQ106">
        <v>0.35</v>
      </c>
      <c r="BQ106">
        <v>39934</v>
      </c>
      <c r="BR106">
        <v>3.915</v>
      </c>
      <c r="BS106">
        <v>3.92</v>
      </c>
      <c r="BT106">
        <v>3.9249999999999998</v>
      </c>
      <c r="BU106">
        <v>0.1825</v>
      </c>
      <c r="BV106">
        <v>0.19</v>
      </c>
      <c r="BW106">
        <v>0.19750000000000001</v>
      </c>
      <c r="BX106">
        <v>-7.0000000000000007E-2</v>
      </c>
      <c r="BZ106">
        <v>7.0000000000000007E-2</v>
      </c>
      <c r="CA106">
        <v>0</v>
      </c>
      <c r="CB106">
        <v>0</v>
      </c>
      <c r="CC106">
        <v>3.915</v>
      </c>
      <c r="CD106">
        <v>0.19750000000000001</v>
      </c>
    </row>
    <row r="107" spans="1:82">
      <c r="A107" s="22">
        <v>40057</v>
      </c>
      <c r="B107">
        <v>6.4081457910485001E-2</v>
      </c>
      <c r="D107" s="22">
        <v>38930</v>
      </c>
      <c r="E107">
        <v>81</v>
      </c>
      <c r="F107">
        <v>84</v>
      </c>
      <c r="G107">
        <v>88.5</v>
      </c>
      <c r="I107">
        <v>44</v>
      </c>
      <c r="J107">
        <v>45.25</v>
      </c>
      <c r="K107">
        <v>48.25</v>
      </c>
      <c r="M107" s="22">
        <v>39814</v>
      </c>
      <c r="N107">
        <v>74.25</v>
      </c>
      <c r="O107">
        <v>77.5</v>
      </c>
      <c r="P107">
        <v>82.5</v>
      </c>
      <c r="Q107">
        <f t="shared" si="4"/>
        <v>31</v>
      </c>
      <c r="R107">
        <v>54.875</v>
      </c>
      <c r="S107">
        <v>58.125</v>
      </c>
      <c r="T107">
        <v>63.125</v>
      </c>
      <c r="U107">
        <f t="shared" si="5"/>
        <v>1.25</v>
      </c>
      <c r="V107">
        <v>0</v>
      </c>
      <c r="W107">
        <v>0</v>
      </c>
      <c r="X107">
        <v>0</v>
      </c>
      <c r="Z107">
        <v>1E-4</v>
      </c>
      <c r="AA107">
        <v>0.24864752830547485</v>
      </c>
      <c r="AB107">
        <v>1E-4</v>
      </c>
      <c r="AD107">
        <v>1E-4</v>
      </c>
      <c r="AE107">
        <v>0.12432376415273742</v>
      </c>
      <c r="AF107">
        <v>1E-4</v>
      </c>
      <c r="AH107">
        <v>1E-4</v>
      </c>
      <c r="AI107">
        <v>1.6</v>
      </c>
      <c r="AJ107">
        <v>1E-4</v>
      </c>
      <c r="AL107">
        <v>-0.01</v>
      </c>
      <c r="AM107">
        <v>0.8</v>
      </c>
      <c r="AN107">
        <v>0.01</v>
      </c>
      <c r="AP107">
        <v>33</v>
      </c>
      <c r="AQ107">
        <v>0.35</v>
      </c>
      <c r="BQ107">
        <v>39965</v>
      </c>
      <c r="BR107">
        <v>3.9350000000000001</v>
      </c>
      <c r="BS107">
        <v>3.94</v>
      </c>
      <c r="BT107">
        <v>3.9449999999999998</v>
      </c>
      <c r="BU107">
        <v>0.1825</v>
      </c>
      <c r="BV107">
        <v>0.19</v>
      </c>
      <c r="BW107">
        <v>0.19750000000000001</v>
      </c>
      <c r="BX107">
        <v>-7.0000000000000007E-2</v>
      </c>
      <c r="BZ107">
        <v>7.0000000000000007E-2</v>
      </c>
      <c r="CA107">
        <v>0</v>
      </c>
      <c r="CB107">
        <v>0</v>
      </c>
      <c r="CC107">
        <v>3.9350000000000001</v>
      </c>
      <c r="CD107">
        <v>0.19750000000000001</v>
      </c>
    </row>
    <row r="108" spans="1:82">
      <c r="A108" s="22">
        <v>40087</v>
      </c>
      <c r="B108">
        <v>6.4108825870599018E-2</v>
      </c>
      <c r="D108" s="22">
        <v>38961</v>
      </c>
      <c r="E108">
        <v>73</v>
      </c>
      <c r="F108">
        <v>76</v>
      </c>
      <c r="G108">
        <v>80.5</v>
      </c>
      <c r="I108">
        <v>41</v>
      </c>
      <c r="J108">
        <v>42.25</v>
      </c>
      <c r="K108">
        <v>45.25</v>
      </c>
      <c r="M108" s="22">
        <v>39845</v>
      </c>
      <c r="N108">
        <v>66.743952568549787</v>
      </c>
      <c r="O108">
        <v>69.993952568549787</v>
      </c>
      <c r="P108">
        <v>74.993952568549787</v>
      </c>
      <c r="Q108">
        <f t="shared" ref="Q108:Q138" si="6">O108-F137</f>
        <v>24</v>
      </c>
      <c r="R108">
        <v>49.24546442641234</v>
      </c>
      <c r="S108">
        <v>52.49546442641234</v>
      </c>
      <c r="T108">
        <v>57.49546442641234</v>
      </c>
      <c r="U108">
        <f t="shared" ref="U108:U138" si="7">S108/F137</f>
        <v>1.1413557977686881</v>
      </c>
      <c r="V108">
        <v>0</v>
      </c>
      <c r="W108">
        <v>0</v>
      </c>
      <c r="X108">
        <v>0</v>
      </c>
      <c r="Z108">
        <v>1E-4</v>
      </c>
      <c r="AA108">
        <v>0.25252905269672216</v>
      </c>
      <c r="AB108">
        <v>1E-4</v>
      </c>
      <c r="AD108">
        <v>1E-4</v>
      </c>
      <c r="AE108">
        <v>0.12626452634836108</v>
      </c>
      <c r="AF108">
        <v>1E-4</v>
      </c>
      <c r="AH108">
        <v>1E-4</v>
      </c>
      <c r="AI108">
        <v>1.8</v>
      </c>
      <c r="AJ108">
        <v>1E-4</v>
      </c>
      <c r="AL108">
        <v>-0.01</v>
      </c>
      <c r="AM108">
        <v>0.9</v>
      </c>
      <c r="AN108">
        <v>0.01</v>
      </c>
      <c r="AP108">
        <v>33</v>
      </c>
      <c r="AQ108">
        <v>0.35</v>
      </c>
      <c r="BQ108">
        <v>39995</v>
      </c>
      <c r="BR108">
        <v>3.9280000000000004</v>
      </c>
      <c r="BS108">
        <v>3.9330000000000003</v>
      </c>
      <c r="BT108">
        <v>3.9380000000000002</v>
      </c>
      <c r="BU108">
        <v>0.1825</v>
      </c>
      <c r="BV108">
        <v>0.19</v>
      </c>
      <c r="BW108">
        <v>0.19750000000000001</v>
      </c>
      <c r="BX108">
        <v>-7.0000000000000007E-2</v>
      </c>
      <c r="BZ108">
        <v>7.0000000000000007E-2</v>
      </c>
      <c r="CA108">
        <v>0</v>
      </c>
      <c r="CB108">
        <v>0</v>
      </c>
      <c r="CC108">
        <v>3.9280000000000004</v>
      </c>
      <c r="CD108">
        <v>0.19750000000000001</v>
      </c>
    </row>
    <row r="109" spans="1:82">
      <c r="A109" s="22">
        <v>40118</v>
      </c>
      <c r="B109">
        <v>6.4137106096310015E-2</v>
      </c>
      <c r="D109" s="22">
        <v>38991</v>
      </c>
      <c r="E109">
        <v>51.65</v>
      </c>
      <c r="F109">
        <v>54.65</v>
      </c>
      <c r="G109">
        <v>59.15</v>
      </c>
      <c r="I109">
        <v>34</v>
      </c>
      <c r="J109">
        <v>35.25</v>
      </c>
      <c r="K109">
        <v>38.25</v>
      </c>
      <c r="M109" s="22">
        <v>39873</v>
      </c>
      <c r="N109">
        <v>64.743952568549787</v>
      </c>
      <c r="O109">
        <v>67.993952568549787</v>
      </c>
      <c r="P109">
        <v>72.993952568549787</v>
      </c>
      <c r="Q109">
        <f t="shared" si="6"/>
        <v>23</v>
      </c>
      <c r="R109">
        <v>47.74546442641234</v>
      </c>
      <c r="S109">
        <v>50.99546442641234</v>
      </c>
      <c r="T109">
        <v>55.99546442641234</v>
      </c>
      <c r="U109">
        <f t="shared" si="7"/>
        <v>1.1333848554140482</v>
      </c>
      <c r="V109">
        <v>0</v>
      </c>
      <c r="W109">
        <v>0</v>
      </c>
      <c r="X109">
        <v>0</v>
      </c>
      <c r="Z109">
        <v>1E-4</v>
      </c>
      <c r="AA109">
        <v>0.25835875220267474</v>
      </c>
      <c r="AB109">
        <v>1E-4</v>
      </c>
      <c r="AD109">
        <v>1E-4</v>
      </c>
      <c r="AE109">
        <v>0.12917937610133737</v>
      </c>
      <c r="AF109">
        <v>1E-4</v>
      </c>
      <c r="AH109">
        <v>1E-4</v>
      </c>
      <c r="AI109">
        <v>1.95</v>
      </c>
      <c r="AJ109">
        <v>1E-4</v>
      </c>
      <c r="AL109">
        <v>-0.01</v>
      </c>
      <c r="AM109">
        <v>0.97499999999999998</v>
      </c>
      <c r="AN109">
        <v>0.01</v>
      </c>
      <c r="AP109">
        <v>34</v>
      </c>
      <c r="AQ109">
        <v>0.35</v>
      </c>
      <c r="BQ109">
        <v>40026</v>
      </c>
      <c r="BR109">
        <v>3.93</v>
      </c>
      <c r="BS109">
        <v>3.9350000000000001</v>
      </c>
      <c r="BT109">
        <v>3.94</v>
      </c>
      <c r="BU109">
        <v>0.1825</v>
      </c>
      <c r="BV109">
        <v>0.19</v>
      </c>
      <c r="BW109">
        <v>0.19750000000000001</v>
      </c>
      <c r="BX109">
        <v>-7.0000000000000007E-2</v>
      </c>
      <c r="BZ109">
        <v>7.0000000000000007E-2</v>
      </c>
      <c r="CA109">
        <v>0</v>
      </c>
      <c r="CB109">
        <v>0</v>
      </c>
      <c r="CC109">
        <v>3.93</v>
      </c>
      <c r="CD109">
        <v>0.19750000000000001</v>
      </c>
    </row>
    <row r="110" spans="1:82">
      <c r="A110" s="22">
        <v>40148</v>
      </c>
      <c r="B110">
        <v>6.4164474056929016E-2</v>
      </c>
      <c r="D110" s="22">
        <v>39022</v>
      </c>
      <c r="E110">
        <v>40.65</v>
      </c>
      <c r="F110">
        <v>43.65</v>
      </c>
      <c r="G110">
        <v>48.15</v>
      </c>
      <c r="I110">
        <v>29</v>
      </c>
      <c r="J110">
        <v>30.25</v>
      </c>
      <c r="K110">
        <v>33.25</v>
      </c>
      <c r="M110" s="22">
        <v>39904</v>
      </c>
      <c r="N110">
        <v>58</v>
      </c>
      <c r="O110">
        <v>61.25</v>
      </c>
      <c r="P110">
        <v>66.25</v>
      </c>
      <c r="Q110">
        <f t="shared" si="6"/>
        <v>17</v>
      </c>
      <c r="R110">
        <v>42.6875</v>
      </c>
      <c r="S110">
        <v>45.9375</v>
      </c>
      <c r="T110">
        <v>50.9375</v>
      </c>
      <c r="U110">
        <f t="shared" si="7"/>
        <v>1.0381355932203389</v>
      </c>
      <c r="V110">
        <v>0</v>
      </c>
      <c r="W110">
        <v>0</v>
      </c>
      <c r="X110">
        <v>0</v>
      </c>
      <c r="Z110">
        <v>1E-4</v>
      </c>
      <c r="AA110">
        <v>0.24361644817541414</v>
      </c>
      <c r="AB110">
        <v>1E-4</v>
      </c>
      <c r="AD110">
        <v>1E-4</v>
      </c>
      <c r="AE110">
        <v>0.12180822408770707</v>
      </c>
      <c r="AF110">
        <v>1E-4</v>
      </c>
      <c r="AH110">
        <v>1E-4</v>
      </c>
      <c r="AI110">
        <v>2</v>
      </c>
      <c r="AJ110">
        <v>1E-4</v>
      </c>
      <c r="AL110">
        <v>-0.01</v>
      </c>
      <c r="AM110">
        <v>1</v>
      </c>
      <c r="AN110">
        <v>0.01</v>
      </c>
      <c r="AP110">
        <v>34</v>
      </c>
      <c r="AQ110">
        <v>0.35</v>
      </c>
      <c r="BQ110">
        <v>40057</v>
      </c>
      <c r="BR110">
        <v>3.9470000000000001</v>
      </c>
      <c r="BS110">
        <v>3.952</v>
      </c>
      <c r="BT110">
        <v>3.9569999999999999</v>
      </c>
      <c r="BU110">
        <v>0.1825</v>
      </c>
      <c r="BV110">
        <v>0.19</v>
      </c>
      <c r="BW110">
        <v>0.19750000000000001</v>
      </c>
      <c r="BX110">
        <v>-7.0000000000000007E-2</v>
      </c>
      <c r="BZ110">
        <v>7.0000000000000007E-2</v>
      </c>
      <c r="CA110">
        <v>0</v>
      </c>
      <c r="CB110">
        <v>0</v>
      </c>
      <c r="CC110">
        <v>3.9470000000000001</v>
      </c>
      <c r="CD110">
        <v>0.19750000000000001</v>
      </c>
    </row>
    <row r="111" spans="1:82">
      <c r="A111" s="22">
        <v>40179</v>
      </c>
      <c r="B111">
        <v>6.4192754283162026E-2</v>
      </c>
      <c r="D111" s="22">
        <v>39052</v>
      </c>
      <c r="E111">
        <v>39.65</v>
      </c>
      <c r="F111">
        <v>42.65</v>
      </c>
      <c r="G111">
        <v>47.15</v>
      </c>
      <c r="I111">
        <v>29</v>
      </c>
      <c r="J111">
        <v>30.25</v>
      </c>
      <c r="K111">
        <v>33.25</v>
      </c>
      <c r="M111" s="22">
        <v>39934</v>
      </c>
      <c r="N111">
        <v>60.400415102391371</v>
      </c>
      <c r="O111">
        <v>63.650415102391371</v>
      </c>
      <c r="P111">
        <v>68.650415102391378</v>
      </c>
      <c r="Q111">
        <f t="shared" si="6"/>
        <v>16.999999999999993</v>
      </c>
      <c r="R111">
        <v>44.487811326793533</v>
      </c>
      <c r="S111">
        <v>47.737811326793533</v>
      </c>
      <c r="T111">
        <v>52.737811326793533</v>
      </c>
      <c r="U111">
        <f t="shared" si="7"/>
        <v>1.0233094651358507</v>
      </c>
      <c r="V111">
        <v>0</v>
      </c>
      <c r="W111">
        <v>0</v>
      </c>
      <c r="X111">
        <v>0</v>
      </c>
      <c r="Z111">
        <v>1E-4</v>
      </c>
      <c r="AA111">
        <v>0.24291392340057696</v>
      </c>
      <c r="AB111">
        <v>1E-4</v>
      </c>
      <c r="AD111">
        <v>1E-4</v>
      </c>
      <c r="AE111">
        <v>0.12145696170028848</v>
      </c>
      <c r="AF111">
        <v>1E-4</v>
      </c>
      <c r="AH111">
        <v>1E-4</v>
      </c>
      <c r="AI111">
        <v>2.15</v>
      </c>
      <c r="AJ111">
        <v>1E-4</v>
      </c>
      <c r="AL111">
        <v>-0.01</v>
      </c>
      <c r="AM111">
        <v>1.075</v>
      </c>
      <c r="AN111">
        <v>0.01</v>
      </c>
      <c r="AP111">
        <v>34</v>
      </c>
      <c r="AQ111">
        <v>0.35</v>
      </c>
      <c r="BQ111">
        <v>40087</v>
      </c>
      <c r="BR111">
        <v>3.9569999999999999</v>
      </c>
      <c r="BS111">
        <v>3.9620000000000002</v>
      </c>
      <c r="BT111">
        <v>3.9670000000000001</v>
      </c>
      <c r="BU111">
        <v>0.1825</v>
      </c>
      <c r="BV111">
        <v>0.19</v>
      </c>
      <c r="BW111">
        <v>0.19750000000000001</v>
      </c>
      <c r="BX111">
        <v>-7.0000000000000007E-2</v>
      </c>
      <c r="BZ111">
        <v>7.0000000000000007E-2</v>
      </c>
      <c r="CA111">
        <v>0</v>
      </c>
      <c r="CB111">
        <v>0</v>
      </c>
      <c r="CC111">
        <v>3.9569999999999999</v>
      </c>
      <c r="CD111">
        <v>0.19750000000000001</v>
      </c>
    </row>
    <row r="112" spans="1:82">
      <c r="A112" s="22">
        <v>40210</v>
      </c>
      <c r="B112">
        <v>6.4221034509660019E-2</v>
      </c>
      <c r="D112" s="22">
        <v>39083</v>
      </c>
      <c r="E112">
        <v>43</v>
      </c>
      <c r="F112">
        <v>46</v>
      </c>
      <c r="G112">
        <v>51</v>
      </c>
      <c r="I112">
        <v>29.65</v>
      </c>
      <c r="J112">
        <v>31.15</v>
      </c>
      <c r="K112">
        <v>35.15</v>
      </c>
      <c r="M112" s="22">
        <v>39965</v>
      </c>
      <c r="N112">
        <v>84.400415102391378</v>
      </c>
      <c r="O112">
        <v>87.650415102391378</v>
      </c>
      <c r="P112">
        <v>92.650415102391378</v>
      </c>
      <c r="Q112">
        <f t="shared" si="6"/>
        <v>25.000000000000007</v>
      </c>
      <c r="R112">
        <v>62.487811326793533</v>
      </c>
      <c r="S112">
        <v>65.737811326793533</v>
      </c>
      <c r="T112">
        <v>70.737811326793533</v>
      </c>
      <c r="U112">
        <f t="shared" si="7"/>
        <v>1.0492797409140282</v>
      </c>
      <c r="V112">
        <v>0</v>
      </c>
      <c r="W112">
        <v>0</v>
      </c>
      <c r="X112">
        <v>0</v>
      </c>
      <c r="Z112">
        <v>1E-4</v>
      </c>
      <c r="AA112">
        <v>0.28590976596271472</v>
      </c>
      <c r="AB112">
        <v>1E-4</v>
      </c>
      <c r="AD112">
        <v>1E-4</v>
      </c>
      <c r="AE112">
        <v>0.14295488298135736</v>
      </c>
      <c r="AF112">
        <v>1E-4</v>
      </c>
      <c r="AH112">
        <v>1E-4</v>
      </c>
      <c r="AI112">
        <v>1.95</v>
      </c>
      <c r="AJ112">
        <v>1E-4</v>
      </c>
      <c r="AL112">
        <v>-0.01</v>
      </c>
      <c r="AM112">
        <v>0.97499999999999998</v>
      </c>
      <c r="AN112">
        <v>0.01</v>
      </c>
      <c r="AP112">
        <v>35</v>
      </c>
      <c r="AQ112">
        <v>0.35</v>
      </c>
      <c r="BQ112">
        <v>40118</v>
      </c>
      <c r="BR112">
        <v>4.1020000000000003</v>
      </c>
      <c r="BS112">
        <v>4.1070000000000002</v>
      </c>
      <c r="BT112">
        <v>4.1120000000000001</v>
      </c>
      <c r="BU112">
        <v>0.1825</v>
      </c>
      <c r="BV112">
        <v>0.19</v>
      </c>
      <c r="BW112">
        <v>0.19750000000000001</v>
      </c>
      <c r="BX112">
        <v>-7.0000000000000007E-2</v>
      </c>
      <c r="BZ112">
        <v>7.0000000000000007E-2</v>
      </c>
      <c r="CA112">
        <v>0</v>
      </c>
      <c r="CB112">
        <v>0</v>
      </c>
      <c r="CC112">
        <v>4.1020000000000003</v>
      </c>
      <c r="CD112">
        <v>0.19750000000000001</v>
      </c>
    </row>
    <row r="113" spans="1:82">
      <c r="A113" s="22">
        <v>40238</v>
      </c>
      <c r="B113">
        <v>6.4246577940274011E-2</v>
      </c>
      <c r="D113" s="22">
        <v>39114</v>
      </c>
      <c r="E113">
        <v>42</v>
      </c>
      <c r="F113">
        <v>45</v>
      </c>
      <c r="G113">
        <v>50</v>
      </c>
      <c r="I113">
        <v>28.75</v>
      </c>
      <c r="J113">
        <v>30.25</v>
      </c>
      <c r="K113">
        <v>34.25</v>
      </c>
      <c r="M113" s="22">
        <v>39995</v>
      </c>
      <c r="N113">
        <v>105.75</v>
      </c>
      <c r="O113">
        <v>109</v>
      </c>
      <c r="P113">
        <v>114</v>
      </c>
      <c r="Q113">
        <f t="shared" si="6"/>
        <v>33</v>
      </c>
      <c r="R113">
        <v>78.5</v>
      </c>
      <c r="S113">
        <v>81.75</v>
      </c>
      <c r="T113">
        <v>86.75</v>
      </c>
      <c r="U113">
        <f t="shared" si="7"/>
        <v>1.075657894736842</v>
      </c>
      <c r="V113">
        <v>0</v>
      </c>
      <c r="W113">
        <v>0</v>
      </c>
      <c r="X113">
        <v>0</v>
      </c>
      <c r="Z113">
        <v>1E-4</v>
      </c>
      <c r="AA113">
        <v>0.28543282756025623</v>
      </c>
      <c r="AB113">
        <v>1E-4</v>
      </c>
      <c r="AD113">
        <v>1E-4</v>
      </c>
      <c r="AE113">
        <v>0.14271641378012812</v>
      </c>
      <c r="AF113">
        <v>1E-4</v>
      </c>
      <c r="AH113">
        <v>1E-4</v>
      </c>
      <c r="AI113">
        <v>2.1</v>
      </c>
      <c r="AJ113">
        <v>1E-4</v>
      </c>
      <c r="AL113">
        <v>-0.01</v>
      </c>
      <c r="AM113">
        <v>1.05</v>
      </c>
      <c r="AN113">
        <v>0.01</v>
      </c>
      <c r="AP113">
        <v>35</v>
      </c>
      <c r="AQ113">
        <v>0.35</v>
      </c>
      <c r="BQ113">
        <v>40148</v>
      </c>
      <c r="BR113">
        <v>4.242</v>
      </c>
      <c r="BS113">
        <v>4.2469999999999999</v>
      </c>
      <c r="BT113">
        <v>4.2519999999999998</v>
      </c>
      <c r="BU113">
        <v>0.185</v>
      </c>
      <c r="BV113">
        <v>0.1925</v>
      </c>
      <c r="BW113">
        <v>0.2</v>
      </c>
      <c r="BX113">
        <v>-7.0000000000000007E-2</v>
      </c>
      <c r="BZ113">
        <v>7.0000000000000007E-2</v>
      </c>
      <c r="CA113">
        <v>0</v>
      </c>
      <c r="CB113">
        <v>0</v>
      </c>
      <c r="CC113">
        <v>4.242</v>
      </c>
      <c r="CD113">
        <v>0.2</v>
      </c>
    </row>
    <row r="114" spans="1:82">
      <c r="A114" s="22">
        <v>40269</v>
      </c>
      <c r="B114">
        <v>6.4274858167277016E-2</v>
      </c>
      <c r="D114" s="22">
        <v>39142</v>
      </c>
      <c r="E114">
        <v>41</v>
      </c>
      <c r="F114">
        <v>44</v>
      </c>
      <c r="G114">
        <v>49</v>
      </c>
      <c r="I114">
        <v>28.75</v>
      </c>
      <c r="J114">
        <v>30.25</v>
      </c>
      <c r="K114">
        <v>34.25</v>
      </c>
      <c r="M114" s="22">
        <v>40026</v>
      </c>
      <c r="N114">
        <v>109.49935504393468</v>
      </c>
      <c r="O114">
        <v>112.74935504393468</v>
      </c>
      <c r="P114">
        <v>117.74935504393468</v>
      </c>
      <c r="Q114">
        <f t="shared" si="6"/>
        <v>30</v>
      </c>
      <c r="R114">
        <v>81.312016282951021</v>
      </c>
      <c r="S114">
        <v>84.562016282951021</v>
      </c>
      <c r="T114">
        <v>89.562016282951021</v>
      </c>
      <c r="U114">
        <f t="shared" si="7"/>
        <v>1.0219054425022882</v>
      </c>
      <c r="V114">
        <v>0</v>
      </c>
      <c r="W114">
        <v>0</v>
      </c>
      <c r="X114">
        <v>0</v>
      </c>
      <c r="Z114">
        <v>1E-4</v>
      </c>
      <c r="AA114">
        <v>0.31792003270335895</v>
      </c>
      <c r="AB114">
        <v>1E-4</v>
      </c>
      <c r="AD114">
        <v>1E-4</v>
      </c>
      <c r="AE114">
        <v>0.15896001635167947</v>
      </c>
      <c r="AF114">
        <v>1E-4</v>
      </c>
      <c r="AH114">
        <v>1E-4</v>
      </c>
      <c r="AI114">
        <v>2.85</v>
      </c>
      <c r="AJ114">
        <v>1E-4</v>
      </c>
      <c r="AL114">
        <v>-0.01</v>
      </c>
      <c r="AM114">
        <v>1.425</v>
      </c>
      <c r="AN114">
        <v>0.01</v>
      </c>
      <c r="AP114">
        <v>35</v>
      </c>
      <c r="AQ114">
        <v>0.35</v>
      </c>
      <c r="BQ114">
        <v>40179</v>
      </c>
      <c r="BR114">
        <v>4.4800000000000004</v>
      </c>
      <c r="BS114">
        <v>4.4850000000000003</v>
      </c>
      <c r="BT114">
        <v>4.49</v>
      </c>
      <c r="BU114">
        <v>0.185</v>
      </c>
      <c r="BV114">
        <v>0.1925</v>
      </c>
      <c r="BW114">
        <v>0.2</v>
      </c>
      <c r="BX114">
        <v>-7.0000000000000007E-2</v>
      </c>
      <c r="BZ114">
        <v>7.0000000000000007E-2</v>
      </c>
      <c r="CA114">
        <v>0</v>
      </c>
      <c r="CB114">
        <v>0</v>
      </c>
      <c r="CC114">
        <v>4.4800000000000004</v>
      </c>
      <c r="CD114">
        <v>0.2</v>
      </c>
    </row>
    <row r="115" spans="1:82">
      <c r="A115" s="22">
        <v>40299</v>
      </c>
      <c r="B115">
        <v>6.4302226129145018E-2</v>
      </c>
      <c r="D115" s="22">
        <v>39173</v>
      </c>
      <c r="E115">
        <v>40.75</v>
      </c>
      <c r="F115">
        <v>43.75</v>
      </c>
      <c r="G115">
        <v>48.75</v>
      </c>
      <c r="I115">
        <v>27.75</v>
      </c>
      <c r="J115">
        <v>29.25</v>
      </c>
      <c r="K115">
        <v>33.25</v>
      </c>
      <c r="M115" s="22">
        <v>40057</v>
      </c>
      <c r="N115">
        <v>102.49935504393468</v>
      </c>
      <c r="O115">
        <v>105.74935504393468</v>
      </c>
      <c r="P115">
        <v>110.74935504393468</v>
      </c>
      <c r="Q115">
        <f t="shared" si="6"/>
        <v>31</v>
      </c>
      <c r="R115">
        <v>76.062016282951021</v>
      </c>
      <c r="S115">
        <v>79.312016282951021</v>
      </c>
      <c r="T115">
        <v>84.312016282951021</v>
      </c>
      <c r="U115">
        <f t="shared" si="7"/>
        <v>1.0610394730005976</v>
      </c>
      <c r="V115">
        <v>0</v>
      </c>
      <c r="W115">
        <v>0</v>
      </c>
      <c r="X115">
        <v>0</v>
      </c>
      <c r="Z115">
        <v>1E-4</v>
      </c>
      <c r="AA115">
        <v>0.29494573782976641</v>
      </c>
      <c r="AB115">
        <v>1E-4</v>
      </c>
      <c r="AD115">
        <v>1E-4</v>
      </c>
      <c r="AE115">
        <v>0.1474728689148832</v>
      </c>
      <c r="AF115">
        <v>1E-4</v>
      </c>
      <c r="AH115">
        <v>1E-4</v>
      </c>
      <c r="AI115">
        <v>2.95</v>
      </c>
      <c r="AJ115">
        <v>1E-4</v>
      </c>
      <c r="AL115">
        <v>-0.01</v>
      </c>
      <c r="AM115">
        <v>1.4750000000000001</v>
      </c>
      <c r="AN115">
        <v>0.01</v>
      </c>
      <c r="AP115">
        <v>36</v>
      </c>
      <c r="AQ115">
        <v>0.35</v>
      </c>
      <c r="BQ115">
        <v>40210</v>
      </c>
      <c r="BR115">
        <v>4.335</v>
      </c>
      <c r="BS115">
        <v>4.34</v>
      </c>
      <c r="BT115">
        <v>4.3449999999999998</v>
      </c>
      <c r="BU115">
        <v>0.18</v>
      </c>
      <c r="BV115">
        <v>0.1875</v>
      </c>
      <c r="BW115">
        <v>0.19500000000000001</v>
      </c>
      <c r="BX115">
        <v>-7.0000000000000007E-2</v>
      </c>
      <c r="BZ115">
        <v>7.0000000000000007E-2</v>
      </c>
      <c r="CA115">
        <v>0</v>
      </c>
      <c r="CB115">
        <v>0</v>
      </c>
      <c r="CC115">
        <v>4.335</v>
      </c>
      <c r="CD115">
        <v>0.19500000000000001</v>
      </c>
    </row>
    <row r="116" spans="1:82">
      <c r="A116" s="22">
        <v>40330</v>
      </c>
      <c r="B116">
        <v>6.4330506356670009E-2</v>
      </c>
      <c r="D116" s="22">
        <v>39203</v>
      </c>
      <c r="E116">
        <v>42.75</v>
      </c>
      <c r="F116">
        <v>45.75</v>
      </c>
      <c r="G116">
        <v>50.75</v>
      </c>
      <c r="I116">
        <v>27.75</v>
      </c>
      <c r="J116">
        <v>29.25</v>
      </c>
      <c r="K116">
        <v>33.25</v>
      </c>
      <c r="M116" s="22">
        <v>40087</v>
      </c>
      <c r="N116">
        <v>82.15</v>
      </c>
      <c r="O116">
        <v>85.4</v>
      </c>
      <c r="P116">
        <v>90.4</v>
      </c>
      <c r="Q116">
        <f t="shared" si="6"/>
        <v>30.000000000000007</v>
      </c>
      <c r="R116">
        <v>60.8</v>
      </c>
      <c r="S116">
        <v>64.05</v>
      </c>
      <c r="T116">
        <v>69.05</v>
      </c>
      <c r="U116">
        <f t="shared" si="7"/>
        <v>1.1561371841155235</v>
      </c>
      <c r="V116">
        <v>0</v>
      </c>
      <c r="W116">
        <v>0</v>
      </c>
      <c r="X116">
        <v>0</v>
      </c>
      <c r="Z116">
        <v>1E-4</v>
      </c>
      <c r="AA116">
        <v>0.26529918258753754</v>
      </c>
      <c r="AB116">
        <v>1E-4</v>
      </c>
      <c r="AD116">
        <v>1E-4</v>
      </c>
      <c r="AE116">
        <v>0.13264959129376877</v>
      </c>
      <c r="AF116">
        <v>1E-4</v>
      </c>
      <c r="AH116">
        <v>1E-4</v>
      </c>
      <c r="AI116">
        <v>2.65</v>
      </c>
      <c r="AJ116">
        <v>1E-4</v>
      </c>
      <c r="AL116">
        <v>-0.01</v>
      </c>
      <c r="AM116">
        <v>1.325</v>
      </c>
      <c r="AN116">
        <v>0.01</v>
      </c>
      <c r="AP116">
        <v>36</v>
      </c>
      <c r="AQ116">
        <v>0.35</v>
      </c>
      <c r="BQ116">
        <v>40238</v>
      </c>
      <c r="BR116">
        <v>4.2</v>
      </c>
      <c r="BS116">
        <v>4.2050000000000001</v>
      </c>
      <c r="BT116">
        <v>4.21</v>
      </c>
      <c r="BU116">
        <v>0.17749999999999999</v>
      </c>
      <c r="BV116">
        <v>0.185</v>
      </c>
      <c r="BW116">
        <v>0.1925</v>
      </c>
      <c r="BX116">
        <v>-7.0000000000000007E-2</v>
      </c>
      <c r="BZ116">
        <v>7.0000000000000007E-2</v>
      </c>
      <c r="CA116">
        <v>0</v>
      </c>
      <c r="CB116">
        <v>0</v>
      </c>
      <c r="CC116">
        <v>4.2</v>
      </c>
      <c r="CD116">
        <v>0.1925</v>
      </c>
    </row>
    <row r="117" spans="1:82">
      <c r="A117" s="22">
        <v>40360</v>
      </c>
      <c r="B117">
        <v>6.4357874319044009E-2</v>
      </c>
      <c r="D117" s="22">
        <v>39234</v>
      </c>
      <c r="E117">
        <v>58.75</v>
      </c>
      <c r="F117">
        <v>61.75</v>
      </c>
      <c r="G117">
        <v>66.75</v>
      </c>
      <c r="I117">
        <v>25.75</v>
      </c>
      <c r="J117">
        <v>27.25</v>
      </c>
      <c r="K117">
        <v>31.25</v>
      </c>
      <c r="M117" s="22">
        <v>40118</v>
      </c>
      <c r="N117">
        <v>62.516003269846109</v>
      </c>
      <c r="O117">
        <v>65.766003269846109</v>
      </c>
      <c r="P117">
        <v>70.766003269846109</v>
      </c>
      <c r="Q117">
        <f t="shared" si="6"/>
        <v>21.000000000000007</v>
      </c>
      <c r="R117">
        <v>46.074502452384579</v>
      </c>
      <c r="S117">
        <v>49.324502452384579</v>
      </c>
      <c r="T117">
        <v>54.324502452384579</v>
      </c>
      <c r="U117">
        <f t="shared" si="7"/>
        <v>1.1018294877713382</v>
      </c>
      <c r="V117">
        <v>0</v>
      </c>
      <c r="W117">
        <v>0</v>
      </c>
      <c r="X117">
        <v>0</v>
      </c>
      <c r="Z117">
        <v>1E-4</v>
      </c>
      <c r="AA117">
        <v>0.26240143408756761</v>
      </c>
      <c r="AB117">
        <v>1E-4</v>
      </c>
      <c r="AD117">
        <v>1E-4</v>
      </c>
      <c r="AE117">
        <v>0.1312007170437838</v>
      </c>
      <c r="AF117">
        <v>1E-4</v>
      </c>
      <c r="AH117">
        <v>1E-4</v>
      </c>
      <c r="AI117">
        <v>1.9</v>
      </c>
      <c r="AJ117">
        <v>1E-4</v>
      </c>
      <c r="AL117">
        <v>-0.01</v>
      </c>
      <c r="AM117">
        <v>0.95</v>
      </c>
      <c r="AN117">
        <v>0.01</v>
      </c>
      <c r="AP117">
        <v>36</v>
      </c>
      <c r="AQ117">
        <v>0.35</v>
      </c>
      <c r="BQ117">
        <v>40269</v>
      </c>
      <c r="BR117">
        <v>4.04</v>
      </c>
      <c r="BS117">
        <v>4.0449999999999999</v>
      </c>
      <c r="BT117">
        <v>4.05</v>
      </c>
      <c r="BU117">
        <v>0.17749999999999999</v>
      </c>
      <c r="BV117">
        <v>0.185</v>
      </c>
      <c r="BW117">
        <v>0.1925</v>
      </c>
      <c r="BX117">
        <v>-7.0000000000000007E-2</v>
      </c>
      <c r="BZ117">
        <v>7.0000000000000007E-2</v>
      </c>
      <c r="CA117">
        <v>0</v>
      </c>
      <c r="CB117">
        <v>0</v>
      </c>
      <c r="CC117">
        <v>4.04</v>
      </c>
      <c r="CD117">
        <v>0.1925</v>
      </c>
    </row>
    <row r="118" spans="1:82">
      <c r="A118" s="22">
        <v>40391</v>
      </c>
      <c r="B118">
        <v>6.4386154547091012E-2</v>
      </c>
      <c r="D118" s="22">
        <v>39264</v>
      </c>
      <c r="E118">
        <v>72.5</v>
      </c>
      <c r="F118">
        <v>75.5</v>
      </c>
      <c r="G118">
        <v>80.5</v>
      </c>
      <c r="I118">
        <v>39.75</v>
      </c>
      <c r="J118">
        <v>41.25</v>
      </c>
      <c r="K118">
        <v>45.25</v>
      </c>
      <c r="M118" s="22">
        <v>40148</v>
      </c>
      <c r="N118">
        <v>60.516003269846102</v>
      </c>
      <c r="O118">
        <v>63.766003269846102</v>
      </c>
      <c r="P118">
        <v>68.766003269846095</v>
      </c>
      <c r="Q118">
        <f t="shared" si="6"/>
        <v>20</v>
      </c>
      <c r="R118">
        <v>44.574502452384579</v>
      </c>
      <c r="S118">
        <v>47.824502452384579</v>
      </c>
      <c r="T118">
        <v>52.824502452384579</v>
      </c>
      <c r="U118">
        <f t="shared" si="7"/>
        <v>1.0927317753351882</v>
      </c>
      <c r="V118">
        <v>0</v>
      </c>
      <c r="W118">
        <v>0</v>
      </c>
      <c r="X118">
        <v>0</v>
      </c>
      <c r="Z118">
        <v>1E-4</v>
      </c>
      <c r="AA118">
        <v>0.26755327213778912</v>
      </c>
      <c r="AB118">
        <v>1E-4</v>
      </c>
      <c r="AD118">
        <v>1E-4</v>
      </c>
      <c r="AE118">
        <v>0.13377663606889456</v>
      </c>
      <c r="AF118">
        <v>1E-4</v>
      </c>
      <c r="AH118">
        <v>1E-4</v>
      </c>
      <c r="AI118">
        <v>1.7</v>
      </c>
      <c r="AJ118">
        <v>1E-4</v>
      </c>
      <c r="AL118">
        <v>-0.01</v>
      </c>
      <c r="AM118">
        <v>0.85</v>
      </c>
      <c r="AN118">
        <v>0.01</v>
      </c>
      <c r="AP118">
        <v>37</v>
      </c>
      <c r="AQ118">
        <v>0.35</v>
      </c>
      <c r="BQ118">
        <v>40299</v>
      </c>
      <c r="BR118">
        <v>4.0049999999999999</v>
      </c>
      <c r="BS118">
        <v>4.01</v>
      </c>
      <c r="BT118">
        <v>4.0149999999999997</v>
      </c>
      <c r="BU118">
        <v>0.17749999999999999</v>
      </c>
      <c r="BV118">
        <v>0.185</v>
      </c>
      <c r="BW118">
        <v>0.1925</v>
      </c>
      <c r="BX118">
        <v>-7.0000000000000007E-2</v>
      </c>
      <c r="BZ118">
        <v>7.0000000000000007E-2</v>
      </c>
      <c r="CA118">
        <v>0</v>
      </c>
      <c r="CB118">
        <v>0</v>
      </c>
      <c r="CC118">
        <v>4.0049999999999999</v>
      </c>
      <c r="CD118">
        <v>0.1925</v>
      </c>
    </row>
    <row r="119" spans="1:82">
      <c r="A119" s="22">
        <v>40422</v>
      </c>
      <c r="B119">
        <v>6.4414434775402013E-2</v>
      </c>
      <c r="D119" s="22">
        <v>39295</v>
      </c>
      <c r="E119">
        <v>80.5</v>
      </c>
      <c r="F119">
        <v>83.5</v>
      </c>
      <c r="G119">
        <v>88.5</v>
      </c>
      <c r="I119">
        <v>43.75</v>
      </c>
      <c r="J119">
        <v>45.25</v>
      </c>
      <c r="K119">
        <v>49.25</v>
      </c>
      <c r="M119" s="22">
        <v>40179</v>
      </c>
      <c r="N119">
        <v>74</v>
      </c>
      <c r="O119">
        <v>77.75</v>
      </c>
      <c r="P119">
        <v>82.75</v>
      </c>
      <c r="Q119">
        <f t="shared" si="6"/>
        <v>31</v>
      </c>
      <c r="R119">
        <v>54.5625</v>
      </c>
      <c r="S119">
        <v>58.3125</v>
      </c>
      <c r="T119">
        <v>63.3125</v>
      </c>
      <c r="U119">
        <f t="shared" si="7"/>
        <v>1.2473262032085561</v>
      </c>
      <c r="V119">
        <v>0</v>
      </c>
      <c r="W119">
        <v>0</v>
      </c>
      <c r="X119">
        <v>0</v>
      </c>
      <c r="Z119">
        <v>1E-4</v>
      </c>
      <c r="AA119">
        <v>0.24231639316113102</v>
      </c>
      <c r="AB119">
        <v>1E-4</v>
      </c>
      <c r="AD119">
        <v>1E-4</v>
      </c>
      <c r="AE119">
        <v>0.12115819658056551</v>
      </c>
      <c r="AF119">
        <v>1E-4</v>
      </c>
      <c r="AH119">
        <v>1E-4</v>
      </c>
      <c r="AI119">
        <v>1.6</v>
      </c>
      <c r="AJ119">
        <v>1E-4</v>
      </c>
      <c r="AL119">
        <v>-0.01</v>
      </c>
      <c r="AM119">
        <v>0.8</v>
      </c>
      <c r="AN119">
        <v>0.01</v>
      </c>
      <c r="AP119">
        <v>37</v>
      </c>
      <c r="AQ119">
        <v>0.35</v>
      </c>
      <c r="BQ119">
        <v>40330</v>
      </c>
      <c r="BR119">
        <v>4.0250000000000004</v>
      </c>
      <c r="BS119">
        <v>4.03</v>
      </c>
      <c r="BT119">
        <v>4.0350000000000001</v>
      </c>
      <c r="BU119">
        <v>0.17749999999999999</v>
      </c>
      <c r="BV119">
        <v>0.185</v>
      </c>
      <c r="BW119">
        <v>0.1925</v>
      </c>
      <c r="BX119">
        <v>-7.0000000000000007E-2</v>
      </c>
      <c r="BZ119">
        <v>7.0000000000000007E-2</v>
      </c>
      <c r="CA119">
        <v>0</v>
      </c>
      <c r="CB119">
        <v>0</v>
      </c>
      <c r="CC119">
        <v>4.0250000000000004</v>
      </c>
      <c r="CD119">
        <v>0.1925</v>
      </c>
    </row>
    <row r="120" spans="1:82">
      <c r="A120" s="22">
        <v>40452</v>
      </c>
      <c r="B120">
        <v>6.4441802738537016E-2</v>
      </c>
      <c r="D120" s="22">
        <v>39326</v>
      </c>
      <c r="E120">
        <v>72.5</v>
      </c>
      <c r="F120">
        <v>75.5</v>
      </c>
      <c r="G120">
        <v>80.5</v>
      </c>
      <c r="I120">
        <v>40.75</v>
      </c>
      <c r="J120">
        <v>42.25</v>
      </c>
      <c r="K120">
        <v>46.25</v>
      </c>
      <c r="M120" s="22">
        <v>40210</v>
      </c>
      <c r="N120">
        <v>66.951632858586919</v>
      </c>
      <c r="O120">
        <v>70.701632858586919</v>
      </c>
      <c r="P120">
        <v>75.701632858586919</v>
      </c>
      <c r="Q120">
        <f t="shared" si="6"/>
        <v>23.999999999999993</v>
      </c>
      <c r="R120">
        <v>49.276224643940196</v>
      </c>
      <c r="S120">
        <v>53.026224643940196</v>
      </c>
      <c r="T120">
        <v>58.026224643940196</v>
      </c>
      <c r="U120">
        <f t="shared" si="7"/>
        <v>1.1354254958173349</v>
      </c>
      <c r="V120">
        <v>0</v>
      </c>
      <c r="W120">
        <v>0</v>
      </c>
      <c r="X120">
        <v>0</v>
      </c>
      <c r="Z120">
        <v>1E-4</v>
      </c>
      <c r="AA120">
        <v>0.24586065567574536</v>
      </c>
      <c r="AB120">
        <v>1E-4</v>
      </c>
      <c r="AD120">
        <v>1E-4</v>
      </c>
      <c r="AE120">
        <v>0.12293032783787268</v>
      </c>
      <c r="AF120">
        <v>1E-4</v>
      </c>
      <c r="AH120">
        <v>1E-4</v>
      </c>
      <c r="AI120">
        <v>1.8</v>
      </c>
      <c r="AJ120">
        <v>1E-4</v>
      </c>
      <c r="AL120">
        <v>-0.01</v>
      </c>
      <c r="AM120">
        <v>0.9</v>
      </c>
      <c r="AN120">
        <v>0.01</v>
      </c>
      <c r="AP120">
        <v>37</v>
      </c>
      <c r="AQ120">
        <v>0.35</v>
      </c>
      <c r="BQ120">
        <v>40360</v>
      </c>
      <c r="BR120">
        <v>4.0179999999999998</v>
      </c>
      <c r="BS120">
        <v>4.0230000000000006</v>
      </c>
      <c r="BT120">
        <v>4.0280000000000005</v>
      </c>
      <c r="BU120">
        <v>0.17749999999999999</v>
      </c>
      <c r="BV120">
        <v>0.185</v>
      </c>
      <c r="BW120">
        <v>0.1925</v>
      </c>
      <c r="BX120">
        <v>-7.0000000000000007E-2</v>
      </c>
      <c r="BZ120">
        <v>7.0000000000000007E-2</v>
      </c>
      <c r="CA120">
        <v>0</v>
      </c>
      <c r="CB120">
        <v>0</v>
      </c>
      <c r="CC120">
        <v>4.0179999999999998</v>
      </c>
      <c r="CD120">
        <v>0.1925</v>
      </c>
    </row>
    <row r="121" spans="1:82">
      <c r="A121" s="22">
        <v>40483</v>
      </c>
      <c r="B121">
        <v>6.4470082967371015E-2</v>
      </c>
      <c r="D121" s="22">
        <v>39356</v>
      </c>
      <c r="E121">
        <v>51.9</v>
      </c>
      <c r="F121">
        <v>54.9</v>
      </c>
      <c r="G121">
        <v>59.9</v>
      </c>
      <c r="I121">
        <v>33.75</v>
      </c>
      <c r="J121">
        <v>35.25</v>
      </c>
      <c r="K121">
        <v>39.25</v>
      </c>
      <c r="M121" s="22">
        <v>40238</v>
      </c>
      <c r="N121">
        <v>64.951632858586919</v>
      </c>
      <c r="O121">
        <v>68.701632858586919</v>
      </c>
      <c r="P121">
        <v>73.701632858586919</v>
      </c>
      <c r="Q121">
        <f t="shared" si="6"/>
        <v>22.999999999999993</v>
      </c>
      <c r="R121">
        <v>47.776224643940196</v>
      </c>
      <c r="S121">
        <v>51.526224643940196</v>
      </c>
      <c r="T121">
        <v>56.526224643940196</v>
      </c>
      <c r="U121">
        <f t="shared" si="7"/>
        <v>1.1274482205783787</v>
      </c>
      <c r="V121">
        <v>0</v>
      </c>
      <c r="W121">
        <v>0</v>
      </c>
      <c r="X121">
        <v>0</v>
      </c>
      <c r="Z121">
        <v>1E-4</v>
      </c>
      <c r="AA121">
        <v>0.25120016155856062</v>
      </c>
      <c r="AB121">
        <v>1E-4</v>
      </c>
      <c r="AD121">
        <v>1E-4</v>
      </c>
      <c r="AE121">
        <v>0.12560008077928031</v>
      </c>
      <c r="AF121">
        <v>1E-4</v>
      </c>
      <c r="AH121">
        <v>1E-4</v>
      </c>
      <c r="AI121">
        <v>1.95</v>
      </c>
      <c r="AJ121">
        <v>1E-4</v>
      </c>
      <c r="AL121">
        <v>-0.01</v>
      </c>
      <c r="AM121">
        <v>0.97499999999999998</v>
      </c>
      <c r="AN121">
        <v>0.01</v>
      </c>
      <c r="AP121">
        <v>38</v>
      </c>
      <c r="AQ121">
        <v>0.35</v>
      </c>
      <c r="BQ121">
        <v>40391</v>
      </c>
      <c r="BR121">
        <v>4.0199999999999996</v>
      </c>
      <c r="BS121">
        <v>4.0250000000000004</v>
      </c>
      <c r="BT121">
        <v>4.03</v>
      </c>
      <c r="BU121">
        <v>0.17749999999999999</v>
      </c>
      <c r="BV121">
        <v>0.185</v>
      </c>
      <c r="BW121">
        <v>0.1925</v>
      </c>
      <c r="BX121">
        <v>-7.0000000000000007E-2</v>
      </c>
      <c r="BZ121">
        <v>7.0000000000000007E-2</v>
      </c>
      <c r="CA121">
        <v>0</v>
      </c>
      <c r="CB121">
        <v>0</v>
      </c>
      <c r="CC121">
        <v>4.0199999999999996</v>
      </c>
      <c r="CD121">
        <v>0.1925</v>
      </c>
    </row>
    <row r="122" spans="1:82">
      <c r="A122" s="22">
        <v>40513</v>
      </c>
      <c r="B122">
        <v>6.4497450931011016E-2</v>
      </c>
      <c r="D122" s="22">
        <v>39387</v>
      </c>
      <c r="E122">
        <v>40.9</v>
      </c>
      <c r="F122">
        <v>43.9</v>
      </c>
      <c r="G122">
        <v>48.9</v>
      </c>
      <c r="I122">
        <v>28.75</v>
      </c>
      <c r="J122">
        <v>30.25</v>
      </c>
      <c r="K122">
        <v>34.25</v>
      </c>
      <c r="M122" s="22">
        <v>40269</v>
      </c>
      <c r="N122">
        <v>57.75</v>
      </c>
      <c r="O122">
        <v>61.5</v>
      </c>
      <c r="P122">
        <v>66.5</v>
      </c>
      <c r="Q122">
        <f t="shared" si="6"/>
        <v>17</v>
      </c>
      <c r="R122">
        <v>42.375</v>
      </c>
      <c r="S122">
        <v>46.125</v>
      </c>
      <c r="T122">
        <v>51.125</v>
      </c>
      <c r="U122">
        <f t="shared" si="7"/>
        <v>1.0365168539325842</v>
      </c>
      <c r="V122">
        <v>0</v>
      </c>
      <c r="W122">
        <v>0</v>
      </c>
      <c r="X122">
        <v>0</v>
      </c>
      <c r="Z122">
        <v>1E-4</v>
      </c>
      <c r="AA122">
        <v>0.23758256618551984</v>
      </c>
      <c r="AB122">
        <v>1E-4</v>
      </c>
      <c r="AD122">
        <v>1E-4</v>
      </c>
      <c r="AE122">
        <v>0.11879128309275992</v>
      </c>
      <c r="AF122">
        <v>1E-4</v>
      </c>
      <c r="AH122">
        <v>1E-4</v>
      </c>
      <c r="AI122">
        <v>2</v>
      </c>
      <c r="AJ122">
        <v>1E-4</v>
      </c>
      <c r="AL122">
        <v>-0.01</v>
      </c>
      <c r="AM122">
        <v>1</v>
      </c>
      <c r="AN122">
        <v>0.01</v>
      </c>
      <c r="AP122">
        <v>38</v>
      </c>
      <c r="AQ122">
        <v>0.35</v>
      </c>
      <c r="BQ122">
        <v>40422</v>
      </c>
      <c r="BR122">
        <v>4.0369999999999999</v>
      </c>
      <c r="BS122">
        <v>4.0419999999999998</v>
      </c>
      <c r="BT122">
        <v>4.0469999999999997</v>
      </c>
      <c r="BU122">
        <v>0.17749999999999999</v>
      </c>
      <c r="BV122">
        <v>0.185</v>
      </c>
      <c r="BW122">
        <v>0.1925</v>
      </c>
      <c r="BX122">
        <v>-7.0000000000000007E-2</v>
      </c>
      <c r="BZ122">
        <v>7.0000000000000007E-2</v>
      </c>
      <c r="CA122">
        <v>0</v>
      </c>
      <c r="CB122">
        <v>0</v>
      </c>
      <c r="CC122">
        <v>4.0369999999999999</v>
      </c>
      <c r="CD122">
        <v>0.1925</v>
      </c>
    </row>
    <row r="123" spans="1:82">
      <c r="A123" s="22">
        <v>40544</v>
      </c>
      <c r="B123">
        <v>6.451742568284502E-2</v>
      </c>
      <c r="D123" s="22">
        <v>39417</v>
      </c>
      <c r="E123">
        <v>39.9</v>
      </c>
      <c r="F123">
        <v>42.9</v>
      </c>
      <c r="G123">
        <v>47.9</v>
      </c>
      <c r="I123">
        <v>28.75</v>
      </c>
      <c r="J123">
        <v>30.25</v>
      </c>
      <c r="K123">
        <v>34.25</v>
      </c>
      <c r="M123" s="22">
        <v>40299</v>
      </c>
      <c r="N123">
        <v>60.521423044406802</v>
      </c>
      <c r="O123">
        <v>64.271423044406802</v>
      </c>
      <c r="P123">
        <v>69.271423044406802</v>
      </c>
      <c r="Q123">
        <f t="shared" si="6"/>
        <v>16.999999999999993</v>
      </c>
      <c r="R123">
        <v>44.453567283305105</v>
      </c>
      <c r="S123">
        <v>48.203567283305105</v>
      </c>
      <c r="T123">
        <v>53.203567283305105</v>
      </c>
      <c r="U123">
        <f t="shared" si="7"/>
        <v>1.0197189798585635</v>
      </c>
      <c r="V123">
        <v>0</v>
      </c>
      <c r="W123">
        <v>0</v>
      </c>
      <c r="X123">
        <v>0</v>
      </c>
      <c r="Z123">
        <v>1E-4</v>
      </c>
      <c r="AA123">
        <v>0.23690262739358731</v>
      </c>
      <c r="AB123">
        <v>1E-4</v>
      </c>
      <c r="AD123">
        <v>1E-4</v>
      </c>
      <c r="AE123">
        <v>0.11845131369679365</v>
      </c>
      <c r="AF123">
        <v>1E-4</v>
      </c>
      <c r="AH123">
        <v>1E-4</v>
      </c>
      <c r="AI123">
        <v>2.15</v>
      </c>
      <c r="AJ123">
        <v>1E-4</v>
      </c>
      <c r="AL123">
        <v>-0.01</v>
      </c>
      <c r="AM123">
        <v>1.075</v>
      </c>
      <c r="AN123">
        <v>0.01</v>
      </c>
      <c r="AP123">
        <v>38</v>
      </c>
      <c r="AQ123">
        <v>0.35</v>
      </c>
      <c r="BQ123">
        <v>40452</v>
      </c>
      <c r="BR123">
        <v>4.0469999999999997</v>
      </c>
      <c r="BS123">
        <v>4.0519999999999996</v>
      </c>
      <c r="BT123">
        <v>4.0570000000000004</v>
      </c>
      <c r="BU123">
        <v>0.17749999999999999</v>
      </c>
      <c r="BV123">
        <v>0.185</v>
      </c>
      <c r="BW123">
        <v>0.1925</v>
      </c>
      <c r="BX123">
        <v>-7.0000000000000007E-2</v>
      </c>
      <c r="BZ123">
        <v>7.0000000000000007E-2</v>
      </c>
      <c r="CA123">
        <v>0</v>
      </c>
      <c r="CB123">
        <v>0</v>
      </c>
      <c r="CC123">
        <v>4.0469999999999997</v>
      </c>
      <c r="CD123">
        <v>0.1925</v>
      </c>
    </row>
    <row r="124" spans="1:82">
      <c r="A124" s="22">
        <v>40575</v>
      </c>
      <c r="B124">
        <v>6.4534978003855006E-2</v>
      </c>
      <c r="D124" s="22">
        <v>39448</v>
      </c>
      <c r="E124">
        <v>43</v>
      </c>
      <c r="F124">
        <v>46.25</v>
      </c>
      <c r="G124">
        <v>51.25</v>
      </c>
      <c r="I124">
        <v>29.9</v>
      </c>
      <c r="J124">
        <v>31.4</v>
      </c>
      <c r="K124">
        <v>35.4</v>
      </c>
      <c r="M124" s="22">
        <v>40330</v>
      </c>
      <c r="N124">
        <v>84.521423044406816</v>
      </c>
      <c r="O124">
        <v>88.271423044406816</v>
      </c>
      <c r="P124">
        <v>93.271423044406816</v>
      </c>
      <c r="Q124">
        <f t="shared" si="6"/>
        <v>25.000000000000014</v>
      </c>
      <c r="R124">
        <v>62.453567283305105</v>
      </c>
      <c r="S124">
        <v>66.203567283305105</v>
      </c>
      <c r="T124">
        <v>71.203567283305105</v>
      </c>
      <c r="U124">
        <f t="shared" si="7"/>
        <v>1.0463423153425897</v>
      </c>
      <c r="V124">
        <v>0</v>
      </c>
      <c r="W124">
        <v>0</v>
      </c>
      <c r="X124">
        <v>0</v>
      </c>
      <c r="Z124">
        <v>1E-4</v>
      </c>
      <c r="AA124">
        <v>0.27649073410267716</v>
      </c>
      <c r="AB124">
        <v>1E-4</v>
      </c>
      <c r="AD124">
        <v>1E-4</v>
      </c>
      <c r="AE124">
        <v>0.13824536705133858</v>
      </c>
      <c r="AF124">
        <v>1E-4</v>
      </c>
      <c r="AH124">
        <v>1E-4</v>
      </c>
      <c r="AI124">
        <v>1.95</v>
      </c>
      <c r="AJ124">
        <v>1E-4</v>
      </c>
      <c r="AL124">
        <v>-0.01</v>
      </c>
      <c r="AM124">
        <v>0.97499999999999998</v>
      </c>
      <c r="AN124">
        <v>0.01</v>
      </c>
      <c r="AP124">
        <v>39</v>
      </c>
      <c r="AQ124">
        <v>0.35</v>
      </c>
      <c r="BQ124">
        <v>40483</v>
      </c>
      <c r="BR124">
        <v>4.1920000000000002</v>
      </c>
      <c r="BS124">
        <v>4.1970000000000001</v>
      </c>
      <c r="BT124">
        <v>4.202</v>
      </c>
      <c r="BU124">
        <v>0.17749999999999999</v>
      </c>
      <c r="BV124">
        <v>0.185</v>
      </c>
      <c r="BW124">
        <v>0.1925</v>
      </c>
      <c r="BX124">
        <v>-7.0000000000000007E-2</v>
      </c>
      <c r="BZ124">
        <v>7.0000000000000007E-2</v>
      </c>
      <c r="CA124">
        <v>0</v>
      </c>
      <c r="CB124">
        <v>0</v>
      </c>
      <c r="CC124">
        <v>4.1920000000000002</v>
      </c>
      <c r="CD124">
        <v>0.1925</v>
      </c>
    </row>
    <row r="125" spans="1:82">
      <c r="A125" s="22">
        <v>40603</v>
      </c>
      <c r="B125">
        <v>6.4550831713242024E-2</v>
      </c>
      <c r="D125" s="22">
        <v>39479</v>
      </c>
      <c r="E125">
        <v>42</v>
      </c>
      <c r="F125">
        <v>45.25</v>
      </c>
      <c r="G125">
        <v>50.25</v>
      </c>
      <c r="I125">
        <v>29</v>
      </c>
      <c r="J125">
        <v>30.5</v>
      </c>
      <c r="K125">
        <v>34.5</v>
      </c>
      <c r="M125" s="22">
        <v>40360</v>
      </c>
      <c r="N125">
        <v>105.5</v>
      </c>
      <c r="O125">
        <v>109.25</v>
      </c>
      <c r="P125">
        <v>114.25</v>
      </c>
      <c r="Q125">
        <f t="shared" si="6"/>
        <v>33</v>
      </c>
      <c r="R125">
        <v>78.1875</v>
      </c>
      <c r="S125">
        <v>81.9375</v>
      </c>
      <c r="T125">
        <v>86.9375</v>
      </c>
      <c r="U125">
        <f t="shared" si="7"/>
        <v>1.0745901639344262</v>
      </c>
      <c r="V125">
        <v>0</v>
      </c>
      <c r="W125">
        <v>0</v>
      </c>
      <c r="X125">
        <v>0</v>
      </c>
      <c r="Z125">
        <v>1E-4</v>
      </c>
      <c r="AA125">
        <v>0.27601867315289158</v>
      </c>
      <c r="AB125">
        <v>1E-4</v>
      </c>
      <c r="AD125">
        <v>1E-4</v>
      </c>
      <c r="AE125">
        <v>0.13800933657644579</v>
      </c>
      <c r="AF125">
        <v>1E-4</v>
      </c>
      <c r="AH125">
        <v>1E-4</v>
      </c>
      <c r="AI125">
        <v>2.1</v>
      </c>
      <c r="AJ125">
        <v>1E-4</v>
      </c>
      <c r="AL125">
        <v>-0.01</v>
      </c>
      <c r="AM125">
        <v>1.05</v>
      </c>
      <c r="AN125">
        <v>0.01</v>
      </c>
      <c r="AP125">
        <v>39</v>
      </c>
      <c r="AQ125">
        <v>0.35</v>
      </c>
      <c r="BQ125">
        <v>40513</v>
      </c>
      <c r="BR125">
        <v>4.3319999999999999</v>
      </c>
      <c r="BS125">
        <v>4.3369999999999997</v>
      </c>
      <c r="BT125">
        <v>4.3419999999999996</v>
      </c>
      <c r="BU125">
        <v>0.17749999999999999</v>
      </c>
      <c r="BV125">
        <v>0.185</v>
      </c>
      <c r="BW125">
        <v>0.1925</v>
      </c>
      <c r="BX125">
        <v>-7.0000000000000007E-2</v>
      </c>
      <c r="BZ125">
        <v>7.0000000000000007E-2</v>
      </c>
      <c r="CA125">
        <v>0</v>
      </c>
      <c r="CB125">
        <v>0</v>
      </c>
      <c r="CC125">
        <v>4.3319999999999999</v>
      </c>
      <c r="CD125">
        <v>0.1925</v>
      </c>
    </row>
    <row r="126" spans="1:82">
      <c r="A126" s="22">
        <v>40634</v>
      </c>
      <c r="B126">
        <v>6.4568384034447007E-2</v>
      </c>
      <c r="D126" s="22">
        <v>39508</v>
      </c>
      <c r="E126">
        <v>41</v>
      </c>
      <c r="F126">
        <v>44.25</v>
      </c>
      <c r="G126">
        <v>49.25</v>
      </c>
      <c r="I126">
        <v>29</v>
      </c>
      <c r="J126">
        <v>30.5</v>
      </c>
      <c r="K126">
        <v>34.5</v>
      </c>
      <c r="M126" s="22">
        <v>40391</v>
      </c>
      <c r="N126">
        <v>108.09057729722916</v>
      </c>
      <c r="O126">
        <v>111.84057729722916</v>
      </c>
      <c r="P126">
        <v>116.84057729722916</v>
      </c>
      <c r="Q126">
        <f t="shared" si="6"/>
        <v>30</v>
      </c>
      <c r="R126">
        <v>80.130432972921881</v>
      </c>
      <c r="S126">
        <v>83.880432972921881</v>
      </c>
      <c r="T126">
        <v>88.880432972921881</v>
      </c>
      <c r="U126">
        <f t="shared" si="7"/>
        <v>1.0249247469050025</v>
      </c>
      <c r="V126">
        <v>0</v>
      </c>
      <c r="W126">
        <v>0</v>
      </c>
      <c r="X126">
        <v>0</v>
      </c>
      <c r="Z126">
        <v>1E-4</v>
      </c>
      <c r="AA126">
        <v>0.30592307048034062</v>
      </c>
      <c r="AB126">
        <v>1E-4</v>
      </c>
      <c r="AD126">
        <v>1E-4</v>
      </c>
      <c r="AE126">
        <v>0.15296153524017031</v>
      </c>
      <c r="AF126">
        <v>1E-4</v>
      </c>
      <c r="AH126">
        <v>1E-4</v>
      </c>
      <c r="AI126">
        <v>2.85</v>
      </c>
      <c r="AJ126">
        <v>1E-4</v>
      </c>
      <c r="AL126">
        <v>-0.01</v>
      </c>
      <c r="AM126">
        <v>1.425</v>
      </c>
      <c r="AN126">
        <v>0.01</v>
      </c>
      <c r="AP126">
        <v>39</v>
      </c>
      <c r="AQ126">
        <v>0.35</v>
      </c>
      <c r="BQ126">
        <v>40544</v>
      </c>
      <c r="BR126">
        <v>4.59</v>
      </c>
      <c r="BS126">
        <v>4.5949999999999998</v>
      </c>
      <c r="BT126">
        <v>4.5999999999999996</v>
      </c>
      <c r="BU126">
        <v>0.17749999999999999</v>
      </c>
      <c r="BV126">
        <v>0.185</v>
      </c>
      <c r="BW126">
        <v>0.1925</v>
      </c>
      <c r="BX126">
        <v>-7.0000000000000007E-2</v>
      </c>
      <c r="BZ126">
        <v>7.0000000000000007E-2</v>
      </c>
      <c r="CA126">
        <v>0</v>
      </c>
      <c r="CB126">
        <v>0</v>
      </c>
      <c r="CC126">
        <v>4.59</v>
      </c>
      <c r="CD126">
        <v>0.1925</v>
      </c>
    </row>
    <row r="127" spans="1:82">
      <c r="A127" s="22">
        <v>40664</v>
      </c>
      <c r="B127">
        <v>6.4585370151839003E-2</v>
      </c>
      <c r="D127" s="22">
        <v>39539</v>
      </c>
      <c r="E127">
        <v>40.75</v>
      </c>
      <c r="F127">
        <v>44</v>
      </c>
      <c r="G127">
        <v>49</v>
      </c>
      <c r="I127">
        <v>28</v>
      </c>
      <c r="J127">
        <v>29.5</v>
      </c>
      <c r="K127">
        <v>33.5</v>
      </c>
      <c r="M127" s="22">
        <v>40422</v>
      </c>
      <c r="N127">
        <v>101.09057729722916</v>
      </c>
      <c r="O127">
        <v>104.84057729722916</v>
      </c>
      <c r="P127">
        <v>109.84057729722916</v>
      </c>
      <c r="Q127">
        <f t="shared" si="6"/>
        <v>31</v>
      </c>
      <c r="R127">
        <v>74.880432972921881</v>
      </c>
      <c r="S127">
        <v>78.630432972921881</v>
      </c>
      <c r="T127">
        <v>83.630432972921881</v>
      </c>
      <c r="U127">
        <f t="shared" si="7"/>
        <v>1.0648675274627417</v>
      </c>
      <c r="V127">
        <v>0</v>
      </c>
      <c r="W127">
        <v>0</v>
      </c>
      <c r="X127">
        <v>0</v>
      </c>
      <c r="Z127">
        <v>1E-4</v>
      </c>
      <c r="AA127">
        <v>0.284719695542405</v>
      </c>
      <c r="AB127">
        <v>1E-4</v>
      </c>
      <c r="AD127">
        <v>1E-4</v>
      </c>
      <c r="AE127">
        <v>0.1423598477712025</v>
      </c>
      <c r="AF127">
        <v>1E-4</v>
      </c>
      <c r="AH127">
        <v>1E-4</v>
      </c>
      <c r="AI127">
        <v>2.95</v>
      </c>
      <c r="AJ127">
        <v>1E-4</v>
      </c>
      <c r="AL127">
        <v>-0.01</v>
      </c>
      <c r="AM127">
        <v>1.4750000000000001</v>
      </c>
      <c r="AN127">
        <v>0.01</v>
      </c>
      <c r="AP127">
        <v>40</v>
      </c>
      <c r="AQ127">
        <v>0.35</v>
      </c>
      <c r="BQ127">
        <v>40575</v>
      </c>
      <c r="BR127">
        <v>4.4450000000000003</v>
      </c>
      <c r="BS127">
        <v>4.45</v>
      </c>
      <c r="BT127">
        <v>4.4550000000000001</v>
      </c>
      <c r="BU127">
        <v>0.17749999999999999</v>
      </c>
      <c r="BV127">
        <v>0.185</v>
      </c>
      <c r="BW127">
        <v>0.1925</v>
      </c>
      <c r="BX127">
        <v>-7.0000000000000007E-2</v>
      </c>
      <c r="BZ127">
        <v>7.0000000000000007E-2</v>
      </c>
      <c r="CA127">
        <v>0</v>
      </c>
      <c r="CB127">
        <v>0</v>
      </c>
      <c r="CC127">
        <v>4.4450000000000003</v>
      </c>
      <c r="CD127">
        <v>0.1925</v>
      </c>
    </row>
    <row r="128" spans="1:82">
      <c r="A128" s="22">
        <v>40695</v>
      </c>
      <c r="B128">
        <v>6.460292247324502E-2</v>
      </c>
      <c r="D128" s="22">
        <v>39569</v>
      </c>
      <c r="E128">
        <v>42.75</v>
      </c>
      <c r="F128">
        <v>46</v>
      </c>
      <c r="G128">
        <v>51</v>
      </c>
      <c r="I128">
        <v>28</v>
      </c>
      <c r="J128">
        <v>29.5</v>
      </c>
      <c r="K128">
        <v>33.5</v>
      </c>
      <c r="M128" s="22">
        <v>40452</v>
      </c>
      <c r="N128">
        <v>81.900000000000006</v>
      </c>
      <c r="O128">
        <v>85.65</v>
      </c>
      <c r="P128">
        <v>90.65</v>
      </c>
      <c r="Q128">
        <f t="shared" si="6"/>
        <v>30.000000000000007</v>
      </c>
      <c r="R128">
        <v>60.487499999999997</v>
      </c>
      <c r="S128">
        <v>64.237499999999997</v>
      </c>
      <c r="T128">
        <v>69.237499999999997</v>
      </c>
      <c r="U128">
        <f t="shared" si="7"/>
        <v>1.1543126684636118</v>
      </c>
      <c r="V128">
        <v>0</v>
      </c>
      <c r="W128">
        <v>0</v>
      </c>
      <c r="X128">
        <v>0</v>
      </c>
      <c r="Z128">
        <v>1E-4</v>
      </c>
      <c r="AA128">
        <v>0.25736783267477104</v>
      </c>
      <c r="AB128">
        <v>1E-4</v>
      </c>
      <c r="AD128">
        <v>1E-4</v>
      </c>
      <c r="AE128">
        <v>0.12868391633738552</v>
      </c>
      <c r="AF128">
        <v>1E-4</v>
      </c>
      <c r="AH128">
        <v>1E-4</v>
      </c>
      <c r="AI128">
        <v>2.65</v>
      </c>
      <c r="AJ128">
        <v>1E-4</v>
      </c>
      <c r="AL128">
        <v>-0.01</v>
      </c>
      <c r="AM128">
        <v>1.325</v>
      </c>
      <c r="AN128">
        <v>0.01</v>
      </c>
      <c r="AP128">
        <v>40</v>
      </c>
      <c r="AQ128">
        <v>0.35</v>
      </c>
      <c r="BQ128">
        <v>40603</v>
      </c>
      <c r="BR128">
        <v>4.3099999999999996</v>
      </c>
      <c r="BS128">
        <v>4.3150000000000004</v>
      </c>
      <c r="BT128">
        <v>4.32</v>
      </c>
      <c r="BU128">
        <v>0.17249999999999999</v>
      </c>
      <c r="BV128">
        <v>0.18</v>
      </c>
      <c r="BW128">
        <v>0.1875</v>
      </c>
      <c r="BX128">
        <v>-7.0000000000000007E-2</v>
      </c>
      <c r="BZ128">
        <v>7.0000000000000007E-2</v>
      </c>
      <c r="CA128">
        <v>0</v>
      </c>
      <c r="CB128">
        <v>0</v>
      </c>
      <c r="CC128">
        <v>4.3099999999999996</v>
      </c>
      <c r="CD128">
        <v>0.1875</v>
      </c>
    </row>
    <row r="129" spans="1:82">
      <c r="A129" s="22">
        <v>40725</v>
      </c>
      <c r="B129">
        <v>6.4619908590831013E-2</v>
      </c>
      <c r="D129" s="22">
        <v>39600</v>
      </c>
      <c r="E129">
        <v>58.75</v>
      </c>
      <c r="F129">
        <v>62</v>
      </c>
      <c r="G129">
        <v>67</v>
      </c>
      <c r="I129">
        <v>26</v>
      </c>
      <c r="J129">
        <v>27.5</v>
      </c>
      <c r="K129">
        <v>31.5</v>
      </c>
      <c r="M129" s="22">
        <v>40483</v>
      </c>
      <c r="N129">
        <v>62.605116503135264</v>
      </c>
      <c r="O129">
        <v>66.355116503135264</v>
      </c>
      <c r="P129">
        <v>71.355116503135264</v>
      </c>
      <c r="Q129">
        <f t="shared" si="6"/>
        <v>21.000000000000007</v>
      </c>
      <c r="R129">
        <v>46.016337377351448</v>
      </c>
      <c r="S129">
        <v>49.766337377351448</v>
      </c>
      <c r="T129">
        <v>54.766337377351448</v>
      </c>
      <c r="U129">
        <f t="shared" si="7"/>
        <v>1.0972596084922692</v>
      </c>
      <c r="V129">
        <v>0</v>
      </c>
      <c r="W129">
        <v>0</v>
      </c>
      <c r="X129">
        <v>0</v>
      </c>
      <c r="Z129">
        <v>1E-4</v>
      </c>
      <c r="AA129">
        <v>0.2546649952201287</v>
      </c>
      <c r="AB129">
        <v>1E-4</v>
      </c>
      <c r="AD129">
        <v>1E-4</v>
      </c>
      <c r="AE129">
        <v>0.12733249761006435</v>
      </c>
      <c r="AF129">
        <v>1E-4</v>
      </c>
      <c r="AH129">
        <v>1E-4</v>
      </c>
      <c r="AI129">
        <v>1.9</v>
      </c>
      <c r="AJ129">
        <v>1E-4</v>
      </c>
      <c r="AL129">
        <v>-0.01</v>
      </c>
      <c r="AM129">
        <v>0.95</v>
      </c>
      <c r="AN129">
        <v>0.01</v>
      </c>
      <c r="AP129">
        <v>40</v>
      </c>
      <c r="AQ129">
        <v>0.35</v>
      </c>
      <c r="BQ129">
        <v>40634</v>
      </c>
      <c r="BR129">
        <v>4.1500000000000004</v>
      </c>
      <c r="BS129">
        <v>4.1550000000000002</v>
      </c>
      <c r="BT129">
        <v>4.16</v>
      </c>
      <c r="BU129">
        <v>0.17249999999999999</v>
      </c>
      <c r="BV129">
        <v>0.18</v>
      </c>
      <c r="BW129">
        <v>0.1875</v>
      </c>
      <c r="BX129">
        <v>-7.0000000000000007E-2</v>
      </c>
      <c r="BZ129">
        <v>7.0000000000000007E-2</v>
      </c>
      <c r="CA129">
        <v>0</v>
      </c>
      <c r="CB129">
        <v>0</v>
      </c>
      <c r="CC129">
        <v>4.1500000000000004</v>
      </c>
      <c r="CD129">
        <v>0.1875</v>
      </c>
    </row>
    <row r="130" spans="1:82">
      <c r="A130" s="22">
        <v>40756</v>
      </c>
      <c r="B130">
        <v>6.4637460912438008E-2</v>
      </c>
      <c r="D130" s="22">
        <v>39630</v>
      </c>
      <c r="E130">
        <v>72.5</v>
      </c>
      <c r="F130">
        <v>75.75</v>
      </c>
      <c r="G130">
        <v>80.75</v>
      </c>
      <c r="I130">
        <v>40</v>
      </c>
      <c r="J130">
        <v>41.5</v>
      </c>
      <c r="K130">
        <v>45.5</v>
      </c>
      <c r="M130" s="22">
        <v>40513</v>
      </c>
      <c r="N130">
        <v>60.605116503135264</v>
      </c>
      <c r="O130">
        <v>64.355116503135264</v>
      </c>
      <c r="P130">
        <v>69.355116503135264</v>
      </c>
      <c r="Q130">
        <f t="shared" si="6"/>
        <v>20.000000000000007</v>
      </c>
      <c r="R130">
        <v>44.516337377351448</v>
      </c>
      <c r="S130">
        <v>48.266337377351448</v>
      </c>
      <c r="T130">
        <v>53.266337377351448</v>
      </c>
      <c r="U130">
        <f t="shared" si="7"/>
        <v>1.0881797001691953</v>
      </c>
      <c r="V130">
        <v>0</v>
      </c>
      <c r="W130">
        <v>0</v>
      </c>
      <c r="X130">
        <v>0</v>
      </c>
      <c r="Z130">
        <v>1E-4</v>
      </c>
      <c r="AA130">
        <v>0.2593798517714877</v>
      </c>
      <c r="AB130">
        <v>1E-4</v>
      </c>
      <c r="AD130">
        <v>1E-4</v>
      </c>
      <c r="AE130">
        <v>0.12968992588574385</v>
      </c>
      <c r="AF130">
        <v>1E-4</v>
      </c>
      <c r="AH130">
        <v>1E-4</v>
      </c>
      <c r="AI130">
        <v>1.7</v>
      </c>
      <c r="AJ130">
        <v>1E-4</v>
      </c>
      <c r="AL130">
        <v>-0.01</v>
      </c>
      <c r="AM130">
        <v>0.85</v>
      </c>
      <c r="AN130">
        <v>0.01</v>
      </c>
      <c r="AP130">
        <v>41</v>
      </c>
      <c r="AQ130">
        <v>0.35</v>
      </c>
      <c r="BQ130">
        <v>40664</v>
      </c>
      <c r="BR130">
        <v>4.1150000000000002</v>
      </c>
      <c r="BS130">
        <v>4.12</v>
      </c>
      <c r="BT130">
        <v>4.125</v>
      </c>
      <c r="BU130">
        <v>0.17249999999999999</v>
      </c>
      <c r="BV130">
        <v>0.18</v>
      </c>
      <c r="BW130">
        <v>0.1875</v>
      </c>
      <c r="BX130">
        <v>-7.0000000000000007E-2</v>
      </c>
      <c r="BZ130">
        <v>7.0000000000000007E-2</v>
      </c>
      <c r="CA130">
        <v>0</v>
      </c>
      <c r="CB130">
        <v>0</v>
      </c>
      <c r="CC130">
        <v>4.1150000000000002</v>
      </c>
      <c r="CD130">
        <v>0.1875</v>
      </c>
    </row>
    <row r="131" spans="1:82">
      <c r="A131" s="22">
        <v>40787</v>
      </c>
      <c r="B131">
        <v>6.4655013234147005E-2</v>
      </c>
      <c r="D131" s="22">
        <v>39661</v>
      </c>
      <c r="E131">
        <v>80.5</v>
      </c>
      <c r="F131">
        <v>83.75</v>
      </c>
      <c r="G131">
        <v>88.75</v>
      </c>
      <c r="I131">
        <v>44</v>
      </c>
      <c r="J131">
        <v>45.5</v>
      </c>
      <c r="K131">
        <v>49.5</v>
      </c>
      <c r="M131" s="22">
        <v>40544</v>
      </c>
      <c r="N131">
        <v>74.25</v>
      </c>
      <c r="O131">
        <v>78</v>
      </c>
      <c r="P131">
        <v>83</v>
      </c>
      <c r="Q131">
        <f t="shared" si="6"/>
        <v>31</v>
      </c>
      <c r="R131">
        <v>54.75</v>
      </c>
      <c r="S131">
        <v>58.5</v>
      </c>
      <c r="T131">
        <v>63.5</v>
      </c>
      <c r="U131">
        <f t="shared" si="7"/>
        <v>1.2446808510638299</v>
      </c>
      <c r="V131">
        <v>0</v>
      </c>
      <c r="W131">
        <v>0</v>
      </c>
      <c r="X131">
        <v>0</v>
      </c>
      <c r="Z131">
        <v>1E-4</v>
      </c>
      <c r="AA131">
        <v>0.23511507136909868</v>
      </c>
      <c r="AB131">
        <v>1E-4</v>
      </c>
      <c r="AD131">
        <v>1E-4</v>
      </c>
      <c r="AE131">
        <v>0.11755753568454934</v>
      </c>
      <c r="AF131">
        <v>1E-4</v>
      </c>
      <c r="AH131">
        <v>1E-4</v>
      </c>
      <c r="AI131">
        <v>1.6</v>
      </c>
      <c r="AJ131">
        <v>1E-4</v>
      </c>
      <c r="AL131">
        <v>-0.01</v>
      </c>
      <c r="AM131">
        <v>0.8</v>
      </c>
      <c r="AN131">
        <v>0.01</v>
      </c>
      <c r="AP131">
        <v>41</v>
      </c>
      <c r="AQ131">
        <v>0.35</v>
      </c>
      <c r="BQ131">
        <v>40695</v>
      </c>
      <c r="BR131">
        <v>4.1349999999999998</v>
      </c>
      <c r="BS131">
        <v>4.1399999999999997</v>
      </c>
      <c r="BT131">
        <v>4.1449999999999996</v>
      </c>
      <c r="BU131">
        <v>0.17249999999999999</v>
      </c>
      <c r="BV131">
        <v>0.18</v>
      </c>
      <c r="BW131">
        <v>0.1875</v>
      </c>
      <c r="BX131">
        <v>-7.0000000000000007E-2</v>
      </c>
      <c r="BZ131">
        <v>7.0000000000000007E-2</v>
      </c>
      <c r="CA131">
        <v>0</v>
      </c>
      <c r="CB131">
        <v>0</v>
      </c>
      <c r="CC131">
        <v>4.1349999999999998</v>
      </c>
      <c r="CD131">
        <v>0.1875</v>
      </c>
    </row>
    <row r="132" spans="1:82">
      <c r="A132" s="22">
        <v>40817</v>
      </c>
      <c r="B132">
        <v>6.4671999352026999E-2</v>
      </c>
      <c r="D132" s="22">
        <v>39692</v>
      </c>
      <c r="E132">
        <v>72.5</v>
      </c>
      <c r="F132">
        <v>75.75</v>
      </c>
      <c r="G132">
        <v>80.75</v>
      </c>
      <c r="I132">
        <v>41</v>
      </c>
      <c r="J132">
        <v>42.5</v>
      </c>
      <c r="K132">
        <v>46.5</v>
      </c>
      <c r="M132" s="22">
        <v>40575</v>
      </c>
      <c r="N132">
        <v>67.625683138234706</v>
      </c>
      <c r="O132">
        <v>71.375683138234706</v>
      </c>
      <c r="P132">
        <v>76.375683138234706</v>
      </c>
      <c r="Q132">
        <f t="shared" si="6"/>
        <v>23.999999999999986</v>
      </c>
      <c r="R132">
        <v>49.781762353676044</v>
      </c>
      <c r="S132">
        <v>53.531762353676044</v>
      </c>
      <c r="T132">
        <v>58.531762353676044</v>
      </c>
      <c r="U132">
        <f t="shared" si="7"/>
        <v>1.1299417508657101</v>
      </c>
      <c r="V132">
        <v>0</v>
      </c>
      <c r="W132">
        <v>0</v>
      </c>
      <c r="X132">
        <v>0</v>
      </c>
      <c r="Z132">
        <v>1E-4</v>
      </c>
      <c r="AA132">
        <v>0.23853123528500994</v>
      </c>
      <c r="AB132">
        <v>1E-4</v>
      </c>
      <c r="AD132">
        <v>1E-4</v>
      </c>
      <c r="AE132">
        <v>0.11926561764250497</v>
      </c>
      <c r="AF132">
        <v>1E-4</v>
      </c>
      <c r="AH132">
        <v>1E-4</v>
      </c>
      <c r="AI132">
        <v>1.8</v>
      </c>
      <c r="AJ132">
        <v>1E-4</v>
      </c>
      <c r="AL132">
        <v>-0.01</v>
      </c>
      <c r="AM132">
        <v>0.9</v>
      </c>
      <c r="AN132">
        <v>0.01</v>
      </c>
      <c r="AP132">
        <v>41</v>
      </c>
      <c r="AQ132">
        <v>0.35</v>
      </c>
      <c r="BQ132">
        <v>40725</v>
      </c>
      <c r="BR132">
        <v>4.1280000000000001</v>
      </c>
      <c r="BS132">
        <v>4.133</v>
      </c>
      <c r="BT132">
        <v>4.1379999999999999</v>
      </c>
      <c r="BU132">
        <v>0.17249999999999999</v>
      </c>
      <c r="BV132">
        <v>0.18</v>
      </c>
      <c r="BW132">
        <v>0.1875</v>
      </c>
      <c r="BX132">
        <v>-7.0000000000000007E-2</v>
      </c>
      <c r="BZ132">
        <v>7.0000000000000007E-2</v>
      </c>
      <c r="CA132">
        <v>0</v>
      </c>
      <c r="CB132">
        <v>0</v>
      </c>
      <c r="CC132">
        <v>4.1280000000000001</v>
      </c>
      <c r="CD132">
        <v>0.1875</v>
      </c>
    </row>
    <row r="133" spans="1:82">
      <c r="A133" s="22">
        <v>40848</v>
      </c>
      <c r="B133">
        <v>6.468955167393603E-2</v>
      </c>
      <c r="D133" s="22">
        <v>39722</v>
      </c>
      <c r="E133">
        <v>51.9</v>
      </c>
      <c r="F133">
        <v>55.15</v>
      </c>
      <c r="G133">
        <v>60.15</v>
      </c>
      <c r="I133">
        <v>34</v>
      </c>
      <c r="J133">
        <v>35.5</v>
      </c>
      <c r="K133">
        <v>39.5</v>
      </c>
      <c r="M133" s="22">
        <v>40603</v>
      </c>
      <c r="N133">
        <v>65.625683138234706</v>
      </c>
      <c r="O133">
        <v>69.375683138234706</v>
      </c>
      <c r="P133">
        <v>74.375683138234706</v>
      </c>
      <c r="Q133">
        <f t="shared" si="6"/>
        <v>22.999999999999986</v>
      </c>
      <c r="R133">
        <v>48.281762353676044</v>
      </c>
      <c r="S133">
        <v>52.031762353676044</v>
      </c>
      <c r="T133">
        <v>57.031762353676044</v>
      </c>
      <c r="U133">
        <f t="shared" si="7"/>
        <v>1.1219621757070817</v>
      </c>
      <c r="V133">
        <v>0</v>
      </c>
      <c r="W133">
        <v>0</v>
      </c>
      <c r="X133">
        <v>0</v>
      </c>
      <c r="Z133">
        <v>1E-4</v>
      </c>
      <c r="AA133">
        <v>0.24360386337824816</v>
      </c>
      <c r="AB133">
        <v>1E-4</v>
      </c>
      <c r="AD133">
        <v>1E-4</v>
      </c>
      <c r="AE133">
        <v>0.12180193168912408</v>
      </c>
      <c r="AF133">
        <v>1E-4</v>
      </c>
      <c r="AH133">
        <v>1E-4</v>
      </c>
      <c r="AI133">
        <v>1.95</v>
      </c>
      <c r="AJ133">
        <v>1E-4</v>
      </c>
      <c r="AL133">
        <v>-0.01</v>
      </c>
      <c r="AM133">
        <v>0.97499999999999998</v>
      </c>
      <c r="AN133">
        <v>0.01</v>
      </c>
      <c r="AP133">
        <v>42</v>
      </c>
      <c r="AQ133">
        <v>0.35</v>
      </c>
      <c r="BQ133">
        <v>40756</v>
      </c>
      <c r="BR133">
        <v>4.13</v>
      </c>
      <c r="BS133">
        <v>4.1349999999999998</v>
      </c>
      <c r="BT133">
        <v>4.1399999999999997</v>
      </c>
      <c r="BU133">
        <v>0.17249999999999999</v>
      </c>
      <c r="BV133">
        <v>0.18</v>
      </c>
      <c r="BW133">
        <v>0.1875</v>
      </c>
      <c r="BX133">
        <v>-7.0000000000000007E-2</v>
      </c>
      <c r="BZ133">
        <v>7.0000000000000007E-2</v>
      </c>
      <c r="CA133">
        <v>0</v>
      </c>
      <c r="CB133">
        <v>0</v>
      </c>
      <c r="CC133">
        <v>4.13</v>
      </c>
      <c r="CD133">
        <v>0.1875</v>
      </c>
    </row>
    <row r="134" spans="1:82">
      <c r="A134" s="22">
        <v>40878</v>
      </c>
      <c r="B134">
        <v>6.4706537792011021E-2</v>
      </c>
      <c r="D134" s="22">
        <v>39753</v>
      </c>
      <c r="E134">
        <v>40.9</v>
      </c>
      <c r="F134">
        <v>44.15</v>
      </c>
      <c r="G134">
        <v>49.15</v>
      </c>
      <c r="I134">
        <v>29</v>
      </c>
      <c r="J134">
        <v>30.5</v>
      </c>
      <c r="K134">
        <v>34.5</v>
      </c>
      <c r="M134" s="22">
        <v>40634</v>
      </c>
      <c r="N134">
        <v>58</v>
      </c>
      <c r="O134">
        <v>61.75</v>
      </c>
      <c r="P134">
        <v>66.75</v>
      </c>
      <c r="Q134">
        <f t="shared" si="6"/>
        <v>17</v>
      </c>
      <c r="R134">
        <v>42.5625</v>
      </c>
      <c r="S134">
        <v>46.3125</v>
      </c>
      <c r="T134">
        <v>51.3125</v>
      </c>
      <c r="U134">
        <f t="shared" si="7"/>
        <v>1.0349162011173185</v>
      </c>
      <c r="V134">
        <v>0</v>
      </c>
      <c r="W134">
        <v>0</v>
      </c>
      <c r="X134">
        <v>0</v>
      </c>
      <c r="Z134">
        <v>1E-4</v>
      </c>
      <c r="AA134">
        <v>0.23124551489379394</v>
      </c>
      <c r="AB134">
        <v>1E-4</v>
      </c>
      <c r="AD134">
        <v>1E-4</v>
      </c>
      <c r="AE134">
        <v>0.11562275744689697</v>
      </c>
      <c r="AF134">
        <v>1E-4</v>
      </c>
      <c r="AH134">
        <v>1E-4</v>
      </c>
      <c r="AI134">
        <v>2</v>
      </c>
      <c r="AJ134">
        <v>1E-4</v>
      </c>
      <c r="AL134">
        <v>-0.01</v>
      </c>
      <c r="AM134">
        <v>1</v>
      </c>
      <c r="AN134">
        <v>0.01</v>
      </c>
      <c r="AP134">
        <v>42</v>
      </c>
      <c r="AQ134">
        <v>0.35</v>
      </c>
      <c r="BQ134">
        <v>40787</v>
      </c>
      <c r="BR134">
        <v>4.1470000000000002</v>
      </c>
      <c r="BS134">
        <v>4.1520000000000001</v>
      </c>
      <c r="BT134">
        <v>4.157</v>
      </c>
      <c r="BU134">
        <v>0.17249999999999999</v>
      </c>
      <c r="BV134">
        <v>0.18</v>
      </c>
      <c r="BW134">
        <v>0.1875</v>
      </c>
      <c r="BX134">
        <v>-7.0000000000000007E-2</v>
      </c>
      <c r="BZ134">
        <v>7.0000000000000007E-2</v>
      </c>
      <c r="CA134">
        <v>0</v>
      </c>
      <c r="CB134">
        <v>0</v>
      </c>
      <c r="CC134">
        <v>4.1470000000000002</v>
      </c>
      <c r="CD134">
        <v>0.1875</v>
      </c>
    </row>
    <row r="135" spans="1:82">
      <c r="A135" s="22">
        <v>40909</v>
      </c>
      <c r="B135">
        <v>6.4724090114122002E-2</v>
      </c>
      <c r="D135" s="22">
        <v>39783</v>
      </c>
      <c r="E135">
        <v>39.9</v>
      </c>
      <c r="F135">
        <v>43.15</v>
      </c>
      <c r="G135">
        <v>48.15</v>
      </c>
      <c r="I135">
        <v>29</v>
      </c>
      <c r="J135">
        <v>30.5</v>
      </c>
      <c r="K135">
        <v>34.5</v>
      </c>
      <c r="M135" s="22">
        <v>40664</v>
      </c>
      <c r="N135">
        <v>61.115166315051141</v>
      </c>
      <c r="O135">
        <v>64.865166315051141</v>
      </c>
      <c r="P135">
        <v>69.865166315051141</v>
      </c>
      <c r="Q135">
        <f t="shared" si="6"/>
        <v>16.999999999999986</v>
      </c>
      <c r="R135">
        <v>44.898874736288363</v>
      </c>
      <c r="S135">
        <v>48.648874736288363</v>
      </c>
      <c r="T135">
        <v>53.648874736288363</v>
      </c>
      <c r="U135">
        <f t="shared" si="7"/>
        <v>1.0163732518148751</v>
      </c>
      <c r="V135">
        <v>0</v>
      </c>
      <c r="W135">
        <v>0</v>
      </c>
      <c r="X135">
        <v>0</v>
      </c>
      <c r="Z135">
        <v>1E-4</v>
      </c>
      <c r="AA135">
        <v>0.23077949845879026</v>
      </c>
      <c r="AB135">
        <v>1E-4</v>
      </c>
      <c r="AD135">
        <v>1E-4</v>
      </c>
      <c r="AE135">
        <v>0.11538974922939513</v>
      </c>
      <c r="AF135">
        <v>1E-4</v>
      </c>
      <c r="AH135">
        <v>1E-4</v>
      </c>
      <c r="AI135">
        <v>2.15</v>
      </c>
      <c r="AJ135">
        <v>1E-4</v>
      </c>
      <c r="AL135">
        <v>-0.01</v>
      </c>
      <c r="AM135">
        <v>1.075</v>
      </c>
      <c r="AN135">
        <v>0.01</v>
      </c>
      <c r="AP135">
        <v>42</v>
      </c>
      <c r="AQ135">
        <v>0.35</v>
      </c>
      <c r="BQ135">
        <v>40817</v>
      </c>
      <c r="BR135">
        <v>4.157</v>
      </c>
      <c r="BS135">
        <v>4.1619999999999999</v>
      </c>
      <c r="BT135">
        <v>4.1669999999999998</v>
      </c>
      <c r="BU135">
        <v>0.17249999999999999</v>
      </c>
      <c r="BV135">
        <v>0.18</v>
      </c>
      <c r="BW135">
        <v>0.1875</v>
      </c>
      <c r="BX135">
        <v>-7.0000000000000007E-2</v>
      </c>
      <c r="BZ135">
        <v>7.0000000000000007E-2</v>
      </c>
      <c r="CA135">
        <v>0</v>
      </c>
      <c r="CB135">
        <v>0</v>
      </c>
      <c r="CC135">
        <v>4.157</v>
      </c>
      <c r="CD135">
        <v>0.1875</v>
      </c>
    </row>
    <row r="136" spans="1:82">
      <c r="A136" s="22">
        <v>40940</v>
      </c>
      <c r="B136">
        <v>6.4741642436335012E-2</v>
      </c>
      <c r="D136" s="22">
        <v>39814</v>
      </c>
      <c r="E136">
        <v>43.25</v>
      </c>
      <c r="F136">
        <v>46.5</v>
      </c>
      <c r="G136">
        <v>51.5</v>
      </c>
      <c r="I136">
        <v>29.95</v>
      </c>
      <c r="J136">
        <v>31.7</v>
      </c>
      <c r="K136">
        <v>36.700000000000003</v>
      </c>
      <c r="M136" s="22">
        <v>40695</v>
      </c>
      <c r="N136">
        <v>85.115166315051169</v>
      </c>
      <c r="O136">
        <v>88.865166315051169</v>
      </c>
      <c r="P136">
        <v>93.865166315051169</v>
      </c>
      <c r="Q136">
        <f t="shared" si="6"/>
        <v>25.000000000000021</v>
      </c>
      <c r="R136">
        <v>62.898874736288363</v>
      </c>
      <c r="S136">
        <v>66.648874736288363</v>
      </c>
      <c r="T136">
        <v>71.648874736288363</v>
      </c>
      <c r="U136">
        <f t="shared" si="7"/>
        <v>1.0435872727161626</v>
      </c>
      <c r="V136">
        <v>0</v>
      </c>
      <c r="W136">
        <v>0</v>
      </c>
      <c r="X136">
        <v>0</v>
      </c>
      <c r="Z136">
        <v>1E-4</v>
      </c>
      <c r="AA136">
        <v>0.26742034970061146</v>
      </c>
      <c r="AB136">
        <v>1E-4</v>
      </c>
      <c r="AD136">
        <v>1E-4</v>
      </c>
      <c r="AE136">
        <v>0.13371017485030573</v>
      </c>
      <c r="AF136">
        <v>1E-4</v>
      </c>
      <c r="AH136">
        <v>1E-4</v>
      </c>
      <c r="AI136">
        <v>1.95</v>
      </c>
      <c r="AJ136">
        <v>1E-4</v>
      </c>
      <c r="AL136">
        <v>-0.01</v>
      </c>
      <c r="AM136">
        <v>0.97499999999999998</v>
      </c>
      <c r="AN136">
        <v>0.01</v>
      </c>
      <c r="AP136">
        <v>43</v>
      </c>
      <c r="AQ136">
        <v>0.35</v>
      </c>
      <c r="BQ136">
        <v>40848</v>
      </c>
      <c r="BR136">
        <v>4.3019999999999996</v>
      </c>
      <c r="BS136">
        <v>4.3070000000000004</v>
      </c>
      <c r="BT136">
        <v>4.3120000000000003</v>
      </c>
      <c r="BU136">
        <v>0.17249999999999999</v>
      </c>
      <c r="BV136">
        <v>0.18</v>
      </c>
      <c r="BW136">
        <v>0.1875</v>
      </c>
      <c r="BX136">
        <v>-7.0000000000000007E-2</v>
      </c>
      <c r="BZ136">
        <v>7.0000000000000007E-2</v>
      </c>
      <c r="CA136">
        <v>0</v>
      </c>
      <c r="CB136">
        <v>0</v>
      </c>
      <c r="CC136">
        <v>4.3019999999999996</v>
      </c>
      <c r="CD136">
        <v>0.1875</v>
      </c>
    </row>
    <row r="137" spans="1:82">
      <c r="A137" s="22">
        <v>40969</v>
      </c>
      <c r="B137">
        <v>6.4758062350756013E-2</v>
      </c>
      <c r="D137" s="22">
        <v>39845</v>
      </c>
      <c r="E137">
        <v>42.743952568549787</v>
      </c>
      <c r="F137">
        <v>45.993952568549787</v>
      </c>
      <c r="G137">
        <v>50.993952568549787</v>
      </c>
      <c r="I137">
        <v>29.05</v>
      </c>
      <c r="J137">
        <v>30.8</v>
      </c>
      <c r="K137">
        <v>35.799999999999997</v>
      </c>
      <c r="M137" s="22">
        <v>40725</v>
      </c>
      <c r="N137">
        <v>105.75</v>
      </c>
      <c r="O137">
        <v>109.5</v>
      </c>
      <c r="P137">
        <v>114.5</v>
      </c>
      <c r="Q137">
        <f t="shared" si="6"/>
        <v>33</v>
      </c>
      <c r="R137">
        <v>78.375</v>
      </c>
      <c r="S137">
        <v>82.125</v>
      </c>
      <c r="T137">
        <v>87.125</v>
      </c>
      <c r="U137">
        <f t="shared" si="7"/>
        <v>1.0735294117647058</v>
      </c>
      <c r="V137">
        <v>0</v>
      </c>
      <c r="W137">
        <v>0</v>
      </c>
      <c r="X137">
        <v>0</v>
      </c>
      <c r="Z137">
        <v>1E-4</v>
      </c>
      <c r="AA137">
        <v>0.26717677920418237</v>
      </c>
      <c r="AB137">
        <v>1E-4</v>
      </c>
      <c r="AD137">
        <v>1E-4</v>
      </c>
      <c r="AE137">
        <v>0.13358838960209118</v>
      </c>
      <c r="AF137">
        <v>1E-4</v>
      </c>
      <c r="AH137">
        <v>1E-4</v>
      </c>
      <c r="AI137">
        <v>2.1</v>
      </c>
      <c r="AJ137">
        <v>1E-4</v>
      </c>
      <c r="AL137">
        <v>-0.01</v>
      </c>
      <c r="AM137">
        <v>1.05</v>
      </c>
      <c r="AN137">
        <v>0.01</v>
      </c>
      <c r="AP137">
        <v>43</v>
      </c>
      <c r="AQ137">
        <v>0.35</v>
      </c>
      <c r="BQ137">
        <v>40878</v>
      </c>
      <c r="BR137">
        <v>4.4420000000000002</v>
      </c>
      <c r="BS137">
        <v>4.4470000000000001</v>
      </c>
      <c r="BT137">
        <v>4.452</v>
      </c>
      <c r="BU137">
        <v>0.17249999999999999</v>
      </c>
      <c r="BV137">
        <v>0.18</v>
      </c>
      <c r="BW137">
        <v>0.1875</v>
      </c>
      <c r="BX137">
        <v>-7.0000000000000007E-2</v>
      </c>
      <c r="BZ137">
        <v>7.0000000000000007E-2</v>
      </c>
      <c r="CA137">
        <v>0</v>
      </c>
      <c r="CB137">
        <v>0</v>
      </c>
      <c r="CC137">
        <v>4.4420000000000002</v>
      </c>
      <c r="CD137">
        <v>0.1875</v>
      </c>
    </row>
    <row r="138" spans="1:82">
      <c r="A138" s="22">
        <v>41000</v>
      </c>
      <c r="B138">
        <v>6.4775614673166032E-2</v>
      </c>
      <c r="D138" s="22">
        <v>39873</v>
      </c>
      <c r="E138">
        <v>41.743952568549787</v>
      </c>
      <c r="F138">
        <v>44.993952568549787</v>
      </c>
      <c r="G138">
        <v>49.993952568549787</v>
      </c>
      <c r="I138">
        <v>29.05</v>
      </c>
      <c r="J138">
        <v>30.8</v>
      </c>
      <c r="K138">
        <v>35.799999999999997</v>
      </c>
      <c r="M138" s="22">
        <v>40756</v>
      </c>
      <c r="N138">
        <v>107.26697213410466</v>
      </c>
      <c r="O138">
        <v>111.01697213410466</v>
      </c>
      <c r="P138">
        <v>116.01697213410466</v>
      </c>
      <c r="Q138">
        <f t="shared" si="6"/>
        <v>30</v>
      </c>
      <c r="R138">
        <v>79.512729100578497</v>
      </c>
      <c r="S138">
        <v>83.262729100578497</v>
      </c>
      <c r="T138">
        <v>88.262729100578497</v>
      </c>
      <c r="U138">
        <f t="shared" si="7"/>
        <v>1.0277195864930191</v>
      </c>
      <c r="V138">
        <v>0</v>
      </c>
      <c r="W138">
        <v>0</v>
      </c>
      <c r="X138">
        <v>0</v>
      </c>
      <c r="Z138">
        <v>1E-4</v>
      </c>
      <c r="AA138">
        <v>0.29497234176706705</v>
      </c>
      <c r="AB138">
        <v>1E-4</v>
      </c>
      <c r="AD138">
        <v>1E-4</v>
      </c>
      <c r="AE138">
        <v>0.14748617088353352</v>
      </c>
      <c r="AF138">
        <v>1E-4</v>
      </c>
      <c r="AH138">
        <v>1E-4</v>
      </c>
      <c r="AI138">
        <v>2.85</v>
      </c>
      <c r="AJ138">
        <v>1E-4</v>
      </c>
      <c r="AL138">
        <v>-0.01</v>
      </c>
      <c r="AM138">
        <v>1.425</v>
      </c>
      <c r="AN138">
        <v>0.01</v>
      </c>
      <c r="AP138">
        <v>43</v>
      </c>
      <c r="AQ138">
        <v>0.35</v>
      </c>
      <c r="BQ138">
        <v>40909</v>
      </c>
      <c r="BR138">
        <v>4.72</v>
      </c>
      <c r="BS138">
        <v>4.7249999999999996</v>
      </c>
      <c r="BT138">
        <v>4.7300000000000004</v>
      </c>
      <c r="BU138">
        <v>0.17249999999999999</v>
      </c>
      <c r="BV138">
        <v>0.18</v>
      </c>
      <c r="BW138">
        <v>0.1875</v>
      </c>
      <c r="BX138">
        <v>-7.0000000000000007E-2</v>
      </c>
      <c r="BZ138">
        <v>7.0000000000000007E-2</v>
      </c>
      <c r="CA138">
        <v>0</v>
      </c>
      <c r="CB138">
        <v>0</v>
      </c>
      <c r="CC138">
        <v>4.72</v>
      </c>
      <c r="CD138">
        <v>0.1875</v>
      </c>
    </row>
    <row r="139" spans="1:82">
      <c r="A139" s="22">
        <v>41030</v>
      </c>
      <c r="B139">
        <v>6.4792600791724997E-2</v>
      </c>
      <c r="D139" s="22">
        <v>39904</v>
      </c>
      <c r="E139">
        <v>41</v>
      </c>
      <c r="F139">
        <v>44.25</v>
      </c>
      <c r="G139">
        <v>49.25</v>
      </c>
      <c r="I139">
        <v>28.05</v>
      </c>
      <c r="J139">
        <v>29.8</v>
      </c>
      <c r="K139">
        <v>34.799999999999997</v>
      </c>
      <c r="M139" s="22">
        <v>40787</v>
      </c>
      <c r="N139">
        <v>100.26697213410466</v>
      </c>
      <c r="O139">
        <v>104.01697213410466</v>
      </c>
      <c r="P139">
        <v>109.01697213410466</v>
      </c>
      <c r="R139">
        <v>74.262729100578497</v>
      </c>
      <c r="S139">
        <v>78.012729100578497</v>
      </c>
      <c r="T139">
        <v>83.012729100578497</v>
      </c>
      <c r="V139">
        <v>0</v>
      </c>
      <c r="W139">
        <v>0</v>
      </c>
      <c r="X139">
        <v>0</v>
      </c>
      <c r="Z139">
        <v>1E-4</v>
      </c>
      <c r="AA139">
        <v>0.27560104657176832</v>
      </c>
      <c r="AB139">
        <v>1E-4</v>
      </c>
      <c r="AD139">
        <v>1E-4</v>
      </c>
      <c r="AE139">
        <v>0.13780052328588416</v>
      </c>
      <c r="AF139">
        <v>1E-4</v>
      </c>
      <c r="AH139">
        <v>1E-4</v>
      </c>
      <c r="AI139">
        <v>2.95</v>
      </c>
      <c r="AJ139">
        <v>1E-4</v>
      </c>
      <c r="AL139">
        <v>-0.01</v>
      </c>
      <c r="AM139">
        <v>1.4750000000000001</v>
      </c>
      <c r="AN139">
        <v>0.01</v>
      </c>
      <c r="AP139">
        <v>44</v>
      </c>
      <c r="AQ139">
        <v>0.35</v>
      </c>
      <c r="BQ139">
        <v>40940</v>
      </c>
      <c r="BR139">
        <v>4.5750000000000002</v>
      </c>
      <c r="BS139">
        <v>4.58</v>
      </c>
      <c r="BT139">
        <v>4.585</v>
      </c>
      <c r="BU139">
        <v>0.16750000000000001</v>
      </c>
      <c r="BV139">
        <v>0.17499999999999999</v>
      </c>
      <c r="BW139">
        <v>0.1825</v>
      </c>
      <c r="BX139">
        <v>-7.0000000000000007E-2</v>
      </c>
      <c r="BZ139">
        <v>7.0000000000000007E-2</v>
      </c>
      <c r="CA139">
        <v>0</v>
      </c>
      <c r="CB139">
        <v>0</v>
      </c>
      <c r="CC139">
        <v>4.5750000000000002</v>
      </c>
      <c r="CD139">
        <v>0.1825</v>
      </c>
    </row>
    <row r="140" spans="1:82">
      <c r="A140" s="22">
        <v>41061</v>
      </c>
      <c r="B140">
        <v>6.4810153114337007E-2</v>
      </c>
      <c r="D140" s="22">
        <v>39934</v>
      </c>
      <c r="E140">
        <v>43.400415102391378</v>
      </c>
      <c r="F140">
        <v>46.650415102391378</v>
      </c>
      <c r="G140">
        <v>51.650415102391378</v>
      </c>
      <c r="I140">
        <v>28.05</v>
      </c>
      <c r="J140">
        <v>29.8</v>
      </c>
      <c r="K140">
        <v>34.799999999999997</v>
      </c>
      <c r="M140" s="22">
        <v>40817</v>
      </c>
      <c r="N140">
        <v>82.15</v>
      </c>
      <c r="O140">
        <v>85.9</v>
      </c>
      <c r="P140">
        <v>90.9</v>
      </c>
      <c r="R140">
        <v>60.674999999999997</v>
      </c>
      <c r="S140">
        <v>64.424999999999997</v>
      </c>
      <c r="T140">
        <v>69.424999999999997</v>
      </c>
      <c r="V140">
        <v>0</v>
      </c>
      <c r="W140">
        <v>0</v>
      </c>
      <c r="X140">
        <v>0</v>
      </c>
      <c r="Z140">
        <v>1E-4</v>
      </c>
      <c r="AA140">
        <v>0.25051290197460852</v>
      </c>
      <c r="AB140">
        <v>1E-4</v>
      </c>
      <c r="AD140">
        <v>1E-4</v>
      </c>
      <c r="AE140">
        <v>0.12525645098730426</v>
      </c>
      <c r="AF140">
        <v>1E-4</v>
      </c>
      <c r="AH140">
        <v>1E-4</v>
      </c>
      <c r="AI140">
        <v>2.65</v>
      </c>
      <c r="AJ140">
        <v>1E-4</v>
      </c>
      <c r="AL140">
        <v>-0.01</v>
      </c>
      <c r="AM140">
        <v>1.325</v>
      </c>
      <c r="AN140">
        <v>0.01</v>
      </c>
      <c r="AP140">
        <v>44</v>
      </c>
      <c r="AQ140">
        <v>0.35</v>
      </c>
      <c r="BQ140">
        <v>40969</v>
      </c>
      <c r="BR140">
        <v>4.4400000000000004</v>
      </c>
      <c r="BS140">
        <v>4.4450000000000003</v>
      </c>
      <c r="BT140">
        <v>4.45</v>
      </c>
      <c r="BU140">
        <v>0.16250000000000001</v>
      </c>
      <c r="BV140">
        <v>0.17</v>
      </c>
      <c r="BW140">
        <v>0.17749999999999999</v>
      </c>
      <c r="BX140">
        <v>-7.0000000000000007E-2</v>
      </c>
      <c r="BZ140">
        <v>7.0000000000000007E-2</v>
      </c>
      <c r="CA140">
        <v>0</v>
      </c>
      <c r="CB140">
        <v>0</v>
      </c>
      <c r="CC140">
        <v>4.4400000000000004</v>
      </c>
      <c r="CD140">
        <v>0.17749999999999999</v>
      </c>
    </row>
    <row r="141" spans="1:82">
      <c r="A141" s="22">
        <v>41091</v>
      </c>
      <c r="B141">
        <v>6.4827139233090011E-2</v>
      </c>
      <c r="D141" s="22">
        <v>39965</v>
      </c>
      <c r="E141">
        <v>59.400415102391371</v>
      </c>
      <c r="F141">
        <v>62.650415102391371</v>
      </c>
      <c r="G141">
        <v>67.650415102391378</v>
      </c>
      <c r="I141">
        <v>26.05</v>
      </c>
      <c r="J141">
        <v>27.8</v>
      </c>
      <c r="K141">
        <v>32.799999999999997</v>
      </c>
      <c r="M141" s="22">
        <v>40848</v>
      </c>
      <c r="N141">
        <v>63.169299684789578</v>
      </c>
      <c r="O141">
        <v>66.919299684789578</v>
      </c>
      <c r="P141">
        <v>71.919299684789578</v>
      </c>
      <c r="R141">
        <v>46.439474763592187</v>
      </c>
      <c r="S141">
        <v>50.189474763592187</v>
      </c>
      <c r="T141">
        <v>55.189474763592187</v>
      </c>
      <c r="V141">
        <v>0</v>
      </c>
      <c r="W141">
        <v>0</v>
      </c>
      <c r="X141">
        <v>0</v>
      </c>
      <c r="Z141">
        <v>1E-4</v>
      </c>
      <c r="AA141">
        <v>0.24819283161612782</v>
      </c>
      <c r="AB141">
        <v>1E-4</v>
      </c>
      <c r="AD141">
        <v>1E-4</v>
      </c>
      <c r="AE141">
        <v>0.12409641580806391</v>
      </c>
      <c r="AF141">
        <v>1E-4</v>
      </c>
      <c r="AH141">
        <v>1E-4</v>
      </c>
      <c r="AI141">
        <v>1.9</v>
      </c>
      <c r="AJ141">
        <v>1E-4</v>
      </c>
      <c r="AL141">
        <v>-0.01</v>
      </c>
      <c r="AM141">
        <v>0.95</v>
      </c>
      <c r="AN141">
        <v>0.01</v>
      </c>
      <c r="AP141">
        <v>44</v>
      </c>
      <c r="AQ141">
        <v>0.35</v>
      </c>
      <c r="BQ141">
        <v>41000</v>
      </c>
      <c r="BR141">
        <v>4.28</v>
      </c>
      <c r="BS141">
        <v>4.2850000000000001</v>
      </c>
      <c r="BT141">
        <v>4.29</v>
      </c>
      <c r="BU141">
        <v>0.16250000000000001</v>
      </c>
      <c r="BV141">
        <v>0.17</v>
      </c>
      <c r="BW141">
        <v>0.17749999999999999</v>
      </c>
      <c r="BX141">
        <v>-7.0000000000000007E-2</v>
      </c>
      <c r="BZ141">
        <v>7.0000000000000007E-2</v>
      </c>
      <c r="CA141">
        <v>0</v>
      </c>
      <c r="CB141">
        <v>0</v>
      </c>
      <c r="CC141">
        <v>4.28</v>
      </c>
      <c r="CD141">
        <v>0.17749999999999999</v>
      </c>
    </row>
    <row r="142" spans="1:82">
      <c r="A142" s="22">
        <v>41122</v>
      </c>
      <c r="B142">
        <v>6.4844691555903014E-2</v>
      </c>
      <c r="D142" s="22">
        <v>39995</v>
      </c>
      <c r="E142">
        <v>72.75</v>
      </c>
      <c r="F142">
        <v>76</v>
      </c>
      <c r="G142">
        <v>81</v>
      </c>
      <c r="I142">
        <v>40.049999999999997</v>
      </c>
      <c r="J142">
        <v>41.8</v>
      </c>
      <c r="K142">
        <v>46.8</v>
      </c>
      <c r="M142" s="22">
        <v>40878</v>
      </c>
      <c r="N142">
        <v>61.169299684789578</v>
      </c>
      <c r="O142">
        <v>64.919299684789578</v>
      </c>
      <c r="P142">
        <v>69.919299684789578</v>
      </c>
      <c r="R142">
        <v>44.939474763592187</v>
      </c>
      <c r="S142">
        <v>48.689474763592187</v>
      </c>
      <c r="T142">
        <v>53.689474763592187</v>
      </c>
      <c r="V142">
        <v>0</v>
      </c>
      <c r="W142">
        <v>0</v>
      </c>
      <c r="X142">
        <v>0</v>
      </c>
      <c r="Z142">
        <v>1E-4</v>
      </c>
      <c r="AA142">
        <v>0.25273962229792385</v>
      </c>
      <c r="AB142">
        <v>1E-4</v>
      </c>
      <c r="AD142">
        <v>1E-4</v>
      </c>
      <c r="AE142">
        <v>0.12636981114896192</v>
      </c>
      <c r="AF142">
        <v>1E-4</v>
      </c>
      <c r="AH142">
        <v>1E-4</v>
      </c>
      <c r="AI142">
        <v>1.7</v>
      </c>
      <c r="AJ142">
        <v>1E-4</v>
      </c>
      <c r="AL142">
        <v>-0.01</v>
      </c>
      <c r="AM142">
        <v>0.85</v>
      </c>
      <c r="AN142">
        <v>0.01</v>
      </c>
      <c r="AP142">
        <v>45</v>
      </c>
      <c r="AQ142">
        <v>0.35</v>
      </c>
      <c r="BQ142">
        <v>41030</v>
      </c>
      <c r="BR142">
        <v>4.2450000000000001</v>
      </c>
      <c r="BS142">
        <v>4.25</v>
      </c>
      <c r="BT142">
        <v>4.2549999999999999</v>
      </c>
      <c r="BU142">
        <v>0.16250000000000001</v>
      </c>
      <c r="BV142">
        <v>0.17</v>
      </c>
      <c r="BW142">
        <v>0.17749999999999999</v>
      </c>
      <c r="BX142">
        <v>-7.0000000000000007E-2</v>
      </c>
      <c r="BZ142">
        <v>7.0000000000000007E-2</v>
      </c>
      <c r="CA142">
        <v>0</v>
      </c>
      <c r="CB142">
        <v>0</v>
      </c>
      <c r="CC142">
        <v>4.2450000000000001</v>
      </c>
      <c r="CD142">
        <v>0.17749999999999999</v>
      </c>
    </row>
    <row r="143" spans="1:82">
      <c r="A143" s="22">
        <v>41153</v>
      </c>
      <c r="B143">
        <v>6.4862243878817005E-2</v>
      </c>
      <c r="D143" s="22">
        <v>40026</v>
      </c>
      <c r="E143">
        <v>79.499355043934685</v>
      </c>
      <c r="F143">
        <v>82.749355043934685</v>
      </c>
      <c r="G143">
        <v>87.749355043934685</v>
      </c>
      <c r="I143">
        <v>44.05</v>
      </c>
      <c r="J143">
        <v>45.8</v>
      </c>
      <c r="K143">
        <v>50.8</v>
      </c>
      <c r="M143" s="22">
        <v>40909</v>
      </c>
      <c r="N143">
        <v>74.5</v>
      </c>
      <c r="O143">
        <v>78.25</v>
      </c>
      <c r="P143">
        <v>83.25</v>
      </c>
      <c r="R143">
        <v>54.9375</v>
      </c>
      <c r="S143">
        <v>58.6875</v>
      </c>
      <c r="T143">
        <v>63.6875</v>
      </c>
      <c r="V143">
        <v>0</v>
      </c>
      <c r="W143">
        <v>0</v>
      </c>
      <c r="X143">
        <v>0</v>
      </c>
      <c r="Z143">
        <v>1E-4</v>
      </c>
      <c r="AA143">
        <v>0.23042066336302366</v>
      </c>
      <c r="AB143">
        <v>1E-4</v>
      </c>
      <c r="AD143">
        <v>1E-4</v>
      </c>
      <c r="AE143">
        <v>0.11521033168151183</v>
      </c>
      <c r="AF143">
        <v>1E-4</v>
      </c>
      <c r="AH143">
        <v>1E-4</v>
      </c>
      <c r="AI143">
        <v>1.6</v>
      </c>
      <c r="AJ143">
        <v>1E-4</v>
      </c>
      <c r="AL143">
        <v>-0.01</v>
      </c>
      <c r="AM143">
        <v>0.8</v>
      </c>
      <c r="AN143">
        <v>0.01</v>
      </c>
      <c r="AP143">
        <v>45</v>
      </c>
      <c r="AQ143">
        <v>0.35</v>
      </c>
      <c r="BQ143">
        <v>41061</v>
      </c>
      <c r="BR143">
        <v>4.2649999999999997</v>
      </c>
      <c r="BS143">
        <v>4.2699999999999996</v>
      </c>
      <c r="BT143">
        <v>4.2750000000000004</v>
      </c>
      <c r="BU143">
        <v>0.16250000000000001</v>
      </c>
      <c r="BV143">
        <v>0.17</v>
      </c>
      <c r="BW143">
        <v>0.17749999999999999</v>
      </c>
      <c r="BX143">
        <v>-7.0000000000000007E-2</v>
      </c>
      <c r="BZ143">
        <v>7.0000000000000007E-2</v>
      </c>
      <c r="CA143">
        <v>0</v>
      </c>
      <c r="CB143">
        <v>0</v>
      </c>
      <c r="CC143">
        <v>4.2649999999999997</v>
      </c>
      <c r="CD143">
        <v>0.17749999999999999</v>
      </c>
    </row>
    <row r="144" spans="1:82">
      <c r="A144" s="22">
        <v>41183</v>
      </c>
      <c r="B144">
        <v>6.487922999786401E-2</v>
      </c>
      <c r="D144" s="22">
        <v>40057</v>
      </c>
      <c r="E144">
        <v>71.499355043934685</v>
      </c>
      <c r="F144">
        <v>74.749355043934685</v>
      </c>
      <c r="G144">
        <v>79.749355043934685</v>
      </c>
      <c r="I144">
        <v>41.05</v>
      </c>
      <c r="J144">
        <v>42.8</v>
      </c>
      <c r="K144">
        <v>47.8</v>
      </c>
      <c r="M144" s="22">
        <v>40940</v>
      </c>
      <c r="N144">
        <v>68.285140574348986</v>
      </c>
      <c r="O144">
        <v>72.035140574348986</v>
      </c>
      <c r="P144">
        <v>77.035140574348986</v>
      </c>
      <c r="R144">
        <v>50.276355430761747</v>
      </c>
      <c r="S144">
        <v>54.026355430761747</v>
      </c>
      <c r="T144">
        <v>59.026355430761747</v>
      </c>
      <c r="V144">
        <v>0</v>
      </c>
      <c r="W144">
        <v>0</v>
      </c>
      <c r="X144">
        <v>0</v>
      </c>
      <c r="Z144">
        <v>1E-4</v>
      </c>
      <c r="AA144">
        <v>0.2337599673599996</v>
      </c>
      <c r="AB144">
        <v>1E-4</v>
      </c>
      <c r="AD144">
        <v>1E-4</v>
      </c>
      <c r="AE144">
        <v>0.1168799836799998</v>
      </c>
      <c r="AF144">
        <v>1E-4</v>
      </c>
      <c r="AH144">
        <v>1E-4</v>
      </c>
      <c r="AI144">
        <v>1.8</v>
      </c>
      <c r="AJ144">
        <v>1E-4</v>
      </c>
      <c r="AL144">
        <v>-0.01</v>
      </c>
      <c r="AM144">
        <v>0.9</v>
      </c>
      <c r="AN144">
        <v>0.01</v>
      </c>
      <c r="AP144">
        <v>45</v>
      </c>
      <c r="AQ144">
        <v>0.35</v>
      </c>
      <c r="BQ144">
        <v>41091</v>
      </c>
      <c r="BR144">
        <v>4.258</v>
      </c>
      <c r="BS144">
        <v>4.2629999999999999</v>
      </c>
      <c r="BT144">
        <v>4.2679999999999998</v>
      </c>
      <c r="BU144">
        <v>0.16250000000000001</v>
      </c>
      <c r="BV144">
        <v>0.17</v>
      </c>
      <c r="BW144">
        <v>0.17749999999999999</v>
      </c>
      <c r="BX144">
        <v>-7.0000000000000007E-2</v>
      </c>
      <c r="BZ144">
        <v>7.0000000000000007E-2</v>
      </c>
      <c r="CA144">
        <v>0</v>
      </c>
      <c r="CB144">
        <v>0</v>
      </c>
      <c r="CC144">
        <v>4.258</v>
      </c>
      <c r="CD144">
        <v>0.17749999999999999</v>
      </c>
    </row>
    <row r="145" spans="1:82">
      <c r="A145" s="22">
        <v>41214</v>
      </c>
      <c r="B145">
        <v>6.4896782320979021E-2</v>
      </c>
      <c r="D145" s="22">
        <v>40087</v>
      </c>
      <c r="E145">
        <v>52.15</v>
      </c>
      <c r="F145">
        <v>55.4</v>
      </c>
      <c r="G145">
        <v>60.4</v>
      </c>
      <c r="I145">
        <v>34.049999999999997</v>
      </c>
      <c r="J145">
        <v>35.799999999999997</v>
      </c>
      <c r="K145">
        <v>40.799999999999997</v>
      </c>
      <c r="M145" s="22">
        <v>40969</v>
      </c>
      <c r="N145">
        <v>66.285140574348986</v>
      </c>
      <c r="O145">
        <v>70.035140574348986</v>
      </c>
      <c r="P145">
        <v>75.035140574348986</v>
      </c>
      <c r="R145">
        <v>48.776355430761747</v>
      </c>
      <c r="S145">
        <v>52.526355430761747</v>
      </c>
      <c r="T145">
        <v>57.526355430761747</v>
      </c>
      <c r="V145">
        <v>0</v>
      </c>
      <c r="W145">
        <v>0</v>
      </c>
      <c r="X145">
        <v>0</v>
      </c>
      <c r="Z145">
        <v>1E-4</v>
      </c>
      <c r="AA145">
        <v>0.23864343874806315</v>
      </c>
      <c r="AB145">
        <v>1E-4</v>
      </c>
      <c r="AD145">
        <v>1E-4</v>
      </c>
      <c r="AE145">
        <v>0.11932171937403158</v>
      </c>
      <c r="AF145">
        <v>1E-4</v>
      </c>
      <c r="AH145">
        <v>1E-4</v>
      </c>
      <c r="AI145">
        <v>1.95</v>
      </c>
      <c r="AJ145">
        <v>1E-4</v>
      </c>
      <c r="AL145">
        <v>-0.01</v>
      </c>
      <c r="AM145">
        <v>0.97499999999999998</v>
      </c>
      <c r="AN145">
        <v>0.01</v>
      </c>
      <c r="AP145">
        <v>46</v>
      </c>
      <c r="AQ145">
        <v>0.35</v>
      </c>
      <c r="BQ145">
        <v>41122</v>
      </c>
      <c r="BR145">
        <v>4.26</v>
      </c>
      <c r="BS145">
        <v>4.2649999999999997</v>
      </c>
      <c r="BT145">
        <v>4.2699999999999996</v>
      </c>
      <c r="BU145">
        <v>0.16250000000000001</v>
      </c>
      <c r="BV145">
        <v>0.17</v>
      </c>
      <c r="BW145">
        <v>0.17749999999999999</v>
      </c>
      <c r="BX145">
        <v>-7.0000000000000007E-2</v>
      </c>
      <c r="BZ145">
        <v>7.0000000000000007E-2</v>
      </c>
      <c r="CA145">
        <v>0</v>
      </c>
      <c r="CB145">
        <v>0</v>
      </c>
      <c r="CC145">
        <v>4.26</v>
      </c>
      <c r="CD145">
        <v>0.17749999999999999</v>
      </c>
    </row>
    <row r="146" spans="1:82">
      <c r="A146" s="22">
        <v>41244</v>
      </c>
      <c r="B146">
        <v>6.4913768440221023E-2</v>
      </c>
      <c r="D146" s="22">
        <v>40118</v>
      </c>
      <c r="E146">
        <v>41.516003269846102</v>
      </c>
      <c r="F146">
        <v>44.766003269846102</v>
      </c>
      <c r="G146">
        <v>49.766003269846102</v>
      </c>
      <c r="I146">
        <v>29.05</v>
      </c>
      <c r="J146">
        <v>30.8</v>
      </c>
      <c r="K146">
        <v>35.799999999999997</v>
      </c>
      <c r="M146" s="22">
        <v>41000</v>
      </c>
      <c r="N146">
        <v>58.25</v>
      </c>
      <c r="O146">
        <v>62</v>
      </c>
      <c r="P146">
        <v>67</v>
      </c>
      <c r="R146">
        <v>42.75</v>
      </c>
      <c r="S146">
        <v>46.5</v>
      </c>
      <c r="T146">
        <v>51.5</v>
      </c>
      <c r="V146">
        <v>0</v>
      </c>
      <c r="W146">
        <v>0</v>
      </c>
      <c r="X146">
        <v>0</v>
      </c>
      <c r="Z146">
        <v>1E-4</v>
      </c>
      <c r="AA146">
        <v>0.22733404170803295</v>
      </c>
      <c r="AB146">
        <v>1E-4</v>
      </c>
      <c r="AD146">
        <v>1E-4</v>
      </c>
      <c r="AE146">
        <v>0.11366702085401648</v>
      </c>
      <c r="AF146">
        <v>1E-4</v>
      </c>
      <c r="AH146">
        <v>1E-4</v>
      </c>
      <c r="AI146">
        <v>2</v>
      </c>
      <c r="AJ146">
        <v>1E-4</v>
      </c>
      <c r="AL146">
        <v>-0.01</v>
      </c>
      <c r="AM146">
        <v>1</v>
      </c>
      <c r="AN146">
        <v>0.01</v>
      </c>
      <c r="AP146">
        <v>46</v>
      </c>
      <c r="AQ146">
        <v>0.35</v>
      </c>
      <c r="BQ146">
        <v>41153</v>
      </c>
      <c r="BR146">
        <v>4.2770000000000001</v>
      </c>
      <c r="BS146">
        <v>4.282</v>
      </c>
      <c r="BT146">
        <v>4.2869999999999999</v>
      </c>
      <c r="BU146">
        <v>0.16250000000000001</v>
      </c>
      <c r="BV146">
        <v>0.17</v>
      </c>
      <c r="BW146">
        <v>0.17749999999999999</v>
      </c>
      <c r="BX146">
        <v>-7.0000000000000007E-2</v>
      </c>
      <c r="BZ146">
        <v>7.0000000000000007E-2</v>
      </c>
      <c r="CA146">
        <v>0</v>
      </c>
      <c r="CB146">
        <v>0</v>
      </c>
      <c r="CC146">
        <v>4.2770000000000001</v>
      </c>
      <c r="CD146">
        <v>0.17749999999999999</v>
      </c>
    </row>
    <row r="147" spans="1:82">
      <c r="A147" s="22">
        <v>41275</v>
      </c>
      <c r="B147">
        <v>6.4931320763536998E-2</v>
      </c>
      <c r="D147" s="22">
        <v>40148</v>
      </c>
      <c r="E147">
        <v>40.516003269846102</v>
      </c>
      <c r="F147">
        <v>43.766003269846102</v>
      </c>
      <c r="G147">
        <v>48.766003269846102</v>
      </c>
      <c r="I147">
        <v>29.05</v>
      </c>
      <c r="J147">
        <v>30.8</v>
      </c>
      <c r="K147">
        <v>35.799999999999997</v>
      </c>
      <c r="M147" s="22">
        <v>41030</v>
      </c>
      <c r="N147">
        <v>61.709462062966367</v>
      </c>
      <c r="O147">
        <v>65.459462062966367</v>
      </c>
      <c r="P147">
        <v>70.459462062966367</v>
      </c>
      <c r="R147">
        <v>45.344596547224782</v>
      </c>
      <c r="S147">
        <v>49.094596547224782</v>
      </c>
      <c r="T147">
        <v>54.094596547224782</v>
      </c>
      <c r="V147">
        <v>0</v>
      </c>
      <c r="W147">
        <v>0</v>
      </c>
      <c r="X147">
        <v>0</v>
      </c>
      <c r="Z147">
        <v>1E-4</v>
      </c>
      <c r="AA147">
        <v>0.22706873789181337</v>
      </c>
      <c r="AB147">
        <v>1E-4</v>
      </c>
      <c r="AD147">
        <v>1E-4</v>
      </c>
      <c r="AE147">
        <v>0.11353436894590668</v>
      </c>
      <c r="AF147">
        <v>1E-4</v>
      </c>
      <c r="AH147">
        <v>1E-4</v>
      </c>
      <c r="AI147">
        <v>2.15</v>
      </c>
      <c r="AJ147">
        <v>1E-4</v>
      </c>
      <c r="AL147">
        <v>-0.01</v>
      </c>
      <c r="AM147">
        <v>1.075</v>
      </c>
      <c r="AN147">
        <v>0.01</v>
      </c>
      <c r="AP147">
        <v>46</v>
      </c>
      <c r="AQ147">
        <v>0.35</v>
      </c>
      <c r="BQ147">
        <v>41183</v>
      </c>
      <c r="BR147">
        <v>4.2869999999999999</v>
      </c>
      <c r="BS147">
        <v>4.2919999999999998</v>
      </c>
      <c r="BT147">
        <v>4.2969999999999997</v>
      </c>
      <c r="BU147">
        <v>0.16250000000000001</v>
      </c>
      <c r="BV147">
        <v>0.17</v>
      </c>
      <c r="BW147">
        <v>0.17749999999999999</v>
      </c>
      <c r="BX147">
        <v>-7.0000000000000007E-2</v>
      </c>
      <c r="BZ147">
        <v>7.0000000000000007E-2</v>
      </c>
      <c r="CA147">
        <v>0</v>
      </c>
      <c r="CB147">
        <v>0</v>
      </c>
      <c r="CC147">
        <v>4.2869999999999999</v>
      </c>
      <c r="CD147">
        <v>0.17749999999999999</v>
      </c>
    </row>
    <row r="148" spans="1:82">
      <c r="A148" s="22">
        <v>41306</v>
      </c>
      <c r="B148">
        <v>6.4948873086956016E-2</v>
      </c>
      <c r="D148" s="22">
        <v>40179</v>
      </c>
      <c r="E148">
        <v>43</v>
      </c>
      <c r="F148">
        <v>46.75</v>
      </c>
      <c r="G148">
        <v>51.75</v>
      </c>
      <c r="I148">
        <v>30.25</v>
      </c>
      <c r="J148">
        <v>32</v>
      </c>
      <c r="K148">
        <v>37</v>
      </c>
      <c r="M148" s="22">
        <v>41061</v>
      </c>
      <c r="N148">
        <v>85.709462062966395</v>
      </c>
      <c r="O148">
        <v>89.459462062966395</v>
      </c>
      <c r="P148">
        <v>94.459462062966395</v>
      </c>
      <c r="R148">
        <v>63.344596547224782</v>
      </c>
      <c r="S148">
        <v>67.094596547224782</v>
      </c>
      <c r="T148">
        <v>72.094596547224782</v>
      </c>
      <c r="V148">
        <v>0</v>
      </c>
      <c r="W148">
        <v>0</v>
      </c>
      <c r="X148">
        <v>0</v>
      </c>
      <c r="Z148">
        <v>1E-4</v>
      </c>
      <c r="AA148">
        <v>0.26134980103176386</v>
      </c>
      <c r="AB148">
        <v>1E-4</v>
      </c>
      <c r="AD148">
        <v>1E-4</v>
      </c>
      <c r="AE148">
        <v>0.13067490051588193</v>
      </c>
      <c r="AF148">
        <v>1E-4</v>
      </c>
      <c r="AH148">
        <v>1E-4</v>
      </c>
      <c r="AI148">
        <v>1.95</v>
      </c>
      <c r="AJ148">
        <v>1E-4</v>
      </c>
      <c r="AL148">
        <v>-0.01</v>
      </c>
      <c r="AM148">
        <v>0.97499999999999998</v>
      </c>
      <c r="AN148">
        <v>0.01</v>
      </c>
      <c r="AP148">
        <v>47</v>
      </c>
      <c r="AQ148">
        <v>0.35</v>
      </c>
      <c r="BQ148">
        <v>41214</v>
      </c>
      <c r="BR148">
        <v>4.4320000000000004</v>
      </c>
      <c r="BS148">
        <v>4.4370000000000003</v>
      </c>
      <c r="BT148">
        <v>4.4420000000000002</v>
      </c>
      <c r="BU148">
        <v>0.16250000000000001</v>
      </c>
      <c r="BV148">
        <v>0.17</v>
      </c>
      <c r="BW148">
        <v>0.17749999999999999</v>
      </c>
      <c r="BX148">
        <v>-7.0000000000000007E-2</v>
      </c>
      <c r="BZ148">
        <v>7.0000000000000007E-2</v>
      </c>
      <c r="CA148">
        <v>0</v>
      </c>
      <c r="CB148">
        <v>0</v>
      </c>
      <c r="CC148">
        <v>4.4320000000000004</v>
      </c>
      <c r="CD148">
        <v>0.17749999999999999</v>
      </c>
    </row>
    <row r="149" spans="1:82">
      <c r="A149" s="22">
        <v>41334</v>
      </c>
      <c r="B149">
        <v>6.4964726798518002E-2</v>
      </c>
      <c r="D149" s="22">
        <v>40210</v>
      </c>
      <c r="E149">
        <v>42.951632858586926</v>
      </c>
      <c r="F149">
        <v>46.701632858586926</v>
      </c>
      <c r="G149">
        <v>51.701632858586926</v>
      </c>
      <c r="I149">
        <v>29.3</v>
      </c>
      <c r="J149">
        <v>31.05</v>
      </c>
      <c r="K149">
        <v>36.049999999999997</v>
      </c>
      <c r="M149" s="22">
        <v>41091</v>
      </c>
      <c r="N149">
        <v>106</v>
      </c>
      <c r="O149">
        <v>109.75</v>
      </c>
      <c r="P149">
        <v>114.75</v>
      </c>
      <c r="R149">
        <v>78.5625</v>
      </c>
      <c r="S149">
        <v>82.3125</v>
      </c>
      <c r="T149">
        <v>87.3125</v>
      </c>
      <c r="V149">
        <v>0</v>
      </c>
      <c r="W149">
        <v>0</v>
      </c>
      <c r="X149">
        <v>0</v>
      </c>
      <c r="Z149">
        <v>1E-4</v>
      </c>
      <c r="AA149">
        <v>0.26132034972240781</v>
      </c>
      <c r="AB149">
        <v>1E-4</v>
      </c>
      <c r="AD149">
        <v>1E-4</v>
      </c>
      <c r="AE149">
        <v>0.1306601748612039</v>
      </c>
      <c r="AF149">
        <v>1E-4</v>
      </c>
      <c r="AH149">
        <v>1E-4</v>
      </c>
      <c r="AI149">
        <v>2.1</v>
      </c>
      <c r="AJ149">
        <v>1E-4</v>
      </c>
      <c r="AL149">
        <v>-0.01</v>
      </c>
      <c r="AM149">
        <v>1.05</v>
      </c>
      <c r="AN149">
        <v>0.01</v>
      </c>
      <c r="AP149">
        <v>47</v>
      </c>
      <c r="AQ149">
        <v>0.35</v>
      </c>
      <c r="BQ149">
        <v>41244</v>
      </c>
      <c r="BR149">
        <v>4.5720000000000001</v>
      </c>
      <c r="BS149">
        <v>4.577</v>
      </c>
      <c r="BT149">
        <v>4.5819999999999999</v>
      </c>
      <c r="BU149">
        <v>0.16250000000000001</v>
      </c>
      <c r="BV149">
        <v>0.17</v>
      </c>
      <c r="BW149">
        <v>0.17749999999999999</v>
      </c>
      <c r="BX149">
        <v>-7.0000000000000007E-2</v>
      </c>
      <c r="BZ149">
        <v>7.0000000000000007E-2</v>
      </c>
      <c r="CA149">
        <v>0</v>
      </c>
      <c r="CB149">
        <v>0</v>
      </c>
      <c r="CC149">
        <v>4.5720000000000001</v>
      </c>
      <c r="CD149">
        <v>0.17749999999999999</v>
      </c>
    </row>
    <row r="150" spans="1:82">
      <c r="A150" s="22">
        <v>41365</v>
      </c>
      <c r="B150">
        <v>6.4982279122131004E-2</v>
      </c>
      <c r="D150" s="22">
        <v>40238</v>
      </c>
      <c r="E150">
        <v>41.951632858586926</v>
      </c>
      <c r="F150">
        <v>45.701632858586926</v>
      </c>
      <c r="G150">
        <v>50.701632858586926</v>
      </c>
      <c r="I150">
        <v>29.3</v>
      </c>
      <c r="J150">
        <v>31.05</v>
      </c>
      <c r="K150">
        <v>36.049999999999997</v>
      </c>
      <c r="M150" s="22">
        <v>41122</v>
      </c>
      <c r="N150">
        <v>106.5603263935711</v>
      </c>
      <c r="O150">
        <v>110.3103263935711</v>
      </c>
      <c r="P150">
        <v>115.3103263935711</v>
      </c>
      <c r="R150">
        <v>78.98274479517832</v>
      </c>
      <c r="S150">
        <v>82.73274479517832</v>
      </c>
      <c r="T150">
        <v>87.73274479517832</v>
      </c>
      <c r="V150">
        <v>0</v>
      </c>
      <c r="W150">
        <v>0</v>
      </c>
      <c r="X150">
        <v>0</v>
      </c>
      <c r="Z150">
        <v>1E-4</v>
      </c>
      <c r="AA150">
        <v>0.28743929940189289</v>
      </c>
      <c r="AB150">
        <v>1E-4</v>
      </c>
      <c r="AD150">
        <v>1E-4</v>
      </c>
      <c r="AE150">
        <v>0.14371964970094644</v>
      </c>
      <c r="AF150">
        <v>1E-4</v>
      </c>
      <c r="AH150">
        <v>1E-4</v>
      </c>
      <c r="AI150">
        <v>2.85</v>
      </c>
      <c r="AJ150">
        <v>1E-4</v>
      </c>
      <c r="AL150">
        <v>-0.01</v>
      </c>
      <c r="AM150">
        <v>1.425</v>
      </c>
      <c r="AN150">
        <v>0.01</v>
      </c>
      <c r="AP150">
        <v>47</v>
      </c>
      <c r="AQ150">
        <v>0.35</v>
      </c>
      <c r="BQ150">
        <v>41275</v>
      </c>
      <c r="BR150">
        <v>4.8650000000000002</v>
      </c>
      <c r="BS150">
        <v>4.87</v>
      </c>
      <c r="BT150">
        <v>4.875</v>
      </c>
      <c r="BU150">
        <v>0.16250000000000001</v>
      </c>
      <c r="BV150">
        <v>0.17</v>
      </c>
      <c r="BW150">
        <v>0.17749999999999999</v>
      </c>
      <c r="BX150">
        <v>-7.0000000000000007E-2</v>
      </c>
      <c r="BZ150">
        <v>7.0000000000000007E-2</v>
      </c>
      <c r="CA150">
        <v>0</v>
      </c>
      <c r="CB150">
        <v>0</v>
      </c>
      <c r="CC150">
        <v>4.8650000000000002</v>
      </c>
      <c r="CD150">
        <v>0.17749999999999999</v>
      </c>
    </row>
    <row r="151" spans="1:82">
      <c r="A151" s="22">
        <v>41395</v>
      </c>
      <c r="B151">
        <v>6.4999265241854023E-2</v>
      </c>
      <c r="D151" s="22">
        <v>40269</v>
      </c>
      <c r="E151">
        <v>40.75</v>
      </c>
      <c r="F151">
        <v>44.5</v>
      </c>
      <c r="G151">
        <v>49.5</v>
      </c>
      <c r="I151">
        <v>28.3</v>
      </c>
      <c r="J151">
        <v>30.05</v>
      </c>
      <c r="K151">
        <v>35.049999999999997</v>
      </c>
      <c r="M151" s="22">
        <v>41153</v>
      </c>
      <c r="N151">
        <v>99.560326393571103</v>
      </c>
      <c r="O151">
        <v>103.3103263935711</v>
      </c>
      <c r="P151">
        <v>108.3103263935711</v>
      </c>
      <c r="R151">
        <v>73.73274479517832</v>
      </c>
      <c r="S151">
        <v>77.48274479517832</v>
      </c>
      <c r="T151">
        <v>82.48274479517832</v>
      </c>
      <c r="V151">
        <v>0</v>
      </c>
      <c r="W151">
        <v>0</v>
      </c>
      <c r="X151">
        <v>0</v>
      </c>
      <c r="Z151">
        <v>1E-4</v>
      </c>
      <c r="AA151">
        <v>0.26957976104035641</v>
      </c>
      <c r="AB151">
        <v>1E-4</v>
      </c>
      <c r="AD151">
        <v>1E-4</v>
      </c>
      <c r="AE151">
        <v>0.13478988052017821</v>
      </c>
      <c r="AF151">
        <v>1E-4</v>
      </c>
      <c r="AH151">
        <v>1E-4</v>
      </c>
      <c r="AI151">
        <v>2.95</v>
      </c>
      <c r="AJ151">
        <v>1E-4</v>
      </c>
      <c r="AL151">
        <v>-0.01</v>
      </c>
      <c r="AM151">
        <v>1.4750000000000001</v>
      </c>
      <c r="AN151">
        <v>0.01</v>
      </c>
      <c r="AP151">
        <v>48</v>
      </c>
      <c r="AQ151">
        <v>0.35</v>
      </c>
      <c r="BQ151">
        <v>41306</v>
      </c>
      <c r="BR151">
        <v>4.72</v>
      </c>
      <c r="BS151">
        <v>4.7249999999999996</v>
      </c>
      <c r="BT151">
        <v>4.7300000000000004</v>
      </c>
      <c r="BU151">
        <v>0.16250000000000001</v>
      </c>
      <c r="BV151">
        <v>0.17</v>
      </c>
      <c r="BW151">
        <v>0.17749999999999999</v>
      </c>
      <c r="BX151">
        <v>-7.0000000000000007E-2</v>
      </c>
      <c r="BZ151">
        <v>7.0000000000000007E-2</v>
      </c>
      <c r="CA151">
        <v>0</v>
      </c>
      <c r="CB151">
        <v>0</v>
      </c>
      <c r="CC151">
        <v>4.72</v>
      </c>
      <c r="CD151">
        <v>0.17749999999999999</v>
      </c>
    </row>
    <row r="152" spans="1:82">
      <c r="A152" s="22">
        <v>41426</v>
      </c>
      <c r="B152">
        <v>6.5016817565668003E-2</v>
      </c>
      <c r="D152" s="22">
        <v>40299</v>
      </c>
      <c r="E152">
        <v>43.521423044406809</v>
      </c>
      <c r="F152">
        <v>47.271423044406809</v>
      </c>
      <c r="G152">
        <v>52.271423044406809</v>
      </c>
      <c r="I152">
        <v>28.3</v>
      </c>
      <c r="J152">
        <v>30.05</v>
      </c>
      <c r="K152">
        <v>35.049999999999997</v>
      </c>
      <c r="M152" s="22">
        <v>41183</v>
      </c>
      <c r="N152">
        <v>82.4</v>
      </c>
      <c r="O152">
        <v>86.15</v>
      </c>
      <c r="P152">
        <v>91.15</v>
      </c>
      <c r="R152">
        <v>60.862499999999997</v>
      </c>
      <c r="S152">
        <v>64.612499999999997</v>
      </c>
      <c r="T152">
        <v>69.612499999999997</v>
      </c>
      <c r="V152">
        <v>0</v>
      </c>
      <c r="W152">
        <v>0</v>
      </c>
      <c r="X152">
        <v>0</v>
      </c>
      <c r="Z152">
        <v>1E-4</v>
      </c>
      <c r="AA152">
        <v>0.24635033833749359</v>
      </c>
      <c r="AB152">
        <v>1E-4</v>
      </c>
      <c r="AD152">
        <v>1E-4</v>
      </c>
      <c r="AE152">
        <v>0.1231751691687468</v>
      </c>
      <c r="AF152">
        <v>1E-4</v>
      </c>
      <c r="AH152">
        <v>1E-4</v>
      </c>
      <c r="AI152">
        <v>2.65</v>
      </c>
      <c r="AJ152">
        <v>1E-4</v>
      </c>
      <c r="AL152">
        <v>-0.01</v>
      </c>
      <c r="AM152">
        <v>1.325</v>
      </c>
      <c r="AN152">
        <v>0.01</v>
      </c>
      <c r="AP152">
        <v>48</v>
      </c>
      <c r="AQ152">
        <v>0.35</v>
      </c>
      <c r="BQ152">
        <v>41334</v>
      </c>
      <c r="BR152">
        <v>4.585</v>
      </c>
      <c r="BS152">
        <v>4.59</v>
      </c>
      <c r="BT152">
        <v>4.5949999999999998</v>
      </c>
      <c r="BU152">
        <v>0.16250000000000001</v>
      </c>
      <c r="BV152">
        <v>0.17</v>
      </c>
      <c r="BW152">
        <v>0.17749999999999999</v>
      </c>
      <c r="BX152">
        <v>-7.0000000000000007E-2</v>
      </c>
      <c r="BZ152">
        <v>7.0000000000000007E-2</v>
      </c>
      <c r="CA152">
        <v>0</v>
      </c>
      <c r="CB152">
        <v>0</v>
      </c>
      <c r="CC152">
        <v>4.585</v>
      </c>
      <c r="CD152">
        <v>0.17749999999999999</v>
      </c>
    </row>
    <row r="153" spans="1:82">
      <c r="A153" s="22">
        <v>41456</v>
      </c>
      <c r="B153">
        <v>6.5033803685585007E-2</v>
      </c>
      <c r="D153" s="22">
        <v>40330</v>
      </c>
      <c r="E153">
        <v>59.521423044406802</v>
      </c>
      <c r="F153">
        <v>63.271423044406802</v>
      </c>
      <c r="G153">
        <v>68.271423044406802</v>
      </c>
      <c r="I153">
        <v>26.3</v>
      </c>
      <c r="J153">
        <v>28.05</v>
      </c>
      <c r="K153">
        <v>33.049999999999997</v>
      </c>
      <c r="M153" s="22">
        <v>41214</v>
      </c>
      <c r="N153">
        <v>63.736546698721298</v>
      </c>
      <c r="O153">
        <v>67.486546698721298</v>
      </c>
      <c r="P153">
        <v>72.486546698721298</v>
      </c>
      <c r="R153">
        <v>46.864910024040981</v>
      </c>
      <c r="S153">
        <v>50.614910024040981</v>
      </c>
      <c r="T153">
        <v>55.614910024040981</v>
      </c>
      <c r="V153">
        <v>0</v>
      </c>
      <c r="W153">
        <v>0</v>
      </c>
      <c r="X153">
        <v>0</v>
      </c>
      <c r="Z153">
        <v>1E-4</v>
      </c>
      <c r="AA153">
        <v>0.24436826425632649</v>
      </c>
      <c r="AB153">
        <v>1E-4</v>
      </c>
      <c r="AD153">
        <v>1E-4</v>
      </c>
      <c r="AE153">
        <v>0.12218413212816324</v>
      </c>
      <c r="AF153">
        <v>1E-4</v>
      </c>
      <c r="AH153">
        <v>1E-4</v>
      </c>
      <c r="AI153">
        <v>1.9</v>
      </c>
      <c r="AJ153">
        <v>1E-4</v>
      </c>
      <c r="AL153">
        <v>-0.01</v>
      </c>
      <c r="AM153">
        <v>0.95</v>
      </c>
      <c r="AN153">
        <v>0.01</v>
      </c>
      <c r="AP153">
        <v>48</v>
      </c>
      <c r="AQ153">
        <v>0.35</v>
      </c>
      <c r="BQ153">
        <v>41365</v>
      </c>
      <c r="BR153">
        <v>4.4249999999999998</v>
      </c>
      <c r="BS153">
        <v>4.43</v>
      </c>
      <c r="BT153">
        <v>4.4349999999999996</v>
      </c>
      <c r="BU153">
        <v>0.16250000000000001</v>
      </c>
      <c r="BV153">
        <v>0.17</v>
      </c>
      <c r="BW153">
        <v>0.17749999999999999</v>
      </c>
      <c r="BX153">
        <v>-7.0000000000000007E-2</v>
      </c>
      <c r="BZ153">
        <v>7.0000000000000007E-2</v>
      </c>
      <c r="CA153">
        <v>0</v>
      </c>
      <c r="CB153">
        <v>0</v>
      </c>
      <c r="CC153">
        <v>4.4249999999999998</v>
      </c>
      <c r="CD153">
        <v>0.17749999999999999</v>
      </c>
    </row>
    <row r="154" spans="1:82">
      <c r="A154" s="22">
        <v>41487</v>
      </c>
      <c r="B154">
        <v>6.5051356009600006E-2</v>
      </c>
      <c r="D154" s="22">
        <v>40360</v>
      </c>
      <c r="E154">
        <v>72.5</v>
      </c>
      <c r="F154">
        <v>76.25</v>
      </c>
      <c r="G154">
        <v>81.25</v>
      </c>
      <c r="I154">
        <v>40.299999999999997</v>
      </c>
      <c r="J154">
        <v>42.05</v>
      </c>
      <c r="K154">
        <v>47.05</v>
      </c>
      <c r="M154" s="22">
        <v>41244</v>
      </c>
      <c r="N154">
        <v>61.736546698721298</v>
      </c>
      <c r="O154">
        <v>65.486546698721298</v>
      </c>
      <c r="P154">
        <v>70.486546698721298</v>
      </c>
      <c r="R154">
        <v>45.364910024040981</v>
      </c>
      <c r="S154">
        <v>49.114910024040981</v>
      </c>
      <c r="T154">
        <v>54.114910024040981</v>
      </c>
      <c r="V154">
        <v>0</v>
      </c>
      <c r="W154">
        <v>0</v>
      </c>
      <c r="X154">
        <v>0</v>
      </c>
      <c r="Z154">
        <v>1E-4</v>
      </c>
      <c r="AA154">
        <v>0.24880852335245501</v>
      </c>
      <c r="AB154">
        <v>1E-4</v>
      </c>
      <c r="AD154">
        <v>1E-4</v>
      </c>
      <c r="AE154">
        <v>0.12440426167622751</v>
      </c>
      <c r="AF154">
        <v>1E-4</v>
      </c>
      <c r="AH154">
        <v>1E-4</v>
      </c>
      <c r="AI154">
        <v>1.7</v>
      </c>
      <c r="AJ154">
        <v>1E-4</v>
      </c>
      <c r="AL154">
        <v>-0.01</v>
      </c>
      <c r="AM154">
        <v>0.85</v>
      </c>
      <c r="AN154">
        <v>0.01</v>
      </c>
      <c r="AP154">
        <v>49</v>
      </c>
      <c r="AQ154">
        <v>0.35</v>
      </c>
      <c r="BQ154">
        <v>41395</v>
      </c>
      <c r="BR154">
        <v>4.3899999999999997</v>
      </c>
      <c r="BS154">
        <v>4.3949999999999996</v>
      </c>
      <c r="BT154">
        <v>4.4000000000000004</v>
      </c>
      <c r="BU154">
        <v>0.16250000000000001</v>
      </c>
      <c r="BV154">
        <v>0.17</v>
      </c>
      <c r="BW154">
        <v>0.17749999999999999</v>
      </c>
      <c r="BX154">
        <v>-7.0000000000000007E-2</v>
      </c>
      <c r="BZ154">
        <v>7.0000000000000007E-2</v>
      </c>
      <c r="CA154">
        <v>0</v>
      </c>
      <c r="CB154">
        <v>0</v>
      </c>
      <c r="CC154">
        <v>4.3899999999999997</v>
      </c>
      <c r="CD154">
        <v>0.17749999999999999</v>
      </c>
    </row>
    <row r="155" spans="1:82">
      <c r="A155" s="22">
        <v>41518</v>
      </c>
      <c r="B155">
        <v>6.5068908333717007E-2</v>
      </c>
      <c r="D155" s="22">
        <v>40391</v>
      </c>
      <c r="E155">
        <v>78.09057729722916</v>
      </c>
      <c r="F155">
        <v>81.84057729722916</v>
      </c>
      <c r="G155">
        <v>86.84057729722916</v>
      </c>
      <c r="I155">
        <v>44.3</v>
      </c>
      <c r="J155">
        <v>46.05</v>
      </c>
      <c r="K155">
        <v>51.05</v>
      </c>
      <c r="M155" s="22">
        <v>41275</v>
      </c>
      <c r="N155">
        <v>74.75</v>
      </c>
      <c r="O155">
        <v>78.5</v>
      </c>
      <c r="P155">
        <v>83.5</v>
      </c>
      <c r="R155">
        <v>55.125</v>
      </c>
      <c r="S155">
        <v>58.875</v>
      </c>
      <c r="T155">
        <v>63.875</v>
      </c>
      <c r="V155">
        <v>0</v>
      </c>
      <c r="W155">
        <v>0</v>
      </c>
      <c r="X155">
        <v>0</v>
      </c>
      <c r="Z155">
        <v>1E-4</v>
      </c>
      <c r="AA155">
        <v>0.22806906055029502</v>
      </c>
      <c r="AB155">
        <v>1E-4</v>
      </c>
      <c r="AD155">
        <v>1E-4</v>
      </c>
      <c r="AE155">
        <v>0.11403453027514751</v>
      </c>
      <c r="AF155">
        <v>1E-4</v>
      </c>
      <c r="AH155">
        <v>1E-4</v>
      </c>
      <c r="AI155">
        <v>1.6</v>
      </c>
      <c r="AJ155">
        <v>1E-4</v>
      </c>
      <c r="AL155">
        <v>-0.01</v>
      </c>
      <c r="AM155">
        <v>0.8</v>
      </c>
      <c r="AN155">
        <v>0.01</v>
      </c>
      <c r="AP155">
        <v>49</v>
      </c>
      <c r="AQ155">
        <v>0.35</v>
      </c>
      <c r="BQ155">
        <v>41426</v>
      </c>
      <c r="BR155">
        <v>4.41</v>
      </c>
      <c r="BS155">
        <v>4.415</v>
      </c>
      <c r="BT155">
        <v>4.42</v>
      </c>
      <c r="BU155">
        <v>0.16250000000000001</v>
      </c>
      <c r="BV155">
        <v>0.17</v>
      </c>
      <c r="BW155">
        <v>0.17749999999999999</v>
      </c>
      <c r="BX155">
        <v>-7.0000000000000007E-2</v>
      </c>
      <c r="BZ155">
        <v>7.0000000000000007E-2</v>
      </c>
      <c r="CA155">
        <v>0</v>
      </c>
      <c r="CB155">
        <v>0</v>
      </c>
      <c r="CC155">
        <v>4.41</v>
      </c>
      <c r="CD155">
        <v>0.17749999999999999</v>
      </c>
    </row>
    <row r="156" spans="1:82">
      <c r="A156" s="22">
        <v>41548</v>
      </c>
      <c r="B156">
        <v>6.5085894453928012E-2</v>
      </c>
      <c r="D156" s="22">
        <v>40422</v>
      </c>
      <c r="E156">
        <v>70.09057729722916</v>
      </c>
      <c r="F156">
        <v>73.84057729722916</v>
      </c>
      <c r="G156">
        <v>78.84057729722916</v>
      </c>
      <c r="I156">
        <v>41.3</v>
      </c>
      <c r="J156">
        <v>43.05</v>
      </c>
      <c r="K156">
        <v>48.05</v>
      </c>
      <c r="M156" s="22">
        <v>41306</v>
      </c>
      <c r="N156">
        <v>68.512236964303355</v>
      </c>
      <c r="O156">
        <v>72.262236964303355</v>
      </c>
      <c r="P156">
        <v>77.262236964303355</v>
      </c>
      <c r="R156">
        <v>50.446677723227531</v>
      </c>
      <c r="S156">
        <v>54.196677723227531</v>
      </c>
      <c r="T156">
        <v>59.196677723227531</v>
      </c>
      <c r="V156">
        <v>0</v>
      </c>
      <c r="W156">
        <v>0</v>
      </c>
      <c r="X156">
        <v>0</v>
      </c>
      <c r="Z156">
        <v>1E-4</v>
      </c>
      <c r="AA156">
        <v>0.23137848738636765</v>
      </c>
      <c r="AB156">
        <v>1E-4</v>
      </c>
      <c r="AD156">
        <v>1E-4</v>
      </c>
      <c r="AE156">
        <v>0.11568924369318383</v>
      </c>
      <c r="AF156">
        <v>1E-4</v>
      </c>
      <c r="AH156">
        <v>1E-4</v>
      </c>
      <c r="AI156">
        <v>1.8</v>
      </c>
      <c r="AJ156">
        <v>1E-4</v>
      </c>
      <c r="AL156">
        <v>-0.01</v>
      </c>
      <c r="AM156">
        <v>0.9</v>
      </c>
      <c r="AN156">
        <v>0.01</v>
      </c>
      <c r="AP156">
        <v>49</v>
      </c>
      <c r="AQ156">
        <v>0.35</v>
      </c>
      <c r="BQ156">
        <v>41456</v>
      </c>
      <c r="BR156">
        <v>4.4030000000000005</v>
      </c>
      <c r="BS156">
        <v>4.4080000000000004</v>
      </c>
      <c r="BT156">
        <v>4.4130000000000003</v>
      </c>
      <c r="BU156">
        <v>0.16250000000000001</v>
      </c>
      <c r="BV156">
        <v>0.17</v>
      </c>
      <c r="BW156">
        <v>0.17749999999999999</v>
      </c>
      <c r="BX156">
        <v>-7.0000000000000007E-2</v>
      </c>
      <c r="BZ156">
        <v>7.0000000000000007E-2</v>
      </c>
      <c r="CA156">
        <v>0</v>
      </c>
      <c r="CB156">
        <v>0</v>
      </c>
      <c r="CC156">
        <v>4.4030000000000005</v>
      </c>
      <c r="CD156">
        <v>0.17749999999999999</v>
      </c>
    </row>
    <row r="157" spans="1:82">
      <c r="A157" s="22">
        <v>41579</v>
      </c>
      <c r="B157">
        <v>6.5103446778246019E-2</v>
      </c>
      <c r="D157" s="22">
        <v>40452</v>
      </c>
      <c r="E157">
        <v>51.9</v>
      </c>
      <c r="F157">
        <v>55.65</v>
      </c>
      <c r="G157">
        <v>60.65</v>
      </c>
      <c r="I157">
        <v>34.299999999999997</v>
      </c>
      <c r="J157">
        <v>36.049999999999997</v>
      </c>
      <c r="K157">
        <v>41.05</v>
      </c>
      <c r="M157" s="22">
        <v>41334</v>
      </c>
      <c r="N157">
        <v>66.512236964303355</v>
      </c>
      <c r="O157">
        <v>70.262236964303355</v>
      </c>
      <c r="P157">
        <v>75.262236964303355</v>
      </c>
      <c r="R157">
        <v>48.946677723227531</v>
      </c>
      <c r="S157">
        <v>52.696677723227531</v>
      </c>
      <c r="T157">
        <v>57.696677723227531</v>
      </c>
      <c r="V157">
        <v>0</v>
      </c>
      <c r="W157">
        <v>0</v>
      </c>
      <c r="X157">
        <v>0</v>
      </c>
      <c r="Z157">
        <v>1E-4</v>
      </c>
      <c r="AA157">
        <v>0.23614208394085559</v>
      </c>
      <c r="AB157">
        <v>1E-4</v>
      </c>
      <c r="AD157">
        <v>1E-4</v>
      </c>
      <c r="AE157">
        <v>0.1180710419704278</v>
      </c>
      <c r="AF157">
        <v>1E-4</v>
      </c>
      <c r="AH157">
        <v>1E-4</v>
      </c>
      <c r="AI157">
        <v>1.95</v>
      </c>
      <c r="AJ157">
        <v>1E-4</v>
      </c>
      <c r="AL157">
        <v>-0.01</v>
      </c>
      <c r="AM157">
        <v>0.97499999999999998</v>
      </c>
      <c r="AN157">
        <v>0.01</v>
      </c>
      <c r="AP157">
        <v>50</v>
      </c>
      <c r="AQ157">
        <v>0.35</v>
      </c>
      <c r="BQ157">
        <v>41487</v>
      </c>
      <c r="BR157">
        <v>4.4050000000000002</v>
      </c>
      <c r="BS157">
        <v>4.41</v>
      </c>
      <c r="BT157">
        <v>4.415</v>
      </c>
      <c r="BU157">
        <v>0.16250000000000001</v>
      </c>
      <c r="BV157">
        <v>0.17</v>
      </c>
      <c r="BW157">
        <v>0.17749999999999999</v>
      </c>
      <c r="BX157">
        <v>-7.0000000000000007E-2</v>
      </c>
      <c r="BZ157">
        <v>7.0000000000000007E-2</v>
      </c>
      <c r="CA157">
        <v>0</v>
      </c>
      <c r="CB157">
        <v>0</v>
      </c>
      <c r="CC157">
        <v>4.4050000000000002</v>
      </c>
      <c r="CD157">
        <v>0.17749999999999999</v>
      </c>
    </row>
    <row r="158" spans="1:82">
      <c r="A158" s="22">
        <v>41609</v>
      </c>
      <c r="B158">
        <v>6.5120432898651021E-2</v>
      </c>
      <c r="D158" s="22">
        <v>40483</v>
      </c>
      <c r="E158">
        <v>41.605116503135257</v>
      </c>
      <c r="F158">
        <v>45.355116503135257</v>
      </c>
      <c r="G158">
        <v>50.355116503135257</v>
      </c>
      <c r="I158">
        <v>29.3</v>
      </c>
      <c r="J158">
        <v>31.05</v>
      </c>
      <c r="K158">
        <v>36.049999999999997</v>
      </c>
      <c r="M158" s="22">
        <v>41365</v>
      </c>
      <c r="N158">
        <v>58.5</v>
      </c>
      <c r="O158">
        <v>62.25</v>
      </c>
      <c r="P158">
        <v>67.25</v>
      </c>
      <c r="R158">
        <v>42.9375</v>
      </c>
      <c r="S158">
        <v>46.6875</v>
      </c>
      <c r="T158">
        <v>51.6875</v>
      </c>
      <c r="V158">
        <v>0</v>
      </c>
      <c r="W158">
        <v>0</v>
      </c>
      <c r="X158">
        <v>0</v>
      </c>
      <c r="Z158">
        <v>1E-4</v>
      </c>
      <c r="AA158">
        <v>0.22570955394389794</v>
      </c>
      <c r="AB158">
        <v>1E-4</v>
      </c>
      <c r="AD158">
        <v>1E-4</v>
      </c>
      <c r="AE158">
        <v>0.11285477697194897</v>
      </c>
      <c r="AF158">
        <v>1E-4</v>
      </c>
      <c r="AH158">
        <v>1E-4</v>
      </c>
      <c r="AI158">
        <v>2</v>
      </c>
      <c r="AJ158">
        <v>1E-4</v>
      </c>
      <c r="AL158">
        <v>-0.01</v>
      </c>
      <c r="AM158">
        <v>1</v>
      </c>
      <c r="AN158">
        <v>0.01</v>
      </c>
      <c r="AP158">
        <v>50</v>
      </c>
      <c r="AQ158">
        <v>0.35</v>
      </c>
      <c r="BQ158">
        <v>41518</v>
      </c>
      <c r="BR158">
        <v>4.4219999999999997</v>
      </c>
      <c r="BS158">
        <v>4.4269999999999996</v>
      </c>
      <c r="BT158">
        <v>4.4320000000000004</v>
      </c>
      <c r="BU158">
        <v>0.16250000000000001</v>
      </c>
      <c r="BV158">
        <v>0.17</v>
      </c>
      <c r="BW158">
        <v>0.17749999999999999</v>
      </c>
      <c r="BX158">
        <v>-7.0000000000000007E-2</v>
      </c>
      <c r="BZ158">
        <v>7.0000000000000007E-2</v>
      </c>
      <c r="CA158">
        <v>0</v>
      </c>
      <c r="CB158">
        <v>0</v>
      </c>
      <c r="CC158">
        <v>4.4219999999999997</v>
      </c>
      <c r="CD158">
        <v>0.17749999999999999</v>
      </c>
    </row>
    <row r="159" spans="1:82">
      <c r="A159" s="22">
        <v>41640</v>
      </c>
      <c r="B159">
        <v>6.5137985223169007E-2</v>
      </c>
      <c r="D159" s="22">
        <v>40513</v>
      </c>
      <c r="E159">
        <v>40.605116503135257</v>
      </c>
      <c r="F159">
        <v>44.355116503135257</v>
      </c>
      <c r="G159">
        <v>49.355116503135257</v>
      </c>
      <c r="I159">
        <v>29.3</v>
      </c>
      <c r="J159">
        <v>31.05</v>
      </c>
      <c r="K159">
        <v>36.049999999999997</v>
      </c>
      <c r="M159" s="22">
        <v>41395</v>
      </c>
      <c r="N159">
        <v>61.934066906697041</v>
      </c>
      <c r="O159">
        <v>65.684066906697041</v>
      </c>
      <c r="P159">
        <v>70.684066906697041</v>
      </c>
      <c r="R159">
        <v>45.513050180022788</v>
      </c>
      <c r="S159">
        <v>49.263050180022788</v>
      </c>
      <c r="T159">
        <v>54.263050180022788</v>
      </c>
      <c r="V159">
        <v>0</v>
      </c>
      <c r="W159">
        <v>0</v>
      </c>
      <c r="X159">
        <v>0</v>
      </c>
      <c r="Z159">
        <v>1E-4</v>
      </c>
      <c r="AA159">
        <v>0.22563797195060284</v>
      </c>
      <c r="AB159">
        <v>1E-4</v>
      </c>
      <c r="AD159">
        <v>1E-4</v>
      </c>
      <c r="AE159">
        <v>0.11281898597530142</v>
      </c>
      <c r="AF159">
        <v>1E-4</v>
      </c>
      <c r="AH159">
        <v>1E-4</v>
      </c>
      <c r="AI159">
        <v>2.15</v>
      </c>
      <c r="AJ159">
        <v>1E-4</v>
      </c>
      <c r="AL159">
        <v>-0.01</v>
      </c>
      <c r="AM159">
        <v>1.075</v>
      </c>
      <c r="AN159">
        <v>0.01</v>
      </c>
      <c r="AP159">
        <v>50</v>
      </c>
      <c r="AQ159">
        <v>0.35</v>
      </c>
      <c r="BQ159">
        <v>41548</v>
      </c>
      <c r="BR159">
        <v>4.4320000000000004</v>
      </c>
      <c r="BS159">
        <v>4.4370000000000003</v>
      </c>
      <c r="BT159">
        <v>4.4420000000000002</v>
      </c>
      <c r="BU159">
        <v>0.16250000000000001</v>
      </c>
      <c r="BV159">
        <v>0.17</v>
      </c>
      <c r="BW159">
        <v>0.17749999999999999</v>
      </c>
      <c r="BX159">
        <v>-7.0000000000000007E-2</v>
      </c>
      <c r="BZ159">
        <v>7.0000000000000007E-2</v>
      </c>
      <c r="CA159">
        <v>0</v>
      </c>
      <c r="CB159">
        <v>0</v>
      </c>
      <c r="CC159">
        <v>4.4320000000000004</v>
      </c>
      <c r="CD159">
        <v>0.17749999999999999</v>
      </c>
    </row>
    <row r="160" spans="1:82">
      <c r="A160" s="22">
        <v>41671</v>
      </c>
      <c r="B160">
        <v>6.5155537547790021E-2</v>
      </c>
      <c r="D160" s="22">
        <v>40544</v>
      </c>
      <c r="E160">
        <v>43.25</v>
      </c>
      <c r="F160">
        <v>47</v>
      </c>
      <c r="G160">
        <v>52</v>
      </c>
      <c r="I160">
        <v>30.25</v>
      </c>
      <c r="J160">
        <v>32.25</v>
      </c>
      <c r="K160">
        <v>37.25</v>
      </c>
      <c r="M160" s="22">
        <v>41426</v>
      </c>
      <c r="N160">
        <v>85.934066906697069</v>
      </c>
      <c r="O160">
        <v>89.684066906697069</v>
      </c>
      <c r="P160">
        <v>94.684066906697069</v>
      </c>
      <c r="R160">
        <v>63.513050180022788</v>
      </c>
      <c r="S160">
        <v>67.263050180022788</v>
      </c>
      <c r="T160">
        <v>72.263050180022788</v>
      </c>
      <c r="V160">
        <v>0</v>
      </c>
      <c r="W160">
        <v>0</v>
      </c>
      <c r="X160">
        <v>0</v>
      </c>
      <c r="Z160">
        <v>1E-4</v>
      </c>
      <c r="AA160">
        <v>0.25805712877626352</v>
      </c>
      <c r="AB160">
        <v>1E-4</v>
      </c>
      <c r="AD160">
        <v>1E-4</v>
      </c>
      <c r="AE160">
        <v>0.12902856438813176</v>
      </c>
      <c r="AF160">
        <v>1E-4</v>
      </c>
      <c r="AH160">
        <v>1E-4</v>
      </c>
      <c r="AI160">
        <v>1.95</v>
      </c>
      <c r="AJ160">
        <v>1E-4</v>
      </c>
      <c r="AL160">
        <v>-0.01</v>
      </c>
      <c r="AM160">
        <v>0.97499999999999998</v>
      </c>
      <c r="AN160">
        <v>0.01</v>
      </c>
      <c r="AP160">
        <v>51</v>
      </c>
      <c r="AQ160">
        <v>0.35</v>
      </c>
      <c r="BQ160">
        <v>41579</v>
      </c>
      <c r="BR160">
        <v>4.577</v>
      </c>
      <c r="BS160">
        <v>4.5819999999999999</v>
      </c>
      <c r="BT160">
        <v>4.5869999999999997</v>
      </c>
      <c r="BU160">
        <v>0.16250000000000001</v>
      </c>
      <c r="BV160">
        <v>0.17</v>
      </c>
      <c r="BW160">
        <v>0.17749999999999999</v>
      </c>
      <c r="BX160">
        <v>-7.0000000000000007E-2</v>
      </c>
      <c r="BZ160">
        <v>7.0000000000000007E-2</v>
      </c>
      <c r="CA160">
        <v>0</v>
      </c>
      <c r="CB160">
        <v>0</v>
      </c>
      <c r="CC160">
        <v>4.577</v>
      </c>
      <c r="CD160">
        <v>0.17749999999999999</v>
      </c>
    </row>
    <row r="161" spans="1:82">
      <c r="A161" s="22">
        <v>41699</v>
      </c>
      <c r="B161">
        <v>6.5171391260439013E-2</v>
      </c>
      <c r="D161" s="22">
        <v>40575</v>
      </c>
      <c r="E161">
        <v>43.62568313823472</v>
      </c>
      <c r="F161">
        <v>47.37568313823472</v>
      </c>
      <c r="G161">
        <v>52.37568313823472</v>
      </c>
      <c r="I161">
        <v>29.3</v>
      </c>
      <c r="J161">
        <v>31.3</v>
      </c>
      <c r="K161">
        <v>36.299999999999997</v>
      </c>
      <c r="M161" s="22">
        <v>41456</v>
      </c>
      <c r="N161">
        <v>106.25</v>
      </c>
      <c r="O161">
        <v>110</v>
      </c>
      <c r="P161">
        <v>115</v>
      </c>
      <c r="R161">
        <v>78.75</v>
      </c>
      <c r="S161">
        <v>82.5</v>
      </c>
      <c r="T161">
        <v>87.5</v>
      </c>
      <c r="V161">
        <v>0</v>
      </c>
      <c r="W161">
        <v>0</v>
      </c>
      <c r="X161">
        <v>0</v>
      </c>
      <c r="Z161">
        <v>1E-4</v>
      </c>
      <c r="AA161">
        <v>0.25823441046111018</v>
      </c>
      <c r="AB161">
        <v>1E-4</v>
      </c>
      <c r="AD161">
        <v>1E-4</v>
      </c>
      <c r="AE161">
        <v>0.12911720523055509</v>
      </c>
      <c r="AF161">
        <v>1E-4</v>
      </c>
      <c r="AH161">
        <v>1E-4</v>
      </c>
      <c r="AI161">
        <v>2.1</v>
      </c>
      <c r="AJ161">
        <v>1E-4</v>
      </c>
      <c r="AL161">
        <v>-0.01</v>
      </c>
      <c r="AM161">
        <v>1.05</v>
      </c>
      <c r="AN161">
        <v>0.01</v>
      </c>
      <c r="AP161">
        <v>51</v>
      </c>
      <c r="AQ161">
        <v>0.35</v>
      </c>
      <c r="BQ161">
        <v>41609</v>
      </c>
      <c r="BR161">
        <v>4.7169999999999996</v>
      </c>
      <c r="BS161">
        <v>4.7220000000000004</v>
      </c>
      <c r="BT161">
        <v>4.7270000000000003</v>
      </c>
      <c r="BU161">
        <v>0.16250000000000001</v>
      </c>
      <c r="BV161">
        <v>0.17</v>
      </c>
      <c r="BW161">
        <v>0.17749999999999999</v>
      </c>
      <c r="BX161">
        <v>-7.0000000000000007E-2</v>
      </c>
      <c r="BZ161">
        <v>7.0000000000000007E-2</v>
      </c>
      <c r="CA161">
        <v>0</v>
      </c>
      <c r="CB161">
        <v>0</v>
      </c>
      <c r="CC161">
        <v>4.7169999999999996</v>
      </c>
      <c r="CD161">
        <v>0.17749999999999999</v>
      </c>
    </row>
    <row r="162" spans="1:82">
      <c r="A162" s="22">
        <v>41730</v>
      </c>
      <c r="B162">
        <v>6.5188943585254011E-2</v>
      </c>
      <c r="D162" s="22">
        <v>40603</v>
      </c>
      <c r="E162">
        <v>42.62568313823472</v>
      </c>
      <c r="F162">
        <v>46.37568313823472</v>
      </c>
      <c r="G162">
        <v>51.37568313823472</v>
      </c>
      <c r="I162">
        <v>29.3</v>
      </c>
      <c r="J162">
        <v>31.3</v>
      </c>
      <c r="K162">
        <v>36.299999999999997</v>
      </c>
      <c r="M162" s="22">
        <v>41487</v>
      </c>
      <c r="N162">
        <v>106.89023339250525</v>
      </c>
      <c r="O162">
        <v>110.64023339250525</v>
      </c>
      <c r="P162">
        <v>115.64023339250525</v>
      </c>
      <c r="R162">
        <v>79.230175044378939</v>
      </c>
      <c r="S162">
        <v>82.980175044378939</v>
      </c>
      <c r="T162">
        <v>87.980175044378939</v>
      </c>
      <c r="V162">
        <v>0</v>
      </c>
      <c r="W162">
        <v>0</v>
      </c>
      <c r="X162">
        <v>0</v>
      </c>
      <c r="Z162">
        <v>1E-4</v>
      </c>
      <c r="AA162">
        <v>0.28304561528400002</v>
      </c>
      <c r="AB162">
        <v>1E-4</v>
      </c>
      <c r="AD162">
        <v>1E-4</v>
      </c>
      <c r="AE162">
        <v>0.14152280764200001</v>
      </c>
      <c r="AF162">
        <v>1E-4</v>
      </c>
      <c r="AH162">
        <v>1E-4</v>
      </c>
      <c r="AI162">
        <v>2.85</v>
      </c>
      <c r="AJ162">
        <v>1E-4</v>
      </c>
      <c r="AL162">
        <v>-0.01</v>
      </c>
      <c r="AM162">
        <v>1.425</v>
      </c>
      <c r="AN162">
        <v>0.01</v>
      </c>
      <c r="AP162">
        <v>51</v>
      </c>
      <c r="AQ162">
        <v>0.35</v>
      </c>
      <c r="BQ162">
        <v>41640</v>
      </c>
      <c r="BR162">
        <v>5.0149999999999997</v>
      </c>
      <c r="BS162">
        <v>5.0199999999999996</v>
      </c>
      <c r="BT162">
        <v>5.0250000000000004</v>
      </c>
      <c r="BU162">
        <v>0.16250000000000001</v>
      </c>
      <c r="BV162">
        <v>0.17</v>
      </c>
      <c r="BW162">
        <v>0.17749999999999999</v>
      </c>
      <c r="BX162">
        <v>-7.0000000000000007E-2</v>
      </c>
      <c r="BZ162">
        <v>7.0000000000000007E-2</v>
      </c>
      <c r="CA162">
        <v>0</v>
      </c>
      <c r="CB162">
        <v>0</v>
      </c>
      <c r="CC162">
        <v>5.0149999999999997</v>
      </c>
      <c r="CD162">
        <v>0.17749999999999999</v>
      </c>
    </row>
    <row r="163" spans="1:82">
      <c r="A163" s="22">
        <v>41760</v>
      </c>
      <c r="B163">
        <v>6.5205929706140017E-2</v>
      </c>
      <c r="D163" s="22">
        <v>40634</v>
      </c>
      <c r="E163">
        <v>41</v>
      </c>
      <c r="F163">
        <v>44.75</v>
      </c>
      <c r="G163">
        <v>49.75</v>
      </c>
      <c r="I163">
        <v>28.3</v>
      </c>
      <c r="J163">
        <v>30.3</v>
      </c>
      <c r="K163">
        <v>35.299999999999997</v>
      </c>
      <c r="M163" s="22">
        <v>41518</v>
      </c>
      <c r="N163">
        <v>99.890233392505252</v>
      </c>
      <c r="O163">
        <v>103.64023339250525</v>
      </c>
      <c r="P163">
        <v>108.64023339250525</v>
      </c>
      <c r="R163">
        <v>73.980175044378939</v>
      </c>
      <c r="S163">
        <v>77.730175044378939</v>
      </c>
      <c r="T163">
        <v>82.730175044378939</v>
      </c>
      <c r="V163">
        <v>0</v>
      </c>
      <c r="W163">
        <v>0</v>
      </c>
      <c r="X163">
        <v>0</v>
      </c>
      <c r="Z163">
        <v>1E-4</v>
      </c>
      <c r="AA163">
        <v>0.2664328441725114</v>
      </c>
      <c r="AB163">
        <v>1E-4</v>
      </c>
      <c r="AD163">
        <v>1E-4</v>
      </c>
      <c r="AE163">
        <v>0.1332164220862557</v>
      </c>
      <c r="AF163">
        <v>1E-4</v>
      </c>
      <c r="AH163">
        <v>1E-4</v>
      </c>
      <c r="AI163">
        <v>2.95</v>
      </c>
      <c r="AJ163">
        <v>1E-4</v>
      </c>
      <c r="AL163">
        <v>-0.01</v>
      </c>
      <c r="AM163">
        <v>1.4750000000000001</v>
      </c>
      <c r="AN163">
        <v>0.01</v>
      </c>
      <c r="AP163">
        <v>52</v>
      </c>
      <c r="AQ163">
        <v>0.35</v>
      </c>
      <c r="BQ163">
        <v>41671</v>
      </c>
      <c r="BR163">
        <v>4.87</v>
      </c>
      <c r="BS163">
        <v>4.875</v>
      </c>
      <c r="BT163">
        <v>4.88</v>
      </c>
      <c r="BU163">
        <v>0.16250000000000001</v>
      </c>
      <c r="BV163">
        <v>0.17</v>
      </c>
      <c r="BW163">
        <v>0.17749999999999999</v>
      </c>
      <c r="BX163">
        <v>-7.0000000000000007E-2</v>
      </c>
      <c r="BZ163">
        <v>7.0000000000000007E-2</v>
      </c>
      <c r="CA163">
        <v>0</v>
      </c>
      <c r="CB163">
        <v>0</v>
      </c>
      <c r="CC163">
        <v>4.87</v>
      </c>
      <c r="CD163">
        <v>0.17749999999999999</v>
      </c>
    </row>
    <row r="164" spans="1:82">
      <c r="A164" s="22">
        <v>41791</v>
      </c>
      <c r="B164">
        <v>6.5223482031156008E-2</v>
      </c>
      <c r="D164" s="22">
        <v>40664</v>
      </c>
      <c r="E164">
        <v>44.115166315051155</v>
      </c>
      <c r="F164">
        <v>47.865166315051155</v>
      </c>
      <c r="G164">
        <v>52.865166315051155</v>
      </c>
      <c r="I164">
        <v>28.3</v>
      </c>
      <c r="J164">
        <v>30.3</v>
      </c>
      <c r="K164">
        <v>35.299999999999997</v>
      </c>
      <c r="M164" s="22">
        <v>41548</v>
      </c>
      <c r="N164">
        <v>82.65</v>
      </c>
      <c r="O164">
        <v>86.4</v>
      </c>
      <c r="P164">
        <v>91.4</v>
      </c>
      <c r="R164">
        <v>61.05</v>
      </c>
      <c r="S164">
        <v>64.8</v>
      </c>
      <c r="T164">
        <v>69.8</v>
      </c>
      <c r="V164">
        <v>0</v>
      </c>
      <c r="W164">
        <v>0</v>
      </c>
      <c r="X164">
        <v>0</v>
      </c>
      <c r="Z164">
        <v>1E-4</v>
      </c>
      <c r="AA164">
        <v>0.24472502539392915</v>
      </c>
      <c r="AB164">
        <v>1E-4</v>
      </c>
      <c r="AD164">
        <v>1E-4</v>
      </c>
      <c r="AE164">
        <v>0.12236251269696458</v>
      </c>
      <c r="AF164">
        <v>1E-4</v>
      </c>
      <c r="AH164">
        <v>1E-4</v>
      </c>
      <c r="AI164">
        <v>2.65</v>
      </c>
      <c r="AJ164">
        <v>1E-4</v>
      </c>
      <c r="AL164">
        <v>-0.01</v>
      </c>
      <c r="AM164">
        <v>1.325</v>
      </c>
      <c r="AN164">
        <v>0.01</v>
      </c>
      <c r="AP164">
        <v>52</v>
      </c>
      <c r="AQ164">
        <v>0.35</v>
      </c>
      <c r="BQ164">
        <v>41699</v>
      </c>
      <c r="BR164">
        <v>4.7350000000000003</v>
      </c>
      <c r="BS164">
        <v>4.74</v>
      </c>
      <c r="BT164">
        <v>4.7450000000000001</v>
      </c>
      <c r="BU164">
        <v>0.16250000000000001</v>
      </c>
      <c r="BV164">
        <v>0.17</v>
      </c>
      <c r="BW164">
        <v>0.17749999999999999</v>
      </c>
      <c r="BX164">
        <v>-7.0000000000000007E-2</v>
      </c>
      <c r="BZ164">
        <v>7.0000000000000007E-2</v>
      </c>
      <c r="CA164">
        <v>0</v>
      </c>
      <c r="CB164">
        <v>0</v>
      </c>
      <c r="CC164">
        <v>4.7350000000000003</v>
      </c>
      <c r="CD164">
        <v>0.17749999999999999</v>
      </c>
    </row>
    <row r="165" spans="1:82">
      <c r="A165" s="22">
        <v>41821</v>
      </c>
      <c r="B165">
        <v>6.5240468152237011E-2</v>
      </c>
      <c r="D165" s="22">
        <v>40695</v>
      </c>
      <c r="E165">
        <v>60.115166315051148</v>
      </c>
      <c r="F165">
        <v>63.865166315051148</v>
      </c>
      <c r="G165">
        <v>68.865166315051141</v>
      </c>
      <c r="I165">
        <v>26.3</v>
      </c>
      <c r="J165">
        <v>28.3</v>
      </c>
      <c r="K165">
        <v>33.299999999999997</v>
      </c>
      <c r="M165" s="22">
        <v>41579</v>
      </c>
      <c r="N165">
        <v>63.963448642208249</v>
      </c>
      <c r="O165">
        <v>67.713448642208249</v>
      </c>
      <c r="P165">
        <v>72.713448642208249</v>
      </c>
      <c r="R165">
        <v>47.035086481656194</v>
      </c>
      <c r="S165">
        <v>50.785086481656194</v>
      </c>
      <c r="T165">
        <v>55.785086481656194</v>
      </c>
      <c r="V165">
        <v>0</v>
      </c>
      <c r="W165">
        <v>0</v>
      </c>
      <c r="X165">
        <v>0</v>
      </c>
      <c r="Z165">
        <v>1E-4</v>
      </c>
      <c r="AA165">
        <v>0.2430476183449608</v>
      </c>
      <c r="AB165">
        <v>1E-4</v>
      </c>
      <c r="AD165">
        <v>1E-4</v>
      </c>
      <c r="AE165">
        <v>0.1215238091724804</v>
      </c>
      <c r="AF165">
        <v>1E-4</v>
      </c>
      <c r="AH165">
        <v>1E-4</v>
      </c>
      <c r="AI165">
        <v>1.9</v>
      </c>
      <c r="AJ165">
        <v>1E-4</v>
      </c>
      <c r="AL165">
        <v>-0.01</v>
      </c>
      <c r="AM165">
        <v>0.95</v>
      </c>
      <c r="AN165">
        <v>0.01</v>
      </c>
      <c r="AP165">
        <v>52</v>
      </c>
      <c r="AQ165">
        <v>0.35</v>
      </c>
      <c r="BQ165">
        <v>41730</v>
      </c>
      <c r="BR165">
        <v>4.5750000000000002</v>
      </c>
      <c r="BS165">
        <v>4.58</v>
      </c>
      <c r="BT165">
        <v>4.585</v>
      </c>
      <c r="BU165">
        <v>0.16250000000000001</v>
      </c>
      <c r="BV165">
        <v>0.17</v>
      </c>
      <c r="BW165">
        <v>0.17749999999999999</v>
      </c>
      <c r="BX165">
        <v>-7.0000000000000007E-2</v>
      </c>
      <c r="BZ165">
        <v>7.0000000000000007E-2</v>
      </c>
      <c r="CA165">
        <v>0</v>
      </c>
      <c r="CB165">
        <v>0</v>
      </c>
      <c r="CC165">
        <v>4.5750000000000002</v>
      </c>
      <c r="CD165">
        <v>0.17749999999999999</v>
      </c>
    </row>
    <row r="166" spans="1:82">
      <c r="A166" s="22">
        <v>41852</v>
      </c>
      <c r="B166">
        <v>6.5258020477454007E-2</v>
      </c>
      <c r="D166" s="22">
        <v>40725</v>
      </c>
      <c r="E166">
        <v>72.75</v>
      </c>
      <c r="F166">
        <v>76.5</v>
      </c>
      <c r="G166">
        <v>81.5</v>
      </c>
      <c r="I166">
        <v>40.299999999999997</v>
      </c>
      <c r="J166">
        <v>42.3</v>
      </c>
      <c r="K166">
        <v>47.3</v>
      </c>
      <c r="M166" s="22">
        <v>41609</v>
      </c>
      <c r="N166">
        <v>61.963448642208249</v>
      </c>
      <c r="O166">
        <v>65.713448642208249</v>
      </c>
      <c r="P166">
        <v>70.713448642208249</v>
      </c>
      <c r="R166">
        <v>45.535086481656194</v>
      </c>
      <c r="S166">
        <v>49.285086481656194</v>
      </c>
      <c r="T166">
        <v>54.285086481656194</v>
      </c>
      <c r="V166">
        <v>0</v>
      </c>
      <c r="W166">
        <v>0</v>
      </c>
      <c r="X166">
        <v>0</v>
      </c>
      <c r="Z166">
        <v>1E-4</v>
      </c>
      <c r="AA166">
        <v>0.24743795870788352</v>
      </c>
      <c r="AB166">
        <v>1E-4</v>
      </c>
      <c r="AD166">
        <v>1E-4</v>
      </c>
      <c r="AE166">
        <v>0.12371897935394176</v>
      </c>
      <c r="AF166">
        <v>1E-4</v>
      </c>
      <c r="AH166">
        <v>1E-4</v>
      </c>
      <c r="AI166">
        <v>1.7</v>
      </c>
      <c r="AJ166">
        <v>1E-4</v>
      </c>
      <c r="AL166">
        <v>-0.01</v>
      </c>
      <c r="AM166">
        <v>0.85</v>
      </c>
      <c r="AN166">
        <v>0.01</v>
      </c>
      <c r="AP166">
        <v>53</v>
      </c>
      <c r="AQ166">
        <v>0.35</v>
      </c>
      <c r="BQ166">
        <v>41760</v>
      </c>
      <c r="BR166">
        <v>4.54</v>
      </c>
      <c r="BS166">
        <v>4.5449999999999999</v>
      </c>
      <c r="BT166">
        <v>4.55</v>
      </c>
      <c r="BU166">
        <v>0.16250000000000001</v>
      </c>
      <c r="BV166">
        <v>0.17</v>
      </c>
      <c r="BW166">
        <v>0.17749999999999999</v>
      </c>
      <c r="BX166">
        <v>-7.0000000000000007E-2</v>
      </c>
      <c r="BZ166">
        <v>7.0000000000000007E-2</v>
      </c>
      <c r="CA166">
        <v>0</v>
      </c>
      <c r="CB166">
        <v>0</v>
      </c>
      <c r="CC166">
        <v>4.54</v>
      </c>
      <c r="CD166">
        <v>0.17749999999999999</v>
      </c>
    </row>
    <row r="167" spans="1:82">
      <c r="A167" s="22">
        <v>41883</v>
      </c>
      <c r="B167">
        <v>6.5275572802773005E-2</v>
      </c>
      <c r="D167" s="22">
        <v>40756</v>
      </c>
      <c r="E167">
        <v>77.266972134104662</v>
      </c>
      <c r="F167">
        <v>81.016972134104662</v>
      </c>
      <c r="G167">
        <v>86.016972134104662</v>
      </c>
      <c r="I167">
        <v>44.3</v>
      </c>
      <c r="J167">
        <v>46.3</v>
      </c>
      <c r="K167">
        <v>51.3</v>
      </c>
      <c r="M167" s="22">
        <v>41640</v>
      </c>
      <c r="N167">
        <v>75</v>
      </c>
      <c r="O167">
        <v>78.75</v>
      </c>
      <c r="P167">
        <v>83.75</v>
      </c>
      <c r="R167">
        <v>55.3125</v>
      </c>
      <c r="S167">
        <v>59.0625</v>
      </c>
      <c r="T167">
        <v>64.0625</v>
      </c>
      <c r="V167">
        <v>0</v>
      </c>
      <c r="W167">
        <v>0</v>
      </c>
      <c r="X167">
        <v>0</v>
      </c>
      <c r="Z167">
        <v>1E-4</v>
      </c>
      <c r="AA167">
        <v>0.2289232484286699</v>
      </c>
      <c r="AB167">
        <v>1E-4</v>
      </c>
      <c r="AD167">
        <v>1E-4</v>
      </c>
      <c r="AE167">
        <v>0.11446162421433495</v>
      </c>
      <c r="AF167">
        <v>1E-4</v>
      </c>
      <c r="AH167">
        <v>1E-4</v>
      </c>
      <c r="AI167">
        <v>1.6</v>
      </c>
      <c r="AJ167">
        <v>1E-4</v>
      </c>
      <c r="AL167">
        <v>-0.01</v>
      </c>
      <c r="AM167">
        <v>0.8</v>
      </c>
      <c r="AN167">
        <v>0.01</v>
      </c>
      <c r="AP167">
        <v>53</v>
      </c>
      <c r="AQ167">
        <v>0.35</v>
      </c>
      <c r="BQ167">
        <v>41791</v>
      </c>
      <c r="BR167">
        <v>4.5599999999999996</v>
      </c>
      <c r="BS167">
        <v>4.5650000000000004</v>
      </c>
      <c r="BT167">
        <v>4.57</v>
      </c>
      <c r="BU167">
        <v>0.16250000000000001</v>
      </c>
      <c r="BV167">
        <v>0.17</v>
      </c>
      <c r="BW167">
        <v>0.17749999999999999</v>
      </c>
      <c r="BX167">
        <v>-7.0000000000000007E-2</v>
      </c>
      <c r="BZ167">
        <v>7.0000000000000007E-2</v>
      </c>
      <c r="CA167">
        <v>0</v>
      </c>
      <c r="CB167">
        <v>0</v>
      </c>
      <c r="CC167">
        <v>4.5599999999999996</v>
      </c>
      <c r="CD167">
        <v>0.17749999999999999</v>
      </c>
    </row>
    <row r="168" spans="1:82">
      <c r="A168" s="22">
        <v>41913</v>
      </c>
      <c r="B168">
        <v>6.5292558924147023E-2</v>
      </c>
      <c r="D168" s="22">
        <v>40787</v>
      </c>
      <c r="E168">
        <v>69.266972134104662</v>
      </c>
      <c r="F168">
        <v>73.016972134104662</v>
      </c>
      <c r="G168">
        <v>78.016972134104662</v>
      </c>
      <c r="I168">
        <v>41.3</v>
      </c>
      <c r="J168">
        <v>43.3</v>
      </c>
      <c r="K168">
        <v>48.3</v>
      </c>
      <c r="M168" s="22">
        <v>41671</v>
      </c>
      <c r="N168">
        <v>68.738921352846589</v>
      </c>
      <c r="O168">
        <v>72.488921352846589</v>
      </c>
      <c r="P168">
        <v>77.488921352846589</v>
      </c>
      <c r="R168">
        <v>50.616691014634952</v>
      </c>
      <c r="S168">
        <v>54.366691014634952</v>
      </c>
      <c r="T168">
        <v>59.366691014634952</v>
      </c>
      <c r="V168">
        <v>0</v>
      </c>
      <c r="W168">
        <v>0</v>
      </c>
      <c r="X168">
        <v>0</v>
      </c>
      <c r="Z168">
        <v>1E-4</v>
      </c>
      <c r="AA168">
        <v>0.23206720392293892</v>
      </c>
      <c r="AB168">
        <v>1E-4</v>
      </c>
      <c r="AD168">
        <v>1E-4</v>
      </c>
      <c r="AE168">
        <v>0.11603360196146946</v>
      </c>
      <c r="AF168">
        <v>1E-4</v>
      </c>
      <c r="AH168">
        <v>1E-4</v>
      </c>
      <c r="AI168">
        <v>1.8</v>
      </c>
      <c r="AJ168">
        <v>1E-4</v>
      </c>
      <c r="AL168">
        <v>-0.01</v>
      </c>
      <c r="AM168">
        <v>0.9</v>
      </c>
      <c r="AN168">
        <v>0.01</v>
      </c>
      <c r="AP168">
        <v>53</v>
      </c>
      <c r="AQ168">
        <v>0.35</v>
      </c>
      <c r="BQ168">
        <v>41821</v>
      </c>
      <c r="BR168">
        <v>4.5529999999999999</v>
      </c>
      <c r="BS168">
        <v>4.5579999999999998</v>
      </c>
      <c r="BT168">
        <v>4.5630000000000006</v>
      </c>
      <c r="BU168">
        <v>0.16250000000000001</v>
      </c>
      <c r="BV168">
        <v>0.17</v>
      </c>
      <c r="BW168">
        <v>0.17749999999999999</v>
      </c>
      <c r="BX168">
        <v>-7.0000000000000007E-2</v>
      </c>
      <c r="BZ168">
        <v>7.0000000000000007E-2</v>
      </c>
      <c r="CA168">
        <v>0</v>
      </c>
      <c r="CB168">
        <v>0</v>
      </c>
      <c r="CC168">
        <v>4.5529999999999999</v>
      </c>
      <c r="CD168">
        <v>0.17749999999999999</v>
      </c>
    </row>
    <row r="169" spans="1:82">
      <c r="A169" s="22">
        <v>41944</v>
      </c>
      <c r="B169">
        <v>6.5310111249667013E-2</v>
      </c>
      <c r="D169" s="22">
        <v>40817</v>
      </c>
      <c r="E169">
        <v>52.15</v>
      </c>
      <c r="F169">
        <v>55.9</v>
      </c>
      <c r="G169">
        <v>60.9</v>
      </c>
      <c r="I169">
        <v>34.299999999999997</v>
      </c>
      <c r="J169">
        <v>36.299999999999997</v>
      </c>
      <c r="K169">
        <v>41.3</v>
      </c>
      <c r="M169" s="22">
        <v>41699</v>
      </c>
      <c r="N169">
        <v>66.738921352846589</v>
      </c>
      <c r="O169">
        <v>70.488921352846589</v>
      </c>
      <c r="P169">
        <v>75.488921352846589</v>
      </c>
      <c r="R169">
        <v>49.116691014634952</v>
      </c>
      <c r="S169">
        <v>52.866691014634952</v>
      </c>
      <c r="T169">
        <v>57.866691014634952</v>
      </c>
      <c r="V169">
        <v>0</v>
      </c>
      <c r="W169">
        <v>0</v>
      </c>
      <c r="X169">
        <v>0</v>
      </c>
      <c r="Z169">
        <v>1E-4</v>
      </c>
      <c r="AA169">
        <v>0.23659262064970243</v>
      </c>
      <c r="AB169">
        <v>1E-4</v>
      </c>
      <c r="AD169">
        <v>1E-4</v>
      </c>
      <c r="AE169">
        <v>0.11829631032485122</v>
      </c>
      <c r="AF169">
        <v>1E-4</v>
      </c>
      <c r="AH169">
        <v>1E-4</v>
      </c>
      <c r="AI169">
        <v>1.95</v>
      </c>
      <c r="AJ169">
        <v>1E-4</v>
      </c>
      <c r="AL169">
        <v>-0.01</v>
      </c>
      <c r="AM169">
        <v>0.97499999999999998</v>
      </c>
      <c r="AN169">
        <v>0.01</v>
      </c>
      <c r="AP169">
        <v>54</v>
      </c>
      <c r="AQ169">
        <v>0.35</v>
      </c>
      <c r="BQ169">
        <v>41852</v>
      </c>
      <c r="BR169">
        <v>4.5549999999999997</v>
      </c>
      <c r="BS169">
        <v>4.5599999999999996</v>
      </c>
      <c r="BT169">
        <v>4.5650000000000004</v>
      </c>
      <c r="BU169">
        <v>0.16250000000000001</v>
      </c>
      <c r="BV169">
        <v>0.17</v>
      </c>
      <c r="BW169">
        <v>0.17749999999999999</v>
      </c>
      <c r="BX169">
        <v>-7.0000000000000007E-2</v>
      </c>
      <c r="BZ169">
        <v>7.0000000000000007E-2</v>
      </c>
      <c r="CA169">
        <v>0</v>
      </c>
      <c r="CB169">
        <v>0</v>
      </c>
      <c r="CC169">
        <v>4.5549999999999997</v>
      </c>
      <c r="CD169">
        <v>0.17749999999999999</v>
      </c>
    </row>
    <row r="170" spans="1:82">
      <c r="A170" s="22">
        <v>41974</v>
      </c>
      <c r="B170">
        <v>6.5327097371235016E-2</v>
      </c>
      <c r="D170" s="22">
        <v>40848</v>
      </c>
      <c r="E170">
        <v>42.169299684789571</v>
      </c>
      <c r="F170">
        <v>45.919299684789571</v>
      </c>
      <c r="G170">
        <v>50.919299684789571</v>
      </c>
      <c r="I170">
        <v>29.3</v>
      </c>
      <c r="J170">
        <v>31.3</v>
      </c>
      <c r="K170">
        <v>36.299999999999997</v>
      </c>
      <c r="M170" s="22">
        <v>41730</v>
      </c>
      <c r="N170">
        <v>58.75</v>
      </c>
      <c r="O170">
        <v>62.5</v>
      </c>
      <c r="P170">
        <v>67.5</v>
      </c>
      <c r="R170">
        <v>43.125</v>
      </c>
      <c r="S170">
        <v>46.875</v>
      </c>
      <c r="T170">
        <v>51.875</v>
      </c>
      <c r="V170">
        <v>0</v>
      </c>
      <c r="W170">
        <v>0</v>
      </c>
      <c r="X170">
        <v>0</v>
      </c>
      <c r="Z170">
        <v>1E-4</v>
      </c>
      <c r="AA170">
        <v>0.22668171715259267</v>
      </c>
      <c r="AB170">
        <v>1E-4</v>
      </c>
      <c r="AD170">
        <v>1E-4</v>
      </c>
      <c r="AE170">
        <v>0.11334085857629633</v>
      </c>
      <c r="AF170">
        <v>1E-4</v>
      </c>
      <c r="AH170">
        <v>1E-4</v>
      </c>
      <c r="AI170">
        <v>2</v>
      </c>
      <c r="AJ170">
        <v>1E-4</v>
      </c>
      <c r="AL170">
        <v>-0.01</v>
      </c>
      <c r="AM170">
        <v>1</v>
      </c>
      <c r="AN170">
        <v>0.01</v>
      </c>
      <c r="AP170">
        <v>54</v>
      </c>
      <c r="AQ170">
        <v>0.35</v>
      </c>
      <c r="BQ170">
        <v>41883</v>
      </c>
      <c r="BR170">
        <v>4.5720000000000001</v>
      </c>
      <c r="BS170">
        <v>4.577</v>
      </c>
      <c r="BT170">
        <v>4.5819999999999999</v>
      </c>
      <c r="BU170">
        <v>0.16250000000000001</v>
      </c>
      <c r="BV170">
        <v>0.17</v>
      </c>
      <c r="BW170">
        <v>0.17749999999999999</v>
      </c>
      <c r="BX170">
        <v>-7.0000000000000007E-2</v>
      </c>
      <c r="BZ170">
        <v>7.0000000000000007E-2</v>
      </c>
      <c r="CA170">
        <v>0</v>
      </c>
      <c r="CB170">
        <v>0</v>
      </c>
      <c r="CC170">
        <v>4.5720000000000001</v>
      </c>
      <c r="CD170">
        <v>0.17749999999999999</v>
      </c>
    </row>
    <row r="171" spans="1:82">
      <c r="A171" s="22">
        <v>42005</v>
      </c>
      <c r="B171">
        <v>6.5344649696957011E-2</v>
      </c>
      <c r="D171" s="22">
        <v>40878</v>
      </c>
      <c r="E171">
        <v>41.169299684789571</v>
      </c>
      <c r="F171">
        <v>44.919299684789571</v>
      </c>
      <c r="G171">
        <v>49.919299684789571</v>
      </c>
      <c r="I171">
        <v>29.3</v>
      </c>
      <c r="J171">
        <v>31.3</v>
      </c>
      <c r="K171">
        <v>36.299999999999997</v>
      </c>
      <c r="M171" s="22">
        <v>41760</v>
      </c>
      <c r="N171">
        <v>62.160903951232683</v>
      </c>
      <c r="O171">
        <v>65.910903951232683</v>
      </c>
      <c r="P171">
        <v>70.910903951232683</v>
      </c>
      <c r="R171">
        <v>45.683177963424527</v>
      </c>
      <c r="S171">
        <v>49.433177963424527</v>
      </c>
      <c r="T171">
        <v>54.433177963424527</v>
      </c>
      <c r="V171">
        <v>0</v>
      </c>
      <c r="W171">
        <v>0</v>
      </c>
      <c r="X171">
        <v>0</v>
      </c>
      <c r="Z171">
        <v>1E-4</v>
      </c>
      <c r="AA171">
        <v>0.22661371425896232</v>
      </c>
      <c r="AB171">
        <v>1E-4</v>
      </c>
      <c r="AD171">
        <v>1E-4</v>
      </c>
      <c r="AE171">
        <v>0.11330685712948116</v>
      </c>
      <c r="AF171">
        <v>1E-4</v>
      </c>
      <c r="AH171">
        <v>1E-4</v>
      </c>
      <c r="AI171">
        <v>2.15</v>
      </c>
      <c r="AJ171">
        <v>1E-4</v>
      </c>
      <c r="AL171">
        <v>-0.01</v>
      </c>
      <c r="AM171">
        <v>1.075</v>
      </c>
      <c r="AN171">
        <v>0.01</v>
      </c>
      <c r="AP171">
        <v>54</v>
      </c>
      <c r="AQ171">
        <v>0.35</v>
      </c>
      <c r="BQ171">
        <v>41913</v>
      </c>
      <c r="BR171">
        <v>4.5819999999999999</v>
      </c>
      <c r="BS171">
        <v>4.5869999999999997</v>
      </c>
      <c r="BT171">
        <v>4.5919999999999996</v>
      </c>
      <c r="BU171">
        <v>0.16250000000000001</v>
      </c>
      <c r="BV171">
        <v>0.17</v>
      </c>
      <c r="BW171">
        <v>0.17749999999999999</v>
      </c>
      <c r="BX171">
        <v>-7.0000000000000007E-2</v>
      </c>
      <c r="BZ171">
        <v>7.0000000000000007E-2</v>
      </c>
      <c r="CA171">
        <v>0</v>
      </c>
      <c r="CB171">
        <v>0</v>
      </c>
      <c r="CC171">
        <v>4.5819999999999999</v>
      </c>
      <c r="CD171">
        <v>0.17749999999999999</v>
      </c>
    </row>
    <row r="172" spans="1:82">
      <c r="A172" s="22">
        <v>42036</v>
      </c>
      <c r="B172">
        <v>6.5362202022780008E-2</v>
      </c>
      <c r="D172" s="22">
        <v>40909</v>
      </c>
      <c r="E172">
        <v>43.5</v>
      </c>
      <c r="F172">
        <v>47.25</v>
      </c>
      <c r="G172">
        <v>52.25</v>
      </c>
      <c r="I172">
        <v>30.528283716920008</v>
      </c>
      <c r="J172">
        <v>32.528283716920008</v>
      </c>
      <c r="K172">
        <v>37.528283716920008</v>
      </c>
      <c r="M172" s="22">
        <v>41791</v>
      </c>
      <c r="N172">
        <v>86.160903951232712</v>
      </c>
      <c r="O172">
        <v>89.910903951232712</v>
      </c>
      <c r="P172">
        <v>94.910903951232712</v>
      </c>
      <c r="R172">
        <v>63.683177963424527</v>
      </c>
      <c r="S172">
        <v>67.433177963424527</v>
      </c>
      <c r="T172">
        <v>72.433177963424527</v>
      </c>
      <c r="V172">
        <v>0</v>
      </c>
      <c r="W172">
        <v>0</v>
      </c>
      <c r="X172">
        <v>0</v>
      </c>
      <c r="Z172">
        <v>1E-4</v>
      </c>
      <c r="AA172">
        <v>0.25741191324333995</v>
      </c>
      <c r="AB172">
        <v>1E-4</v>
      </c>
      <c r="AD172">
        <v>1E-4</v>
      </c>
      <c r="AE172">
        <v>0.12870595662166998</v>
      </c>
      <c r="AF172">
        <v>1E-4</v>
      </c>
      <c r="AH172">
        <v>1E-4</v>
      </c>
      <c r="AI172">
        <v>1.95</v>
      </c>
      <c r="AJ172">
        <v>1E-4</v>
      </c>
      <c r="AL172">
        <v>-0.01</v>
      </c>
      <c r="AM172">
        <v>0.97499999999999998</v>
      </c>
      <c r="AN172">
        <v>0.01</v>
      </c>
      <c r="AP172">
        <v>55</v>
      </c>
      <c r="AQ172">
        <v>0.35</v>
      </c>
      <c r="BQ172">
        <v>41944</v>
      </c>
      <c r="BR172">
        <v>4.7270000000000003</v>
      </c>
      <c r="BS172">
        <v>4.7320000000000002</v>
      </c>
      <c r="BT172">
        <v>4.7370000000000001</v>
      </c>
      <c r="BU172">
        <v>0.16250000000000001</v>
      </c>
      <c r="BV172">
        <v>0.17</v>
      </c>
      <c r="BW172">
        <v>0.17749999999999999</v>
      </c>
      <c r="BX172">
        <v>-7.0000000000000007E-2</v>
      </c>
      <c r="BZ172">
        <v>7.0000000000000007E-2</v>
      </c>
      <c r="CA172">
        <v>0</v>
      </c>
      <c r="CB172">
        <v>0</v>
      </c>
      <c r="CC172">
        <v>4.7270000000000003</v>
      </c>
      <c r="CD172">
        <v>0.17749999999999999</v>
      </c>
    </row>
    <row r="173" spans="1:82">
      <c r="A173" s="22">
        <v>42064</v>
      </c>
      <c r="B173">
        <v>6.5378055736514021E-2</v>
      </c>
      <c r="D173" s="22">
        <v>40940</v>
      </c>
      <c r="E173">
        <v>44.285140574348993</v>
      </c>
      <c r="F173">
        <v>48.035140574348993</v>
      </c>
      <c r="G173">
        <v>53.035140574348993</v>
      </c>
      <c r="I173">
        <v>29.578283716920009</v>
      </c>
      <c r="J173">
        <v>31.578283716920009</v>
      </c>
      <c r="K173">
        <v>36.578283716920012</v>
      </c>
      <c r="M173" s="22">
        <v>41821</v>
      </c>
      <c r="N173">
        <v>106.5</v>
      </c>
      <c r="O173">
        <v>110.25</v>
      </c>
      <c r="P173">
        <v>115.25</v>
      </c>
      <c r="R173">
        <v>78.9375</v>
      </c>
      <c r="S173">
        <v>82.6875</v>
      </c>
      <c r="T173">
        <v>87.6875</v>
      </c>
      <c r="V173">
        <v>0</v>
      </c>
      <c r="W173">
        <v>0</v>
      </c>
      <c r="X173">
        <v>0</v>
      </c>
      <c r="Z173">
        <v>1E-4</v>
      </c>
      <c r="AA173">
        <v>0.25758033084394427</v>
      </c>
      <c r="AB173">
        <v>1E-4</v>
      </c>
      <c r="AD173">
        <v>1E-4</v>
      </c>
      <c r="AE173">
        <v>0.12879016542197214</v>
      </c>
      <c r="AF173">
        <v>1E-4</v>
      </c>
      <c r="AH173">
        <v>1E-4</v>
      </c>
      <c r="AI173">
        <v>2.1</v>
      </c>
      <c r="AJ173">
        <v>1E-4</v>
      </c>
      <c r="AL173">
        <v>-0.01</v>
      </c>
      <c r="AM173">
        <v>1.05</v>
      </c>
      <c r="AN173">
        <v>0.01</v>
      </c>
      <c r="AP173">
        <v>55</v>
      </c>
      <c r="AQ173">
        <v>0.35</v>
      </c>
      <c r="BQ173">
        <v>41974</v>
      </c>
      <c r="BR173">
        <v>4.867</v>
      </c>
      <c r="BS173">
        <v>4.8719999999999999</v>
      </c>
      <c r="BT173">
        <v>4.8769999999999998</v>
      </c>
      <c r="BU173">
        <v>0.16250000000000001</v>
      </c>
      <c r="BV173">
        <v>0.17</v>
      </c>
      <c r="BW173">
        <v>0.17749999999999999</v>
      </c>
      <c r="BX173">
        <v>-7.0000000000000007E-2</v>
      </c>
      <c r="BZ173">
        <v>7.0000000000000007E-2</v>
      </c>
      <c r="CA173">
        <v>0</v>
      </c>
      <c r="CB173">
        <v>0</v>
      </c>
      <c r="CC173">
        <v>4.867</v>
      </c>
      <c r="CD173">
        <v>0.17749999999999999</v>
      </c>
    </row>
    <row r="174" spans="1:82">
      <c r="A174" s="22">
        <v>42095</v>
      </c>
      <c r="B174">
        <v>6.5395608062531002E-2</v>
      </c>
      <c r="D174" s="22">
        <v>40969</v>
      </c>
      <c r="E174">
        <v>43.285140574348993</v>
      </c>
      <c r="F174">
        <v>47.035140574348993</v>
      </c>
      <c r="G174">
        <v>52.035140574348993</v>
      </c>
      <c r="I174">
        <v>29.578283716920009</v>
      </c>
      <c r="J174">
        <v>31.578283716920009</v>
      </c>
      <c r="K174">
        <v>36.578283716920012</v>
      </c>
      <c r="M174" s="22">
        <v>41852</v>
      </c>
      <c r="N174">
        <v>107.22207245566003</v>
      </c>
      <c r="O174">
        <v>110.97207245566003</v>
      </c>
      <c r="P174">
        <v>115.97207245566003</v>
      </c>
      <c r="R174">
        <v>79.479054341745012</v>
      </c>
      <c r="S174">
        <v>83.229054341745012</v>
      </c>
      <c r="T174">
        <v>88.229054341745012</v>
      </c>
      <c r="V174">
        <v>0</v>
      </c>
      <c r="W174">
        <v>0</v>
      </c>
      <c r="X174">
        <v>0</v>
      </c>
      <c r="Z174">
        <v>1E-4</v>
      </c>
      <c r="AA174">
        <v>0.28115097542568968</v>
      </c>
      <c r="AB174">
        <v>1E-4</v>
      </c>
      <c r="AD174">
        <v>1E-4</v>
      </c>
      <c r="AE174">
        <v>0.14057548771284484</v>
      </c>
      <c r="AF174">
        <v>1E-4</v>
      </c>
      <c r="AH174">
        <v>1E-4</v>
      </c>
      <c r="AI174">
        <v>2.85</v>
      </c>
      <c r="AJ174">
        <v>1E-4</v>
      </c>
      <c r="AL174">
        <v>-0.01</v>
      </c>
      <c r="AM174">
        <v>1.425</v>
      </c>
      <c r="AN174">
        <v>0.01</v>
      </c>
      <c r="AP174">
        <v>55</v>
      </c>
      <c r="AQ174">
        <v>0.35</v>
      </c>
      <c r="BQ174">
        <v>42005</v>
      </c>
      <c r="BR174">
        <v>5.17</v>
      </c>
      <c r="BS174">
        <v>5.1749999999999998</v>
      </c>
      <c r="BT174">
        <v>5.18</v>
      </c>
      <c r="BU174">
        <v>0.16250000000000001</v>
      </c>
      <c r="BV174">
        <v>0.17</v>
      </c>
      <c r="BW174">
        <v>0.17749999999999999</v>
      </c>
      <c r="BX174">
        <v>-7.0000000000000007E-2</v>
      </c>
      <c r="BZ174">
        <v>7.0000000000000007E-2</v>
      </c>
      <c r="CA174">
        <v>0</v>
      </c>
      <c r="CB174">
        <v>0</v>
      </c>
      <c r="CC174">
        <v>5.17</v>
      </c>
      <c r="CD174">
        <v>0.17749999999999999</v>
      </c>
    </row>
    <row r="175" spans="1:82">
      <c r="A175" s="22">
        <v>42125</v>
      </c>
      <c r="B175">
        <v>6.5412594184581008E-2</v>
      </c>
      <c r="D175" s="22">
        <v>41000</v>
      </c>
      <c r="E175">
        <v>41.25</v>
      </c>
      <c r="F175">
        <v>45</v>
      </c>
      <c r="G175">
        <v>50</v>
      </c>
      <c r="I175">
        <v>28.772009006767668</v>
      </c>
      <c r="J175">
        <v>30.772009006767668</v>
      </c>
      <c r="K175">
        <v>35.772009006767668</v>
      </c>
      <c r="M175" s="22">
        <v>41883</v>
      </c>
      <c r="N175">
        <v>100.22207245566003</v>
      </c>
      <c r="O175">
        <v>103.97207245566003</v>
      </c>
      <c r="P175">
        <v>108.97207245566003</v>
      </c>
      <c r="R175">
        <v>74.229054341745012</v>
      </c>
      <c r="S175">
        <v>77.979054341745012</v>
      </c>
      <c r="T175">
        <v>82.979054341745012</v>
      </c>
      <c r="V175">
        <v>0</v>
      </c>
      <c r="W175">
        <v>0</v>
      </c>
      <c r="X175">
        <v>0</v>
      </c>
      <c r="Z175">
        <v>1E-4</v>
      </c>
      <c r="AA175">
        <v>0.26536884286977547</v>
      </c>
      <c r="AB175">
        <v>1E-4</v>
      </c>
      <c r="AD175">
        <v>1E-4</v>
      </c>
      <c r="AE175">
        <v>0.13268442143488773</v>
      </c>
      <c r="AF175">
        <v>1E-4</v>
      </c>
      <c r="AH175">
        <v>1E-4</v>
      </c>
      <c r="AI175">
        <v>2.95</v>
      </c>
      <c r="AJ175">
        <v>1E-4</v>
      </c>
      <c r="AL175">
        <v>-0.01</v>
      </c>
      <c r="AM175">
        <v>1.4750000000000001</v>
      </c>
      <c r="AN175">
        <v>0.01</v>
      </c>
      <c r="AP175">
        <v>56</v>
      </c>
      <c r="AQ175">
        <v>0.35</v>
      </c>
      <c r="BQ175">
        <v>42036</v>
      </c>
      <c r="BR175">
        <v>5.0250000000000004</v>
      </c>
      <c r="BS175">
        <v>5.03</v>
      </c>
      <c r="BT175">
        <v>5.0350000000000001</v>
      </c>
      <c r="BU175">
        <v>0.16250000000000001</v>
      </c>
      <c r="BV175">
        <v>0.17</v>
      </c>
      <c r="BW175">
        <v>0.17749999999999999</v>
      </c>
      <c r="BX175">
        <v>-7.0000000000000007E-2</v>
      </c>
      <c r="BZ175">
        <v>7.0000000000000007E-2</v>
      </c>
      <c r="CA175">
        <v>0</v>
      </c>
      <c r="CB175">
        <v>0</v>
      </c>
      <c r="CC175">
        <v>5.0250000000000004</v>
      </c>
      <c r="CD175">
        <v>0.17749999999999999</v>
      </c>
    </row>
    <row r="176" spans="1:82">
      <c r="A176" s="22">
        <v>42156</v>
      </c>
      <c r="B176">
        <v>6.5430146510799009E-2</v>
      </c>
      <c r="D176" s="22">
        <v>41030</v>
      </c>
      <c r="E176">
        <v>44.709462062966381</v>
      </c>
      <c r="F176">
        <v>48.459462062966381</v>
      </c>
      <c r="G176">
        <v>53.459462062966381</v>
      </c>
      <c r="I176">
        <v>28.772009006767668</v>
      </c>
      <c r="J176">
        <v>30.772009006767668</v>
      </c>
      <c r="K176">
        <v>35.772009006767668</v>
      </c>
      <c r="M176" s="22">
        <v>41913</v>
      </c>
      <c r="N176">
        <v>82.9</v>
      </c>
      <c r="O176">
        <v>86.65</v>
      </c>
      <c r="P176">
        <v>91.65</v>
      </c>
      <c r="R176">
        <v>61.237499999999997</v>
      </c>
      <c r="S176">
        <v>64.987499999999997</v>
      </c>
      <c r="T176">
        <v>69.987499999999997</v>
      </c>
      <c r="V176">
        <v>0</v>
      </c>
      <c r="W176">
        <v>0</v>
      </c>
      <c r="X176">
        <v>0</v>
      </c>
      <c r="Z176">
        <v>1E-4</v>
      </c>
      <c r="AA176">
        <v>0.24474641503012232</v>
      </c>
      <c r="AB176">
        <v>1E-4</v>
      </c>
      <c r="AD176">
        <v>1E-4</v>
      </c>
      <c r="AE176">
        <v>0.12237320751506116</v>
      </c>
      <c r="AF176">
        <v>1E-4</v>
      </c>
      <c r="AH176">
        <v>1E-4</v>
      </c>
      <c r="AI176">
        <v>2.65</v>
      </c>
      <c r="AJ176">
        <v>1E-4</v>
      </c>
      <c r="AL176">
        <v>-0.01</v>
      </c>
      <c r="AM176">
        <v>1.325</v>
      </c>
      <c r="AN176">
        <v>0.01</v>
      </c>
      <c r="AP176">
        <v>56</v>
      </c>
      <c r="AQ176">
        <v>0.35</v>
      </c>
      <c r="BQ176">
        <v>42064</v>
      </c>
      <c r="BR176">
        <v>4.8899999999999997</v>
      </c>
      <c r="BS176">
        <v>4.8949999999999996</v>
      </c>
      <c r="BT176">
        <v>4.9000000000000004</v>
      </c>
      <c r="BU176">
        <v>0.16250000000000001</v>
      </c>
      <c r="BV176">
        <v>0.17</v>
      </c>
      <c r="BW176">
        <v>0.17749999999999999</v>
      </c>
      <c r="BX176">
        <v>-7.0000000000000007E-2</v>
      </c>
      <c r="BZ176">
        <v>7.0000000000000007E-2</v>
      </c>
      <c r="CA176">
        <v>0</v>
      </c>
      <c r="CB176">
        <v>0</v>
      </c>
      <c r="CC176">
        <v>4.8899999999999997</v>
      </c>
      <c r="CD176">
        <v>0.17749999999999999</v>
      </c>
    </row>
    <row r="177" spans="1:82">
      <c r="A177" s="22">
        <v>42186</v>
      </c>
      <c r="B177">
        <v>6.5447132633044011E-2</v>
      </c>
      <c r="D177" s="22">
        <v>41061</v>
      </c>
      <c r="E177">
        <v>60.709462062966367</v>
      </c>
      <c r="F177">
        <v>64.459462062966367</v>
      </c>
      <c r="G177">
        <v>69.459462062966367</v>
      </c>
      <c r="I177">
        <v>26.772009006767668</v>
      </c>
      <c r="J177">
        <v>28.772009006767668</v>
      </c>
      <c r="K177">
        <v>33.772009006767668</v>
      </c>
      <c r="M177" s="22">
        <v>41944</v>
      </c>
      <c r="N177">
        <v>64.186362046268357</v>
      </c>
      <c r="O177">
        <v>67.936362046268357</v>
      </c>
      <c r="P177">
        <v>72.936362046268357</v>
      </c>
      <c r="R177">
        <v>47.202271534701282</v>
      </c>
      <c r="S177">
        <v>50.952271534701282</v>
      </c>
      <c r="T177">
        <v>55.952271534701282</v>
      </c>
      <c r="V177">
        <v>0</v>
      </c>
      <c r="W177">
        <v>0</v>
      </c>
      <c r="X177">
        <v>0</v>
      </c>
      <c r="Z177">
        <v>1E-4</v>
      </c>
      <c r="AA177">
        <v>0.24315287833360238</v>
      </c>
      <c r="AB177">
        <v>1E-4</v>
      </c>
      <c r="AD177">
        <v>1E-4</v>
      </c>
      <c r="AE177">
        <v>0.12157643916680119</v>
      </c>
      <c r="AF177">
        <v>1E-4</v>
      </c>
      <c r="AH177">
        <v>1E-4</v>
      </c>
      <c r="AI177">
        <v>1.9</v>
      </c>
      <c r="AJ177">
        <v>1E-4</v>
      </c>
      <c r="AL177">
        <v>-0.01</v>
      </c>
      <c r="AM177">
        <v>0.95</v>
      </c>
      <c r="AN177">
        <v>0.01</v>
      </c>
      <c r="AP177">
        <v>56</v>
      </c>
      <c r="AQ177">
        <v>0.35</v>
      </c>
      <c r="BQ177">
        <v>42095</v>
      </c>
      <c r="BR177">
        <v>4.7300000000000004</v>
      </c>
      <c r="BS177">
        <v>4.7350000000000003</v>
      </c>
      <c r="BT177">
        <v>4.74</v>
      </c>
      <c r="BU177">
        <v>0.16250000000000001</v>
      </c>
      <c r="BV177">
        <v>0.17</v>
      </c>
      <c r="BW177">
        <v>0.17749999999999999</v>
      </c>
      <c r="BX177">
        <v>-7.0000000000000007E-2</v>
      </c>
      <c r="BZ177">
        <v>7.0000000000000007E-2</v>
      </c>
      <c r="CA177">
        <v>0</v>
      </c>
      <c r="CB177">
        <v>0</v>
      </c>
      <c r="CC177">
        <v>4.7300000000000004</v>
      </c>
      <c r="CD177">
        <v>0.17749999999999999</v>
      </c>
    </row>
    <row r="178" spans="1:82">
      <c r="A178" s="22">
        <v>42217</v>
      </c>
      <c r="B178">
        <v>6.5464684959463004E-2</v>
      </c>
      <c r="D178" s="22">
        <v>41091</v>
      </c>
      <c r="E178">
        <v>73</v>
      </c>
      <c r="F178">
        <v>76.75</v>
      </c>
      <c r="G178">
        <v>81.75</v>
      </c>
      <c r="I178">
        <v>40.246811354002325</v>
      </c>
      <c r="J178">
        <v>42.246811354002325</v>
      </c>
      <c r="K178">
        <v>47.246811354002325</v>
      </c>
      <c r="M178" s="22">
        <v>41974</v>
      </c>
      <c r="N178">
        <v>62.186362046268357</v>
      </c>
      <c r="O178">
        <v>65.936362046268357</v>
      </c>
      <c r="P178">
        <v>70.936362046268357</v>
      </c>
      <c r="R178">
        <v>45.702271534701282</v>
      </c>
      <c r="S178">
        <v>49.452271534701282</v>
      </c>
      <c r="T178">
        <v>54.452271534701282</v>
      </c>
      <c r="V178">
        <v>0</v>
      </c>
      <c r="W178">
        <v>0</v>
      </c>
      <c r="X178">
        <v>0</v>
      </c>
      <c r="Z178">
        <v>1E-4</v>
      </c>
      <c r="AA178">
        <v>0.24732370167837894</v>
      </c>
      <c r="AB178">
        <v>1E-4</v>
      </c>
      <c r="AD178">
        <v>1E-4</v>
      </c>
      <c r="AE178">
        <v>0.12366185083918947</v>
      </c>
      <c r="AF178">
        <v>1E-4</v>
      </c>
      <c r="AH178">
        <v>1E-4</v>
      </c>
      <c r="AI178">
        <v>1.7</v>
      </c>
      <c r="AJ178">
        <v>1E-4</v>
      </c>
      <c r="AL178">
        <v>-0.01</v>
      </c>
      <c r="AM178">
        <v>0.85</v>
      </c>
      <c r="AN178">
        <v>0.01</v>
      </c>
      <c r="AP178">
        <v>57</v>
      </c>
      <c r="AQ178">
        <v>0.35</v>
      </c>
      <c r="BQ178">
        <v>42125</v>
      </c>
      <c r="BR178">
        <v>4.6950000000000003</v>
      </c>
      <c r="BS178">
        <v>4.7</v>
      </c>
      <c r="BT178">
        <v>4.7050000000000001</v>
      </c>
      <c r="BU178">
        <v>0.16250000000000001</v>
      </c>
      <c r="BV178">
        <v>0.17</v>
      </c>
      <c r="BW178">
        <v>0.17749999999999999</v>
      </c>
      <c r="BX178">
        <v>-7.0000000000000007E-2</v>
      </c>
      <c r="BZ178">
        <v>7.0000000000000007E-2</v>
      </c>
      <c r="CA178">
        <v>0</v>
      </c>
      <c r="CB178">
        <v>0</v>
      </c>
      <c r="CC178">
        <v>4.6950000000000003</v>
      </c>
      <c r="CD178">
        <v>0.17749999999999999</v>
      </c>
    </row>
    <row r="179" spans="1:82">
      <c r="A179" s="22">
        <v>42248</v>
      </c>
      <c r="B179">
        <v>6.5482237285984027E-2</v>
      </c>
      <c r="D179" s="22">
        <v>41122</v>
      </c>
      <c r="E179">
        <v>76.560326393571103</v>
      </c>
      <c r="F179">
        <v>80.310326393571103</v>
      </c>
      <c r="G179">
        <v>85.310326393571103</v>
      </c>
      <c r="I179">
        <v>44.246811354002325</v>
      </c>
      <c r="J179">
        <v>46.246811354002325</v>
      </c>
      <c r="K179">
        <v>51.246811354002325</v>
      </c>
      <c r="M179" s="22">
        <v>42005</v>
      </c>
      <c r="N179">
        <v>74</v>
      </c>
      <c r="O179">
        <v>79</v>
      </c>
      <c r="P179">
        <v>84</v>
      </c>
      <c r="R179">
        <v>54.25</v>
      </c>
      <c r="S179">
        <v>59.25</v>
      </c>
      <c r="T179">
        <v>64.25</v>
      </c>
      <c r="V179">
        <v>0</v>
      </c>
      <c r="W179">
        <v>0</v>
      </c>
      <c r="X179">
        <v>0</v>
      </c>
      <c r="Z179">
        <v>1E-4</v>
      </c>
      <c r="AA179">
        <v>0.22973472691312602</v>
      </c>
      <c r="AB179">
        <v>1E-4</v>
      </c>
      <c r="AD179">
        <v>1E-4</v>
      </c>
      <c r="AE179">
        <v>0.11486736345656301</v>
      </c>
      <c r="AF179">
        <v>1E-4</v>
      </c>
      <c r="AH179">
        <v>1E-4</v>
      </c>
      <c r="AI179">
        <v>1.6</v>
      </c>
      <c r="AJ179">
        <v>1E-4</v>
      </c>
      <c r="AL179">
        <v>-0.01</v>
      </c>
      <c r="AM179">
        <v>0.8</v>
      </c>
      <c r="AN179">
        <v>0.01</v>
      </c>
      <c r="AP179">
        <v>57</v>
      </c>
      <c r="AQ179">
        <v>0.35</v>
      </c>
      <c r="BQ179">
        <v>42156</v>
      </c>
      <c r="BR179">
        <v>4.7149999999999999</v>
      </c>
      <c r="BS179">
        <v>4.72</v>
      </c>
      <c r="BT179">
        <v>4.7249999999999996</v>
      </c>
      <c r="BU179">
        <v>0.16250000000000001</v>
      </c>
      <c r="BV179">
        <v>0.17</v>
      </c>
      <c r="BW179">
        <v>0.17749999999999999</v>
      </c>
      <c r="BX179">
        <v>-7.0000000000000007E-2</v>
      </c>
      <c r="BZ179">
        <v>7.0000000000000007E-2</v>
      </c>
      <c r="CA179">
        <v>0</v>
      </c>
      <c r="CB179">
        <v>0</v>
      </c>
      <c r="CC179">
        <v>4.7149999999999999</v>
      </c>
      <c r="CD179">
        <v>0.17749999999999999</v>
      </c>
    </row>
    <row r="180" spans="1:82">
      <c r="A180" s="22">
        <v>42278</v>
      </c>
      <c r="B180">
        <v>6.5499223408521018E-2</v>
      </c>
      <c r="D180" s="22">
        <v>41153</v>
      </c>
      <c r="E180">
        <v>68.560326393571103</v>
      </c>
      <c r="F180">
        <v>72.310326393571103</v>
      </c>
      <c r="G180">
        <v>77.310326393571103</v>
      </c>
      <c r="I180">
        <v>41.246811354002325</v>
      </c>
      <c r="J180">
        <v>43.246811354002325</v>
      </c>
      <c r="K180">
        <v>48.246811354002325</v>
      </c>
      <c r="M180" s="22">
        <v>42036</v>
      </c>
      <c r="N180">
        <v>67.715605741389822</v>
      </c>
      <c r="O180">
        <v>72.715605741389822</v>
      </c>
      <c r="P180">
        <v>77.715605741389822</v>
      </c>
      <c r="R180">
        <v>49.536704306042381</v>
      </c>
      <c r="S180">
        <v>54.536704306042381</v>
      </c>
      <c r="T180">
        <v>59.536704306042381</v>
      </c>
      <c r="V180">
        <v>0</v>
      </c>
      <c r="W180">
        <v>0</v>
      </c>
      <c r="X180">
        <v>0</v>
      </c>
      <c r="Z180">
        <v>1E-4</v>
      </c>
      <c r="AA180">
        <v>0.23272148463268158</v>
      </c>
      <c r="AB180">
        <v>1E-4</v>
      </c>
      <c r="AD180">
        <v>1E-4</v>
      </c>
      <c r="AE180">
        <v>0.11636074231634079</v>
      </c>
      <c r="AF180">
        <v>1E-4</v>
      </c>
      <c r="AH180">
        <v>1E-4</v>
      </c>
      <c r="AI180">
        <v>1.8</v>
      </c>
      <c r="AJ180">
        <v>1E-4</v>
      </c>
      <c r="AL180">
        <v>-0.01</v>
      </c>
      <c r="AM180">
        <v>0.9</v>
      </c>
      <c r="AN180">
        <v>0.01</v>
      </c>
      <c r="AP180">
        <v>57</v>
      </c>
      <c r="AQ180">
        <v>0.35</v>
      </c>
      <c r="BQ180">
        <v>42186</v>
      </c>
      <c r="BR180">
        <v>4.7080000000000002</v>
      </c>
      <c r="BS180">
        <v>4.7130000000000001</v>
      </c>
      <c r="BT180">
        <v>4.718</v>
      </c>
      <c r="BU180">
        <v>0.16250000000000001</v>
      </c>
      <c r="BV180">
        <v>0.17</v>
      </c>
      <c r="BW180">
        <v>0.17749999999999999</v>
      </c>
      <c r="BX180">
        <v>-7.0000000000000007E-2</v>
      </c>
      <c r="BZ180">
        <v>7.0000000000000007E-2</v>
      </c>
      <c r="CA180">
        <v>0</v>
      </c>
      <c r="CB180">
        <v>0</v>
      </c>
      <c r="CC180">
        <v>4.7080000000000002</v>
      </c>
      <c r="CD180">
        <v>0.17749999999999999</v>
      </c>
    </row>
    <row r="181" spans="1:82">
      <c r="A181" s="22">
        <v>42309</v>
      </c>
      <c r="B181">
        <v>6.5516775735244018E-2</v>
      </c>
      <c r="D181" s="22">
        <v>41183</v>
      </c>
      <c r="E181">
        <v>52.4</v>
      </c>
      <c r="F181">
        <v>56.15</v>
      </c>
      <c r="G181">
        <v>61.15</v>
      </c>
      <c r="I181">
        <v>34.587030986099407</v>
      </c>
      <c r="J181">
        <v>36.587030986099407</v>
      </c>
      <c r="K181">
        <v>41.587030986099407</v>
      </c>
      <c r="M181" s="22">
        <v>42064</v>
      </c>
      <c r="N181">
        <v>65.715605741389822</v>
      </c>
      <c r="O181">
        <v>70.715605741389822</v>
      </c>
      <c r="P181">
        <v>75.715605741389822</v>
      </c>
      <c r="R181">
        <v>48.036704306042381</v>
      </c>
      <c r="S181">
        <v>53.036704306042381</v>
      </c>
      <c r="T181">
        <v>58.036704306042381</v>
      </c>
      <c r="V181">
        <v>0</v>
      </c>
      <c r="W181">
        <v>0</v>
      </c>
      <c r="X181">
        <v>0</v>
      </c>
      <c r="Z181">
        <v>1E-4</v>
      </c>
      <c r="AA181">
        <v>0.23702063052310696</v>
      </c>
      <c r="AB181">
        <v>1E-4</v>
      </c>
      <c r="AD181">
        <v>1E-4</v>
      </c>
      <c r="AE181">
        <v>0.11851031526155348</v>
      </c>
      <c r="AF181">
        <v>1E-4</v>
      </c>
      <c r="AH181">
        <v>1E-4</v>
      </c>
      <c r="AI181">
        <v>1.95</v>
      </c>
      <c r="AJ181">
        <v>1E-4</v>
      </c>
      <c r="AL181">
        <v>-0.01</v>
      </c>
      <c r="AM181">
        <v>0.97499999999999998</v>
      </c>
      <c r="AN181">
        <v>0.01</v>
      </c>
      <c r="AP181">
        <v>58</v>
      </c>
      <c r="AQ181">
        <v>0.35</v>
      </c>
      <c r="BQ181">
        <v>42217</v>
      </c>
      <c r="BR181">
        <v>4.71</v>
      </c>
      <c r="BS181">
        <v>4.7149999999999999</v>
      </c>
      <c r="BT181">
        <v>4.72</v>
      </c>
      <c r="BU181">
        <v>0.16250000000000001</v>
      </c>
      <c r="BV181">
        <v>0.17</v>
      </c>
      <c r="BW181">
        <v>0.17749999999999999</v>
      </c>
      <c r="BX181">
        <v>-7.0000000000000007E-2</v>
      </c>
      <c r="BZ181">
        <v>7.0000000000000007E-2</v>
      </c>
      <c r="CA181">
        <v>0</v>
      </c>
      <c r="CB181">
        <v>0</v>
      </c>
      <c r="CC181">
        <v>4.71</v>
      </c>
      <c r="CD181">
        <v>0.17749999999999999</v>
      </c>
    </row>
    <row r="182" spans="1:82">
      <c r="A182" s="22">
        <v>42339</v>
      </c>
      <c r="B182">
        <v>6.5533761857976019E-2</v>
      </c>
      <c r="D182" s="22">
        <v>41214</v>
      </c>
      <c r="E182">
        <v>42.736546698721298</v>
      </c>
      <c r="F182">
        <v>46.486546698721298</v>
      </c>
      <c r="G182">
        <v>51.486546698721298</v>
      </c>
      <c r="I182">
        <v>29.587030986099411</v>
      </c>
      <c r="J182">
        <v>31.587030986099411</v>
      </c>
      <c r="K182">
        <v>36.587030986099407</v>
      </c>
      <c r="M182" s="22">
        <v>42095</v>
      </c>
      <c r="N182">
        <v>57.75</v>
      </c>
      <c r="O182">
        <v>62.75</v>
      </c>
      <c r="P182">
        <v>67.75</v>
      </c>
      <c r="R182">
        <v>42.0625</v>
      </c>
      <c r="S182">
        <v>47.0625</v>
      </c>
      <c r="T182">
        <v>52.0625</v>
      </c>
      <c r="V182">
        <v>0</v>
      </c>
      <c r="W182">
        <v>0</v>
      </c>
      <c r="X182">
        <v>0</v>
      </c>
      <c r="Z182">
        <v>1E-4</v>
      </c>
      <c r="AA182">
        <v>0.22760527220085267</v>
      </c>
      <c r="AB182">
        <v>1E-4</v>
      </c>
      <c r="AD182">
        <v>1E-4</v>
      </c>
      <c r="AE182">
        <v>0.11380263610042633</v>
      </c>
      <c r="AF182">
        <v>1E-4</v>
      </c>
      <c r="AH182">
        <v>1E-4</v>
      </c>
      <c r="AI182">
        <v>2</v>
      </c>
      <c r="AJ182">
        <v>1E-4</v>
      </c>
      <c r="AL182">
        <v>-0.01</v>
      </c>
      <c r="AM182">
        <v>1</v>
      </c>
      <c r="AN182">
        <v>0.01</v>
      </c>
      <c r="AP182">
        <v>58</v>
      </c>
      <c r="AQ182">
        <v>0.35</v>
      </c>
      <c r="BQ182">
        <v>42248</v>
      </c>
      <c r="BR182">
        <v>4.7270000000000003</v>
      </c>
      <c r="BS182">
        <v>4.7320000000000002</v>
      </c>
      <c r="BT182">
        <v>4.7370000000000001</v>
      </c>
      <c r="BU182">
        <v>0.16250000000000001</v>
      </c>
      <c r="BV182">
        <v>0.17</v>
      </c>
      <c r="BW182">
        <v>0.17749999999999999</v>
      </c>
      <c r="BX182">
        <v>-7.0000000000000007E-2</v>
      </c>
      <c r="BZ182">
        <v>7.0000000000000007E-2</v>
      </c>
      <c r="CA182">
        <v>0</v>
      </c>
      <c r="CB182">
        <v>0</v>
      </c>
      <c r="CC182">
        <v>4.7270000000000003</v>
      </c>
      <c r="CD182">
        <v>0.17749999999999999</v>
      </c>
    </row>
    <row r="183" spans="1:82">
      <c r="A183" s="22">
        <v>42370</v>
      </c>
      <c r="B183">
        <v>6.5551314184899026E-2</v>
      </c>
      <c r="D183" s="22">
        <v>41244</v>
      </c>
      <c r="E183">
        <v>41.736546698721298</v>
      </c>
      <c r="F183">
        <v>45.486546698721298</v>
      </c>
      <c r="G183">
        <v>50.486546698721298</v>
      </c>
      <c r="I183">
        <v>29.587030986099411</v>
      </c>
      <c r="J183">
        <v>31.587030986099411</v>
      </c>
      <c r="K183">
        <v>36.587030986099407</v>
      </c>
      <c r="M183" s="22">
        <v>42125</v>
      </c>
      <c r="N183">
        <v>61.137740995768326</v>
      </c>
      <c r="O183">
        <v>66.137740995768326</v>
      </c>
      <c r="P183">
        <v>71.137740995768326</v>
      </c>
      <c r="R183">
        <v>44.603305746826265</v>
      </c>
      <c r="S183">
        <v>49.603305746826265</v>
      </c>
      <c r="T183">
        <v>54.603305746826265</v>
      </c>
      <c r="V183">
        <v>0</v>
      </c>
      <c r="W183">
        <v>0</v>
      </c>
      <c r="X183">
        <v>0</v>
      </c>
      <c r="Z183">
        <v>1E-4</v>
      </c>
      <c r="AA183">
        <v>0.22754066945190385</v>
      </c>
      <c r="AB183">
        <v>1E-4</v>
      </c>
      <c r="AD183">
        <v>1E-4</v>
      </c>
      <c r="AE183">
        <v>0.11377033472595192</v>
      </c>
      <c r="AF183">
        <v>1E-4</v>
      </c>
      <c r="AH183">
        <v>1E-4</v>
      </c>
      <c r="AI183">
        <v>2.15</v>
      </c>
      <c r="AJ183">
        <v>1E-4</v>
      </c>
      <c r="AL183">
        <v>-0.01</v>
      </c>
      <c r="AM183">
        <v>1.075</v>
      </c>
      <c r="AN183">
        <v>0.01</v>
      </c>
      <c r="AP183">
        <v>58</v>
      </c>
      <c r="AQ183">
        <v>0.35</v>
      </c>
      <c r="BQ183">
        <v>42278</v>
      </c>
      <c r="BR183">
        <v>4.7370000000000001</v>
      </c>
      <c r="BS183">
        <v>4.742</v>
      </c>
      <c r="BT183">
        <v>4.7469999999999999</v>
      </c>
      <c r="BU183">
        <v>0.16250000000000001</v>
      </c>
      <c r="BV183">
        <v>0.17</v>
      </c>
      <c r="BW183">
        <v>0.17749999999999999</v>
      </c>
      <c r="BX183">
        <v>-7.0000000000000007E-2</v>
      </c>
      <c r="BZ183">
        <v>7.0000000000000007E-2</v>
      </c>
      <c r="CA183">
        <v>0</v>
      </c>
      <c r="CB183">
        <v>0</v>
      </c>
      <c r="CC183">
        <v>4.7370000000000001</v>
      </c>
      <c r="CD183">
        <v>0.17749999999999999</v>
      </c>
    </row>
    <row r="184" spans="1:82">
      <c r="A184" s="22">
        <v>42401</v>
      </c>
      <c r="B184">
        <v>6.5568866511924007E-2</v>
      </c>
      <c r="D184" s="22">
        <v>41275</v>
      </c>
      <c r="E184">
        <v>43.75</v>
      </c>
      <c r="F184">
        <v>47.5</v>
      </c>
      <c r="G184">
        <v>52.5</v>
      </c>
      <c r="I184">
        <v>30.805078134571659</v>
      </c>
      <c r="J184">
        <v>32.805078134571659</v>
      </c>
      <c r="K184">
        <v>37.805078134571659</v>
      </c>
      <c r="M184" s="22">
        <v>42156</v>
      </c>
      <c r="N184">
        <v>85.137740995768354</v>
      </c>
      <c r="O184">
        <v>90.137740995768354</v>
      </c>
      <c r="P184">
        <v>95.137740995768354</v>
      </c>
      <c r="R184">
        <v>62.603305746826265</v>
      </c>
      <c r="S184">
        <v>67.603305746826265</v>
      </c>
      <c r="T184">
        <v>72.603305746826265</v>
      </c>
      <c r="V184">
        <v>0</v>
      </c>
      <c r="W184">
        <v>0</v>
      </c>
      <c r="X184">
        <v>0</v>
      </c>
      <c r="Z184">
        <v>1E-4</v>
      </c>
      <c r="AA184">
        <v>0.25679895848706258</v>
      </c>
      <c r="AB184">
        <v>1E-4</v>
      </c>
      <c r="AD184">
        <v>1E-4</v>
      </c>
      <c r="AE184">
        <v>0.12839947924353129</v>
      </c>
      <c r="AF184">
        <v>1E-4</v>
      </c>
      <c r="AH184">
        <v>1E-4</v>
      </c>
      <c r="AI184">
        <v>1.95</v>
      </c>
      <c r="AJ184">
        <v>1E-4</v>
      </c>
      <c r="AL184">
        <v>-0.01</v>
      </c>
      <c r="AM184">
        <v>0.97499999999999998</v>
      </c>
      <c r="AN184">
        <v>0.01</v>
      </c>
      <c r="AP184">
        <v>59</v>
      </c>
      <c r="AQ184">
        <v>0.35</v>
      </c>
      <c r="BQ184">
        <v>42309</v>
      </c>
      <c r="BR184">
        <v>4.8819999999999997</v>
      </c>
      <c r="BS184">
        <v>4.8869999999999996</v>
      </c>
      <c r="BT184">
        <v>4.8920000000000003</v>
      </c>
      <c r="BU184">
        <v>0.16250000000000001</v>
      </c>
      <c r="BV184">
        <v>0.17</v>
      </c>
      <c r="BW184">
        <v>0.17749999999999999</v>
      </c>
      <c r="BX184">
        <v>-7.0000000000000007E-2</v>
      </c>
      <c r="BZ184">
        <v>7.0000000000000007E-2</v>
      </c>
      <c r="CA184">
        <v>0</v>
      </c>
      <c r="CB184">
        <v>0</v>
      </c>
      <c r="CC184">
        <v>4.8819999999999997</v>
      </c>
      <c r="CD184">
        <v>0.17749999999999999</v>
      </c>
    </row>
    <row r="185" spans="1:82">
      <c r="A185" s="22">
        <v>42430</v>
      </c>
      <c r="B185">
        <v>6.5585286430846004E-2</v>
      </c>
      <c r="D185" s="22">
        <v>41306</v>
      </c>
      <c r="E185">
        <v>44.512236964303369</v>
      </c>
      <c r="F185">
        <v>48.262236964303369</v>
      </c>
      <c r="G185">
        <v>53.262236964303369</v>
      </c>
      <c r="I185">
        <v>29.855078134571659</v>
      </c>
      <c r="J185">
        <v>31.855078134571659</v>
      </c>
      <c r="K185">
        <v>36.855078134571656</v>
      </c>
      <c r="M185" s="22">
        <v>42186</v>
      </c>
      <c r="N185">
        <v>105.5</v>
      </c>
      <c r="O185">
        <v>110.5</v>
      </c>
      <c r="P185">
        <v>115.5</v>
      </c>
      <c r="R185">
        <v>77.875</v>
      </c>
      <c r="S185">
        <v>82.875</v>
      </c>
      <c r="T185">
        <v>87.875</v>
      </c>
      <c r="V185">
        <v>0</v>
      </c>
      <c r="W185">
        <v>0</v>
      </c>
      <c r="X185">
        <v>0</v>
      </c>
      <c r="Z185">
        <v>1E-4</v>
      </c>
      <c r="AA185">
        <v>0.25695895520763673</v>
      </c>
      <c r="AB185">
        <v>1E-4</v>
      </c>
      <c r="AD185">
        <v>1E-4</v>
      </c>
      <c r="AE185">
        <v>0.12847947760381837</v>
      </c>
      <c r="AF185">
        <v>1E-4</v>
      </c>
      <c r="AH185">
        <v>1E-4</v>
      </c>
      <c r="AI185">
        <v>2.1</v>
      </c>
      <c r="AJ185">
        <v>1E-4</v>
      </c>
      <c r="AL185">
        <v>-0.01</v>
      </c>
      <c r="AM185">
        <v>1.05</v>
      </c>
      <c r="AN185">
        <v>0.01</v>
      </c>
      <c r="AP185">
        <v>59</v>
      </c>
      <c r="AQ185">
        <v>0.35</v>
      </c>
      <c r="BQ185">
        <v>42339</v>
      </c>
      <c r="BR185">
        <v>5.0220000000000002</v>
      </c>
      <c r="BS185">
        <v>5.0270000000000001</v>
      </c>
      <c r="BT185">
        <v>5.032</v>
      </c>
      <c r="BU185">
        <v>0.16250000000000001</v>
      </c>
      <c r="BV185">
        <v>0.17</v>
      </c>
      <c r="BW185">
        <v>0.17749999999999999</v>
      </c>
      <c r="BX185">
        <v>-7.0000000000000007E-2</v>
      </c>
      <c r="BZ185">
        <v>7.0000000000000007E-2</v>
      </c>
      <c r="CA185">
        <v>0</v>
      </c>
      <c r="CB185">
        <v>0</v>
      </c>
      <c r="CC185">
        <v>5.0220000000000002</v>
      </c>
      <c r="CD185">
        <v>0.17749999999999999</v>
      </c>
    </row>
    <row r="186" spans="1:82">
      <c r="A186" s="22">
        <v>42461</v>
      </c>
      <c r="B186">
        <v>6.5602838758069021E-2</v>
      </c>
      <c r="D186" s="22">
        <v>41334</v>
      </c>
      <c r="E186">
        <v>43.512236964303369</v>
      </c>
      <c r="F186">
        <v>47.262236964303369</v>
      </c>
      <c r="G186">
        <v>52.262236964303369</v>
      </c>
      <c r="I186">
        <v>29.855078134571659</v>
      </c>
      <c r="J186">
        <v>31.855078134571659</v>
      </c>
      <c r="K186">
        <v>36.855078134571656</v>
      </c>
      <c r="M186" s="22">
        <v>42217</v>
      </c>
      <c r="N186">
        <v>106.3039115188148</v>
      </c>
      <c r="O186">
        <v>111.3039115188148</v>
      </c>
      <c r="P186">
        <v>116.3039115188148</v>
      </c>
      <c r="R186">
        <v>78.477933639111086</v>
      </c>
      <c r="S186">
        <v>83.477933639111086</v>
      </c>
      <c r="T186">
        <v>88.477933639111086</v>
      </c>
      <c r="V186">
        <v>0</v>
      </c>
      <c r="W186">
        <v>0</v>
      </c>
      <c r="X186">
        <v>0</v>
      </c>
      <c r="Z186">
        <v>1E-4</v>
      </c>
      <c r="AA186">
        <v>0.27935106756029482</v>
      </c>
      <c r="AB186">
        <v>1E-4</v>
      </c>
      <c r="AD186">
        <v>1E-4</v>
      </c>
      <c r="AE186">
        <v>0.13967553378014741</v>
      </c>
      <c r="AF186">
        <v>1E-4</v>
      </c>
      <c r="AH186">
        <v>1E-4</v>
      </c>
      <c r="AI186">
        <v>2.85</v>
      </c>
      <c r="AJ186">
        <v>1E-4</v>
      </c>
      <c r="AL186">
        <v>-0.01</v>
      </c>
      <c r="AM186">
        <v>1.425</v>
      </c>
      <c r="AN186">
        <v>0.01</v>
      </c>
      <c r="AP186">
        <v>59</v>
      </c>
      <c r="AQ186">
        <v>0.35</v>
      </c>
      <c r="BQ186">
        <v>42370</v>
      </c>
      <c r="BR186">
        <v>5.33</v>
      </c>
      <c r="BS186">
        <v>5.335</v>
      </c>
      <c r="BT186">
        <v>5.34</v>
      </c>
      <c r="BU186">
        <v>0.16250000000000001</v>
      </c>
      <c r="BV186">
        <v>0.17</v>
      </c>
      <c r="BW186">
        <v>0.17749999999999999</v>
      </c>
      <c r="BX186">
        <v>-7.0000000000000007E-2</v>
      </c>
      <c r="BZ186">
        <v>7.0000000000000007E-2</v>
      </c>
      <c r="CA186">
        <v>0</v>
      </c>
      <c r="CB186">
        <v>0</v>
      </c>
      <c r="CC186">
        <v>5.33</v>
      </c>
      <c r="CD186">
        <v>0.17749999999999999</v>
      </c>
    </row>
    <row r="187" spans="1:82">
      <c r="A187" s="22">
        <v>42491</v>
      </c>
      <c r="B187">
        <v>6.561982488128501E-2</v>
      </c>
      <c r="D187" s="22">
        <v>41365</v>
      </c>
      <c r="E187">
        <v>41.5</v>
      </c>
      <c r="F187">
        <v>45.25</v>
      </c>
      <c r="G187">
        <v>50.25</v>
      </c>
      <c r="I187">
        <v>29.232324685025468</v>
      </c>
      <c r="J187">
        <v>31.232324685025468</v>
      </c>
      <c r="K187">
        <v>36.232324685025468</v>
      </c>
      <c r="M187" s="22">
        <v>42248</v>
      </c>
      <c r="N187">
        <v>99.3039115188148</v>
      </c>
      <c r="O187">
        <v>104.3039115188148</v>
      </c>
      <c r="P187">
        <v>109.3039115188148</v>
      </c>
      <c r="R187">
        <v>73.227933639111086</v>
      </c>
      <c r="S187">
        <v>78.227933639111086</v>
      </c>
      <c r="T187">
        <v>83.227933639111086</v>
      </c>
      <c r="V187">
        <v>0</v>
      </c>
      <c r="W187">
        <v>0</v>
      </c>
      <c r="X187">
        <v>0</v>
      </c>
      <c r="Z187">
        <v>1E-4</v>
      </c>
      <c r="AA187">
        <v>0.2643580416321763</v>
      </c>
      <c r="AB187">
        <v>1E-4</v>
      </c>
      <c r="AD187">
        <v>1E-4</v>
      </c>
      <c r="AE187">
        <v>0.13217902081608815</v>
      </c>
      <c r="AF187">
        <v>1E-4</v>
      </c>
      <c r="AH187">
        <v>1E-4</v>
      </c>
      <c r="AI187">
        <v>2.95</v>
      </c>
      <c r="AJ187">
        <v>1E-4</v>
      </c>
      <c r="AL187">
        <v>-0.01</v>
      </c>
      <c r="AM187">
        <v>1.4750000000000001</v>
      </c>
      <c r="AN187">
        <v>0.01</v>
      </c>
      <c r="AP187">
        <v>60</v>
      </c>
      <c r="AQ187">
        <v>0.35</v>
      </c>
      <c r="BQ187">
        <v>42401</v>
      </c>
      <c r="BR187">
        <v>5.1849999999999996</v>
      </c>
      <c r="BS187">
        <v>5.19</v>
      </c>
      <c r="BT187">
        <v>5.1950000000000003</v>
      </c>
      <c r="BU187">
        <v>0.16250000000000001</v>
      </c>
      <c r="BV187">
        <v>0.17</v>
      </c>
      <c r="BW187">
        <v>0.17749999999999999</v>
      </c>
      <c r="BX187">
        <v>-7.0000000000000007E-2</v>
      </c>
      <c r="BZ187">
        <v>7.0000000000000007E-2</v>
      </c>
      <c r="CA187">
        <v>0</v>
      </c>
      <c r="CB187">
        <v>0</v>
      </c>
      <c r="CC187">
        <v>5.1849999999999996</v>
      </c>
      <c r="CD187">
        <v>0.17749999999999999</v>
      </c>
    </row>
    <row r="188" spans="1:82">
      <c r="A188" s="22">
        <v>42522</v>
      </c>
      <c r="B188">
        <v>6.5637377208709019E-2</v>
      </c>
      <c r="D188" s="22">
        <v>41395</v>
      </c>
      <c r="E188">
        <v>44.934066906697055</v>
      </c>
      <c r="F188">
        <v>48.684066906697055</v>
      </c>
      <c r="G188">
        <v>53.684066906697055</v>
      </c>
      <c r="I188">
        <v>29.232324685025468</v>
      </c>
      <c r="J188">
        <v>31.232324685025468</v>
      </c>
      <c r="K188">
        <v>36.232324685025468</v>
      </c>
      <c r="M188" s="22">
        <v>42278</v>
      </c>
      <c r="N188">
        <v>81.900000000000006</v>
      </c>
      <c r="O188">
        <v>86.9</v>
      </c>
      <c r="P188">
        <v>91.9</v>
      </c>
      <c r="R188">
        <v>60.174999999999997</v>
      </c>
      <c r="S188">
        <v>65.174999999999997</v>
      </c>
      <c r="T188">
        <v>70.174999999999997</v>
      </c>
      <c r="V188">
        <v>0</v>
      </c>
      <c r="W188">
        <v>0</v>
      </c>
      <c r="X188">
        <v>0</v>
      </c>
      <c r="Z188">
        <v>1E-4</v>
      </c>
      <c r="AA188">
        <v>0.24476673518450584</v>
      </c>
      <c r="AB188">
        <v>1E-4</v>
      </c>
      <c r="AD188">
        <v>1E-4</v>
      </c>
      <c r="AE188">
        <v>0.12238336759225292</v>
      </c>
      <c r="AF188">
        <v>1E-4</v>
      </c>
      <c r="AH188">
        <v>1E-4</v>
      </c>
      <c r="AI188">
        <v>2.65</v>
      </c>
      <c r="AJ188">
        <v>1E-4</v>
      </c>
      <c r="AL188">
        <v>-0.01</v>
      </c>
      <c r="AM188">
        <v>1.325</v>
      </c>
      <c r="AN188">
        <v>0.01</v>
      </c>
      <c r="AP188">
        <v>60</v>
      </c>
      <c r="AQ188">
        <v>0.35</v>
      </c>
      <c r="BQ188">
        <v>42430</v>
      </c>
      <c r="BR188">
        <v>5.05</v>
      </c>
      <c r="BS188">
        <v>5.0549999999999997</v>
      </c>
      <c r="BT188">
        <v>5.0599999999999996</v>
      </c>
      <c r="BU188">
        <v>0.16250000000000001</v>
      </c>
      <c r="BV188">
        <v>0.17</v>
      </c>
      <c r="BW188">
        <v>0.17749999999999999</v>
      </c>
      <c r="BX188">
        <v>-7.0000000000000007E-2</v>
      </c>
      <c r="BZ188">
        <v>7.0000000000000007E-2</v>
      </c>
      <c r="CA188">
        <v>0</v>
      </c>
      <c r="CB188">
        <v>0</v>
      </c>
      <c r="CC188">
        <v>5.05</v>
      </c>
      <c r="CD188">
        <v>0.17749999999999999</v>
      </c>
    </row>
    <row r="189" spans="1:82">
      <c r="A189" s="22">
        <v>42552</v>
      </c>
      <c r="B189">
        <v>6.5654363332119006E-2</v>
      </c>
      <c r="D189" s="22">
        <v>41426</v>
      </c>
      <c r="E189">
        <v>60.934066906697041</v>
      </c>
      <c r="F189">
        <v>64.684066906697041</v>
      </c>
      <c r="G189">
        <v>69.684066906697041</v>
      </c>
      <c r="I189">
        <v>27.232324685025468</v>
      </c>
      <c r="J189">
        <v>29.232324685025468</v>
      </c>
      <c r="K189">
        <v>34.232324685025468</v>
      </c>
      <c r="M189" s="22">
        <v>42309</v>
      </c>
      <c r="N189">
        <v>63.159275450328465</v>
      </c>
      <c r="O189">
        <v>68.159275450328465</v>
      </c>
      <c r="P189">
        <v>73.159275450328465</v>
      </c>
      <c r="R189">
        <v>46.11945658774637</v>
      </c>
      <c r="S189">
        <v>51.11945658774637</v>
      </c>
      <c r="T189">
        <v>56.11945658774637</v>
      </c>
      <c r="V189">
        <v>0</v>
      </c>
      <c r="W189">
        <v>0</v>
      </c>
      <c r="X189">
        <v>0</v>
      </c>
      <c r="Z189">
        <v>1E-4</v>
      </c>
      <c r="AA189">
        <v>0.2432528753228119</v>
      </c>
      <c r="AB189">
        <v>1E-4</v>
      </c>
      <c r="AD189">
        <v>1E-4</v>
      </c>
      <c r="AE189">
        <v>0.12162643766140595</v>
      </c>
      <c r="AF189">
        <v>1E-4</v>
      </c>
      <c r="AH189">
        <v>1E-4</v>
      </c>
      <c r="AI189">
        <v>1.9</v>
      </c>
      <c r="AJ189">
        <v>1E-4</v>
      </c>
      <c r="AL189">
        <v>-0.01</v>
      </c>
      <c r="AM189">
        <v>0.95</v>
      </c>
      <c r="AN189">
        <v>0.01</v>
      </c>
      <c r="AP189">
        <v>60</v>
      </c>
      <c r="AQ189">
        <v>0.35</v>
      </c>
      <c r="BQ189">
        <v>42461</v>
      </c>
      <c r="BR189">
        <v>4.8899999999999997</v>
      </c>
      <c r="BS189">
        <v>4.8949999999999996</v>
      </c>
      <c r="BT189">
        <v>4.9000000000000004</v>
      </c>
      <c r="BU189">
        <v>0.16250000000000001</v>
      </c>
      <c r="BV189">
        <v>0.17</v>
      </c>
      <c r="BW189">
        <v>0.17749999999999999</v>
      </c>
      <c r="BX189">
        <v>-7.0000000000000007E-2</v>
      </c>
      <c r="BZ189">
        <v>7.0000000000000007E-2</v>
      </c>
      <c r="CA189">
        <v>0</v>
      </c>
      <c r="CB189">
        <v>0</v>
      </c>
      <c r="CC189">
        <v>4.8899999999999997</v>
      </c>
      <c r="CD189">
        <v>0.17749999999999999</v>
      </c>
    </row>
    <row r="190" spans="1:82">
      <c r="A190" s="22">
        <v>42583</v>
      </c>
      <c r="B190">
        <v>6.5671915659744007E-2</v>
      </c>
      <c r="D190" s="22">
        <v>41456</v>
      </c>
      <c r="E190">
        <v>73.25</v>
      </c>
      <c r="F190">
        <v>77</v>
      </c>
      <c r="G190">
        <v>82</v>
      </c>
      <c r="I190">
        <v>40.209596171617548</v>
      </c>
      <c r="J190">
        <v>42.209596171617548</v>
      </c>
      <c r="K190">
        <v>47.209596171617548</v>
      </c>
      <c r="M190" s="22">
        <v>42339</v>
      </c>
      <c r="N190">
        <v>61.159275450328465</v>
      </c>
      <c r="O190">
        <v>66.159275450328465</v>
      </c>
      <c r="P190">
        <v>71.159275450328465</v>
      </c>
      <c r="R190">
        <v>44.61945658774637</v>
      </c>
      <c r="S190">
        <v>49.61945658774637</v>
      </c>
      <c r="T190">
        <v>54.61945658774637</v>
      </c>
      <c r="V190">
        <v>0</v>
      </c>
      <c r="W190">
        <v>0</v>
      </c>
      <c r="X190">
        <v>0</v>
      </c>
      <c r="Z190">
        <v>1E-4</v>
      </c>
      <c r="AA190">
        <v>0.24721515750034964</v>
      </c>
      <c r="AB190">
        <v>1E-4</v>
      </c>
      <c r="AD190">
        <v>1E-4</v>
      </c>
      <c r="AE190">
        <v>0.12360757875017482</v>
      </c>
      <c r="AF190">
        <v>1E-4</v>
      </c>
      <c r="AH190">
        <v>1E-4</v>
      </c>
      <c r="AI190">
        <v>1.7</v>
      </c>
      <c r="AJ190">
        <v>1E-4</v>
      </c>
      <c r="AL190">
        <v>-0.01</v>
      </c>
      <c r="AM190">
        <v>0.85</v>
      </c>
      <c r="AN190">
        <v>0.01</v>
      </c>
      <c r="AP190">
        <v>61</v>
      </c>
      <c r="AQ190">
        <v>0.35</v>
      </c>
      <c r="BQ190">
        <v>42491</v>
      </c>
      <c r="BR190">
        <v>4.8550000000000004</v>
      </c>
      <c r="BS190">
        <v>4.8600000000000003</v>
      </c>
      <c r="BT190">
        <v>4.8650000000000002</v>
      </c>
      <c r="BU190">
        <v>0.16250000000000001</v>
      </c>
      <c r="BV190">
        <v>0.17</v>
      </c>
      <c r="BW190">
        <v>0.17749999999999999</v>
      </c>
      <c r="BX190">
        <v>-7.0000000000000007E-2</v>
      </c>
      <c r="BZ190">
        <v>7.0000000000000007E-2</v>
      </c>
      <c r="CA190">
        <v>0</v>
      </c>
      <c r="CB190">
        <v>0</v>
      </c>
      <c r="CC190">
        <v>4.8550000000000004</v>
      </c>
      <c r="CD190">
        <v>0.17749999999999999</v>
      </c>
    </row>
    <row r="191" spans="1:82">
      <c r="A191" s="22">
        <v>42614</v>
      </c>
      <c r="B191">
        <v>6.568946798747001E-2</v>
      </c>
      <c r="D191" s="22">
        <v>41487</v>
      </c>
      <c r="E191">
        <v>76.890233392505252</v>
      </c>
      <c r="F191">
        <v>80.640233392505252</v>
      </c>
      <c r="G191">
        <v>85.640233392505252</v>
      </c>
      <c r="I191">
        <v>44.209596171617548</v>
      </c>
      <c r="J191">
        <v>46.209596171617548</v>
      </c>
      <c r="K191">
        <v>51.209596171617548</v>
      </c>
      <c r="M191" s="22">
        <v>42370</v>
      </c>
      <c r="N191">
        <v>74.25</v>
      </c>
      <c r="O191">
        <v>79.25</v>
      </c>
      <c r="P191">
        <v>84.25</v>
      </c>
      <c r="R191">
        <v>54.4375</v>
      </c>
      <c r="S191">
        <v>59.4375</v>
      </c>
      <c r="T191">
        <v>64.4375</v>
      </c>
      <c r="V191">
        <v>0</v>
      </c>
      <c r="W191">
        <v>0</v>
      </c>
      <c r="X191">
        <v>0</v>
      </c>
      <c r="Z191">
        <v>1E-4</v>
      </c>
      <c r="AA191">
        <v>0.23050563147335937</v>
      </c>
      <c r="AB191">
        <v>1E-4</v>
      </c>
      <c r="AD191">
        <v>1E-4</v>
      </c>
      <c r="AE191">
        <v>0.11525281573667968</v>
      </c>
      <c r="AF191">
        <v>1E-4</v>
      </c>
      <c r="AH191">
        <v>1E-4</v>
      </c>
      <c r="AI191">
        <v>1.6</v>
      </c>
      <c r="AJ191">
        <v>1E-4</v>
      </c>
      <c r="AL191">
        <v>-0.01</v>
      </c>
      <c r="AM191">
        <v>0.8</v>
      </c>
      <c r="AN191">
        <v>0.01</v>
      </c>
      <c r="AP191">
        <v>61</v>
      </c>
      <c r="AQ191">
        <v>0.35</v>
      </c>
      <c r="BQ191">
        <v>42522</v>
      </c>
      <c r="BR191">
        <v>4.875</v>
      </c>
      <c r="BS191">
        <v>4.88</v>
      </c>
      <c r="BT191">
        <v>4.8849999999999998</v>
      </c>
      <c r="BU191">
        <v>0.16250000000000001</v>
      </c>
      <c r="BV191">
        <v>0.17</v>
      </c>
      <c r="BW191">
        <v>0.17749999999999999</v>
      </c>
      <c r="BX191">
        <v>-7.0000000000000007E-2</v>
      </c>
      <c r="BZ191">
        <v>7.0000000000000007E-2</v>
      </c>
      <c r="CA191">
        <v>0</v>
      </c>
      <c r="CB191">
        <v>0</v>
      </c>
      <c r="CC191">
        <v>4.875</v>
      </c>
      <c r="CD191">
        <v>0.17749999999999999</v>
      </c>
    </row>
    <row r="192" spans="1:82">
      <c r="A192" s="22">
        <v>42644</v>
      </c>
      <c r="B192">
        <v>6.5706454111174012E-2</v>
      </c>
      <c r="D192" s="22">
        <v>41518</v>
      </c>
      <c r="E192">
        <v>68.890233392505252</v>
      </c>
      <c r="F192">
        <v>72.640233392505252</v>
      </c>
      <c r="G192">
        <v>77.640233392505252</v>
      </c>
      <c r="I192">
        <v>41.209596171617548</v>
      </c>
      <c r="J192">
        <v>43.209596171617548</v>
      </c>
      <c r="K192">
        <v>48.209596171617548</v>
      </c>
      <c r="M192" s="22">
        <v>42401</v>
      </c>
      <c r="N192">
        <v>67.942290129933056</v>
      </c>
      <c r="O192">
        <v>72.942290129933056</v>
      </c>
      <c r="P192">
        <v>77.942290129933056</v>
      </c>
      <c r="R192">
        <v>49.70671759744981</v>
      </c>
      <c r="S192">
        <v>54.70671759744981</v>
      </c>
      <c r="T192">
        <v>59.70671759744981</v>
      </c>
      <c r="V192">
        <v>0</v>
      </c>
      <c r="W192">
        <v>0</v>
      </c>
      <c r="X192">
        <v>0</v>
      </c>
      <c r="Z192">
        <v>1E-4</v>
      </c>
      <c r="AA192">
        <v>0.23334305130693714</v>
      </c>
      <c r="AB192">
        <v>1E-4</v>
      </c>
      <c r="AD192">
        <v>1E-4</v>
      </c>
      <c r="AE192">
        <v>0.11667152565346857</v>
      </c>
      <c r="AF192">
        <v>1E-4</v>
      </c>
      <c r="AH192">
        <v>1E-4</v>
      </c>
      <c r="AI192">
        <v>1.8</v>
      </c>
      <c r="AJ192">
        <v>1E-4</v>
      </c>
      <c r="AL192">
        <v>-0.01</v>
      </c>
      <c r="AM192">
        <v>0.9</v>
      </c>
      <c r="AN192">
        <v>0.01</v>
      </c>
      <c r="AP192">
        <v>61</v>
      </c>
      <c r="AQ192">
        <v>0.35</v>
      </c>
      <c r="BQ192">
        <v>42552</v>
      </c>
      <c r="BR192">
        <v>4.8680000000000003</v>
      </c>
      <c r="BS192">
        <v>4.8730000000000002</v>
      </c>
      <c r="BT192">
        <v>4.8780000000000001</v>
      </c>
      <c r="BU192">
        <v>0.16250000000000001</v>
      </c>
      <c r="BV192">
        <v>0.17</v>
      </c>
      <c r="BW192">
        <v>0.17749999999999999</v>
      </c>
      <c r="BX192">
        <v>-7.0000000000000007E-2</v>
      </c>
      <c r="BZ192">
        <v>7.0000000000000007E-2</v>
      </c>
      <c r="CA192">
        <v>0</v>
      </c>
      <c r="CB192">
        <v>0</v>
      </c>
      <c r="CC192">
        <v>4.8680000000000003</v>
      </c>
      <c r="CD192">
        <v>0.17749999999999999</v>
      </c>
    </row>
    <row r="193" spans="1:82">
      <c r="A193" s="22">
        <v>42675</v>
      </c>
      <c r="B193">
        <v>6.5724006439102006E-2</v>
      </c>
      <c r="D193" s="22">
        <v>41548</v>
      </c>
      <c r="E193">
        <v>52.65</v>
      </c>
      <c r="F193">
        <v>56.4</v>
      </c>
      <c r="G193">
        <v>61.4</v>
      </c>
      <c r="I193">
        <v>34.872110491051998</v>
      </c>
      <c r="J193">
        <v>36.872110491051998</v>
      </c>
      <c r="K193">
        <v>41.872110491051998</v>
      </c>
      <c r="M193" s="22">
        <v>42430</v>
      </c>
      <c r="N193">
        <v>65.942290129933056</v>
      </c>
      <c r="O193">
        <v>70.942290129933056</v>
      </c>
      <c r="P193">
        <v>75.942290129933056</v>
      </c>
      <c r="R193">
        <v>48.20671759744981</v>
      </c>
      <c r="S193">
        <v>53.20671759744981</v>
      </c>
      <c r="T193">
        <v>58.20671759744981</v>
      </c>
      <c r="V193">
        <v>0</v>
      </c>
      <c r="W193">
        <v>0</v>
      </c>
      <c r="X193">
        <v>0</v>
      </c>
      <c r="Z193">
        <v>1E-4</v>
      </c>
      <c r="AA193">
        <v>0.23742723990284126</v>
      </c>
      <c r="AB193">
        <v>1E-4</v>
      </c>
      <c r="AD193">
        <v>1E-4</v>
      </c>
      <c r="AE193">
        <v>0.11871361995142063</v>
      </c>
      <c r="AF193">
        <v>1E-4</v>
      </c>
      <c r="AH193">
        <v>1E-4</v>
      </c>
      <c r="AI193">
        <v>1.95</v>
      </c>
      <c r="AJ193">
        <v>1E-4</v>
      </c>
      <c r="AL193">
        <v>-0.01</v>
      </c>
      <c r="AM193">
        <v>0.97499999999999998</v>
      </c>
      <c r="AN193">
        <v>0.01</v>
      </c>
      <c r="AP193">
        <v>62</v>
      </c>
      <c r="AQ193">
        <v>0.35</v>
      </c>
      <c r="BQ193">
        <v>42583</v>
      </c>
      <c r="BR193">
        <v>4.87</v>
      </c>
      <c r="BS193">
        <v>4.875</v>
      </c>
      <c r="BT193">
        <v>4.88</v>
      </c>
      <c r="BU193">
        <v>0.16250000000000001</v>
      </c>
      <c r="BV193">
        <v>0.17</v>
      </c>
      <c r="BW193">
        <v>0.17749999999999999</v>
      </c>
      <c r="BX193">
        <v>-7.0000000000000007E-2</v>
      </c>
      <c r="BZ193">
        <v>7.0000000000000007E-2</v>
      </c>
      <c r="CA193">
        <v>0</v>
      </c>
      <c r="CB193">
        <v>0</v>
      </c>
      <c r="CC193">
        <v>4.87</v>
      </c>
      <c r="CD193">
        <v>0.17749999999999999</v>
      </c>
    </row>
    <row r="194" spans="1:82">
      <c r="A194" s="22">
        <v>42705</v>
      </c>
      <c r="B194">
        <v>6.5740992563000006E-2</v>
      </c>
      <c r="D194" s="22">
        <v>41579</v>
      </c>
      <c r="E194">
        <v>42.963448642208249</v>
      </c>
      <c r="F194">
        <v>46.713448642208249</v>
      </c>
      <c r="G194">
        <v>51.713448642208249</v>
      </c>
      <c r="I194">
        <v>29.872110491052002</v>
      </c>
      <c r="J194">
        <v>31.872110491052002</v>
      </c>
      <c r="K194">
        <v>36.872110491051998</v>
      </c>
      <c r="M194" s="22">
        <v>42461</v>
      </c>
      <c r="N194">
        <v>58</v>
      </c>
      <c r="O194">
        <v>63</v>
      </c>
      <c r="P194">
        <v>68</v>
      </c>
      <c r="R194">
        <v>42.25</v>
      </c>
      <c r="S194">
        <v>47.25</v>
      </c>
      <c r="T194">
        <v>52.25</v>
      </c>
      <c r="V194">
        <v>0</v>
      </c>
      <c r="W194">
        <v>0</v>
      </c>
      <c r="X194">
        <v>0</v>
      </c>
      <c r="Z194">
        <v>1E-4</v>
      </c>
      <c r="AA194">
        <v>0.22848264949669969</v>
      </c>
      <c r="AB194">
        <v>1E-4</v>
      </c>
      <c r="AD194">
        <v>1E-4</v>
      </c>
      <c r="AE194">
        <v>0.11424132474834985</v>
      </c>
      <c r="AF194">
        <v>1E-4</v>
      </c>
      <c r="AH194">
        <v>1E-4</v>
      </c>
      <c r="AI194">
        <v>2</v>
      </c>
      <c r="AJ194">
        <v>1E-4</v>
      </c>
      <c r="AL194">
        <v>-0.01</v>
      </c>
      <c r="AM194">
        <v>1</v>
      </c>
      <c r="AN194">
        <v>0.01</v>
      </c>
      <c r="AP194">
        <v>62</v>
      </c>
      <c r="AQ194">
        <v>0.35</v>
      </c>
      <c r="BQ194">
        <v>42614</v>
      </c>
      <c r="BR194">
        <v>4.8869999999999996</v>
      </c>
      <c r="BS194">
        <v>4.8920000000000003</v>
      </c>
      <c r="BT194">
        <v>4.8970000000000002</v>
      </c>
      <c r="BU194">
        <v>0.16250000000000001</v>
      </c>
      <c r="BV194">
        <v>0.17</v>
      </c>
      <c r="BW194">
        <v>0.17749999999999999</v>
      </c>
      <c r="BX194">
        <v>-7.0000000000000007E-2</v>
      </c>
      <c r="BZ194">
        <v>7.0000000000000007E-2</v>
      </c>
      <c r="CA194">
        <v>0</v>
      </c>
      <c r="CB194">
        <v>0</v>
      </c>
      <c r="CC194">
        <v>4.8869999999999996</v>
      </c>
      <c r="CD194">
        <v>0.17749999999999999</v>
      </c>
    </row>
    <row r="195" spans="1:82">
      <c r="A195" s="22">
        <v>42736</v>
      </c>
      <c r="B195">
        <v>6.5758544891128007E-2</v>
      </c>
      <c r="D195" s="22">
        <v>41609</v>
      </c>
      <c r="E195">
        <v>41.963448642208249</v>
      </c>
      <c r="F195">
        <v>45.713448642208249</v>
      </c>
      <c r="G195">
        <v>50.713448642208249</v>
      </c>
      <c r="I195">
        <v>29.872110491052002</v>
      </c>
      <c r="J195">
        <v>31.872110491052002</v>
      </c>
      <c r="K195">
        <v>36.872110491051998</v>
      </c>
      <c r="M195" s="22">
        <v>42491</v>
      </c>
      <c r="N195">
        <v>61.364578040303968</v>
      </c>
      <c r="O195">
        <v>66.364578040303968</v>
      </c>
      <c r="P195">
        <v>71.364578040303968</v>
      </c>
      <c r="R195">
        <v>44.773433530228004</v>
      </c>
      <c r="S195">
        <v>49.773433530228004</v>
      </c>
      <c r="T195">
        <v>54.773433530228004</v>
      </c>
      <c r="V195">
        <v>0</v>
      </c>
      <c r="W195">
        <v>0</v>
      </c>
      <c r="X195">
        <v>0</v>
      </c>
      <c r="Z195">
        <v>1E-4</v>
      </c>
      <c r="AA195">
        <v>0.22842127688519831</v>
      </c>
      <c r="AB195">
        <v>1E-4</v>
      </c>
      <c r="AD195">
        <v>1E-4</v>
      </c>
      <c r="AE195">
        <v>0.11421063844259915</v>
      </c>
      <c r="AF195">
        <v>1E-4</v>
      </c>
      <c r="AH195">
        <v>1E-4</v>
      </c>
      <c r="AI195">
        <v>2.15</v>
      </c>
      <c r="AJ195">
        <v>1E-4</v>
      </c>
      <c r="AL195">
        <v>-0.01</v>
      </c>
      <c r="AM195">
        <v>1.075</v>
      </c>
      <c r="AN195">
        <v>0.01</v>
      </c>
      <c r="AP195">
        <v>62</v>
      </c>
      <c r="AQ195">
        <v>0.35</v>
      </c>
      <c r="BQ195">
        <v>42644</v>
      </c>
      <c r="BR195">
        <v>4.8970000000000002</v>
      </c>
      <c r="BS195">
        <v>4.9020000000000001</v>
      </c>
      <c r="BT195">
        <v>4.907</v>
      </c>
      <c r="BU195">
        <v>0.16250000000000001</v>
      </c>
      <c r="BV195">
        <v>0.17</v>
      </c>
      <c r="BW195">
        <v>0.17749999999999999</v>
      </c>
      <c r="BX195">
        <v>-7.0000000000000007E-2</v>
      </c>
      <c r="BZ195">
        <v>7.0000000000000007E-2</v>
      </c>
      <c r="CA195">
        <v>0</v>
      </c>
      <c r="CB195">
        <v>0</v>
      </c>
      <c r="CC195">
        <v>4.8970000000000002</v>
      </c>
      <c r="CD195">
        <v>0.17749999999999999</v>
      </c>
    </row>
    <row r="196" spans="1:82">
      <c r="A196" s="22">
        <v>42767</v>
      </c>
      <c r="B196">
        <v>6.577609721935801E-2</v>
      </c>
      <c r="D196" s="22">
        <v>41640</v>
      </c>
      <c r="E196">
        <v>44</v>
      </c>
      <c r="F196">
        <v>47.75</v>
      </c>
      <c r="G196">
        <v>52.75</v>
      </c>
      <c r="I196">
        <v>31.055078134571659</v>
      </c>
      <c r="J196">
        <v>33.055078134571659</v>
      </c>
      <c r="K196">
        <v>38.055078134571659</v>
      </c>
      <c r="M196" s="22">
        <v>42522</v>
      </c>
      <c r="N196">
        <v>85.364578040303996</v>
      </c>
      <c r="O196">
        <v>90.364578040303996</v>
      </c>
      <c r="P196">
        <v>95.364578040303996</v>
      </c>
      <c r="R196">
        <v>62.773433530228004</v>
      </c>
      <c r="S196">
        <v>67.773433530228004</v>
      </c>
      <c r="T196">
        <v>72.773433530228004</v>
      </c>
      <c r="V196">
        <v>0</v>
      </c>
      <c r="W196">
        <v>0</v>
      </c>
      <c r="X196">
        <v>0</v>
      </c>
      <c r="Z196">
        <v>1E-4</v>
      </c>
      <c r="AA196">
        <v>0.25621665146859912</v>
      </c>
      <c r="AB196">
        <v>1E-4</v>
      </c>
      <c r="AD196">
        <v>1E-4</v>
      </c>
      <c r="AE196">
        <v>0.12810832573429956</v>
      </c>
      <c r="AF196">
        <v>1E-4</v>
      </c>
      <c r="AH196">
        <v>1E-4</v>
      </c>
      <c r="AI196">
        <v>1.95</v>
      </c>
      <c r="AJ196">
        <v>1E-4</v>
      </c>
      <c r="AL196">
        <v>-0.01</v>
      </c>
      <c r="AM196">
        <v>0.97499999999999998</v>
      </c>
      <c r="AN196">
        <v>0.01</v>
      </c>
      <c r="AP196">
        <v>63</v>
      </c>
      <c r="AQ196">
        <v>0.35</v>
      </c>
      <c r="BQ196">
        <v>42675</v>
      </c>
      <c r="BR196">
        <v>5.0419999999999998</v>
      </c>
      <c r="BS196">
        <v>5.0469999999999997</v>
      </c>
      <c r="BT196">
        <v>5.0519999999999996</v>
      </c>
      <c r="BU196">
        <v>0.16250000000000001</v>
      </c>
      <c r="BV196">
        <v>0.17</v>
      </c>
      <c r="BW196">
        <v>0.17749999999999999</v>
      </c>
      <c r="BX196">
        <v>-7.0000000000000007E-2</v>
      </c>
      <c r="BZ196">
        <v>7.0000000000000007E-2</v>
      </c>
      <c r="CA196">
        <v>0</v>
      </c>
      <c r="CB196">
        <v>0</v>
      </c>
      <c r="CC196">
        <v>5.0419999999999998</v>
      </c>
      <c r="CD196">
        <v>0.17749999999999999</v>
      </c>
    </row>
    <row r="197" spans="1:82">
      <c r="A197" s="22">
        <v>42795</v>
      </c>
      <c r="B197">
        <v>6.5791950935267005E-2</v>
      </c>
      <c r="D197" s="22">
        <v>41671</v>
      </c>
      <c r="E197">
        <v>44.738921352846603</v>
      </c>
      <c r="F197">
        <v>48.488921352846603</v>
      </c>
      <c r="G197">
        <v>53.488921352846603</v>
      </c>
      <c r="I197">
        <v>30.105078134571656</v>
      </c>
      <c r="J197">
        <v>32.105078134571656</v>
      </c>
      <c r="K197">
        <v>37.105078134571656</v>
      </c>
      <c r="M197" s="22">
        <v>42552</v>
      </c>
      <c r="N197">
        <v>105.75</v>
      </c>
      <c r="O197">
        <v>110.75</v>
      </c>
      <c r="P197">
        <v>115.75</v>
      </c>
      <c r="R197">
        <v>78.0625</v>
      </c>
      <c r="S197">
        <v>83.0625</v>
      </c>
      <c r="T197">
        <v>88.0625</v>
      </c>
      <c r="V197">
        <v>0</v>
      </c>
      <c r="W197">
        <v>0</v>
      </c>
      <c r="X197">
        <v>0</v>
      </c>
      <c r="Z197">
        <v>1E-4</v>
      </c>
      <c r="AA197">
        <v>0.25636864835314455</v>
      </c>
      <c r="AB197">
        <v>1E-4</v>
      </c>
      <c r="AD197">
        <v>1E-4</v>
      </c>
      <c r="AE197">
        <v>0.12818432417657227</v>
      </c>
      <c r="AF197">
        <v>1E-4</v>
      </c>
      <c r="AH197">
        <v>1E-4</v>
      </c>
      <c r="AI197">
        <v>2.1</v>
      </c>
      <c r="AJ197">
        <v>1E-4</v>
      </c>
      <c r="AL197">
        <v>-0.01</v>
      </c>
      <c r="AM197">
        <v>1.05</v>
      </c>
      <c r="AN197">
        <v>0.01</v>
      </c>
      <c r="AP197">
        <v>63</v>
      </c>
      <c r="AQ197">
        <v>0.35</v>
      </c>
      <c r="BQ197">
        <v>42705</v>
      </c>
      <c r="BR197">
        <v>5.1820000000000004</v>
      </c>
      <c r="BS197">
        <v>5.1870000000000003</v>
      </c>
      <c r="BT197">
        <v>5.1920000000000002</v>
      </c>
      <c r="BU197">
        <v>0.16250000000000001</v>
      </c>
      <c r="BV197">
        <v>0.17</v>
      </c>
      <c r="BW197">
        <v>0.17749999999999999</v>
      </c>
      <c r="BX197">
        <v>-7.0000000000000007E-2</v>
      </c>
      <c r="BZ197">
        <v>7.0000000000000007E-2</v>
      </c>
      <c r="CA197">
        <v>0</v>
      </c>
      <c r="CB197">
        <v>0</v>
      </c>
      <c r="CC197">
        <v>5.1820000000000004</v>
      </c>
      <c r="CD197">
        <v>0.17749999999999999</v>
      </c>
    </row>
    <row r="198" spans="1:82">
      <c r="A198" s="22">
        <v>42826</v>
      </c>
      <c r="B198">
        <v>6.5809503263692004E-2</v>
      </c>
      <c r="D198" s="22">
        <v>41699</v>
      </c>
      <c r="E198">
        <v>43.738921352846603</v>
      </c>
      <c r="F198">
        <v>47.488921352846603</v>
      </c>
      <c r="G198">
        <v>52.488921352846603</v>
      </c>
      <c r="I198">
        <v>30.105078134571656</v>
      </c>
      <c r="J198">
        <v>32.105078134571656</v>
      </c>
      <c r="K198">
        <v>37.105078134571656</v>
      </c>
      <c r="M198" s="22">
        <v>42583</v>
      </c>
      <c r="N198">
        <v>106.63575058196957</v>
      </c>
      <c r="O198">
        <v>111.63575058196957</v>
      </c>
      <c r="P198">
        <v>116.63575058196957</v>
      </c>
      <c r="R198">
        <v>78.72681293647716</v>
      </c>
      <c r="S198">
        <v>83.72681293647716</v>
      </c>
      <c r="T198">
        <v>88.72681293647716</v>
      </c>
      <c r="V198">
        <v>0</v>
      </c>
      <c r="W198">
        <v>0</v>
      </c>
      <c r="X198">
        <v>0</v>
      </c>
      <c r="Z198">
        <v>1E-4</v>
      </c>
      <c r="AA198">
        <v>0.27764115508816972</v>
      </c>
      <c r="AB198">
        <v>1E-4</v>
      </c>
      <c r="AD198">
        <v>1E-4</v>
      </c>
      <c r="AE198">
        <v>0.13882057754408486</v>
      </c>
      <c r="AF198">
        <v>1E-4</v>
      </c>
      <c r="AH198">
        <v>1E-4</v>
      </c>
      <c r="AI198">
        <v>2.85</v>
      </c>
      <c r="AJ198">
        <v>1E-4</v>
      </c>
      <c r="AL198">
        <v>-0.01</v>
      </c>
      <c r="AM198">
        <v>1.425</v>
      </c>
      <c r="AN198">
        <v>0.01</v>
      </c>
      <c r="AP198">
        <v>63</v>
      </c>
      <c r="AQ198">
        <v>0.35</v>
      </c>
      <c r="BQ198">
        <v>42736</v>
      </c>
      <c r="BR198">
        <v>5.4924999999999997</v>
      </c>
      <c r="BS198">
        <v>5.4974999999999996</v>
      </c>
      <c r="BT198">
        <v>5.5025000000000004</v>
      </c>
      <c r="BU198">
        <v>0.16250000000000001</v>
      </c>
      <c r="BV198">
        <v>0.17</v>
      </c>
      <c r="BW198">
        <v>0.17749999999999999</v>
      </c>
      <c r="BX198">
        <v>-7.0000000000000007E-2</v>
      </c>
      <c r="BZ198">
        <v>7.0000000000000007E-2</v>
      </c>
      <c r="CA198">
        <v>0</v>
      </c>
      <c r="CB198">
        <v>0</v>
      </c>
      <c r="CC198">
        <v>5.4924999999999997</v>
      </c>
      <c r="CD198">
        <v>0.17749999999999999</v>
      </c>
    </row>
    <row r="199" spans="1:82">
      <c r="A199" s="22">
        <v>42856</v>
      </c>
      <c r="B199">
        <v>6.5826489388072007E-2</v>
      </c>
      <c r="D199" s="22">
        <v>41730</v>
      </c>
      <c r="E199">
        <v>41.75</v>
      </c>
      <c r="F199">
        <v>45.5</v>
      </c>
      <c r="G199">
        <v>50.5</v>
      </c>
      <c r="I199">
        <v>29.482324685025468</v>
      </c>
      <c r="J199">
        <v>31.482324685025468</v>
      </c>
      <c r="K199">
        <v>36.482324685025468</v>
      </c>
      <c r="M199" s="22">
        <v>42614</v>
      </c>
      <c r="N199">
        <v>99.635750581969575</v>
      </c>
      <c r="O199">
        <v>104.63575058196957</v>
      </c>
      <c r="P199">
        <v>109.63575058196957</v>
      </c>
      <c r="R199">
        <v>73.47681293647716</v>
      </c>
      <c r="S199">
        <v>78.47681293647716</v>
      </c>
      <c r="T199">
        <v>83.47681293647716</v>
      </c>
      <c r="V199">
        <v>0</v>
      </c>
      <c r="W199">
        <v>0</v>
      </c>
      <c r="X199">
        <v>0</v>
      </c>
      <c r="Z199">
        <v>1E-4</v>
      </c>
      <c r="AA199">
        <v>0.26339778045645712</v>
      </c>
      <c r="AB199">
        <v>1E-4</v>
      </c>
      <c r="AD199">
        <v>1E-4</v>
      </c>
      <c r="AE199">
        <v>0.13169889022822856</v>
      </c>
      <c r="AF199">
        <v>1E-4</v>
      </c>
      <c r="AH199">
        <v>1E-4</v>
      </c>
      <c r="AI199">
        <v>2.95</v>
      </c>
      <c r="AJ199">
        <v>1E-4</v>
      </c>
      <c r="AL199">
        <v>-0.01</v>
      </c>
      <c r="AM199">
        <v>1.4750000000000001</v>
      </c>
      <c r="AN199">
        <v>0.01</v>
      </c>
      <c r="AP199">
        <v>64</v>
      </c>
      <c r="AQ199">
        <v>0.35</v>
      </c>
      <c r="BQ199">
        <v>42767</v>
      </c>
      <c r="BR199">
        <v>5.3475000000000001</v>
      </c>
      <c r="BS199">
        <v>5.3525</v>
      </c>
      <c r="BT199">
        <v>5.3574999999999999</v>
      </c>
      <c r="BU199">
        <v>0.16250000000000001</v>
      </c>
      <c r="BV199">
        <v>0.17</v>
      </c>
      <c r="BW199">
        <v>0.17749999999999999</v>
      </c>
      <c r="BX199">
        <v>-7.0000000000000007E-2</v>
      </c>
      <c r="BZ199">
        <v>7.0000000000000007E-2</v>
      </c>
      <c r="CA199">
        <v>0</v>
      </c>
      <c r="CB199">
        <v>0</v>
      </c>
      <c r="CC199">
        <v>5.3475000000000001</v>
      </c>
      <c r="CD199">
        <v>0.17749999999999999</v>
      </c>
    </row>
    <row r="200" spans="1:82">
      <c r="A200" s="22">
        <v>42887</v>
      </c>
      <c r="B200">
        <v>6.5844041716697013E-2</v>
      </c>
      <c r="D200" s="22">
        <v>41760</v>
      </c>
      <c r="E200">
        <v>45.160903951232704</v>
      </c>
      <c r="F200">
        <v>48.910903951232704</v>
      </c>
      <c r="G200">
        <v>53.910903951232704</v>
      </c>
      <c r="I200">
        <v>29.482324685025468</v>
      </c>
      <c r="J200">
        <v>31.482324685025468</v>
      </c>
      <c r="K200">
        <v>36.482324685025468</v>
      </c>
      <c r="M200" s="22">
        <v>42644</v>
      </c>
      <c r="N200">
        <v>82.15</v>
      </c>
      <c r="O200">
        <v>87.15</v>
      </c>
      <c r="P200">
        <v>92.15</v>
      </c>
      <c r="R200">
        <v>60.362499999999997</v>
      </c>
      <c r="S200">
        <v>65.362499999999997</v>
      </c>
      <c r="T200">
        <v>70.362499999999997</v>
      </c>
      <c r="V200">
        <v>0</v>
      </c>
      <c r="W200">
        <v>0</v>
      </c>
      <c r="X200">
        <v>0</v>
      </c>
      <c r="Z200">
        <v>1E-4</v>
      </c>
      <c r="AA200">
        <v>0.24478603933117019</v>
      </c>
      <c r="AB200">
        <v>1E-4</v>
      </c>
      <c r="AD200">
        <v>1E-4</v>
      </c>
      <c r="AE200">
        <v>0.12239301966558509</v>
      </c>
      <c r="AF200">
        <v>1E-4</v>
      </c>
      <c r="AH200">
        <v>1E-4</v>
      </c>
      <c r="AI200">
        <v>2.65</v>
      </c>
      <c r="AJ200">
        <v>1E-4</v>
      </c>
      <c r="AL200">
        <v>-0.01</v>
      </c>
      <c r="AM200">
        <v>1.325</v>
      </c>
      <c r="AN200">
        <v>0.01</v>
      </c>
      <c r="AP200">
        <v>64</v>
      </c>
      <c r="AQ200">
        <v>0.35</v>
      </c>
      <c r="BQ200">
        <v>42795</v>
      </c>
      <c r="BR200">
        <v>5.2125000000000004</v>
      </c>
      <c r="BS200">
        <v>5.2175000000000002</v>
      </c>
      <c r="BT200">
        <v>5.2225000000000001</v>
      </c>
      <c r="BU200">
        <v>0.16250000000000001</v>
      </c>
      <c r="BV200">
        <v>0.17</v>
      </c>
      <c r="BW200">
        <v>0.17749999999999999</v>
      </c>
      <c r="BX200">
        <v>-7.0000000000000007E-2</v>
      </c>
      <c r="BZ200">
        <v>7.0000000000000007E-2</v>
      </c>
      <c r="CA200">
        <v>0</v>
      </c>
      <c r="CB200">
        <v>0</v>
      </c>
      <c r="CC200">
        <v>5.2125000000000004</v>
      </c>
      <c r="CD200">
        <v>0.17749999999999999</v>
      </c>
    </row>
    <row r="201" spans="1:82">
      <c r="A201" s="22">
        <v>42917</v>
      </c>
      <c r="B201">
        <v>6.5861027841271014E-2</v>
      </c>
      <c r="D201" s="22">
        <v>41791</v>
      </c>
      <c r="E201">
        <v>61.160903951232683</v>
      </c>
      <c r="F201">
        <v>64.910903951232683</v>
      </c>
      <c r="G201">
        <v>69.910903951232683</v>
      </c>
      <c r="I201">
        <v>27.482324685025468</v>
      </c>
      <c r="J201">
        <v>29.482324685025468</v>
      </c>
      <c r="K201">
        <v>34.482324685025468</v>
      </c>
      <c r="M201" s="22">
        <v>42675</v>
      </c>
      <c r="N201">
        <v>63.382188854388573</v>
      </c>
      <c r="O201">
        <v>68.382188854388573</v>
      </c>
      <c r="P201">
        <v>73.382188854388573</v>
      </c>
      <c r="R201">
        <v>46.286641640791458</v>
      </c>
      <c r="S201">
        <v>51.286641640791458</v>
      </c>
      <c r="T201">
        <v>56.286641640791458</v>
      </c>
      <c r="V201">
        <v>0</v>
      </c>
      <c r="W201">
        <v>0</v>
      </c>
      <c r="X201">
        <v>0</v>
      </c>
      <c r="Z201">
        <v>1E-4</v>
      </c>
      <c r="AA201">
        <v>0.24334787246256093</v>
      </c>
      <c r="AB201">
        <v>1E-4</v>
      </c>
      <c r="AD201">
        <v>1E-4</v>
      </c>
      <c r="AE201">
        <v>0.12167393623128046</v>
      </c>
      <c r="AF201">
        <v>1E-4</v>
      </c>
      <c r="AH201">
        <v>1E-4</v>
      </c>
      <c r="AI201">
        <v>1.9</v>
      </c>
      <c r="AJ201">
        <v>1E-4</v>
      </c>
      <c r="AL201">
        <v>-0.01</v>
      </c>
      <c r="AM201">
        <v>0.95</v>
      </c>
      <c r="AN201">
        <v>0.01</v>
      </c>
      <c r="AP201">
        <v>64</v>
      </c>
      <c r="AQ201">
        <v>0.35</v>
      </c>
      <c r="BQ201">
        <v>42826</v>
      </c>
      <c r="BR201">
        <v>5.0525000000000002</v>
      </c>
      <c r="BS201">
        <v>5.0575000000000001</v>
      </c>
      <c r="BT201">
        <v>5.0625</v>
      </c>
      <c r="BU201">
        <v>0.16250000000000001</v>
      </c>
      <c r="BV201">
        <v>0.17</v>
      </c>
      <c r="BW201">
        <v>0.17749999999999999</v>
      </c>
      <c r="BX201">
        <v>-7.0000000000000007E-2</v>
      </c>
      <c r="BZ201">
        <v>7.0000000000000007E-2</v>
      </c>
      <c r="CA201">
        <v>0</v>
      </c>
      <c r="CB201">
        <v>0</v>
      </c>
      <c r="CC201">
        <v>5.0525000000000002</v>
      </c>
      <c r="CD201">
        <v>0.17749999999999999</v>
      </c>
    </row>
    <row r="202" spans="1:82">
      <c r="A202" s="22">
        <v>42948</v>
      </c>
      <c r="B202">
        <v>6.5878580170097012E-2</v>
      </c>
      <c r="D202" s="22">
        <v>41821</v>
      </c>
      <c r="E202">
        <v>73.5</v>
      </c>
      <c r="F202">
        <v>77.25</v>
      </c>
      <c r="G202">
        <v>82.25</v>
      </c>
      <c r="I202">
        <v>40.459596171617548</v>
      </c>
      <c r="J202">
        <v>42.459596171617548</v>
      </c>
      <c r="K202">
        <v>47.459596171617548</v>
      </c>
      <c r="M202" s="22">
        <v>42705</v>
      </c>
      <c r="N202">
        <v>61.382188854388573</v>
      </c>
      <c r="O202">
        <v>66.382188854388573</v>
      </c>
      <c r="P202">
        <v>71.382188854388573</v>
      </c>
      <c r="R202">
        <v>44.786641640791458</v>
      </c>
      <c r="S202">
        <v>49.786641640791458</v>
      </c>
      <c r="T202">
        <v>54.786641640791458</v>
      </c>
      <c r="V202">
        <v>0</v>
      </c>
      <c r="W202">
        <v>0</v>
      </c>
      <c r="X202">
        <v>0</v>
      </c>
      <c r="Z202">
        <v>1E-4</v>
      </c>
      <c r="AA202">
        <v>0.24711204053122177</v>
      </c>
      <c r="AB202">
        <v>1E-4</v>
      </c>
      <c r="AD202">
        <v>1E-4</v>
      </c>
      <c r="AE202">
        <v>0.12355602026561088</v>
      </c>
      <c r="AF202">
        <v>1E-4</v>
      </c>
      <c r="AH202">
        <v>1E-4</v>
      </c>
      <c r="AI202">
        <v>1.7</v>
      </c>
      <c r="AJ202">
        <v>1E-4</v>
      </c>
      <c r="AL202">
        <v>-0.01</v>
      </c>
      <c r="AM202">
        <v>0.85</v>
      </c>
      <c r="AN202">
        <v>0.01</v>
      </c>
      <c r="AP202">
        <v>65</v>
      </c>
      <c r="AQ202">
        <v>0.35</v>
      </c>
      <c r="BQ202">
        <v>42856</v>
      </c>
      <c r="BR202">
        <v>5.0175000000000001</v>
      </c>
      <c r="BS202">
        <v>5.0225</v>
      </c>
      <c r="BT202">
        <v>5.0274999999999999</v>
      </c>
      <c r="BU202">
        <v>0.16250000000000001</v>
      </c>
      <c r="BV202">
        <v>0.17</v>
      </c>
      <c r="BW202">
        <v>0.17749999999999999</v>
      </c>
      <c r="BX202">
        <v>-7.0000000000000007E-2</v>
      </c>
      <c r="BZ202">
        <v>7.0000000000000007E-2</v>
      </c>
      <c r="CA202">
        <v>0</v>
      </c>
      <c r="CB202">
        <v>0</v>
      </c>
      <c r="CC202">
        <v>5.0175000000000001</v>
      </c>
      <c r="CD202">
        <v>0.17749999999999999</v>
      </c>
    </row>
    <row r="203" spans="1:82">
      <c r="A203" s="22">
        <v>42979</v>
      </c>
      <c r="B203">
        <v>6.5896132499026025E-2</v>
      </c>
      <c r="D203" s="22">
        <v>41852</v>
      </c>
      <c r="E203">
        <v>77.222072455660026</v>
      </c>
      <c r="F203">
        <v>80.972072455660026</v>
      </c>
      <c r="G203">
        <v>85.972072455660026</v>
      </c>
      <c r="I203">
        <v>44.459596171617548</v>
      </c>
      <c r="J203">
        <v>46.459596171617548</v>
      </c>
      <c r="K203">
        <v>51.459596171617548</v>
      </c>
      <c r="M203" s="22">
        <v>42736</v>
      </c>
      <c r="N203">
        <v>74.5</v>
      </c>
      <c r="O203">
        <v>79.5</v>
      </c>
      <c r="P203">
        <v>84.5</v>
      </c>
      <c r="R203">
        <v>54.625</v>
      </c>
      <c r="S203">
        <v>59.625</v>
      </c>
      <c r="T203">
        <v>64.625</v>
      </c>
      <c r="V203">
        <v>0</v>
      </c>
      <c r="W203">
        <v>0</v>
      </c>
      <c r="X203">
        <v>0</v>
      </c>
      <c r="Z203">
        <v>1E-4</v>
      </c>
      <c r="AA203">
        <v>0.23123799080558102</v>
      </c>
      <c r="AB203">
        <v>1E-4</v>
      </c>
      <c r="AD203">
        <v>1E-4</v>
      </c>
      <c r="AE203">
        <v>0.11561899540279051</v>
      </c>
      <c r="AF203">
        <v>1E-4</v>
      </c>
      <c r="AH203">
        <v>1E-4</v>
      </c>
      <c r="AI203">
        <v>1.6</v>
      </c>
      <c r="AJ203">
        <v>1E-4</v>
      </c>
      <c r="AL203">
        <v>-0.01</v>
      </c>
      <c r="AM203">
        <v>0.8</v>
      </c>
      <c r="AN203">
        <v>0.01</v>
      </c>
      <c r="AP203">
        <v>65</v>
      </c>
      <c r="AQ203">
        <v>0.35</v>
      </c>
      <c r="BQ203">
        <v>42887</v>
      </c>
      <c r="BR203">
        <v>5.0374999999999996</v>
      </c>
      <c r="BS203">
        <v>5.0425000000000004</v>
      </c>
      <c r="BT203">
        <v>5.0475000000000003</v>
      </c>
      <c r="BU203">
        <v>0.16250000000000001</v>
      </c>
      <c r="BV203">
        <v>0.17</v>
      </c>
      <c r="BW203">
        <v>0.17749999999999999</v>
      </c>
      <c r="BX203">
        <v>-7.0000000000000007E-2</v>
      </c>
      <c r="BZ203">
        <v>7.0000000000000007E-2</v>
      </c>
      <c r="CA203">
        <v>0</v>
      </c>
      <c r="CB203">
        <v>0</v>
      </c>
      <c r="CC203">
        <v>5.0374999999999996</v>
      </c>
      <c r="CD203">
        <v>0.17749999999999999</v>
      </c>
    </row>
    <row r="204" spans="1:82">
      <c r="A204" s="22">
        <v>43009</v>
      </c>
      <c r="B204">
        <v>6.5913118623892028E-2</v>
      </c>
      <c r="D204" s="22">
        <v>41883</v>
      </c>
      <c r="E204">
        <v>69.222072455660026</v>
      </c>
      <c r="F204">
        <v>72.972072455660026</v>
      </c>
      <c r="G204">
        <v>77.972072455660026</v>
      </c>
      <c r="I204">
        <v>41.459596171617548</v>
      </c>
      <c r="J204">
        <v>43.459596171617548</v>
      </c>
      <c r="K204">
        <v>48.459596171617548</v>
      </c>
      <c r="M204" s="22">
        <v>42767</v>
      </c>
      <c r="N204">
        <v>68.16897451847629</v>
      </c>
      <c r="O204">
        <v>73.16897451847629</v>
      </c>
      <c r="P204">
        <v>78.16897451847629</v>
      </c>
      <c r="R204">
        <v>49.876730888857239</v>
      </c>
      <c r="S204">
        <v>54.876730888857239</v>
      </c>
      <c r="T204">
        <v>59.876730888857239</v>
      </c>
      <c r="V204">
        <v>0</v>
      </c>
      <c r="W204">
        <v>0</v>
      </c>
      <c r="X204">
        <v>0</v>
      </c>
      <c r="Z204">
        <v>1E-4</v>
      </c>
      <c r="AA204">
        <v>0.23393353964747993</v>
      </c>
      <c r="AB204">
        <v>1E-4</v>
      </c>
      <c r="AD204">
        <v>1E-4</v>
      </c>
      <c r="AE204">
        <v>0.11696676982373996</v>
      </c>
      <c r="AF204">
        <v>1E-4</v>
      </c>
      <c r="AH204">
        <v>1E-4</v>
      </c>
      <c r="AI204">
        <v>1.8</v>
      </c>
      <c r="AJ204">
        <v>1E-4</v>
      </c>
      <c r="AL204">
        <v>-0.01</v>
      </c>
      <c r="AM204">
        <v>0.9</v>
      </c>
      <c r="AN204">
        <v>0.01</v>
      </c>
      <c r="AP204">
        <v>65</v>
      </c>
      <c r="AQ204">
        <v>0.35</v>
      </c>
      <c r="BQ204">
        <v>42917</v>
      </c>
      <c r="BR204">
        <v>5.0305</v>
      </c>
      <c r="BS204">
        <v>5.0354999999999999</v>
      </c>
      <c r="BT204">
        <v>5.0405000000000006</v>
      </c>
      <c r="BU204">
        <v>0.16250000000000001</v>
      </c>
      <c r="BV204">
        <v>0.17</v>
      </c>
      <c r="BW204">
        <v>0.17749999999999999</v>
      </c>
      <c r="BX204">
        <v>-7.0000000000000007E-2</v>
      </c>
      <c r="BZ204">
        <v>7.0000000000000007E-2</v>
      </c>
      <c r="CA204">
        <v>0</v>
      </c>
      <c r="CB204">
        <v>0</v>
      </c>
      <c r="CC204">
        <v>5.0305</v>
      </c>
      <c r="CD204">
        <v>0.17749999999999999</v>
      </c>
    </row>
    <row r="205" spans="1:82">
      <c r="A205" s="22">
        <v>43040</v>
      </c>
      <c r="B205">
        <v>6.5930670953022019E-2</v>
      </c>
      <c r="D205" s="22">
        <v>41913</v>
      </c>
      <c r="E205">
        <v>52.9</v>
      </c>
      <c r="F205">
        <v>56.65</v>
      </c>
      <c r="G205">
        <v>61.65</v>
      </c>
      <c r="I205">
        <v>35.122110491051998</v>
      </c>
      <c r="J205">
        <v>37.122110491051998</v>
      </c>
      <c r="K205">
        <v>42.122110491051998</v>
      </c>
      <c r="M205" s="22">
        <v>42795</v>
      </c>
      <c r="N205">
        <v>66.16897451847629</v>
      </c>
      <c r="O205">
        <v>71.16897451847629</v>
      </c>
      <c r="P205">
        <v>76.16897451847629</v>
      </c>
      <c r="R205">
        <v>48.376730888857239</v>
      </c>
      <c r="S205">
        <v>53.376730888857239</v>
      </c>
      <c r="T205">
        <v>58.376730888857239</v>
      </c>
      <c r="V205">
        <v>0</v>
      </c>
      <c r="W205">
        <v>0</v>
      </c>
      <c r="X205">
        <v>0</v>
      </c>
      <c r="Z205">
        <v>1E-4</v>
      </c>
      <c r="AA205">
        <v>0.23781351881358884</v>
      </c>
      <c r="AB205">
        <v>1E-4</v>
      </c>
      <c r="AD205">
        <v>1E-4</v>
      </c>
      <c r="AE205">
        <v>0.11890675940679442</v>
      </c>
      <c r="AF205">
        <v>1E-4</v>
      </c>
      <c r="AH205">
        <v>1E-4</v>
      </c>
      <c r="AI205">
        <v>1.95</v>
      </c>
      <c r="AJ205">
        <v>1E-4</v>
      </c>
      <c r="AL205">
        <v>-0.01</v>
      </c>
      <c r="AM205">
        <v>0.97499999999999998</v>
      </c>
      <c r="AN205">
        <v>0.01</v>
      </c>
      <c r="AP205">
        <v>66</v>
      </c>
      <c r="AQ205">
        <v>0.35</v>
      </c>
      <c r="BQ205">
        <v>42948</v>
      </c>
      <c r="BR205">
        <v>5.0324999999999998</v>
      </c>
      <c r="BS205">
        <v>5.0374999999999996</v>
      </c>
      <c r="BT205">
        <v>5.0425000000000004</v>
      </c>
      <c r="BU205">
        <v>0.16250000000000001</v>
      </c>
      <c r="BV205">
        <v>0.17</v>
      </c>
      <c r="BW205">
        <v>0.17749999999999999</v>
      </c>
      <c r="BX205">
        <v>-7.0000000000000007E-2</v>
      </c>
      <c r="BZ205">
        <v>7.0000000000000007E-2</v>
      </c>
      <c r="CA205">
        <v>0</v>
      </c>
      <c r="CB205">
        <v>0</v>
      </c>
      <c r="CC205">
        <v>5.0324999999999998</v>
      </c>
      <c r="CD205">
        <v>0.17749999999999999</v>
      </c>
    </row>
    <row r="206" spans="1:82">
      <c r="A206" s="22">
        <v>43070</v>
      </c>
      <c r="B206">
        <v>6.5947657078083019E-2</v>
      </c>
      <c r="D206" s="22">
        <v>41944</v>
      </c>
      <c r="E206">
        <v>43.186362046268364</v>
      </c>
      <c r="F206">
        <v>46.936362046268364</v>
      </c>
      <c r="G206">
        <v>51.936362046268364</v>
      </c>
      <c r="I206">
        <v>30.122110491051998</v>
      </c>
      <c r="J206">
        <v>32.122110491051998</v>
      </c>
      <c r="K206">
        <v>37.122110491051998</v>
      </c>
      <c r="M206" s="22">
        <v>42826</v>
      </c>
      <c r="N206">
        <v>58.25</v>
      </c>
      <c r="O206">
        <v>63.25</v>
      </c>
      <c r="P206">
        <v>68.25</v>
      </c>
      <c r="R206">
        <v>42.4375</v>
      </c>
      <c r="S206">
        <v>47.4375</v>
      </c>
      <c r="T206">
        <v>52.4375</v>
      </c>
      <c r="V206">
        <v>0</v>
      </c>
      <c r="W206">
        <v>0</v>
      </c>
      <c r="X206">
        <v>0</v>
      </c>
      <c r="Z206">
        <v>1E-4</v>
      </c>
      <c r="AA206">
        <v>0.22931615792775434</v>
      </c>
      <c r="AB206">
        <v>1E-4</v>
      </c>
      <c r="AD206">
        <v>1E-4</v>
      </c>
      <c r="AE206">
        <v>0.11465807896387717</v>
      </c>
      <c r="AF206">
        <v>1E-4</v>
      </c>
      <c r="AH206">
        <v>1E-4</v>
      </c>
      <c r="AI206">
        <v>2</v>
      </c>
      <c r="AJ206">
        <v>1E-4</v>
      </c>
      <c r="AL206">
        <v>-0.01</v>
      </c>
      <c r="AM206">
        <v>1</v>
      </c>
      <c r="AN206">
        <v>0.01</v>
      </c>
      <c r="AP206">
        <v>66</v>
      </c>
      <c r="AQ206">
        <v>0.35</v>
      </c>
      <c r="BQ206">
        <v>42979</v>
      </c>
      <c r="BR206">
        <v>5.0495000000000001</v>
      </c>
      <c r="BS206">
        <v>5.0545</v>
      </c>
      <c r="BT206">
        <v>5.0594999999999999</v>
      </c>
      <c r="BU206">
        <v>0.16250000000000001</v>
      </c>
      <c r="BV206">
        <v>0.17</v>
      </c>
      <c r="BW206">
        <v>0.17749999999999999</v>
      </c>
      <c r="BX206">
        <v>-7.0000000000000007E-2</v>
      </c>
      <c r="BZ206">
        <v>7.0000000000000007E-2</v>
      </c>
      <c r="CA206">
        <v>0</v>
      </c>
      <c r="CB206">
        <v>0</v>
      </c>
      <c r="CC206">
        <v>5.0495000000000001</v>
      </c>
      <c r="CD206">
        <v>0.17749999999999999</v>
      </c>
    </row>
    <row r="207" spans="1:82">
      <c r="A207" s="22">
        <v>43101</v>
      </c>
      <c r="B207">
        <v>6.5965209407413003E-2</v>
      </c>
      <c r="D207" s="22">
        <v>41974</v>
      </c>
      <c r="E207">
        <v>42.186362046268364</v>
      </c>
      <c r="F207">
        <v>45.936362046268364</v>
      </c>
      <c r="G207">
        <v>50.936362046268364</v>
      </c>
      <c r="I207">
        <v>30.122110491051998</v>
      </c>
      <c r="J207">
        <v>32.122110491051998</v>
      </c>
      <c r="K207">
        <v>37.122110491051998</v>
      </c>
      <c r="M207" s="22">
        <v>42856</v>
      </c>
      <c r="N207">
        <v>61.59141508483961</v>
      </c>
      <c r="O207">
        <v>66.59141508483961</v>
      </c>
      <c r="P207">
        <v>71.59141508483961</v>
      </c>
      <c r="R207">
        <v>44.943561313629743</v>
      </c>
      <c r="S207">
        <v>49.943561313629743</v>
      </c>
      <c r="T207">
        <v>54.943561313629743</v>
      </c>
      <c r="V207">
        <v>0</v>
      </c>
      <c r="W207">
        <v>0</v>
      </c>
      <c r="X207">
        <v>0</v>
      </c>
      <c r="Z207">
        <v>1E-4</v>
      </c>
      <c r="AA207">
        <v>0.22925785394682802</v>
      </c>
      <c r="AB207">
        <v>1E-4</v>
      </c>
      <c r="AD207">
        <v>1E-4</v>
      </c>
      <c r="AE207">
        <v>0.11462892697341401</v>
      </c>
      <c r="AF207">
        <v>1E-4</v>
      </c>
      <c r="AH207">
        <v>1E-4</v>
      </c>
      <c r="AI207">
        <v>2.15</v>
      </c>
      <c r="AJ207">
        <v>1E-4</v>
      </c>
      <c r="AL207">
        <v>-0.01</v>
      </c>
      <c r="AM207">
        <v>1.075</v>
      </c>
      <c r="AN207">
        <v>0.01</v>
      </c>
      <c r="AP207">
        <v>66</v>
      </c>
      <c r="AQ207">
        <v>0.35</v>
      </c>
      <c r="BQ207">
        <v>43009</v>
      </c>
      <c r="BR207">
        <v>5.0594999999999999</v>
      </c>
      <c r="BS207">
        <v>5.0644999999999998</v>
      </c>
      <c r="BT207">
        <v>5.0694999999999997</v>
      </c>
      <c r="BU207">
        <v>0.16250000000000001</v>
      </c>
      <c r="BV207">
        <v>0.17</v>
      </c>
      <c r="BW207">
        <v>0.17749999999999999</v>
      </c>
      <c r="BX207">
        <v>-7.0000000000000007E-2</v>
      </c>
      <c r="BZ207">
        <v>7.0000000000000007E-2</v>
      </c>
      <c r="CA207">
        <v>0</v>
      </c>
      <c r="CB207">
        <v>0</v>
      </c>
      <c r="CC207">
        <v>5.0594999999999999</v>
      </c>
      <c r="CD207">
        <v>0.17749999999999999</v>
      </c>
    </row>
    <row r="208" spans="1:82">
      <c r="A208" s="22">
        <v>43132</v>
      </c>
      <c r="B208">
        <v>6.5982761736846016E-2</v>
      </c>
      <c r="D208" s="22">
        <v>42005</v>
      </c>
      <c r="E208">
        <v>43</v>
      </c>
      <c r="F208">
        <v>48</v>
      </c>
      <c r="G208">
        <v>53</v>
      </c>
      <c r="I208">
        <v>28.305078134571659</v>
      </c>
      <c r="J208">
        <v>33.305078134571659</v>
      </c>
      <c r="K208">
        <v>38.305078134571659</v>
      </c>
      <c r="M208" s="22">
        <v>42887</v>
      </c>
      <c r="N208">
        <v>85.591415084839639</v>
      </c>
      <c r="O208">
        <v>90.591415084839639</v>
      </c>
      <c r="P208">
        <v>95.591415084839639</v>
      </c>
      <c r="R208">
        <v>62.943561313629743</v>
      </c>
      <c r="S208">
        <v>67.943561313629743</v>
      </c>
      <c r="T208">
        <v>72.943561313629743</v>
      </c>
      <c r="V208">
        <v>0</v>
      </c>
      <c r="W208">
        <v>0</v>
      </c>
      <c r="X208">
        <v>0</v>
      </c>
      <c r="Z208">
        <v>1E-4</v>
      </c>
      <c r="AA208">
        <v>0.25566345980105881</v>
      </c>
      <c r="AB208">
        <v>1E-4</v>
      </c>
      <c r="AD208">
        <v>1E-4</v>
      </c>
      <c r="AE208">
        <v>0.12783172990052941</v>
      </c>
      <c r="AF208">
        <v>1E-4</v>
      </c>
      <c r="AH208">
        <v>1E-4</v>
      </c>
      <c r="AI208">
        <v>1.95</v>
      </c>
      <c r="AJ208">
        <v>1E-4</v>
      </c>
      <c r="AL208">
        <v>-0.01</v>
      </c>
      <c r="AM208">
        <v>0.97499999999999998</v>
      </c>
      <c r="AN208">
        <v>0.01</v>
      </c>
      <c r="AP208">
        <v>67</v>
      </c>
      <c r="AQ208">
        <v>0.35</v>
      </c>
      <c r="BQ208">
        <v>43040</v>
      </c>
      <c r="BR208">
        <v>5.2045000000000003</v>
      </c>
      <c r="BS208">
        <v>5.2095000000000002</v>
      </c>
      <c r="BT208">
        <v>5.2145000000000001</v>
      </c>
      <c r="BU208">
        <v>0.16250000000000001</v>
      </c>
      <c r="BV208">
        <v>0.17</v>
      </c>
      <c r="BW208">
        <v>0.17749999999999999</v>
      </c>
      <c r="BX208">
        <v>-7.0000000000000007E-2</v>
      </c>
      <c r="BZ208">
        <v>7.0000000000000007E-2</v>
      </c>
      <c r="CA208">
        <v>0</v>
      </c>
      <c r="CB208">
        <v>0</v>
      </c>
      <c r="CC208">
        <v>5.2045000000000003</v>
      </c>
      <c r="CD208">
        <v>0.17749999999999999</v>
      </c>
    </row>
    <row r="209" spans="1:82">
      <c r="A209" s="22">
        <v>43160</v>
      </c>
      <c r="B209">
        <v>6.5998615453840018E-2</v>
      </c>
      <c r="D209" s="22">
        <v>42036</v>
      </c>
      <c r="E209">
        <v>43.715605741389837</v>
      </c>
      <c r="F209">
        <v>48.715605741389837</v>
      </c>
      <c r="G209">
        <v>53.715605741389837</v>
      </c>
      <c r="I209">
        <v>27.355078134571656</v>
      </c>
      <c r="J209">
        <v>32.355078134571656</v>
      </c>
      <c r="K209">
        <v>37.355078134571656</v>
      </c>
      <c r="M209" s="22">
        <v>42917</v>
      </c>
      <c r="N209">
        <v>106</v>
      </c>
      <c r="O209">
        <v>111</v>
      </c>
      <c r="P209">
        <v>116</v>
      </c>
      <c r="R209">
        <v>78.25</v>
      </c>
      <c r="S209">
        <v>83.25</v>
      </c>
      <c r="T209">
        <v>88.25</v>
      </c>
      <c r="V209">
        <v>0</v>
      </c>
      <c r="W209">
        <v>0</v>
      </c>
      <c r="X209">
        <v>0</v>
      </c>
      <c r="Z209">
        <v>1E-4</v>
      </c>
      <c r="AA209">
        <v>0.25580785684137691</v>
      </c>
      <c r="AB209">
        <v>1E-4</v>
      </c>
      <c r="AD209">
        <v>1E-4</v>
      </c>
      <c r="AE209">
        <v>0.12790392842068846</v>
      </c>
      <c r="AF209">
        <v>1E-4</v>
      </c>
      <c r="AH209">
        <v>1E-4</v>
      </c>
      <c r="AI209">
        <v>2.1</v>
      </c>
      <c r="AJ209">
        <v>1E-4</v>
      </c>
      <c r="AL209">
        <v>-0.01</v>
      </c>
      <c r="AM209">
        <v>1.05</v>
      </c>
      <c r="AN209">
        <v>0.01</v>
      </c>
      <c r="AP209">
        <v>67</v>
      </c>
      <c r="AQ209">
        <v>0.35</v>
      </c>
      <c r="BQ209">
        <v>43070</v>
      </c>
      <c r="BR209">
        <v>5.3445000000000009</v>
      </c>
      <c r="BS209">
        <v>5.3495000000000008</v>
      </c>
      <c r="BT209">
        <v>5.3545000000000007</v>
      </c>
      <c r="BU209">
        <v>0.16250000000000001</v>
      </c>
      <c r="BV209">
        <v>0.17</v>
      </c>
      <c r="BW209">
        <v>0.17749999999999999</v>
      </c>
      <c r="BX209">
        <v>-7.0000000000000007E-2</v>
      </c>
      <c r="BZ209">
        <v>7.0000000000000007E-2</v>
      </c>
      <c r="CA209">
        <v>0</v>
      </c>
      <c r="CB209">
        <v>0</v>
      </c>
      <c r="CC209">
        <v>5.3445000000000009</v>
      </c>
      <c r="CD209">
        <v>0.17749999999999999</v>
      </c>
    </row>
    <row r="210" spans="1:82">
      <c r="A210" s="22">
        <v>43191</v>
      </c>
      <c r="B210">
        <v>6.6016167783466029E-2</v>
      </c>
      <c r="D210" s="22">
        <v>42064</v>
      </c>
      <c r="E210">
        <v>42.715605741389837</v>
      </c>
      <c r="F210">
        <v>47.715605741389837</v>
      </c>
      <c r="G210">
        <v>52.715605741389837</v>
      </c>
      <c r="I210">
        <v>27.355078134571656</v>
      </c>
      <c r="J210">
        <v>32.355078134571656</v>
      </c>
      <c r="K210">
        <v>37.355078134571656</v>
      </c>
      <c r="M210" s="22">
        <v>42948</v>
      </c>
      <c r="N210">
        <v>106.96758964512435</v>
      </c>
      <c r="O210">
        <v>111.96758964512435</v>
      </c>
      <c r="P210">
        <v>116.96758964512435</v>
      </c>
      <c r="R210">
        <v>78.975692233843233</v>
      </c>
      <c r="S210">
        <v>83.975692233843233</v>
      </c>
      <c r="T210">
        <v>88.975692233843233</v>
      </c>
      <c r="V210">
        <v>0</v>
      </c>
      <c r="W210">
        <v>0</v>
      </c>
      <c r="X210">
        <v>0</v>
      </c>
      <c r="Z210">
        <v>1E-4</v>
      </c>
      <c r="AA210">
        <v>0.27601673823965084</v>
      </c>
      <c r="AB210">
        <v>1E-4</v>
      </c>
      <c r="AD210">
        <v>1E-4</v>
      </c>
      <c r="AE210">
        <v>0.13800836911982542</v>
      </c>
      <c r="AF210">
        <v>1E-4</v>
      </c>
      <c r="AH210">
        <v>1E-4</v>
      </c>
      <c r="AI210">
        <v>2.85</v>
      </c>
      <c r="AJ210">
        <v>1E-4</v>
      </c>
      <c r="AL210">
        <v>-0.01</v>
      </c>
      <c r="AM210">
        <v>1.425</v>
      </c>
      <c r="AN210">
        <v>0.01</v>
      </c>
      <c r="AP210">
        <v>67</v>
      </c>
      <c r="AQ210">
        <v>0.35</v>
      </c>
      <c r="BQ210">
        <v>43101</v>
      </c>
      <c r="BR210">
        <v>5.6574999999999998</v>
      </c>
      <c r="BS210">
        <v>5.6624999999999996</v>
      </c>
      <c r="BT210">
        <v>5.6675000000000004</v>
      </c>
      <c r="BU210">
        <v>0.16250000000000001</v>
      </c>
      <c r="BV210">
        <v>0.17</v>
      </c>
      <c r="BW210">
        <v>0.17749999999999999</v>
      </c>
      <c r="BX210">
        <v>-7.0000000000000007E-2</v>
      </c>
      <c r="BZ210">
        <v>7.0000000000000007E-2</v>
      </c>
      <c r="CA210">
        <v>0</v>
      </c>
      <c r="CB210">
        <v>0</v>
      </c>
      <c r="CC210">
        <v>5.6574999999999998</v>
      </c>
      <c r="CD210">
        <v>0.17749999999999999</v>
      </c>
    </row>
    <row r="211" spans="1:82">
      <c r="A211" s="22">
        <v>43221</v>
      </c>
      <c r="B211">
        <v>6.6033153909009018E-2</v>
      </c>
      <c r="D211" s="22">
        <v>42095</v>
      </c>
      <c r="E211">
        <v>40.75</v>
      </c>
      <c r="F211">
        <v>45.75</v>
      </c>
      <c r="G211">
        <v>50.75</v>
      </c>
      <c r="I211">
        <v>26.732324685025468</v>
      </c>
      <c r="J211">
        <v>31.732324685025468</v>
      </c>
      <c r="K211">
        <v>36.732324685025468</v>
      </c>
      <c r="M211" s="22">
        <v>42979</v>
      </c>
      <c r="N211">
        <v>99.967589645124349</v>
      </c>
      <c r="O211">
        <v>104.96758964512435</v>
      </c>
      <c r="P211">
        <v>109.96758964512435</v>
      </c>
      <c r="R211">
        <v>73.725692233843233</v>
      </c>
      <c r="S211">
        <v>78.725692233843233</v>
      </c>
      <c r="T211">
        <v>83.725692233843233</v>
      </c>
      <c r="V211">
        <v>0</v>
      </c>
      <c r="W211">
        <v>0</v>
      </c>
      <c r="X211">
        <v>0</v>
      </c>
      <c r="Z211">
        <v>1E-4</v>
      </c>
      <c r="AA211">
        <v>0.26248553233952387</v>
      </c>
      <c r="AB211">
        <v>1E-4</v>
      </c>
      <c r="AD211">
        <v>1E-4</v>
      </c>
      <c r="AE211">
        <v>0.13124276616976194</v>
      </c>
      <c r="AF211">
        <v>1E-4</v>
      </c>
      <c r="AH211">
        <v>1E-4</v>
      </c>
      <c r="AI211">
        <v>2.95</v>
      </c>
      <c r="AJ211">
        <v>1E-4</v>
      </c>
      <c r="AL211">
        <v>-0.01</v>
      </c>
      <c r="AM211">
        <v>1.4750000000000001</v>
      </c>
      <c r="AN211">
        <v>0.01</v>
      </c>
      <c r="AP211">
        <v>68</v>
      </c>
      <c r="AQ211">
        <v>0.35</v>
      </c>
      <c r="BQ211">
        <v>43132</v>
      </c>
      <c r="BR211">
        <v>5.5125000000000002</v>
      </c>
      <c r="BS211">
        <v>5.5175000000000001</v>
      </c>
      <c r="BT211">
        <v>5.5225</v>
      </c>
      <c r="BU211">
        <v>0.16250000000000001</v>
      </c>
      <c r="BV211">
        <v>0.17</v>
      </c>
      <c r="BW211">
        <v>0.17749999999999999</v>
      </c>
      <c r="BX211">
        <v>-7.0000000000000007E-2</v>
      </c>
      <c r="BZ211">
        <v>7.0000000000000007E-2</v>
      </c>
      <c r="CA211">
        <v>0</v>
      </c>
      <c r="CB211">
        <v>0</v>
      </c>
      <c r="CC211">
        <v>5.5125000000000002</v>
      </c>
      <c r="CD211">
        <v>0.17749999999999999</v>
      </c>
    </row>
    <row r="212" spans="1:82">
      <c r="A212" s="22">
        <v>43252</v>
      </c>
      <c r="B212">
        <v>6.6050706238836007E-2</v>
      </c>
      <c r="D212" s="22">
        <v>42125</v>
      </c>
      <c r="E212">
        <v>44.137740995768354</v>
      </c>
      <c r="F212">
        <v>49.137740995768354</v>
      </c>
      <c r="G212">
        <v>54.137740995768354</v>
      </c>
      <c r="I212">
        <v>26.732324685025468</v>
      </c>
      <c r="J212">
        <v>31.732324685025468</v>
      </c>
      <c r="K212">
        <v>36.732324685025468</v>
      </c>
      <c r="M212" s="22">
        <v>43009</v>
      </c>
      <c r="N212">
        <v>82.4</v>
      </c>
      <c r="O212">
        <v>87.4</v>
      </c>
      <c r="P212">
        <v>92.4</v>
      </c>
      <c r="R212">
        <v>60.55</v>
      </c>
      <c r="S212">
        <v>65.55</v>
      </c>
      <c r="T212">
        <v>70.55</v>
      </c>
      <c r="V212">
        <v>0</v>
      </c>
      <c r="W212">
        <v>0</v>
      </c>
      <c r="X212">
        <v>0</v>
      </c>
      <c r="Z212">
        <v>1E-4</v>
      </c>
      <c r="AA212">
        <v>0.2448043782705013</v>
      </c>
      <c r="AB212">
        <v>1E-4</v>
      </c>
      <c r="AD212">
        <v>1E-4</v>
      </c>
      <c r="AE212">
        <v>0.12240218913525065</v>
      </c>
      <c r="AF212">
        <v>1E-4</v>
      </c>
      <c r="AH212">
        <v>1E-4</v>
      </c>
      <c r="AI212">
        <v>2.65</v>
      </c>
      <c r="AJ212">
        <v>1E-4</v>
      </c>
      <c r="AL212">
        <v>-0.01</v>
      </c>
      <c r="AM212">
        <v>1.325</v>
      </c>
      <c r="AN212">
        <v>0.01</v>
      </c>
      <c r="AP212">
        <v>68</v>
      </c>
      <c r="AQ212">
        <v>0.35</v>
      </c>
      <c r="BQ212">
        <v>43160</v>
      </c>
      <c r="BR212">
        <v>5.3775000000000004</v>
      </c>
      <c r="BS212">
        <v>5.3825000000000003</v>
      </c>
      <c r="BT212">
        <v>5.3875000000000002</v>
      </c>
      <c r="BU212">
        <v>0.16250000000000001</v>
      </c>
      <c r="BV212">
        <v>0.17</v>
      </c>
      <c r="BW212">
        <v>0.17749999999999999</v>
      </c>
      <c r="BX212">
        <v>-7.0000000000000007E-2</v>
      </c>
      <c r="BZ212">
        <v>7.0000000000000007E-2</v>
      </c>
      <c r="CA212">
        <v>0</v>
      </c>
      <c r="CB212">
        <v>0</v>
      </c>
      <c r="CC212">
        <v>5.3775000000000004</v>
      </c>
      <c r="CD212">
        <v>0.17749999999999999</v>
      </c>
    </row>
    <row r="213" spans="1:82">
      <c r="A213" s="22">
        <v>43282</v>
      </c>
      <c r="B213">
        <v>6.6067692364572994E-2</v>
      </c>
      <c r="D213" s="22">
        <v>42156</v>
      </c>
      <c r="E213">
        <v>60.137740995768326</v>
      </c>
      <c r="F213">
        <v>65.137740995768326</v>
      </c>
      <c r="G213">
        <v>70.137740995768326</v>
      </c>
      <c r="I213">
        <v>24.732324685025468</v>
      </c>
      <c r="J213">
        <v>29.732324685025468</v>
      </c>
      <c r="K213">
        <v>34.732324685025468</v>
      </c>
      <c r="M213" s="22">
        <v>43040</v>
      </c>
      <c r="N213">
        <v>63.605102258448682</v>
      </c>
      <c r="O213">
        <v>68.605102258448682</v>
      </c>
      <c r="P213">
        <v>73.605102258448682</v>
      </c>
      <c r="R213">
        <v>46.453826693836547</v>
      </c>
      <c r="S213">
        <v>51.453826693836547</v>
      </c>
      <c r="T213">
        <v>56.453826693836547</v>
      </c>
      <c r="V213">
        <v>0</v>
      </c>
      <c r="W213">
        <v>0</v>
      </c>
      <c r="X213">
        <v>0</v>
      </c>
      <c r="Z213">
        <v>1E-4</v>
      </c>
      <c r="AA213">
        <v>0.24343811974532251</v>
      </c>
      <c r="AB213">
        <v>1E-4</v>
      </c>
      <c r="AD213">
        <v>1E-4</v>
      </c>
      <c r="AE213">
        <v>0.12171905987266125</v>
      </c>
      <c r="AF213">
        <v>1E-4</v>
      </c>
      <c r="AH213">
        <v>1E-4</v>
      </c>
      <c r="AI213">
        <v>1.9</v>
      </c>
      <c r="AJ213">
        <v>1E-4</v>
      </c>
      <c r="AL213">
        <v>-0.01</v>
      </c>
      <c r="AM213">
        <v>0.95</v>
      </c>
      <c r="AN213">
        <v>0.01</v>
      </c>
      <c r="AP213">
        <v>68</v>
      </c>
      <c r="AQ213">
        <v>0.35</v>
      </c>
      <c r="BQ213">
        <v>43191</v>
      </c>
      <c r="BR213">
        <v>5.2175000000000002</v>
      </c>
      <c r="BS213">
        <v>5.2225000000000001</v>
      </c>
      <c r="BT213">
        <v>5.2275</v>
      </c>
      <c r="BU213">
        <v>0.16250000000000001</v>
      </c>
      <c r="BV213">
        <v>0.17</v>
      </c>
      <c r="BW213">
        <v>0.17749999999999999</v>
      </c>
      <c r="BX213">
        <v>-7.0000000000000007E-2</v>
      </c>
      <c r="BZ213">
        <v>7.0000000000000007E-2</v>
      </c>
      <c r="CA213">
        <v>0</v>
      </c>
      <c r="CB213">
        <v>0</v>
      </c>
      <c r="CC213">
        <v>5.2175000000000002</v>
      </c>
      <c r="CD213">
        <v>0.17749999999999999</v>
      </c>
    </row>
    <row r="214" spans="1:82">
      <c r="A214" s="22">
        <v>43313</v>
      </c>
      <c r="B214">
        <v>6.6085244694601017E-2</v>
      </c>
      <c r="D214" s="22">
        <v>42186</v>
      </c>
      <c r="E214">
        <v>72.5</v>
      </c>
      <c r="F214">
        <v>77.5</v>
      </c>
      <c r="G214">
        <v>82.5</v>
      </c>
      <c r="I214">
        <v>37.709596171617548</v>
      </c>
      <c r="J214">
        <v>42.709596171617548</v>
      </c>
      <c r="K214">
        <v>47.709596171617548</v>
      </c>
      <c r="M214" s="22">
        <v>43070</v>
      </c>
      <c r="N214">
        <v>61.605102258448682</v>
      </c>
      <c r="O214">
        <v>66.605102258448682</v>
      </c>
      <c r="P214">
        <v>71.605102258448682</v>
      </c>
      <c r="R214">
        <v>44.953826693836547</v>
      </c>
      <c r="S214">
        <v>49.953826693836547</v>
      </c>
      <c r="T214">
        <v>54.953826693836547</v>
      </c>
      <c r="V214">
        <v>0</v>
      </c>
      <c r="W214">
        <v>0</v>
      </c>
      <c r="X214">
        <v>0</v>
      </c>
      <c r="Z214">
        <v>1E-4</v>
      </c>
      <c r="AA214">
        <v>0.24701407941055034</v>
      </c>
      <c r="AB214">
        <v>1E-4</v>
      </c>
      <c r="AD214">
        <v>1E-4</v>
      </c>
      <c r="AE214">
        <v>0.12350703970527517</v>
      </c>
      <c r="AF214">
        <v>1E-4</v>
      </c>
      <c r="AH214">
        <v>1E-4</v>
      </c>
      <c r="AI214">
        <v>1.7</v>
      </c>
      <c r="AJ214">
        <v>1E-4</v>
      </c>
      <c r="AL214">
        <v>-0.01</v>
      </c>
      <c r="AM214">
        <v>0.85</v>
      </c>
      <c r="AN214">
        <v>0.01</v>
      </c>
      <c r="AP214">
        <v>69</v>
      </c>
      <c r="AQ214">
        <v>0.35</v>
      </c>
      <c r="BQ214">
        <v>43221</v>
      </c>
      <c r="BR214">
        <v>5.1825000000000001</v>
      </c>
      <c r="BS214">
        <v>5.1875</v>
      </c>
      <c r="BT214">
        <v>5.1924999999999999</v>
      </c>
      <c r="BU214">
        <v>0.16250000000000001</v>
      </c>
      <c r="BV214">
        <v>0.17</v>
      </c>
      <c r="BW214">
        <v>0.17749999999999999</v>
      </c>
      <c r="BX214">
        <v>-7.0000000000000007E-2</v>
      </c>
      <c r="BZ214">
        <v>7.0000000000000007E-2</v>
      </c>
      <c r="CA214">
        <v>0</v>
      </c>
      <c r="CB214">
        <v>0</v>
      </c>
      <c r="CC214">
        <v>5.1825000000000001</v>
      </c>
      <c r="CD214">
        <v>0.17749999999999999</v>
      </c>
    </row>
    <row r="215" spans="1:82">
      <c r="A215" s="22">
        <v>43344</v>
      </c>
      <c r="B215">
        <v>6.6102797024731041E-2</v>
      </c>
      <c r="D215" s="22">
        <v>42217</v>
      </c>
      <c r="E215">
        <v>76.3039115188148</v>
      </c>
      <c r="F215">
        <v>81.3039115188148</v>
      </c>
      <c r="G215">
        <v>86.3039115188148</v>
      </c>
      <c r="I215">
        <v>41.709596171617548</v>
      </c>
      <c r="J215">
        <v>46.709596171617548</v>
      </c>
      <c r="K215">
        <v>51.709596171617548</v>
      </c>
      <c r="M215" s="22">
        <v>43101</v>
      </c>
      <c r="N215">
        <v>74.75</v>
      </c>
      <c r="O215">
        <v>79.75</v>
      </c>
      <c r="P215">
        <v>84.75</v>
      </c>
      <c r="R215">
        <v>54.8125</v>
      </c>
      <c r="S215">
        <v>59.8125</v>
      </c>
      <c r="T215">
        <v>64.8125</v>
      </c>
      <c r="V215">
        <v>0</v>
      </c>
      <c r="W215">
        <v>0</v>
      </c>
      <c r="X215">
        <v>0</v>
      </c>
      <c r="Z215">
        <v>1E-4</v>
      </c>
      <c r="AA215">
        <v>0.23193373217119159</v>
      </c>
      <c r="AB215">
        <v>1E-4</v>
      </c>
      <c r="AD215">
        <v>1E-4</v>
      </c>
      <c r="AE215">
        <v>0.1159668660855958</v>
      </c>
      <c r="AF215">
        <v>1E-4</v>
      </c>
      <c r="AH215">
        <v>1E-4</v>
      </c>
      <c r="AI215">
        <v>1.6</v>
      </c>
      <c r="AJ215">
        <v>1E-4</v>
      </c>
      <c r="AL215">
        <v>-0.01</v>
      </c>
      <c r="AM215">
        <v>0.8</v>
      </c>
      <c r="AN215">
        <v>0.01</v>
      </c>
      <c r="AP215">
        <v>69</v>
      </c>
      <c r="AQ215">
        <v>0.35</v>
      </c>
      <c r="BQ215">
        <v>43252</v>
      </c>
      <c r="BR215">
        <v>5.2024999999999997</v>
      </c>
      <c r="BS215">
        <v>5.2074999999999996</v>
      </c>
      <c r="BT215">
        <v>5.2125000000000004</v>
      </c>
      <c r="BU215">
        <v>0.16250000000000001</v>
      </c>
      <c r="BV215">
        <v>0.17</v>
      </c>
      <c r="BW215">
        <v>0.17749999999999999</v>
      </c>
      <c r="BX215">
        <v>-7.0000000000000007E-2</v>
      </c>
      <c r="BZ215">
        <v>7.0000000000000007E-2</v>
      </c>
      <c r="CA215">
        <v>0</v>
      </c>
      <c r="CB215">
        <v>0</v>
      </c>
      <c r="CC215">
        <v>5.2024999999999997</v>
      </c>
      <c r="CD215">
        <v>0.17749999999999999</v>
      </c>
    </row>
    <row r="216" spans="1:82">
      <c r="A216" s="22">
        <v>43374</v>
      </c>
      <c r="B216">
        <v>6.6119783150761016E-2</v>
      </c>
      <c r="D216" s="22">
        <v>42248</v>
      </c>
      <c r="E216">
        <v>68.3039115188148</v>
      </c>
      <c r="F216">
        <v>73.3039115188148</v>
      </c>
      <c r="G216">
        <v>78.3039115188148</v>
      </c>
      <c r="I216">
        <v>38.709596171617548</v>
      </c>
      <c r="J216">
        <v>43.709596171617548</v>
      </c>
      <c r="K216">
        <v>48.709596171617548</v>
      </c>
      <c r="M216" s="22">
        <v>43132</v>
      </c>
      <c r="N216">
        <v>68.395658907019524</v>
      </c>
      <c r="O216">
        <v>73.395658907019524</v>
      </c>
      <c r="P216">
        <v>78.395658907019524</v>
      </c>
      <c r="R216">
        <v>50.046744180264668</v>
      </c>
      <c r="S216">
        <v>55.046744180264668</v>
      </c>
      <c r="T216">
        <v>60.046744180264668</v>
      </c>
      <c r="V216">
        <v>0</v>
      </c>
      <c r="W216">
        <v>0</v>
      </c>
      <c r="X216">
        <v>0</v>
      </c>
      <c r="Z216">
        <v>1E-4</v>
      </c>
      <c r="AA216">
        <v>0.23449450357099555</v>
      </c>
      <c r="AB216">
        <v>1E-4</v>
      </c>
      <c r="AD216">
        <v>1E-4</v>
      </c>
      <c r="AE216">
        <v>0.11724725178549777</v>
      </c>
      <c r="AF216">
        <v>1E-4</v>
      </c>
      <c r="AH216">
        <v>1E-4</v>
      </c>
      <c r="AI216">
        <v>1.8</v>
      </c>
      <c r="AJ216">
        <v>1E-4</v>
      </c>
      <c r="AL216">
        <v>-0.01</v>
      </c>
      <c r="AM216">
        <v>0.9</v>
      </c>
      <c r="AN216">
        <v>0.01</v>
      </c>
      <c r="AP216">
        <v>69</v>
      </c>
      <c r="AQ216">
        <v>0.35</v>
      </c>
      <c r="BQ216">
        <v>43282</v>
      </c>
      <c r="BR216">
        <v>5.1955</v>
      </c>
      <c r="BS216">
        <v>5.2004999999999999</v>
      </c>
      <c r="BT216">
        <v>5.2054999999999998</v>
      </c>
      <c r="BU216">
        <v>0.16250000000000001</v>
      </c>
      <c r="BV216">
        <v>0.17</v>
      </c>
      <c r="BW216">
        <v>0.17749999999999999</v>
      </c>
      <c r="BX216">
        <v>-7.0000000000000007E-2</v>
      </c>
      <c r="BZ216">
        <v>7.0000000000000007E-2</v>
      </c>
      <c r="CA216">
        <v>0</v>
      </c>
      <c r="CB216">
        <v>0</v>
      </c>
      <c r="CC216">
        <v>5.1955</v>
      </c>
      <c r="CD216">
        <v>0.17749999999999999</v>
      </c>
    </row>
    <row r="217" spans="1:82">
      <c r="A217" s="22">
        <v>43405</v>
      </c>
      <c r="B217">
        <v>6.6137335481091991E-2</v>
      </c>
      <c r="D217" s="22">
        <v>42278</v>
      </c>
      <c r="E217">
        <v>51.9</v>
      </c>
      <c r="F217">
        <v>56.9</v>
      </c>
      <c r="G217">
        <v>61.9</v>
      </c>
      <c r="I217">
        <v>32.372110491051998</v>
      </c>
      <c r="J217">
        <v>37.372110491051998</v>
      </c>
      <c r="K217">
        <v>42.372110491051998</v>
      </c>
      <c r="M217" s="22">
        <v>43160</v>
      </c>
      <c r="N217">
        <v>66.395658907019524</v>
      </c>
      <c r="O217">
        <v>71.395658907019524</v>
      </c>
      <c r="P217">
        <v>76.395658907019524</v>
      </c>
      <c r="R217">
        <v>48.546744180264668</v>
      </c>
      <c r="S217">
        <v>53.546744180264668</v>
      </c>
      <c r="T217">
        <v>58.546744180264668</v>
      </c>
      <c r="V217">
        <v>0</v>
      </c>
      <c r="W217">
        <v>0</v>
      </c>
      <c r="X217">
        <v>0</v>
      </c>
      <c r="Z217">
        <v>1E-4</v>
      </c>
      <c r="AA217">
        <v>0.23818048377879902</v>
      </c>
      <c r="AB217">
        <v>1E-4</v>
      </c>
      <c r="AD217">
        <v>1E-4</v>
      </c>
      <c r="AE217">
        <v>0.11909024188939951</v>
      </c>
      <c r="AF217">
        <v>1E-4</v>
      </c>
      <c r="AH217">
        <v>1E-4</v>
      </c>
      <c r="AI217">
        <v>1.95</v>
      </c>
      <c r="AJ217">
        <v>1E-4</v>
      </c>
      <c r="AL217">
        <v>-0.01</v>
      </c>
      <c r="AM217">
        <v>0.97499999999999998</v>
      </c>
      <c r="AN217">
        <v>0.01</v>
      </c>
      <c r="AP217">
        <v>70</v>
      </c>
      <c r="AQ217">
        <v>0.35</v>
      </c>
      <c r="BQ217">
        <v>43313</v>
      </c>
      <c r="BR217">
        <v>5.1974999999999998</v>
      </c>
      <c r="BS217">
        <v>5.2024999999999997</v>
      </c>
      <c r="BT217">
        <v>5.2074999999999996</v>
      </c>
      <c r="BU217">
        <v>0.16250000000000001</v>
      </c>
      <c r="BV217">
        <v>0.17</v>
      </c>
      <c r="BW217">
        <v>0.17749999999999999</v>
      </c>
      <c r="BX217">
        <v>-7.0000000000000007E-2</v>
      </c>
      <c r="BZ217">
        <v>7.0000000000000007E-2</v>
      </c>
      <c r="CA217">
        <v>0</v>
      </c>
      <c r="CB217">
        <v>0</v>
      </c>
      <c r="CC217">
        <v>5.1974999999999998</v>
      </c>
      <c r="CD217">
        <v>0.17749999999999999</v>
      </c>
    </row>
    <row r="218" spans="1:82">
      <c r="A218" s="22">
        <v>43435</v>
      </c>
      <c r="B218">
        <v>6.6154321607316005E-2</v>
      </c>
      <c r="D218" s="22">
        <v>42309</v>
      </c>
      <c r="E218">
        <v>42.159275450328479</v>
      </c>
      <c r="F218">
        <v>47.159275450328479</v>
      </c>
      <c r="G218">
        <v>52.159275450328479</v>
      </c>
      <c r="I218">
        <v>27.372110491051998</v>
      </c>
      <c r="J218">
        <v>32.372110491051998</v>
      </c>
      <c r="K218">
        <v>37.372110491051998</v>
      </c>
      <c r="M218" s="22">
        <v>43191</v>
      </c>
      <c r="N218">
        <v>58.5</v>
      </c>
      <c r="O218">
        <v>63.5</v>
      </c>
      <c r="P218">
        <v>68.5</v>
      </c>
      <c r="R218">
        <v>42.625</v>
      </c>
      <c r="S218">
        <v>47.625</v>
      </c>
      <c r="T218">
        <v>52.625</v>
      </c>
      <c r="V218">
        <v>0</v>
      </c>
      <c r="W218">
        <v>0</v>
      </c>
      <c r="X218">
        <v>0</v>
      </c>
      <c r="Z218">
        <v>1E-4</v>
      </c>
      <c r="AA218">
        <v>0.23010799093725626</v>
      </c>
      <c r="AB218">
        <v>1E-4</v>
      </c>
      <c r="AD218">
        <v>1E-4</v>
      </c>
      <c r="AE218">
        <v>0.11505399546862813</v>
      </c>
      <c r="AF218">
        <v>1E-4</v>
      </c>
      <c r="AH218">
        <v>1E-4</v>
      </c>
      <c r="AI218">
        <v>2</v>
      </c>
      <c r="AJ218">
        <v>1E-4</v>
      </c>
      <c r="AL218">
        <v>-0.01</v>
      </c>
      <c r="AM218">
        <v>1</v>
      </c>
      <c r="AN218">
        <v>0.01</v>
      </c>
      <c r="AP218">
        <v>70</v>
      </c>
      <c r="AQ218">
        <v>0.35</v>
      </c>
      <c r="BQ218">
        <v>43344</v>
      </c>
      <c r="BR218">
        <v>5.2145000000000001</v>
      </c>
      <c r="BS218">
        <v>5.2195000000000009</v>
      </c>
      <c r="BT218">
        <v>5.2245000000000008</v>
      </c>
      <c r="BU218">
        <v>0.16250000000000001</v>
      </c>
      <c r="BV218">
        <v>0.17</v>
      </c>
      <c r="BW218">
        <v>0.17749999999999999</v>
      </c>
      <c r="BX218">
        <v>-7.0000000000000007E-2</v>
      </c>
      <c r="BZ218">
        <v>7.0000000000000007E-2</v>
      </c>
      <c r="CA218">
        <v>0</v>
      </c>
      <c r="CB218">
        <v>0</v>
      </c>
      <c r="CC218">
        <v>5.2145000000000001</v>
      </c>
      <c r="CD218">
        <v>0.17749999999999999</v>
      </c>
    </row>
    <row r="219" spans="1:82">
      <c r="A219" s="22">
        <v>43466</v>
      </c>
      <c r="B219">
        <v>6.6171873937849013E-2</v>
      </c>
      <c r="D219" s="22">
        <v>42339</v>
      </c>
      <c r="E219">
        <v>41.159275450328479</v>
      </c>
      <c r="F219">
        <v>46.159275450328479</v>
      </c>
      <c r="G219">
        <v>51.159275450328479</v>
      </c>
      <c r="I219">
        <v>27.372110491051998</v>
      </c>
      <c r="J219">
        <v>32.372110491051998</v>
      </c>
      <c r="K219">
        <v>37.372110491051998</v>
      </c>
      <c r="M219" s="22">
        <v>43221</v>
      </c>
      <c r="N219">
        <v>61.818252129375253</v>
      </c>
      <c r="O219">
        <v>66.818252129375253</v>
      </c>
      <c r="P219">
        <v>71.818252129375253</v>
      </c>
      <c r="R219">
        <v>45.113689097031482</v>
      </c>
      <c r="S219">
        <v>50.113689097031482</v>
      </c>
      <c r="T219">
        <v>55.113689097031482</v>
      </c>
      <c r="V219">
        <v>0</v>
      </c>
      <c r="W219">
        <v>0</v>
      </c>
      <c r="X219">
        <v>0</v>
      </c>
      <c r="Z219">
        <v>1E-4</v>
      </c>
      <c r="AA219">
        <v>0.23005260215537626</v>
      </c>
      <c r="AB219">
        <v>1E-4</v>
      </c>
      <c r="AD219">
        <v>1E-4</v>
      </c>
      <c r="AE219">
        <v>0.11502630107768813</v>
      </c>
      <c r="AF219">
        <v>1E-4</v>
      </c>
      <c r="AH219">
        <v>1E-4</v>
      </c>
      <c r="AI219">
        <v>2.15</v>
      </c>
      <c r="AJ219">
        <v>1E-4</v>
      </c>
      <c r="AL219">
        <v>-0.01</v>
      </c>
      <c r="AM219">
        <v>1.075</v>
      </c>
      <c r="AN219">
        <v>0.01</v>
      </c>
      <c r="AP219">
        <v>70</v>
      </c>
      <c r="AQ219">
        <v>0.35</v>
      </c>
      <c r="BQ219">
        <v>43374</v>
      </c>
      <c r="BR219">
        <v>5.2245000000000008</v>
      </c>
      <c r="BS219">
        <v>5.2295000000000007</v>
      </c>
      <c r="BT219">
        <v>5.2345000000000006</v>
      </c>
      <c r="BU219">
        <v>0.16250000000000001</v>
      </c>
      <c r="BV219">
        <v>0.17</v>
      </c>
      <c r="BW219">
        <v>0.17749999999999999</v>
      </c>
      <c r="BX219">
        <v>-7.0000000000000007E-2</v>
      </c>
      <c r="BZ219">
        <v>7.0000000000000007E-2</v>
      </c>
      <c r="CA219">
        <v>0</v>
      </c>
      <c r="CB219">
        <v>0</v>
      </c>
      <c r="CC219">
        <v>5.2245000000000008</v>
      </c>
      <c r="CD219">
        <v>0.17749999999999999</v>
      </c>
    </row>
    <row r="220" spans="1:82">
      <c r="A220" s="22">
        <v>43497</v>
      </c>
      <c r="B220">
        <v>6.6189426268481996E-2</v>
      </c>
      <c r="D220" s="22">
        <v>42370</v>
      </c>
      <c r="E220">
        <v>43.25</v>
      </c>
      <c r="F220">
        <v>48.25</v>
      </c>
      <c r="G220">
        <v>53.25</v>
      </c>
      <c r="I220">
        <v>28.555078134571659</v>
      </c>
      <c r="J220">
        <v>33.555078134571659</v>
      </c>
      <c r="K220">
        <v>38.555078134571659</v>
      </c>
      <c r="M220" s="22">
        <v>43252</v>
      </c>
      <c r="N220">
        <v>85.818252129375281</v>
      </c>
      <c r="O220">
        <v>90.818252129375281</v>
      </c>
      <c r="P220">
        <v>95.818252129375281</v>
      </c>
      <c r="R220">
        <v>63.113689097031482</v>
      </c>
      <c r="S220">
        <v>68.113689097031482</v>
      </c>
      <c r="T220">
        <v>73.113689097031482</v>
      </c>
      <c r="V220">
        <v>0</v>
      </c>
      <c r="W220">
        <v>0</v>
      </c>
      <c r="X220">
        <v>0</v>
      </c>
      <c r="Z220">
        <v>1E-4</v>
      </c>
      <c r="AA220">
        <v>0.25513792771689547</v>
      </c>
      <c r="AB220">
        <v>1E-4</v>
      </c>
      <c r="AD220">
        <v>1E-4</v>
      </c>
      <c r="AE220">
        <v>0.12756896385844774</v>
      </c>
      <c r="AF220">
        <v>1E-4</v>
      </c>
      <c r="AH220">
        <v>1E-4</v>
      </c>
      <c r="AI220">
        <v>1.95</v>
      </c>
      <c r="AJ220">
        <v>1E-4</v>
      </c>
      <c r="AL220">
        <v>-0.01</v>
      </c>
      <c r="AM220">
        <v>0.97499999999999998</v>
      </c>
      <c r="AN220">
        <v>0.01</v>
      </c>
      <c r="AP220">
        <v>71</v>
      </c>
      <c r="AQ220">
        <v>0.35</v>
      </c>
      <c r="BQ220">
        <v>43405</v>
      </c>
      <c r="BR220">
        <v>5.3695000000000004</v>
      </c>
      <c r="BS220">
        <v>5.3745000000000003</v>
      </c>
      <c r="BT220">
        <v>5.3795000000000002</v>
      </c>
      <c r="BU220">
        <v>0.16250000000000001</v>
      </c>
      <c r="BV220">
        <v>0.17</v>
      </c>
      <c r="BW220">
        <v>0.17749999999999999</v>
      </c>
      <c r="BX220">
        <v>-7.0000000000000007E-2</v>
      </c>
      <c r="BZ220">
        <v>7.0000000000000007E-2</v>
      </c>
      <c r="CA220">
        <v>0</v>
      </c>
      <c r="CB220">
        <v>0</v>
      </c>
      <c r="CC220">
        <v>5.3695000000000004</v>
      </c>
      <c r="CD220">
        <v>0.17749999999999999</v>
      </c>
    </row>
    <row r="221" spans="1:82">
      <c r="A221" s="22">
        <v>43525</v>
      </c>
      <c r="B221">
        <v>6.6205279986562005E-2</v>
      </c>
      <c r="D221" s="22">
        <v>42401</v>
      </c>
      <c r="E221">
        <v>43.94229012993307</v>
      </c>
      <c r="F221">
        <v>48.94229012993307</v>
      </c>
      <c r="G221">
        <v>53.94229012993307</v>
      </c>
      <c r="I221">
        <v>27.605078134571656</v>
      </c>
      <c r="J221">
        <v>32.605078134571656</v>
      </c>
      <c r="K221">
        <v>37.605078134571656</v>
      </c>
      <c r="M221" s="22">
        <v>43282</v>
      </c>
      <c r="N221">
        <v>106.25</v>
      </c>
      <c r="O221">
        <v>111.25</v>
      </c>
      <c r="P221">
        <v>116.25</v>
      </c>
      <c r="R221">
        <v>78.4375</v>
      </c>
      <c r="S221">
        <v>83.4375</v>
      </c>
      <c r="T221">
        <v>88.4375</v>
      </c>
      <c r="V221">
        <v>0</v>
      </c>
      <c r="W221">
        <v>0</v>
      </c>
      <c r="X221">
        <v>0</v>
      </c>
      <c r="Z221">
        <v>1E-4</v>
      </c>
      <c r="AA221">
        <v>0.25527510490519773</v>
      </c>
      <c r="AB221">
        <v>1E-4</v>
      </c>
      <c r="AD221">
        <v>1E-4</v>
      </c>
      <c r="AE221">
        <v>0.12763755245259886</v>
      </c>
      <c r="AF221">
        <v>1E-4</v>
      </c>
      <c r="AH221">
        <v>1E-4</v>
      </c>
      <c r="AI221">
        <v>2.1</v>
      </c>
      <c r="AJ221">
        <v>1E-4</v>
      </c>
      <c r="AL221">
        <v>-0.01</v>
      </c>
      <c r="AM221">
        <v>1.05</v>
      </c>
      <c r="AN221">
        <v>0.01</v>
      </c>
      <c r="AP221">
        <v>71</v>
      </c>
      <c r="AQ221">
        <v>0.35</v>
      </c>
      <c r="BQ221">
        <v>43435</v>
      </c>
      <c r="BR221">
        <v>5.509500000000001</v>
      </c>
      <c r="BS221">
        <v>5.5145000000000008</v>
      </c>
      <c r="BT221">
        <v>5.5195000000000007</v>
      </c>
      <c r="BU221">
        <v>0.16250000000000001</v>
      </c>
      <c r="BV221">
        <v>0.17</v>
      </c>
      <c r="BW221">
        <v>0.17749999999999999</v>
      </c>
      <c r="BX221">
        <v>-7.0000000000000007E-2</v>
      </c>
      <c r="BZ221">
        <v>7.0000000000000007E-2</v>
      </c>
      <c r="CA221">
        <v>0</v>
      </c>
      <c r="CB221">
        <v>0</v>
      </c>
      <c r="CC221">
        <v>5.509500000000001</v>
      </c>
      <c r="CD221">
        <v>0.17749999999999999</v>
      </c>
    </row>
    <row r="222" spans="1:82">
      <c r="A222" s="22">
        <v>43556</v>
      </c>
      <c r="B222">
        <v>6.6222832317389999E-2</v>
      </c>
      <c r="D222" s="22">
        <v>42430</v>
      </c>
      <c r="E222">
        <v>42.94229012993307</v>
      </c>
      <c r="F222">
        <v>47.94229012993307</v>
      </c>
      <c r="G222">
        <v>52.94229012993307</v>
      </c>
      <c r="I222">
        <v>27.605078134571656</v>
      </c>
      <c r="J222">
        <v>32.605078134571656</v>
      </c>
      <c r="K222">
        <v>37.605078134571656</v>
      </c>
      <c r="M222" s="22">
        <v>43313</v>
      </c>
      <c r="N222">
        <v>107.29942870827912</v>
      </c>
      <c r="O222">
        <v>112.29942870827912</v>
      </c>
      <c r="P222">
        <v>117.29942870827912</v>
      </c>
      <c r="R222">
        <v>79.224571531209307</v>
      </c>
      <c r="S222">
        <v>84.224571531209307</v>
      </c>
      <c r="T222">
        <v>89.224571531209307</v>
      </c>
      <c r="V222">
        <v>0</v>
      </c>
      <c r="W222">
        <v>0</v>
      </c>
      <c r="X222">
        <v>0</v>
      </c>
      <c r="Z222">
        <v>1E-4</v>
      </c>
      <c r="AA222">
        <v>0.27447354223355791</v>
      </c>
      <c r="AB222">
        <v>1E-4</v>
      </c>
      <c r="AD222">
        <v>1E-4</v>
      </c>
      <c r="AE222">
        <v>0.13723677111677896</v>
      </c>
      <c r="AF222">
        <v>1E-4</v>
      </c>
      <c r="AH222">
        <v>1E-4</v>
      </c>
      <c r="AI222">
        <v>2.85</v>
      </c>
      <c r="AJ222">
        <v>1E-4</v>
      </c>
      <c r="AL222">
        <v>-0.01</v>
      </c>
      <c r="AM222">
        <v>1.425</v>
      </c>
      <c r="AN222">
        <v>0.01</v>
      </c>
      <c r="AP222">
        <v>71</v>
      </c>
      <c r="AQ222">
        <v>0.35</v>
      </c>
      <c r="BQ222">
        <v>43466</v>
      </c>
      <c r="BR222">
        <v>5.8250000000000002</v>
      </c>
      <c r="BS222">
        <v>5.83</v>
      </c>
      <c r="BT222">
        <v>5.835</v>
      </c>
      <c r="BU222">
        <v>0.16250000000000001</v>
      </c>
      <c r="BV222">
        <v>0.17</v>
      </c>
      <c r="BW222">
        <v>0.17749999999999999</v>
      </c>
      <c r="BX222">
        <v>-7.0000000000000007E-2</v>
      </c>
      <c r="BZ222">
        <v>7.0000000000000007E-2</v>
      </c>
      <c r="CA222">
        <v>0</v>
      </c>
      <c r="CB222">
        <v>0</v>
      </c>
      <c r="CC222">
        <v>5.8250000000000002</v>
      </c>
      <c r="CD222">
        <v>0.17749999999999999</v>
      </c>
    </row>
    <row r="223" spans="1:82">
      <c r="A223" s="22">
        <v>43586</v>
      </c>
      <c r="B223">
        <v>6.6239818444096002E-2</v>
      </c>
      <c r="D223" s="22">
        <v>42461</v>
      </c>
      <c r="E223">
        <v>41</v>
      </c>
      <c r="F223">
        <v>46</v>
      </c>
      <c r="G223">
        <v>51</v>
      </c>
      <c r="I223">
        <v>26.982324685025468</v>
      </c>
      <c r="J223">
        <v>31.982324685025468</v>
      </c>
      <c r="K223">
        <v>36.982324685025468</v>
      </c>
      <c r="M223" s="22">
        <v>43344</v>
      </c>
      <c r="N223">
        <v>100.29942870827912</v>
      </c>
      <c r="O223">
        <v>105.29942870827912</v>
      </c>
      <c r="P223">
        <v>110.29942870827912</v>
      </c>
      <c r="R223">
        <v>73.974571531209307</v>
      </c>
      <c r="S223">
        <v>78.974571531209307</v>
      </c>
      <c r="T223">
        <v>83.974571531209307</v>
      </c>
      <c r="V223">
        <v>0</v>
      </c>
      <c r="W223">
        <v>0</v>
      </c>
      <c r="X223">
        <v>0</v>
      </c>
      <c r="Z223">
        <v>1E-4</v>
      </c>
      <c r="AA223">
        <v>0.26161889662843735</v>
      </c>
      <c r="AB223">
        <v>1E-4</v>
      </c>
      <c r="AD223">
        <v>1E-4</v>
      </c>
      <c r="AE223">
        <v>0.13080944831421867</v>
      </c>
      <c r="AF223">
        <v>1E-4</v>
      </c>
      <c r="AH223">
        <v>1E-4</v>
      </c>
      <c r="AI223">
        <v>2.95</v>
      </c>
      <c r="AJ223">
        <v>1E-4</v>
      </c>
      <c r="AL223">
        <v>-0.01</v>
      </c>
      <c r="AM223">
        <v>1.4750000000000001</v>
      </c>
      <c r="AN223">
        <v>0.01</v>
      </c>
      <c r="AP223">
        <v>72</v>
      </c>
      <c r="AQ223">
        <v>0.35</v>
      </c>
      <c r="BQ223">
        <v>43497</v>
      </c>
      <c r="BR223">
        <v>5.68</v>
      </c>
      <c r="BS223">
        <v>5.6849999999999996</v>
      </c>
      <c r="BT223">
        <v>5.69</v>
      </c>
      <c r="BU223">
        <v>0.16250000000000001</v>
      </c>
      <c r="BV223">
        <v>0.17</v>
      </c>
      <c r="BW223">
        <v>0.17749999999999999</v>
      </c>
      <c r="BX223">
        <v>-7.0000000000000007E-2</v>
      </c>
      <c r="BZ223">
        <v>7.0000000000000007E-2</v>
      </c>
      <c r="CA223">
        <v>0</v>
      </c>
      <c r="CB223">
        <v>0</v>
      </c>
      <c r="CC223">
        <v>5.68</v>
      </c>
      <c r="CD223">
        <v>0.17749999999999999</v>
      </c>
    </row>
    <row r="224" spans="1:82">
      <c r="A224" s="22">
        <v>43617</v>
      </c>
      <c r="B224">
        <v>6.6257370775125002E-2</v>
      </c>
      <c r="D224" s="22">
        <v>42491</v>
      </c>
      <c r="E224">
        <v>44.364578040304004</v>
      </c>
      <c r="F224">
        <v>49.364578040304004</v>
      </c>
      <c r="G224">
        <v>54.364578040304004</v>
      </c>
      <c r="I224">
        <v>26.982324685025468</v>
      </c>
      <c r="J224">
        <v>31.982324685025468</v>
      </c>
      <c r="K224">
        <v>36.982324685025468</v>
      </c>
      <c r="M224" s="22">
        <v>43374</v>
      </c>
      <c r="N224">
        <v>82.65</v>
      </c>
      <c r="O224">
        <v>87.65</v>
      </c>
      <c r="P224">
        <v>92.65</v>
      </c>
      <c r="R224">
        <v>60.737499999999997</v>
      </c>
      <c r="S224">
        <v>65.737499999999997</v>
      </c>
      <c r="T224">
        <v>70.737499999999997</v>
      </c>
      <c r="V224">
        <v>0</v>
      </c>
      <c r="W224">
        <v>0</v>
      </c>
      <c r="X224">
        <v>0</v>
      </c>
      <c r="Z224">
        <v>1E-4</v>
      </c>
      <c r="AA224">
        <v>0.24482180026286587</v>
      </c>
      <c r="AB224">
        <v>1E-4</v>
      </c>
      <c r="AD224">
        <v>1E-4</v>
      </c>
      <c r="AE224">
        <v>0.12241090013143294</v>
      </c>
      <c r="AF224">
        <v>1E-4</v>
      </c>
      <c r="AH224">
        <v>1E-4</v>
      </c>
      <c r="AI224">
        <v>2.65</v>
      </c>
      <c r="AJ224">
        <v>1E-4</v>
      </c>
      <c r="AL224">
        <v>-0.01</v>
      </c>
      <c r="AM224">
        <v>1.325</v>
      </c>
      <c r="AN224">
        <v>0.01</v>
      </c>
      <c r="AP224">
        <v>72</v>
      </c>
      <c r="AQ224">
        <v>0.35</v>
      </c>
      <c r="BQ224">
        <v>43525</v>
      </c>
      <c r="BR224">
        <v>5.5449999999999999</v>
      </c>
      <c r="BS224">
        <v>5.55</v>
      </c>
      <c r="BT224">
        <v>5.5549999999999997</v>
      </c>
      <c r="BU224">
        <v>0.16250000000000001</v>
      </c>
      <c r="BV224">
        <v>0.17</v>
      </c>
      <c r="BW224">
        <v>0.17749999999999999</v>
      </c>
      <c r="BX224">
        <v>-7.0000000000000007E-2</v>
      </c>
      <c r="BZ224">
        <v>7.0000000000000007E-2</v>
      </c>
      <c r="CA224">
        <v>0</v>
      </c>
      <c r="CB224">
        <v>0</v>
      </c>
      <c r="CC224">
        <v>5.5449999999999999</v>
      </c>
      <c r="CD224">
        <v>0.17749999999999999</v>
      </c>
    </row>
    <row r="225" spans="1:82">
      <c r="A225" s="22">
        <v>43647</v>
      </c>
      <c r="B225">
        <v>6.6274356902024018E-2</v>
      </c>
      <c r="D225" s="22">
        <v>42522</v>
      </c>
      <c r="E225">
        <v>60.364578040303968</v>
      </c>
      <c r="F225">
        <v>65.364578040303968</v>
      </c>
      <c r="G225">
        <v>70.364578040303968</v>
      </c>
      <c r="I225">
        <v>24.982324685025468</v>
      </c>
      <c r="J225">
        <v>29.982324685025468</v>
      </c>
      <c r="K225">
        <v>34.982324685025468</v>
      </c>
      <c r="M225" s="22">
        <v>43405</v>
      </c>
      <c r="N225">
        <v>63.82801566250879</v>
      </c>
      <c r="O225">
        <v>68.82801566250879</v>
      </c>
      <c r="P225">
        <v>73.82801566250879</v>
      </c>
      <c r="R225">
        <v>46.621011746881635</v>
      </c>
      <c r="S225">
        <v>51.621011746881635</v>
      </c>
      <c r="T225">
        <v>56.621011746881635</v>
      </c>
      <c r="V225">
        <v>0</v>
      </c>
      <c r="W225">
        <v>0</v>
      </c>
      <c r="X225">
        <v>0</v>
      </c>
      <c r="Z225">
        <v>1E-4</v>
      </c>
      <c r="AA225">
        <v>0.24352385466394602</v>
      </c>
      <c r="AB225">
        <v>1E-4</v>
      </c>
      <c r="AD225">
        <v>1E-4</v>
      </c>
      <c r="AE225">
        <v>0.12176192733197301</v>
      </c>
      <c r="AF225">
        <v>1E-4</v>
      </c>
      <c r="AH225">
        <v>1E-4</v>
      </c>
      <c r="AI225">
        <v>1.9</v>
      </c>
      <c r="AJ225">
        <v>1E-4</v>
      </c>
      <c r="AL225">
        <v>-0.01</v>
      </c>
      <c r="AM225">
        <v>0.95</v>
      </c>
      <c r="AN225">
        <v>0.01</v>
      </c>
      <c r="AP225">
        <v>72</v>
      </c>
      <c r="AQ225">
        <v>0.35</v>
      </c>
      <c r="BQ225">
        <v>43556</v>
      </c>
      <c r="BR225">
        <v>5.3849999999999998</v>
      </c>
      <c r="BS225">
        <v>5.39</v>
      </c>
      <c r="BT225">
        <v>5.3949999999999996</v>
      </c>
      <c r="BU225">
        <v>0.16250000000000001</v>
      </c>
      <c r="BV225">
        <v>0.17</v>
      </c>
      <c r="BW225">
        <v>0.17749999999999999</v>
      </c>
      <c r="BX225">
        <v>-7.0000000000000007E-2</v>
      </c>
      <c r="BZ225">
        <v>7.0000000000000007E-2</v>
      </c>
      <c r="CA225">
        <v>0</v>
      </c>
      <c r="CB225">
        <v>0</v>
      </c>
      <c r="CC225">
        <v>5.3849999999999998</v>
      </c>
      <c r="CD225">
        <v>0.17749999999999999</v>
      </c>
    </row>
    <row r="226" spans="1:82">
      <c r="A226" s="22">
        <v>43678</v>
      </c>
      <c r="B226">
        <v>6.6291909233254009E-2</v>
      </c>
      <c r="D226" s="22">
        <v>42552</v>
      </c>
      <c r="E226">
        <v>72.75</v>
      </c>
      <c r="F226">
        <v>77.75</v>
      </c>
      <c r="G226">
        <v>82.75</v>
      </c>
      <c r="I226">
        <v>37.959596171617548</v>
      </c>
      <c r="J226">
        <v>42.959596171617548</v>
      </c>
      <c r="K226">
        <v>47.959596171617548</v>
      </c>
      <c r="M226" s="22">
        <v>43435</v>
      </c>
      <c r="N226">
        <v>61.82801566250879</v>
      </c>
      <c r="O226">
        <v>66.82801566250879</v>
      </c>
      <c r="P226">
        <v>71.82801566250879</v>
      </c>
      <c r="R226">
        <v>45.121011746881635</v>
      </c>
      <c r="S226">
        <v>50.121011746881635</v>
      </c>
      <c r="T226">
        <v>55.121011746881635</v>
      </c>
      <c r="V226">
        <v>0</v>
      </c>
      <c r="W226">
        <v>0</v>
      </c>
      <c r="X226">
        <v>0</v>
      </c>
      <c r="Z226">
        <v>1E-4</v>
      </c>
      <c r="AA226">
        <v>0.24692101634591246</v>
      </c>
      <c r="AB226">
        <v>1E-4</v>
      </c>
      <c r="AD226">
        <v>1E-4</v>
      </c>
      <c r="AE226">
        <v>0.12346050817295623</v>
      </c>
      <c r="AF226">
        <v>1E-4</v>
      </c>
      <c r="AH226">
        <v>1E-4</v>
      </c>
      <c r="AI226">
        <v>1.7</v>
      </c>
      <c r="AJ226">
        <v>1E-4</v>
      </c>
      <c r="AL226">
        <v>-0.01</v>
      </c>
      <c r="AM226">
        <v>0.85</v>
      </c>
      <c r="AN226">
        <v>0.01</v>
      </c>
      <c r="AP226">
        <v>73</v>
      </c>
      <c r="AQ226">
        <v>0.35</v>
      </c>
      <c r="BQ226">
        <v>43586</v>
      </c>
      <c r="BR226">
        <v>5.35</v>
      </c>
      <c r="BS226">
        <v>5.3550000000000004</v>
      </c>
      <c r="BT226">
        <v>5.36</v>
      </c>
      <c r="BU226">
        <v>0.16250000000000001</v>
      </c>
      <c r="BV226">
        <v>0.17</v>
      </c>
      <c r="BW226">
        <v>0.17749999999999999</v>
      </c>
      <c r="BX226">
        <v>-7.0000000000000007E-2</v>
      </c>
      <c r="BZ226">
        <v>7.0000000000000007E-2</v>
      </c>
      <c r="CA226">
        <v>0</v>
      </c>
      <c r="CB226">
        <v>0</v>
      </c>
      <c r="CC226">
        <v>5.35</v>
      </c>
      <c r="CD226">
        <v>0.17749999999999999</v>
      </c>
    </row>
    <row r="227" spans="1:82">
      <c r="A227" s="22">
        <v>43709</v>
      </c>
      <c r="B227">
        <v>6.6309461564586031E-2</v>
      </c>
      <c r="D227" s="22">
        <v>42583</v>
      </c>
      <c r="E227">
        <v>76.635750581969575</v>
      </c>
      <c r="F227">
        <v>81.635750581969575</v>
      </c>
      <c r="G227">
        <v>86.635750581969575</v>
      </c>
      <c r="I227">
        <v>41.959596171617548</v>
      </c>
      <c r="J227">
        <v>46.959596171617548</v>
      </c>
      <c r="K227">
        <v>51.959596171617548</v>
      </c>
      <c r="M227" s="22">
        <v>43466</v>
      </c>
      <c r="N227">
        <v>75</v>
      </c>
      <c r="O227">
        <v>80</v>
      </c>
      <c r="P227">
        <v>85</v>
      </c>
      <c r="R227">
        <v>55</v>
      </c>
      <c r="S227">
        <v>60</v>
      </c>
      <c r="T227">
        <v>65</v>
      </c>
      <c r="V227">
        <v>0</v>
      </c>
      <c r="W227">
        <v>0</v>
      </c>
      <c r="X227">
        <v>0</v>
      </c>
      <c r="Z227">
        <v>1E-4</v>
      </c>
      <c r="AA227">
        <v>0.23259468646852166</v>
      </c>
      <c r="AB227">
        <v>1E-4</v>
      </c>
      <c r="AD227">
        <v>1E-4</v>
      </c>
      <c r="AE227">
        <v>0.11629734323426083</v>
      </c>
      <c r="AF227">
        <v>1E-4</v>
      </c>
      <c r="AH227">
        <v>1E-4</v>
      </c>
      <c r="AI227">
        <v>1.6</v>
      </c>
      <c r="AJ227">
        <v>1E-4</v>
      </c>
      <c r="AL227">
        <v>-0.01</v>
      </c>
      <c r="AM227">
        <v>0.8</v>
      </c>
      <c r="AN227">
        <v>0.01</v>
      </c>
      <c r="AP227">
        <v>73</v>
      </c>
      <c r="AQ227">
        <v>0.35</v>
      </c>
      <c r="BQ227">
        <v>43617</v>
      </c>
      <c r="BR227">
        <v>5.37</v>
      </c>
      <c r="BS227">
        <v>5.375</v>
      </c>
      <c r="BT227">
        <v>5.38</v>
      </c>
      <c r="BU227">
        <v>0.16250000000000001</v>
      </c>
      <c r="BV227">
        <v>0.17</v>
      </c>
      <c r="BW227">
        <v>0.17749999999999999</v>
      </c>
      <c r="BX227">
        <v>-7.0000000000000007E-2</v>
      </c>
      <c r="BZ227">
        <v>7.0000000000000007E-2</v>
      </c>
      <c r="CA227">
        <v>0</v>
      </c>
      <c r="CB227">
        <v>0</v>
      </c>
      <c r="CC227">
        <v>5.37</v>
      </c>
      <c r="CD227">
        <v>0.17749999999999999</v>
      </c>
    </row>
    <row r="228" spans="1:82">
      <c r="A228" s="22">
        <v>43739</v>
      </c>
      <c r="B228">
        <v>6.6326447691779006E-2</v>
      </c>
      <c r="D228" s="22">
        <v>42614</v>
      </c>
      <c r="E228">
        <v>68.635750581969575</v>
      </c>
      <c r="F228">
        <v>73.635750581969575</v>
      </c>
      <c r="G228">
        <v>78.635750581969575</v>
      </c>
      <c r="I228">
        <v>38.959596171617548</v>
      </c>
      <c r="J228">
        <v>43.959596171617548</v>
      </c>
      <c r="K228">
        <v>48.959596171617548</v>
      </c>
      <c r="M228" s="22">
        <v>43497</v>
      </c>
      <c r="N228">
        <v>68.622343295562757</v>
      </c>
      <c r="O228">
        <v>73.622343295562757</v>
      </c>
      <c r="P228">
        <v>78.622343295562757</v>
      </c>
      <c r="R228">
        <v>50.216757471672096</v>
      </c>
      <c r="S228">
        <v>55.216757471672096</v>
      </c>
      <c r="T228">
        <v>60.216757471672096</v>
      </c>
      <c r="V228">
        <v>0</v>
      </c>
      <c r="W228">
        <v>0</v>
      </c>
      <c r="X228">
        <v>0</v>
      </c>
      <c r="Z228">
        <v>1E-4</v>
      </c>
      <c r="AA228">
        <v>0.2350274192983354</v>
      </c>
      <c r="AB228">
        <v>1E-4</v>
      </c>
      <c r="AD228">
        <v>1E-4</v>
      </c>
      <c r="AE228">
        <v>0.1175137096491677</v>
      </c>
      <c r="AF228">
        <v>1E-4</v>
      </c>
      <c r="AH228">
        <v>1E-4</v>
      </c>
      <c r="AI228">
        <v>1.8</v>
      </c>
      <c r="AJ228">
        <v>1E-4</v>
      </c>
      <c r="AL228">
        <v>-0.01</v>
      </c>
      <c r="AM228">
        <v>0.9</v>
      </c>
      <c r="AN228">
        <v>0.01</v>
      </c>
      <c r="AP228">
        <v>73</v>
      </c>
      <c r="AQ228">
        <v>0.35</v>
      </c>
      <c r="BQ228">
        <v>43647</v>
      </c>
      <c r="BR228">
        <v>5.3629999999999995</v>
      </c>
      <c r="BS228">
        <v>5.3679999999999994</v>
      </c>
      <c r="BT228">
        <v>5.3729999999999993</v>
      </c>
      <c r="BU228">
        <v>0.16250000000000001</v>
      </c>
      <c r="BV228">
        <v>0.17</v>
      </c>
      <c r="BW228">
        <v>0.17749999999999999</v>
      </c>
      <c r="BX228">
        <v>-7.0000000000000007E-2</v>
      </c>
      <c r="BZ228">
        <v>7.0000000000000007E-2</v>
      </c>
      <c r="CA228">
        <v>0</v>
      </c>
      <c r="CB228">
        <v>0</v>
      </c>
      <c r="CC228">
        <v>5.3629999999999995</v>
      </c>
      <c r="CD228">
        <v>0.17749999999999999</v>
      </c>
    </row>
    <row r="229" spans="1:82">
      <c r="A229" s="22">
        <v>43770</v>
      </c>
      <c r="B229">
        <v>6.6344000023312019E-2</v>
      </c>
      <c r="D229" s="22">
        <v>42644</v>
      </c>
      <c r="E229">
        <v>52.15</v>
      </c>
      <c r="F229">
        <v>57.15</v>
      </c>
      <c r="G229">
        <v>62.15</v>
      </c>
      <c r="I229">
        <v>32.622110491051998</v>
      </c>
      <c r="J229">
        <v>37.622110491051998</v>
      </c>
      <c r="K229">
        <v>42.622110491051998</v>
      </c>
      <c r="M229" s="22">
        <v>43525</v>
      </c>
      <c r="N229">
        <v>66.622343295562757</v>
      </c>
      <c r="O229">
        <v>71.622343295562757</v>
      </c>
      <c r="P229">
        <v>76.622343295562757</v>
      </c>
      <c r="R229">
        <v>48.716757471672096</v>
      </c>
      <c r="S229">
        <v>53.716757471672096</v>
      </c>
      <c r="T229">
        <v>58.716757471672096</v>
      </c>
      <c r="V229">
        <v>0</v>
      </c>
      <c r="W229">
        <v>0</v>
      </c>
      <c r="X229">
        <v>0</v>
      </c>
      <c r="Z229">
        <v>1E-4</v>
      </c>
      <c r="AA229">
        <v>0.23852910049574869</v>
      </c>
      <c r="AB229">
        <v>1E-4</v>
      </c>
      <c r="AD229">
        <v>1E-4</v>
      </c>
      <c r="AE229">
        <v>0.11926455024787434</v>
      </c>
      <c r="AF229">
        <v>1E-4</v>
      </c>
      <c r="AH229">
        <v>1E-4</v>
      </c>
      <c r="AI229">
        <v>1.95</v>
      </c>
      <c r="AJ229">
        <v>1E-4</v>
      </c>
      <c r="AL229">
        <v>-0.01</v>
      </c>
      <c r="AM229">
        <v>0.97499999999999998</v>
      </c>
      <c r="AN229">
        <v>0.01</v>
      </c>
      <c r="AP229">
        <v>74</v>
      </c>
      <c r="AQ229">
        <v>0.35</v>
      </c>
      <c r="BQ229">
        <v>43678</v>
      </c>
      <c r="BR229">
        <v>5.3650000000000002</v>
      </c>
      <c r="BS229">
        <v>5.37</v>
      </c>
      <c r="BT229">
        <v>5.375</v>
      </c>
      <c r="BU229">
        <v>0.16250000000000001</v>
      </c>
      <c r="BV229">
        <v>0.17</v>
      </c>
      <c r="BW229">
        <v>0.17749999999999999</v>
      </c>
      <c r="BX229">
        <v>-7.0000000000000007E-2</v>
      </c>
      <c r="BZ229">
        <v>7.0000000000000007E-2</v>
      </c>
      <c r="CA229">
        <v>0</v>
      </c>
      <c r="CB229">
        <v>0</v>
      </c>
      <c r="CC229">
        <v>5.3650000000000002</v>
      </c>
      <c r="CD229">
        <v>0.17749999999999999</v>
      </c>
    </row>
    <row r="230" spans="1:82">
      <c r="A230" s="22">
        <v>43800</v>
      </c>
      <c r="B230">
        <v>6.636098615069902E-2</v>
      </c>
      <c r="D230" s="22">
        <v>42675</v>
      </c>
      <c r="E230">
        <v>42.382188854388595</v>
      </c>
      <c r="F230">
        <v>47.382188854388595</v>
      </c>
      <c r="G230">
        <v>52.382188854388595</v>
      </c>
      <c r="I230">
        <v>27.622110491051998</v>
      </c>
      <c r="J230">
        <v>32.622110491051998</v>
      </c>
      <c r="K230">
        <v>37.622110491051998</v>
      </c>
      <c r="M230" s="22">
        <v>43556</v>
      </c>
      <c r="N230">
        <v>58.75</v>
      </c>
      <c r="O230">
        <v>63.75</v>
      </c>
      <c r="P230">
        <v>68.75</v>
      </c>
      <c r="R230">
        <v>42.8125</v>
      </c>
      <c r="S230">
        <v>47.8125</v>
      </c>
      <c r="T230">
        <v>52.8125</v>
      </c>
      <c r="V230">
        <v>0</v>
      </c>
      <c r="W230">
        <v>0</v>
      </c>
      <c r="X230">
        <v>0</v>
      </c>
      <c r="Z230">
        <v>1E-4</v>
      </c>
      <c r="AA230">
        <v>0.23086023229628308</v>
      </c>
      <c r="AB230">
        <v>1E-4</v>
      </c>
      <c r="AD230">
        <v>1E-4</v>
      </c>
      <c r="AE230">
        <v>0.11543011614814154</v>
      </c>
      <c r="AF230">
        <v>1E-4</v>
      </c>
      <c r="AH230">
        <v>1E-4</v>
      </c>
      <c r="AI230">
        <v>2</v>
      </c>
      <c r="AJ230">
        <v>1E-4</v>
      </c>
      <c r="AL230">
        <v>-0.01</v>
      </c>
      <c r="AM230">
        <v>1</v>
      </c>
      <c r="AN230">
        <v>0.01</v>
      </c>
      <c r="AP230">
        <v>74</v>
      </c>
      <c r="AQ230">
        <v>0.35</v>
      </c>
      <c r="BQ230">
        <v>43709</v>
      </c>
      <c r="BR230">
        <v>5.3820000000000006</v>
      </c>
      <c r="BS230">
        <v>5.3870000000000005</v>
      </c>
      <c r="BT230">
        <v>5.3920000000000003</v>
      </c>
      <c r="BU230">
        <v>0.16250000000000001</v>
      </c>
      <c r="BV230">
        <v>0.17</v>
      </c>
      <c r="BW230">
        <v>0.17749999999999999</v>
      </c>
      <c r="BX230">
        <v>-7.0000000000000007E-2</v>
      </c>
      <c r="BZ230">
        <v>7.0000000000000007E-2</v>
      </c>
      <c r="CA230">
        <v>0</v>
      </c>
      <c r="CB230">
        <v>0</v>
      </c>
      <c r="CC230">
        <v>5.3820000000000006</v>
      </c>
      <c r="CD230">
        <v>0.17749999999999999</v>
      </c>
    </row>
    <row r="231" spans="1:82">
      <c r="A231" s="22">
        <v>43831</v>
      </c>
      <c r="B231">
        <v>6.6378538482432012E-2</v>
      </c>
      <c r="D231" s="22">
        <v>42705</v>
      </c>
      <c r="E231">
        <v>41.382188854388595</v>
      </c>
      <c r="F231">
        <v>46.382188854388595</v>
      </c>
      <c r="G231">
        <v>51.382188854388595</v>
      </c>
      <c r="I231">
        <v>27.622110491051998</v>
      </c>
      <c r="J231">
        <v>32.622110491051998</v>
      </c>
      <c r="K231">
        <v>37.622110491051998</v>
      </c>
      <c r="M231" s="22">
        <v>43586</v>
      </c>
      <c r="N231">
        <v>62.045089173910895</v>
      </c>
      <c r="O231">
        <v>67.045089173910895</v>
      </c>
      <c r="P231">
        <v>72.045089173910895</v>
      </c>
      <c r="R231">
        <v>45.283816880433221</v>
      </c>
      <c r="S231">
        <v>50.283816880433221</v>
      </c>
      <c r="T231">
        <v>55.283816880433221</v>
      </c>
      <c r="V231">
        <v>0</v>
      </c>
      <c r="W231">
        <v>0</v>
      </c>
      <c r="X231">
        <v>0</v>
      </c>
      <c r="Z231">
        <v>1E-4</v>
      </c>
      <c r="AA231">
        <v>0.23080761295349705</v>
      </c>
      <c r="AB231">
        <v>1E-4</v>
      </c>
      <c r="AD231">
        <v>1E-4</v>
      </c>
      <c r="AE231">
        <v>0.11540380647674853</v>
      </c>
      <c r="AF231">
        <v>1E-4</v>
      </c>
      <c r="AH231">
        <v>1E-4</v>
      </c>
      <c r="AI231">
        <v>2.15</v>
      </c>
      <c r="AJ231">
        <v>1E-4</v>
      </c>
      <c r="AL231">
        <v>-0.01</v>
      </c>
      <c r="AM231">
        <v>1.075</v>
      </c>
      <c r="AN231">
        <v>0.01</v>
      </c>
      <c r="AP231">
        <v>74</v>
      </c>
      <c r="AQ231">
        <v>0.35</v>
      </c>
      <c r="BQ231">
        <v>43739</v>
      </c>
      <c r="BR231">
        <v>5.3920000000000003</v>
      </c>
      <c r="BS231">
        <v>5.3970000000000002</v>
      </c>
      <c r="BT231">
        <v>5.4020000000000001</v>
      </c>
      <c r="BU231">
        <v>0.16250000000000001</v>
      </c>
      <c r="BV231">
        <v>0.17</v>
      </c>
      <c r="BW231">
        <v>0.17749999999999999</v>
      </c>
      <c r="BX231">
        <v>-7.0000000000000007E-2</v>
      </c>
      <c r="BZ231">
        <v>7.0000000000000007E-2</v>
      </c>
      <c r="CA231">
        <v>0</v>
      </c>
      <c r="CB231">
        <v>0</v>
      </c>
      <c r="CC231">
        <v>5.3920000000000003</v>
      </c>
      <c r="CD231">
        <v>0.17749999999999999</v>
      </c>
    </row>
    <row r="232" spans="1:82">
      <c r="A232" s="22">
        <v>43862</v>
      </c>
      <c r="B232">
        <v>6.6396090814267991E-2</v>
      </c>
      <c r="D232" s="22">
        <v>42736</v>
      </c>
      <c r="E232">
        <v>43.5</v>
      </c>
      <c r="F232">
        <v>48.5</v>
      </c>
      <c r="G232">
        <v>53.5</v>
      </c>
      <c r="I232">
        <v>28.805078134571659</v>
      </c>
      <c r="J232">
        <v>33.805078134571659</v>
      </c>
      <c r="K232">
        <v>38.805078134571659</v>
      </c>
      <c r="M232" s="22">
        <v>43617</v>
      </c>
      <c r="N232">
        <v>86.045089173910924</v>
      </c>
      <c r="O232">
        <v>91.045089173910924</v>
      </c>
      <c r="P232">
        <v>96.045089173910924</v>
      </c>
      <c r="R232">
        <v>63.283816880433221</v>
      </c>
      <c r="S232">
        <v>68.283816880433221</v>
      </c>
      <c r="T232">
        <v>73.283816880433221</v>
      </c>
      <c r="V232">
        <v>0</v>
      </c>
      <c r="W232">
        <v>0</v>
      </c>
      <c r="X232">
        <v>0</v>
      </c>
      <c r="Z232">
        <v>1E-4</v>
      </c>
      <c r="AA232">
        <v>0.25463867223694031</v>
      </c>
      <c r="AB232">
        <v>1E-4</v>
      </c>
      <c r="AD232">
        <v>1E-4</v>
      </c>
      <c r="AE232">
        <v>0.12731933611847016</v>
      </c>
      <c r="AF232">
        <v>1E-4</v>
      </c>
      <c r="AH232">
        <v>1E-4</v>
      </c>
      <c r="AI232">
        <v>1.95</v>
      </c>
      <c r="AJ232">
        <v>1E-4</v>
      </c>
      <c r="AL232">
        <v>-0.01</v>
      </c>
      <c r="AM232">
        <v>0.97499999999999998</v>
      </c>
      <c r="AN232">
        <v>0.01</v>
      </c>
      <c r="AP232">
        <v>75</v>
      </c>
      <c r="AQ232">
        <v>0.35</v>
      </c>
      <c r="BQ232">
        <v>43770</v>
      </c>
      <c r="BR232">
        <v>5.5370000000000008</v>
      </c>
      <c r="BS232">
        <v>5.5420000000000007</v>
      </c>
      <c r="BT232">
        <v>5.5470000000000006</v>
      </c>
      <c r="BU232">
        <v>0.16250000000000001</v>
      </c>
      <c r="BV232">
        <v>0.17</v>
      </c>
      <c r="BW232">
        <v>0.17749999999999999</v>
      </c>
      <c r="BX232">
        <v>-7.0000000000000007E-2</v>
      </c>
      <c r="BZ232">
        <v>7.0000000000000007E-2</v>
      </c>
      <c r="CA232">
        <v>0</v>
      </c>
      <c r="CB232">
        <v>0</v>
      </c>
      <c r="CC232">
        <v>5.5370000000000008</v>
      </c>
      <c r="CD232">
        <v>0.17749999999999999</v>
      </c>
    </row>
    <row r="233" spans="1:82">
      <c r="A233" s="22">
        <v>43891</v>
      </c>
      <c r="B233">
        <v>6.6412510737690014E-2</v>
      </c>
      <c r="D233" s="22">
        <v>42767</v>
      </c>
      <c r="E233">
        <v>44.168974518476304</v>
      </c>
      <c r="F233">
        <v>49.168974518476304</v>
      </c>
      <c r="G233">
        <v>54.168974518476304</v>
      </c>
      <c r="I233">
        <v>27.855078134571656</v>
      </c>
      <c r="J233">
        <v>32.855078134571656</v>
      </c>
      <c r="K233">
        <v>37.855078134571656</v>
      </c>
      <c r="M233" s="22">
        <v>43647</v>
      </c>
      <c r="N233">
        <v>106.5</v>
      </c>
      <c r="O233">
        <v>111.5</v>
      </c>
      <c r="P233">
        <v>116.5</v>
      </c>
      <c r="R233">
        <v>78.625</v>
      </c>
      <c r="S233">
        <v>83.625</v>
      </c>
      <c r="T233">
        <v>88.625</v>
      </c>
      <c r="V233">
        <v>0</v>
      </c>
      <c r="W233">
        <v>0</v>
      </c>
      <c r="X233">
        <v>0</v>
      </c>
      <c r="Z233">
        <v>1E-4</v>
      </c>
      <c r="AA233">
        <v>0.25476899056582747</v>
      </c>
      <c r="AB233">
        <v>1E-4</v>
      </c>
      <c r="AD233">
        <v>1E-4</v>
      </c>
      <c r="AE233">
        <v>0.12738449528291373</v>
      </c>
      <c r="AF233">
        <v>1E-4</v>
      </c>
      <c r="AH233">
        <v>1E-4</v>
      </c>
      <c r="AI233">
        <v>2.1</v>
      </c>
      <c r="AJ233">
        <v>1E-4</v>
      </c>
      <c r="AL233">
        <v>-0.01</v>
      </c>
      <c r="AM233">
        <v>1.05</v>
      </c>
      <c r="AN233">
        <v>0.01</v>
      </c>
      <c r="AP233">
        <v>75</v>
      </c>
      <c r="AQ233">
        <v>0.35</v>
      </c>
      <c r="BQ233">
        <v>43800</v>
      </c>
      <c r="BR233">
        <v>5.6770000000000005</v>
      </c>
      <c r="BS233">
        <v>5.6820000000000004</v>
      </c>
      <c r="BT233">
        <v>5.6870000000000003</v>
      </c>
      <c r="BU233">
        <v>0.16250000000000001</v>
      </c>
      <c r="BV233">
        <v>0.17</v>
      </c>
      <c r="BW233">
        <v>0.17749999999999999</v>
      </c>
      <c r="BX233">
        <v>-7.0000000000000007E-2</v>
      </c>
      <c r="BZ233">
        <v>7.0000000000000007E-2</v>
      </c>
      <c r="CA233">
        <v>0</v>
      </c>
      <c r="CB233">
        <v>0</v>
      </c>
      <c r="CC233">
        <v>5.6770000000000005</v>
      </c>
      <c r="CD233">
        <v>0.17749999999999999</v>
      </c>
    </row>
    <row r="234" spans="1:82">
      <c r="A234" s="22">
        <v>43922</v>
      </c>
      <c r="B234">
        <v>6.6430063069723003E-2</v>
      </c>
      <c r="D234" s="22">
        <v>42795</v>
      </c>
      <c r="E234">
        <v>43.168974518476304</v>
      </c>
      <c r="F234">
        <v>48.168974518476304</v>
      </c>
      <c r="G234">
        <v>53.168974518476304</v>
      </c>
      <c r="I234">
        <v>27.855078134571656</v>
      </c>
      <c r="J234">
        <v>32.855078134571656</v>
      </c>
      <c r="K234">
        <v>37.855078134571656</v>
      </c>
      <c r="M234" s="22">
        <v>43678</v>
      </c>
      <c r="N234">
        <v>107.6312677714339</v>
      </c>
      <c r="O234">
        <v>112.6312677714339</v>
      </c>
      <c r="P234">
        <v>117.6312677714339</v>
      </c>
      <c r="R234">
        <v>79.47345082857538</v>
      </c>
      <c r="S234">
        <v>84.47345082857538</v>
      </c>
      <c r="T234">
        <v>89.47345082857538</v>
      </c>
      <c r="V234">
        <v>0</v>
      </c>
      <c r="W234">
        <v>0</v>
      </c>
      <c r="X234">
        <v>0</v>
      </c>
      <c r="Z234">
        <v>1E-4</v>
      </c>
      <c r="AA234">
        <v>0.27300750602776963</v>
      </c>
      <c r="AB234">
        <v>1E-4</v>
      </c>
      <c r="AD234">
        <v>1E-4</v>
      </c>
      <c r="AE234">
        <v>0.13650375301388482</v>
      </c>
      <c r="AF234">
        <v>1E-4</v>
      </c>
      <c r="AH234">
        <v>1E-4</v>
      </c>
      <c r="AI234">
        <v>2.85</v>
      </c>
      <c r="AJ234">
        <v>1E-4</v>
      </c>
      <c r="AL234">
        <v>-0.01</v>
      </c>
      <c r="AM234">
        <v>1.425</v>
      </c>
      <c r="AN234">
        <v>0.01</v>
      </c>
      <c r="AP234">
        <v>75</v>
      </c>
      <c r="AQ234">
        <v>0.35</v>
      </c>
      <c r="BQ234">
        <v>43831</v>
      </c>
      <c r="BR234">
        <v>5.9950000000000001</v>
      </c>
      <c r="BS234">
        <v>6</v>
      </c>
      <c r="BT234">
        <v>6.0049999999999999</v>
      </c>
      <c r="BU234">
        <v>0.16250000000000001</v>
      </c>
      <c r="BV234">
        <v>0.17</v>
      </c>
      <c r="BW234">
        <v>0.17749999999999999</v>
      </c>
      <c r="BX234">
        <v>-7.0000000000000007E-2</v>
      </c>
      <c r="BZ234">
        <v>7.0000000000000007E-2</v>
      </c>
      <c r="CA234">
        <v>0</v>
      </c>
      <c r="CB234">
        <v>0</v>
      </c>
      <c r="CC234">
        <v>5.9950000000000001</v>
      </c>
      <c r="CD234">
        <v>0.17749999999999999</v>
      </c>
    </row>
    <row r="235" spans="1:82">
      <c r="A235" s="22">
        <v>43952</v>
      </c>
      <c r="B235">
        <v>6.6447049197595004E-2</v>
      </c>
      <c r="D235" s="22">
        <v>42826</v>
      </c>
      <c r="E235">
        <v>41.25</v>
      </c>
      <c r="F235">
        <v>46.25</v>
      </c>
      <c r="G235">
        <v>51.25</v>
      </c>
      <c r="I235">
        <v>27.232324685025468</v>
      </c>
      <c r="J235">
        <v>32.232324685025468</v>
      </c>
      <c r="K235">
        <v>37.232324685025468</v>
      </c>
      <c r="M235" s="22">
        <v>43709</v>
      </c>
      <c r="N235">
        <v>100.6312677714339</v>
      </c>
      <c r="O235">
        <v>105.6312677714339</v>
      </c>
      <c r="P235">
        <v>110.6312677714339</v>
      </c>
      <c r="R235">
        <v>74.22345082857538</v>
      </c>
      <c r="S235">
        <v>79.22345082857538</v>
      </c>
      <c r="T235">
        <v>84.22345082857538</v>
      </c>
      <c r="V235">
        <v>0</v>
      </c>
      <c r="W235">
        <v>0</v>
      </c>
      <c r="X235">
        <v>0</v>
      </c>
      <c r="Z235">
        <v>1E-4</v>
      </c>
      <c r="AA235">
        <v>0.26079559270290509</v>
      </c>
      <c r="AB235">
        <v>1E-4</v>
      </c>
      <c r="AD235">
        <v>1E-4</v>
      </c>
      <c r="AE235">
        <v>0.13039779635145254</v>
      </c>
      <c r="AF235">
        <v>1E-4</v>
      </c>
      <c r="AH235">
        <v>1E-4</v>
      </c>
      <c r="AI235">
        <v>2.95</v>
      </c>
      <c r="AJ235">
        <v>1E-4</v>
      </c>
      <c r="AL235">
        <v>-0.01</v>
      </c>
      <c r="AM235">
        <v>1.4750000000000001</v>
      </c>
      <c r="AN235">
        <v>0.01</v>
      </c>
      <c r="AP235">
        <v>76</v>
      </c>
      <c r="AQ235">
        <v>0.35</v>
      </c>
      <c r="BQ235">
        <v>43862</v>
      </c>
      <c r="BR235">
        <v>5.85</v>
      </c>
      <c r="BS235">
        <v>5.8550000000000004</v>
      </c>
      <c r="BT235">
        <v>5.86</v>
      </c>
      <c r="BU235">
        <v>0.16250000000000001</v>
      </c>
      <c r="BV235">
        <v>0.17</v>
      </c>
      <c r="BW235">
        <v>0.17749999999999999</v>
      </c>
      <c r="BX235">
        <v>-7.0000000000000007E-2</v>
      </c>
      <c r="BZ235">
        <v>7.0000000000000007E-2</v>
      </c>
      <c r="CA235">
        <v>0</v>
      </c>
      <c r="CB235">
        <v>0</v>
      </c>
      <c r="CC235">
        <v>5.85</v>
      </c>
      <c r="CD235">
        <v>0.17749999999999999</v>
      </c>
    </row>
    <row r="236" spans="1:82">
      <c r="A236" s="22">
        <v>43983</v>
      </c>
      <c r="B236">
        <v>6.6464601529828013E-2</v>
      </c>
      <c r="D236" s="22">
        <v>42856</v>
      </c>
      <c r="E236">
        <v>44.591415084839653</v>
      </c>
      <c r="F236">
        <v>49.591415084839653</v>
      </c>
      <c r="G236">
        <v>54.591415084839653</v>
      </c>
      <c r="I236">
        <v>27.232324685025468</v>
      </c>
      <c r="J236">
        <v>32.232324685025468</v>
      </c>
      <c r="K236">
        <v>37.232324685025468</v>
      </c>
      <c r="M236" s="22">
        <v>43739</v>
      </c>
      <c r="N236">
        <v>82.9</v>
      </c>
      <c r="O236">
        <v>87.9</v>
      </c>
      <c r="P236">
        <v>92.9</v>
      </c>
      <c r="R236">
        <v>60.924999999999997</v>
      </c>
      <c r="S236">
        <v>65.924999999999997</v>
      </c>
      <c r="T236">
        <v>70.924999999999997</v>
      </c>
      <c r="V236">
        <v>0</v>
      </c>
      <c r="W236">
        <v>0</v>
      </c>
      <c r="X236">
        <v>0</v>
      </c>
      <c r="Z236">
        <v>1E-4</v>
      </c>
      <c r="AA236">
        <v>0.2448383511556122</v>
      </c>
      <c r="AB236">
        <v>1E-4</v>
      </c>
      <c r="AD236">
        <v>1E-4</v>
      </c>
      <c r="AE236">
        <v>0.1224191755778061</v>
      </c>
      <c r="AF236">
        <v>1E-4</v>
      </c>
      <c r="AH236">
        <v>1E-4</v>
      </c>
      <c r="AI236">
        <v>2.65</v>
      </c>
      <c r="AJ236">
        <v>1E-4</v>
      </c>
      <c r="AL236">
        <v>-0.01</v>
      </c>
      <c r="AM236">
        <v>1.325</v>
      </c>
      <c r="AN236">
        <v>0.01</v>
      </c>
      <c r="AP236">
        <v>76</v>
      </c>
      <c r="AQ236">
        <v>0.35</v>
      </c>
      <c r="BQ236">
        <v>43891</v>
      </c>
      <c r="BR236">
        <v>5.7149999999999999</v>
      </c>
      <c r="BS236">
        <v>5.72</v>
      </c>
      <c r="BT236">
        <v>5.7249999999999996</v>
      </c>
      <c r="BU236">
        <v>0.16250000000000001</v>
      </c>
      <c r="BV236">
        <v>0.17</v>
      </c>
      <c r="BW236">
        <v>0.17749999999999999</v>
      </c>
      <c r="BX236">
        <v>-7.0000000000000007E-2</v>
      </c>
      <c r="BZ236">
        <v>7.0000000000000007E-2</v>
      </c>
      <c r="CA236">
        <v>0</v>
      </c>
      <c r="CB236">
        <v>0</v>
      </c>
      <c r="CC236">
        <v>5.7149999999999999</v>
      </c>
      <c r="CD236">
        <v>0.17749999999999999</v>
      </c>
    </row>
    <row r="237" spans="1:82">
      <c r="A237" s="22">
        <v>44013</v>
      </c>
      <c r="B237">
        <v>6.6481587657894012E-2</v>
      </c>
      <c r="D237" s="22">
        <v>42887</v>
      </c>
      <c r="E237">
        <v>60.59141508483961</v>
      </c>
      <c r="F237">
        <v>65.59141508483961</v>
      </c>
      <c r="G237">
        <v>70.59141508483961</v>
      </c>
      <c r="I237">
        <v>25.232324685025468</v>
      </c>
      <c r="J237">
        <v>30.232324685025468</v>
      </c>
      <c r="K237">
        <v>35.232324685025468</v>
      </c>
      <c r="M237" s="22">
        <v>43770</v>
      </c>
      <c r="N237">
        <v>64.050929066568898</v>
      </c>
      <c r="O237">
        <v>69.050929066568898</v>
      </c>
      <c r="P237">
        <v>74.050929066568898</v>
      </c>
      <c r="R237">
        <v>46.788196799926723</v>
      </c>
      <c r="S237">
        <v>51.788196799926723</v>
      </c>
      <c r="T237">
        <v>56.788196799926723</v>
      </c>
      <c r="V237">
        <v>0</v>
      </c>
      <c r="W237">
        <v>0</v>
      </c>
      <c r="X237">
        <v>0</v>
      </c>
      <c r="Z237">
        <v>1E-4</v>
      </c>
      <c r="AA237">
        <v>0.24360530283663837</v>
      </c>
      <c r="AB237">
        <v>1E-4</v>
      </c>
      <c r="AD237">
        <v>1E-4</v>
      </c>
      <c r="AE237">
        <v>0.12180265141831918</v>
      </c>
      <c r="AF237">
        <v>1E-4</v>
      </c>
      <c r="AH237">
        <v>1E-4</v>
      </c>
      <c r="AI237">
        <v>1.9</v>
      </c>
      <c r="AJ237">
        <v>1E-4</v>
      </c>
      <c r="AL237">
        <v>-0.01</v>
      </c>
      <c r="AM237">
        <v>0.95</v>
      </c>
      <c r="AN237">
        <v>0.01</v>
      </c>
      <c r="AP237">
        <v>76</v>
      </c>
      <c r="AQ237">
        <v>0.35</v>
      </c>
      <c r="BQ237">
        <v>43922</v>
      </c>
      <c r="BR237">
        <v>5.5549999999999997</v>
      </c>
      <c r="BS237">
        <v>5.56</v>
      </c>
      <c r="BT237">
        <v>5.5650000000000004</v>
      </c>
      <c r="BU237">
        <v>0.16250000000000001</v>
      </c>
      <c r="BV237">
        <v>0.17</v>
      </c>
      <c r="BW237">
        <v>0.17749999999999999</v>
      </c>
      <c r="BX237">
        <v>-7.0000000000000007E-2</v>
      </c>
      <c r="BZ237">
        <v>7.0000000000000007E-2</v>
      </c>
      <c r="CA237">
        <v>0</v>
      </c>
      <c r="CB237">
        <v>0</v>
      </c>
      <c r="CC237">
        <v>5.5549999999999997</v>
      </c>
      <c r="CD237">
        <v>0.17749999999999999</v>
      </c>
    </row>
    <row r="238" spans="1:82">
      <c r="A238" s="22">
        <v>44044</v>
      </c>
      <c r="B238">
        <v>6.6499139990329012E-2</v>
      </c>
      <c r="D238" s="22">
        <v>42917</v>
      </c>
      <c r="E238">
        <v>73</v>
      </c>
      <c r="F238">
        <v>78</v>
      </c>
      <c r="G238">
        <v>83</v>
      </c>
      <c r="I238">
        <v>38.209596171617548</v>
      </c>
      <c r="J238">
        <v>43.209596171617548</v>
      </c>
      <c r="K238">
        <v>48.209596171617548</v>
      </c>
      <c r="M238" s="22">
        <v>43800</v>
      </c>
      <c r="N238">
        <v>62.050929066568898</v>
      </c>
      <c r="O238">
        <v>67.050929066568898</v>
      </c>
      <c r="P238">
        <v>72.050929066568898</v>
      </c>
      <c r="R238">
        <v>45.288196799926723</v>
      </c>
      <c r="S238">
        <v>50.288196799926723</v>
      </c>
      <c r="T238">
        <v>55.288196799926723</v>
      </c>
      <c r="V238">
        <v>0</v>
      </c>
      <c r="W238">
        <v>0</v>
      </c>
      <c r="X238">
        <v>0</v>
      </c>
      <c r="Z238">
        <v>1E-4</v>
      </c>
      <c r="AA238">
        <v>0.2468326064345065</v>
      </c>
      <c r="AB238">
        <v>1E-4</v>
      </c>
      <c r="AD238">
        <v>1E-4</v>
      </c>
      <c r="AE238">
        <v>0.12341630321725325</v>
      </c>
      <c r="AF238">
        <v>1E-4</v>
      </c>
      <c r="AH238">
        <v>1E-4</v>
      </c>
      <c r="AI238">
        <v>1.7</v>
      </c>
      <c r="AJ238">
        <v>1E-4</v>
      </c>
      <c r="AL238">
        <v>-0.01</v>
      </c>
      <c r="AM238">
        <v>0.85</v>
      </c>
      <c r="AN238">
        <v>0.01</v>
      </c>
      <c r="AP238">
        <v>77</v>
      </c>
      <c r="AQ238">
        <v>0.35</v>
      </c>
      <c r="BQ238">
        <v>43952</v>
      </c>
      <c r="BR238">
        <v>5.52</v>
      </c>
      <c r="BS238">
        <v>5.5250000000000004</v>
      </c>
      <c r="BT238">
        <v>5.53</v>
      </c>
      <c r="BU238">
        <v>0.16250000000000001</v>
      </c>
      <c r="BV238">
        <v>0.17</v>
      </c>
      <c r="BW238">
        <v>0.17749999999999999</v>
      </c>
      <c r="BX238">
        <v>-7.0000000000000007E-2</v>
      </c>
      <c r="BZ238">
        <v>7.0000000000000007E-2</v>
      </c>
      <c r="CA238">
        <v>0</v>
      </c>
      <c r="CB238">
        <v>0</v>
      </c>
      <c r="CC238">
        <v>5.52</v>
      </c>
      <c r="CD238">
        <v>0.17749999999999999</v>
      </c>
    </row>
    <row r="239" spans="1:82">
      <c r="A239" s="22">
        <v>44075</v>
      </c>
      <c r="B239">
        <v>6.6516692322866014E-2</v>
      </c>
      <c r="D239" s="22">
        <v>42948</v>
      </c>
      <c r="E239">
        <v>76.967589645124349</v>
      </c>
      <c r="F239">
        <v>81.967589645124349</v>
      </c>
      <c r="G239">
        <v>86.967589645124349</v>
      </c>
      <c r="I239">
        <v>42.209596171617548</v>
      </c>
      <c r="J239">
        <v>47.209596171617548</v>
      </c>
      <c r="K239">
        <v>52.209596171617548</v>
      </c>
      <c r="M239" s="22">
        <v>43831</v>
      </c>
      <c r="N239">
        <v>75.25</v>
      </c>
      <c r="O239">
        <v>80.25</v>
      </c>
      <c r="P239">
        <v>85.25</v>
      </c>
      <c r="R239">
        <v>55.1875</v>
      </c>
      <c r="S239">
        <v>60.1875</v>
      </c>
      <c r="T239">
        <v>65.1875</v>
      </c>
      <c r="V239">
        <v>0</v>
      </c>
      <c r="W239">
        <v>0</v>
      </c>
      <c r="X239">
        <v>0</v>
      </c>
      <c r="Z239">
        <v>1E-4</v>
      </c>
      <c r="AA239">
        <v>0.33039867348889573</v>
      </c>
      <c r="AB239">
        <v>1E-4</v>
      </c>
      <c r="AD239">
        <v>1E-4</v>
      </c>
      <c r="AE239">
        <v>0.16519933674444787</v>
      </c>
      <c r="AF239">
        <v>1E-4</v>
      </c>
      <c r="AH239">
        <v>1E-4</v>
      </c>
      <c r="AI239">
        <v>1.6</v>
      </c>
      <c r="AJ239">
        <v>1E-4</v>
      </c>
      <c r="AL239">
        <v>-0.01</v>
      </c>
      <c r="AM239">
        <v>0.8</v>
      </c>
      <c r="AN239">
        <v>0.01</v>
      </c>
      <c r="AP239">
        <v>77</v>
      </c>
      <c r="AQ239">
        <v>0.35</v>
      </c>
      <c r="BQ239">
        <v>43983</v>
      </c>
      <c r="BR239">
        <v>5.54</v>
      </c>
      <c r="BS239">
        <v>5.5449999999999999</v>
      </c>
      <c r="BT239">
        <v>5.55</v>
      </c>
      <c r="BU239">
        <v>0.16250000000000001</v>
      </c>
      <c r="BV239">
        <v>0.17</v>
      </c>
      <c r="BW239">
        <v>0.17749999999999999</v>
      </c>
      <c r="BX239">
        <v>-7.0000000000000007E-2</v>
      </c>
      <c r="BZ239">
        <v>7.0000000000000007E-2</v>
      </c>
      <c r="CA239">
        <v>0</v>
      </c>
      <c r="CB239">
        <v>0</v>
      </c>
      <c r="CC239">
        <v>5.54</v>
      </c>
      <c r="CD239">
        <v>0.17749999999999999</v>
      </c>
    </row>
    <row r="240" spans="1:82">
      <c r="A240" s="22">
        <v>44105</v>
      </c>
      <c r="B240">
        <v>6.6533678451224015E-2</v>
      </c>
      <c r="D240" s="22">
        <v>42979</v>
      </c>
      <c r="E240">
        <v>68.967589645124349</v>
      </c>
      <c r="F240">
        <v>73.967589645124349</v>
      </c>
      <c r="G240">
        <v>78.967589645124349</v>
      </c>
      <c r="I240">
        <v>39.209596171617548</v>
      </c>
      <c r="J240">
        <v>44.209596171617548</v>
      </c>
      <c r="K240">
        <v>49.209596171617548</v>
      </c>
      <c r="M240" s="22">
        <v>43862</v>
      </c>
      <c r="N240">
        <v>68.849027684105991</v>
      </c>
      <c r="O240">
        <v>73.849027684105991</v>
      </c>
      <c r="P240">
        <v>78.849027684105991</v>
      </c>
      <c r="R240">
        <v>50.386770763079525</v>
      </c>
      <c r="S240">
        <v>55.386770763079525</v>
      </c>
      <c r="T240">
        <v>60.386770763079525</v>
      </c>
      <c r="V240">
        <v>0</v>
      </c>
      <c r="W240">
        <v>0</v>
      </c>
      <c r="X240">
        <v>0</v>
      </c>
      <c r="Z240">
        <v>1E-4</v>
      </c>
      <c r="AA240">
        <v>0.31404491898574433</v>
      </c>
      <c r="AB240">
        <v>1E-4</v>
      </c>
      <c r="AD240">
        <v>1E-4</v>
      </c>
      <c r="AE240">
        <v>0.15702245949287216</v>
      </c>
      <c r="AF240">
        <v>1E-4</v>
      </c>
      <c r="AH240">
        <v>1E-4</v>
      </c>
      <c r="AI240">
        <v>1.8</v>
      </c>
      <c r="AJ240">
        <v>1E-4</v>
      </c>
      <c r="AL240">
        <v>-0.01</v>
      </c>
      <c r="AM240">
        <v>0.9</v>
      </c>
      <c r="AN240">
        <v>0.01</v>
      </c>
      <c r="AP240">
        <v>77</v>
      </c>
      <c r="AQ240">
        <v>0.35</v>
      </c>
      <c r="BQ240">
        <v>44013</v>
      </c>
      <c r="BR240">
        <v>5.5330000000000004</v>
      </c>
      <c r="BS240">
        <v>5.5380000000000011</v>
      </c>
      <c r="BT240">
        <v>5.543000000000001</v>
      </c>
      <c r="BU240">
        <v>0.16250000000000001</v>
      </c>
      <c r="BV240">
        <v>0.17</v>
      </c>
      <c r="BW240">
        <v>0.17749999999999999</v>
      </c>
      <c r="BX240">
        <v>-7.0000000000000007E-2</v>
      </c>
      <c r="BZ240">
        <v>7.0000000000000007E-2</v>
      </c>
      <c r="CA240">
        <v>0</v>
      </c>
      <c r="CB240">
        <v>0</v>
      </c>
      <c r="CC240">
        <v>5.5330000000000004</v>
      </c>
      <c r="CD240">
        <v>0.17749999999999999</v>
      </c>
    </row>
    <row r="241" spans="1:82">
      <c r="A241" s="22">
        <v>44136</v>
      </c>
      <c r="B241">
        <v>6.6551230783962023E-2</v>
      </c>
      <c r="D241" s="22">
        <v>43009</v>
      </c>
      <c r="E241">
        <v>52.4</v>
      </c>
      <c r="F241">
        <v>57.4</v>
      </c>
      <c r="G241">
        <v>62.4</v>
      </c>
      <c r="I241">
        <v>32.872110491051998</v>
      </c>
      <c r="J241">
        <v>37.872110491051998</v>
      </c>
      <c r="K241">
        <v>42.872110491051998</v>
      </c>
      <c r="M241" s="22">
        <v>43891</v>
      </c>
      <c r="N241">
        <v>66.849027684105991</v>
      </c>
      <c r="O241">
        <v>71.849027684105991</v>
      </c>
      <c r="P241">
        <v>76.849027684105991</v>
      </c>
      <c r="R241">
        <v>48.886770763079525</v>
      </c>
      <c r="S241">
        <v>53.886770763079525</v>
      </c>
      <c r="T241">
        <v>58.886770763079525</v>
      </c>
      <c r="V241">
        <v>0</v>
      </c>
      <c r="W241">
        <v>0</v>
      </c>
      <c r="X241">
        <v>0</v>
      </c>
      <c r="Z241">
        <v>1E-4</v>
      </c>
      <c r="AA241">
        <v>0.2985753579710636</v>
      </c>
      <c r="AB241">
        <v>1E-4</v>
      </c>
      <c r="AD241">
        <v>1E-4</v>
      </c>
      <c r="AE241">
        <v>0.1492876789855318</v>
      </c>
      <c r="AF241">
        <v>1E-4</v>
      </c>
      <c r="AH241">
        <v>1E-4</v>
      </c>
      <c r="AI241">
        <v>1.95</v>
      </c>
      <c r="AJ241">
        <v>1E-4</v>
      </c>
      <c r="AL241">
        <v>-0.01</v>
      </c>
      <c r="AM241">
        <v>0.97499999999999998</v>
      </c>
      <c r="AN241">
        <v>0.01</v>
      </c>
      <c r="AP241">
        <v>78</v>
      </c>
      <c r="AQ241">
        <v>0.35</v>
      </c>
      <c r="BQ241">
        <v>44044</v>
      </c>
      <c r="BR241">
        <v>5.5350000000000001</v>
      </c>
      <c r="BS241">
        <v>5.54</v>
      </c>
      <c r="BT241">
        <v>5.5449999999999999</v>
      </c>
      <c r="BU241">
        <v>0.16250000000000001</v>
      </c>
      <c r="BV241">
        <v>0.17</v>
      </c>
      <c r="BW241">
        <v>0.17749999999999999</v>
      </c>
      <c r="BX241">
        <v>-7.0000000000000007E-2</v>
      </c>
      <c r="BZ241">
        <v>7.0000000000000007E-2</v>
      </c>
      <c r="CA241">
        <v>0</v>
      </c>
      <c r="CB241">
        <v>0</v>
      </c>
      <c r="CC241">
        <v>5.5350000000000001</v>
      </c>
      <c r="CD241">
        <v>0.17749999999999999</v>
      </c>
    </row>
    <row r="242" spans="1:82">
      <c r="A242" s="22">
        <v>44166</v>
      </c>
      <c r="B242">
        <v>6.6568216912514994E-2</v>
      </c>
      <c r="D242" s="22">
        <v>43040</v>
      </c>
      <c r="E242">
        <v>42.60510225844871</v>
      </c>
      <c r="F242">
        <v>47.60510225844871</v>
      </c>
      <c r="G242">
        <v>52.60510225844871</v>
      </c>
      <c r="I242">
        <v>27.872110491051998</v>
      </c>
      <c r="J242">
        <v>32.872110491051998</v>
      </c>
      <c r="K242">
        <v>37.872110491051998</v>
      </c>
      <c r="M242" s="22">
        <v>43922</v>
      </c>
      <c r="N242">
        <v>59</v>
      </c>
      <c r="O242">
        <v>64</v>
      </c>
      <c r="P242">
        <v>69</v>
      </c>
      <c r="R242">
        <v>43</v>
      </c>
      <c r="S242">
        <v>48</v>
      </c>
      <c r="T242">
        <v>53</v>
      </c>
      <c r="V242">
        <v>0</v>
      </c>
      <c r="W242">
        <v>0</v>
      </c>
      <c r="X242">
        <v>0</v>
      </c>
      <c r="Z242">
        <v>1E-4</v>
      </c>
      <c r="AA242">
        <v>0.27017067185191829</v>
      </c>
      <c r="AB242">
        <v>1E-4</v>
      </c>
      <c r="AD242">
        <v>1E-4</v>
      </c>
      <c r="AE242">
        <v>0.13508533592595914</v>
      </c>
      <c r="AF242">
        <v>1E-4</v>
      </c>
      <c r="AH242">
        <v>1E-4</v>
      </c>
      <c r="AI242">
        <v>2</v>
      </c>
      <c r="AJ242">
        <v>1E-4</v>
      </c>
      <c r="AL242">
        <v>-0.01</v>
      </c>
      <c r="AM242">
        <v>1</v>
      </c>
      <c r="AN242">
        <v>0.01</v>
      </c>
      <c r="AP242">
        <v>78</v>
      </c>
      <c r="AQ242">
        <v>0.35</v>
      </c>
      <c r="BQ242">
        <v>44075</v>
      </c>
      <c r="BR242">
        <v>5.5520000000000005</v>
      </c>
      <c r="BS242">
        <v>5.5570000000000004</v>
      </c>
      <c r="BT242">
        <v>5.5620000000000003</v>
      </c>
      <c r="BU242">
        <v>0.16250000000000001</v>
      </c>
      <c r="BV242">
        <v>0.17</v>
      </c>
      <c r="BW242">
        <v>0.17749999999999999</v>
      </c>
      <c r="BX242">
        <v>-7.0000000000000007E-2</v>
      </c>
      <c r="BZ242">
        <v>7.0000000000000007E-2</v>
      </c>
      <c r="CA242">
        <v>0</v>
      </c>
      <c r="CB242">
        <v>0</v>
      </c>
      <c r="CC242">
        <v>5.5520000000000005</v>
      </c>
      <c r="CD242">
        <v>0.17749999999999999</v>
      </c>
    </row>
    <row r="243" spans="1:82">
      <c r="A243" s="22">
        <v>44197</v>
      </c>
      <c r="B243">
        <v>6.6569186761889013E-2</v>
      </c>
      <c r="D243" s="22">
        <v>43070</v>
      </c>
      <c r="E243">
        <v>41.60510225844871</v>
      </c>
      <c r="F243">
        <v>46.60510225844871</v>
      </c>
      <c r="G243">
        <v>51.60510225844871</v>
      </c>
      <c r="I243">
        <v>27.872110491051998</v>
      </c>
      <c r="J243">
        <v>32.872110491051998</v>
      </c>
      <c r="K243">
        <v>37.872110491051998</v>
      </c>
      <c r="M243" s="22">
        <v>43952</v>
      </c>
      <c r="N243">
        <v>62.271926218446538</v>
      </c>
      <c r="O243">
        <v>67.271926218446538</v>
      </c>
      <c r="P243">
        <v>72.271926218446538</v>
      </c>
      <c r="R243">
        <v>45.45394466383496</v>
      </c>
      <c r="S243">
        <v>50.45394466383496</v>
      </c>
      <c r="T243">
        <v>55.45394466383496</v>
      </c>
      <c r="V243">
        <v>0</v>
      </c>
      <c r="W243">
        <v>0</v>
      </c>
      <c r="X243">
        <v>0</v>
      </c>
      <c r="Z243">
        <v>1E-4</v>
      </c>
      <c r="AA243">
        <v>0.25081861264602118</v>
      </c>
      <c r="AB243">
        <v>1E-4</v>
      </c>
      <c r="AD243">
        <v>1E-4</v>
      </c>
      <c r="AE243">
        <v>0.12540930632301059</v>
      </c>
      <c r="AF243">
        <v>1E-4</v>
      </c>
      <c r="AH243">
        <v>1E-4</v>
      </c>
      <c r="AI243">
        <v>2.15</v>
      </c>
      <c r="AJ243">
        <v>1E-4</v>
      </c>
      <c r="AL243">
        <v>-0.01</v>
      </c>
      <c r="AM243">
        <v>1.075</v>
      </c>
      <c r="AN243">
        <v>0.01</v>
      </c>
      <c r="AP243">
        <v>78</v>
      </c>
      <c r="AQ243">
        <v>0.35</v>
      </c>
      <c r="BQ243">
        <v>44105</v>
      </c>
      <c r="BR243">
        <v>5.5620000000000003</v>
      </c>
      <c r="BS243">
        <v>5.5670000000000002</v>
      </c>
      <c r="BT243">
        <v>5.572000000000001</v>
      </c>
      <c r="BU243">
        <v>0.16250000000000001</v>
      </c>
      <c r="BV243">
        <v>0.17</v>
      </c>
      <c r="BW243">
        <v>0.17749999999999999</v>
      </c>
      <c r="BX243">
        <v>-7.0000000000000007E-2</v>
      </c>
      <c r="BZ243">
        <v>7.0000000000000007E-2</v>
      </c>
      <c r="CA243">
        <v>0</v>
      </c>
      <c r="CB243">
        <v>0</v>
      </c>
      <c r="CC243">
        <v>5.5620000000000003</v>
      </c>
      <c r="CD243">
        <v>0.17749999999999999</v>
      </c>
    </row>
    <row r="244" spans="1:82">
      <c r="A244" s="22">
        <v>44228</v>
      </c>
      <c r="B244">
        <v>6.6565320053574017E-2</v>
      </c>
      <c r="D244" s="22">
        <v>43101</v>
      </c>
      <c r="E244">
        <v>43.75</v>
      </c>
      <c r="F244">
        <v>48.75</v>
      </c>
      <c r="G244">
        <v>53.75</v>
      </c>
      <c r="I244">
        <v>29.055078134571659</v>
      </c>
      <c r="J244">
        <v>34.055078134571659</v>
      </c>
      <c r="K244">
        <v>39.055078134571659</v>
      </c>
      <c r="M244" s="22">
        <v>43983</v>
      </c>
      <c r="N244">
        <v>86.271926218446566</v>
      </c>
      <c r="O244">
        <v>91.271926218446566</v>
      </c>
      <c r="P244">
        <v>96.271926218446566</v>
      </c>
      <c r="R244">
        <v>63.45394466383496</v>
      </c>
      <c r="S244">
        <v>68.45394466383496</v>
      </c>
      <c r="T244">
        <v>73.45394466383496</v>
      </c>
      <c r="V244">
        <v>0</v>
      </c>
      <c r="W244">
        <v>0</v>
      </c>
      <c r="X244">
        <v>0</v>
      </c>
      <c r="Z244">
        <v>1E-4</v>
      </c>
      <c r="AA244">
        <v>0.25416437953098292</v>
      </c>
      <c r="AB244">
        <v>1E-4</v>
      </c>
      <c r="AD244">
        <v>1E-4</v>
      </c>
      <c r="AE244">
        <v>0.12708218976549146</v>
      </c>
      <c r="AF244">
        <v>1E-4</v>
      </c>
      <c r="AH244">
        <v>1E-4</v>
      </c>
      <c r="AI244">
        <v>1.95</v>
      </c>
      <c r="AJ244">
        <v>1E-4</v>
      </c>
      <c r="AL244">
        <v>-0.01</v>
      </c>
      <c r="AM244">
        <v>0.97499999999999998</v>
      </c>
      <c r="AN244">
        <v>0.01</v>
      </c>
      <c r="AP244">
        <v>79</v>
      </c>
      <c r="AQ244">
        <v>0.35</v>
      </c>
      <c r="BQ244">
        <v>44136</v>
      </c>
      <c r="BR244">
        <v>5.7070000000000007</v>
      </c>
      <c r="BS244">
        <v>5.7120000000000006</v>
      </c>
      <c r="BT244">
        <v>5.7170000000000005</v>
      </c>
      <c r="BU244">
        <v>0.16250000000000001</v>
      </c>
      <c r="BV244">
        <v>0.17</v>
      </c>
      <c r="BW244">
        <v>0.17749999999999999</v>
      </c>
      <c r="BX244">
        <v>-7.0000000000000007E-2</v>
      </c>
      <c r="BZ244">
        <v>7.0000000000000007E-2</v>
      </c>
      <c r="CA244">
        <v>0</v>
      </c>
      <c r="CB244">
        <v>0</v>
      </c>
      <c r="CC244">
        <v>5.7070000000000007</v>
      </c>
      <c r="CD244">
        <v>0.17749999999999999</v>
      </c>
    </row>
    <row r="245" spans="1:82">
      <c r="A245" s="22">
        <v>44256</v>
      </c>
      <c r="B245">
        <v>6.6561827542841012E-2</v>
      </c>
      <c r="D245" s="22">
        <v>43132</v>
      </c>
      <c r="E245">
        <v>44.395658907019538</v>
      </c>
      <c r="F245">
        <v>49.395658907019538</v>
      </c>
      <c r="G245">
        <v>54.395658907019538</v>
      </c>
      <c r="I245">
        <v>28.105078134571656</v>
      </c>
      <c r="J245">
        <v>33.105078134571656</v>
      </c>
      <c r="K245">
        <v>38.105078134571656</v>
      </c>
      <c r="M245" s="22">
        <v>44013</v>
      </c>
      <c r="N245">
        <v>106.75</v>
      </c>
      <c r="O245">
        <v>111.75</v>
      </c>
      <c r="P245">
        <v>116.75</v>
      </c>
      <c r="R245">
        <v>78.8125</v>
      </c>
      <c r="S245">
        <v>83.8125</v>
      </c>
      <c r="T245">
        <v>88.8125</v>
      </c>
      <c r="V245">
        <v>0</v>
      </c>
      <c r="W245">
        <v>0</v>
      </c>
      <c r="X245">
        <v>0</v>
      </c>
      <c r="Z245">
        <v>1E-4</v>
      </c>
      <c r="AA245">
        <v>0.2330975001148069</v>
      </c>
      <c r="AB245">
        <v>1E-4</v>
      </c>
      <c r="AD245">
        <v>1E-4</v>
      </c>
      <c r="AE245">
        <v>0.11654875005740345</v>
      </c>
      <c r="AF245">
        <v>1E-4</v>
      </c>
      <c r="AH245">
        <v>1E-4</v>
      </c>
      <c r="AI245">
        <v>2.1</v>
      </c>
      <c r="AJ245">
        <v>1E-4</v>
      </c>
      <c r="AL245">
        <v>-0.01</v>
      </c>
      <c r="AM245">
        <v>1.05</v>
      </c>
      <c r="AN245">
        <v>0.01</v>
      </c>
      <c r="AP245">
        <v>79</v>
      </c>
      <c r="AQ245">
        <v>0.35</v>
      </c>
      <c r="BQ245">
        <v>44166</v>
      </c>
      <c r="BR245">
        <v>5.8470000000000004</v>
      </c>
      <c r="BS245">
        <v>5.8520000000000003</v>
      </c>
      <c r="BT245">
        <v>5.8570000000000002</v>
      </c>
      <c r="BU245">
        <v>0.16250000000000001</v>
      </c>
      <c r="BV245">
        <v>0.17</v>
      </c>
      <c r="BW245">
        <v>0.17749999999999999</v>
      </c>
      <c r="BX245">
        <v>-7.0000000000000007E-2</v>
      </c>
      <c r="BZ245">
        <v>7.0000000000000007E-2</v>
      </c>
      <c r="CA245">
        <v>0</v>
      </c>
      <c r="CB245">
        <v>0</v>
      </c>
      <c r="CC245">
        <v>5.8470000000000004</v>
      </c>
      <c r="CD245">
        <v>0.17749999999999999</v>
      </c>
    </row>
    <row r="246" spans="1:82">
      <c r="A246" s="22">
        <v>44287</v>
      </c>
      <c r="B246">
        <v>6.655796083453501E-2</v>
      </c>
      <c r="D246" s="22">
        <v>43160</v>
      </c>
      <c r="E246">
        <v>43.395658907019538</v>
      </c>
      <c r="F246">
        <v>48.395658907019538</v>
      </c>
      <c r="G246">
        <v>53.395658907019538</v>
      </c>
      <c r="I246">
        <v>28.105078134571656</v>
      </c>
      <c r="J246">
        <v>33.105078134571656</v>
      </c>
      <c r="K246">
        <v>38.105078134571656</v>
      </c>
      <c r="M246" s="22">
        <v>44044</v>
      </c>
      <c r="N246">
        <v>107.96310683458867</v>
      </c>
      <c r="O246">
        <v>112.96310683458867</v>
      </c>
      <c r="P246">
        <v>117.96310683458867</v>
      </c>
      <c r="R246">
        <v>79.722330125941454</v>
      </c>
      <c r="S246">
        <v>84.722330125941454</v>
      </c>
      <c r="T246">
        <v>89.722330125941454</v>
      </c>
      <c r="V246">
        <v>0</v>
      </c>
      <c r="W246">
        <v>0</v>
      </c>
      <c r="X246">
        <v>0</v>
      </c>
      <c r="Z246">
        <v>1E-4</v>
      </c>
      <c r="AA246">
        <v>0.22634564302689233</v>
      </c>
      <c r="AB246">
        <v>1E-4</v>
      </c>
      <c r="AD246">
        <v>1E-4</v>
      </c>
      <c r="AE246">
        <v>0.11317282151344617</v>
      </c>
      <c r="AF246">
        <v>1E-4</v>
      </c>
      <c r="AH246">
        <v>1E-4</v>
      </c>
      <c r="AI246">
        <v>2.85</v>
      </c>
      <c r="AJ246">
        <v>1E-4</v>
      </c>
      <c r="AL246">
        <v>-0.01</v>
      </c>
      <c r="AM246">
        <v>1.425</v>
      </c>
      <c r="AN246">
        <v>0.01</v>
      </c>
      <c r="AP246">
        <v>79</v>
      </c>
      <c r="AQ246">
        <v>0.35</v>
      </c>
      <c r="BQ246">
        <v>44197</v>
      </c>
      <c r="BR246">
        <v>6.1675000000000004</v>
      </c>
      <c r="BS246">
        <v>6.1725000000000003</v>
      </c>
      <c r="BT246">
        <v>6.1775000000000002</v>
      </c>
      <c r="BU246">
        <v>0.16250000000000001</v>
      </c>
      <c r="BV246">
        <v>0.17</v>
      </c>
      <c r="BW246">
        <v>0.17749999999999999</v>
      </c>
      <c r="BX246">
        <v>-7.0000000000000007E-2</v>
      </c>
      <c r="BZ246">
        <v>7.0000000000000007E-2</v>
      </c>
      <c r="CA246">
        <v>0</v>
      </c>
      <c r="CB246">
        <v>0</v>
      </c>
      <c r="CC246">
        <v>6.1675000000000004</v>
      </c>
      <c r="CD246">
        <v>0.17749999999999999</v>
      </c>
    </row>
    <row r="247" spans="1:82">
      <c r="A247" s="22">
        <v>44317</v>
      </c>
      <c r="B247">
        <v>6.6554218858759992E-2</v>
      </c>
      <c r="D247" s="22">
        <v>43191</v>
      </c>
      <c r="E247">
        <v>41.5</v>
      </c>
      <c r="F247">
        <v>46.5</v>
      </c>
      <c r="G247">
        <v>51.5</v>
      </c>
      <c r="I247">
        <v>27.482324685025468</v>
      </c>
      <c r="J247">
        <v>32.482324685025468</v>
      </c>
      <c r="K247">
        <v>37.482324685025468</v>
      </c>
      <c r="M247" s="22">
        <v>44075</v>
      </c>
      <c r="N247">
        <v>100.96310683458867</v>
      </c>
      <c r="O247">
        <v>105.96310683458867</v>
      </c>
      <c r="P247">
        <v>110.96310683458867</v>
      </c>
      <c r="R247">
        <v>74.472330125941454</v>
      </c>
      <c r="S247">
        <v>79.472330125941454</v>
      </c>
      <c r="T247">
        <v>84.472330125941454</v>
      </c>
      <c r="V247">
        <v>0</v>
      </c>
      <c r="W247">
        <v>0</v>
      </c>
      <c r="X247">
        <v>0</v>
      </c>
      <c r="Z247">
        <v>1E-4</v>
      </c>
      <c r="AA247">
        <v>0.1950100904802371</v>
      </c>
      <c r="AB247">
        <v>1E-4</v>
      </c>
      <c r="AD247">
        <v>1E-4</v>
      </c>
      <c r="AE247">
        <v>9.7505045240118549E-2</v>
      </c>
      <c r="AF247">
        <v>1E-4</v>
      </c>
      <c r="AH247">
        <v>1E-4</v>
      </c>
      <c r="AI247">
        <v>2.95</v>
      </c>
      <c r="AJ247">
        <v>1E-4</v>
      </c>
      <c r="AL247">
        <v>-0.01</v>
      </c>
      <c r="AM247">
        <v>1.4750000000000001</v>
      </c>
      <c r="AN247">
        <v>0.01</v>
      </c>
      <c r="AP247">
        <v>80</v>
      </c>
      <c r="AQ247">
        <v>0.35</v>
      </c>
      <c r="BQ247">
        <v>44228</v>
      </c>
      <c r="BR247">
        <v>6.0225</v>
      </c>
      <c r="BS247">
        <v>6.0274999999999999</v>
      </c>
      <c r="BT247">
        <v>6.0324999999999998</v>
      </c>
      <c r="BU247">
        <v>0.16250000000000001</v>
      </c>
      <c r="BV247">
        <v>0.17</v>
      </c>
      <c r="BW247">
        <v>0.17749999999999999</v>
      </c>
      <c r="BX247">
        <v>-7.0000000000000007E-2</v>
      </c>
      <c r="BZ247">
        <v>7.0000000000000007E-2</v>
      </c>
      <c r="CA247">
        <v>0</v>
      </c>
      <c r="CB247">
        <v>0</v>
      </c>
      <c r="CC247">
        <v>6.0225</v>
      </c>
      <c r="CD247">
        <v>0.17749999999999999</v>
      </c>
    </row>
    <row r="248" spans="1:82">
      <c r="A248" s="22">
        <v>44348</v>
      </c>
      <c r="B248">
        <v>6.6550352150464009E-2</v>
      </c>
      <c r="D248" s="22">
        <v>43221</v>
      </c>
      <c r="E248">
        <v>44.818252129375303</v>
      </c>
      <c r="F248">
        <v>49.818252129375303</v>
      </c>
      <c r="G248">
        <v>54.818252129375303</v>
      </c>
      <c r="I248">
        <v>27.482324685025468</v>
      </c>
      <c r="J248">
        <v>32.482324685025468</v>
      </c>
      <c r="K248">
        <v>37.482324685025468</v>
      </c>
      <c r="M248" s="22">
        <v>44105</v>
      </c>
      <c r="N248">
        <v>83.15</v>
      </c>
      <c r="O248">
        <v>88.15</v>
      </c>
      <c r="P248">
        <v>93.15</v>
      </c>
      <c r="R248">
        <v>61.112499999999997</v>
      </c>
      <c r="S248">
        <v>66.112499999999997</v>
      </c>
      <c r="T248">
        <v>71.112499999999997</v>
      </c>
      <c r="V248">
        <v>0</v>
      </c>
      <c r="W248">
        <v>0</v>
      </c>
      <c r="X248">
        <v>0</v>
      </c>
      <c r="Z248">
        <v>1E-4</v>
      </c>
      <c r="AA248">
        <v>0.16323604966914751</v>
      </c>
      <c r="AB248">
        <v>1E-4</v>
      </c>
      <c r="AD248">
        <v>1E-4</v>
      </c>
      <c r="AE248">
        <v>8.1618024834573755E-2</v>
      </c>
      <c r="AF248">
        <v>1E-4</v>
      </c>
      <c r="AH248">
        <v>1E-4</v>
      </c>
      <c r="AI248">
        <v>2.65</v>
      </c>
      <c r="AJ248">
        <v>1E-4</v>
      </c>
      <c r="AL248">
        <v>-0.01</v>
      </c>
      <c r="AM248">
        <v>1.325</v>
      </c>
      <c r="AN248">
        <v>0.01</v>
      </c>
      <c r="AP248">
        <v>80</v>
      </c>
      <c r="AQ248">
        <v>0.35</v>
      </c>
      <c r="BQ248">
        <v>44256</v>
      </c>
      <c r="BR248">
        <v>5.8875000000000002</v>
      </c>
      <c r="BS248">
        <v>5.8925000000000001</v>
      </c>
      <c r="BT248">
        <v>5.8975</v>
      </c>
      <c r="BU248">
        <v>0.16250000000000001</v>
      </c>
      <c r="BV248">
        <v>0.17</v>
      </c>
      <c r="BW248">
        <v>0.17749999999999999</v>
      </c>
      <c r="BX248">
        <v>-7.0000000000000007E-2</v>
      </c>
      <c r="BZ248">
        <v>7.0000000000000007E-2</v>
      </c>
      <c r="CA248">
        <v>0</v>
      </c>
      <c r="CB248">
        <v>0</v>
      </c>
      <c r="CC248">
        <v>5.8875000000000002</v>
      </c>
      <c r="CD248">
        <v>0.17749999999999999</v>
      </c>
    </row>
    <row r="249" spans="1:82">
      <c r="A249" s="22">
        <v>44378</v>
      </c>
      <c r="B249">
        <v>6.6546610174698012E-2</v>
      </c>
      <c r="D249" s="22">
        <v>43252</v>
      </c>
      <c r="E249">
        <v>60.818252129375253</v>
      </c>
      <c r="F249">
        <v>65.818252129375253</v>
      </c>
      <c r="G249">
        <v>70.818252129375253</v>
      </c>
      <c r="I249">
        <v>25.482324685025468</v>
      </c>
      <c r="J249">
        <v>30.482324685025468</v>
      </c>
      <c r="K249">
        <v>35.482324685025468</v>
      </c>
      <c r="M249" s="22">
        <v>44136</v>
      </c>
      <c r="N249">
        <v>64.273842470629006</v>
      </c>
      <c r="O249">
        <v>69.273842470629006</v>
      </c>
      <c r="P249">
        <v>74.273842470629006</v>
      </c>
      <c r="R249">
        <v>46.955381852971811</v>
      </c>
      <c r="S249">
        <v>51.955381852971811</v>
      </c>
      <c r="T249">
        <v>56.955381852971811</v>
      </c>
      <c r="V249">
        <v>0</v>
      </c>
      <c r="W249">
        <v>0</v>
      </c>
      <c r="X249">
        <v>0</v>
      </c>
      <c r="Z249">
        <v>1E-4</v>
      </c>
      <c r="AA249">
        <v>0.14214822918373937</v>
      </c>
      <c r="AB249">
        <v>1E-4</v>
      </c>
      <c r="AD249">
        <v>1E-4</v>
      </c>
      <c r="AE249">
        <v>7.1074114591869686E-2</v>
      </c>
      <c r="AF249">
        <v>1E-4</v>
      </c>
      <c r="AH249">
        <v>1E-4</v>
      </c>
      <c r="AI249">
        <v>1.9</v>
      </c>
      <c r="AJ249">
        <v>1E-4</v>
      </c>
      <c r="AL249">
        <v>-0.01</v>
      </c>
      <c r="AM249">
        <v>0.95</v>
      </c>
      <c r="AN249">
        <v>0.01</v>
      </c>
      <c r="AP249">
        <v>80</v>
      </c>
      <c r="AQ249">
        <v>0.35</v>
      </c>
      <c r="BQ249">
        <v>44287</v>
      </c>
      <c r="BR249">
        <v>5.7275</v>
      </c>
      <c r="BS249">
        <v>5.7324999999999999</v>
      </c>
      <c r="BT249">
        <v>5.7374999999999998</v>
      </c>
      <c r="BU249">
        <v>0.16250000000000001</v>
      </c>
      <c r="BV249">
        <v>0.17</v>
      </c>
      <c r="BW249">
        <v>0.17749999999999999</v>
      </c>
      <c r="BX249">
        <v>-7.0000000000000007E-2</v>
      </c>
      <c r="BZ249">
        <v>7.0000000000000007E-2</v>
      </c>
      <c r="CA249">
        <v>0</v>
      </c>
      <c r="CB249">
        <v>0</v>
      </c>
      <c r="CC249">
        <v>5.7275</v>
      </c>
      <c r="CD249">
        <v>0.17749999999999999</v>
      </c>
    </row>
    <row r="250" spans="1:82">
      <c r="A250" s="22">
        <v>44409</v>
      </c>
      <c r="B250">
        <v>6.6542743466411008E-2</v>
      </c>
      <c r="D250" s="22">
        <v>43282</v>
      </c>
      <c r="E250">
        <v>73.25</v>
      </c>
      <c r="F250">
        <v>78.25</v>
      </c>
      <c r="G250">
        <v>83.25</v>
      </c>
      <c r="I250">
        <v>38.459596171617548</v>
      </c>
      <c r="J250">
        <v>43.459596171617548</v>
      </c>
      <c r="K250">
        <v>48.459596171617548</v>
      </c>
      <c r="M250" s="22">
        <v>44166</v>
      </c>
      <c r="N250">
        <v>62.273842470629006</v>
      </c>
      <c r="O250">
        <v>67.273842470629006</v>
      </c>
      <c r="P250">
        <v>72.273842470629006</v>
      </c>
      <c r="R250">
        <v>45.455381852971811</v>
      </c>
      <c r="S250">
        <v>50.455381852971811</v>
      </c>
      <c r="T250">
        <v>55.455381852971811</v>
      </c>
      <c r="V250">
        <v>0</v>
      </c>
      <c r="W250">
        <v>0</v>
      </c>
      <c r="X250">
        <v>0</v>
      </c>
      <c r="Z250">
        <v>1E-4</v>
      </c>
      <c r="AA250">
        <v>0.15588002722332472</v>
      </c>
      <c r="AB250">
        <v>1E-4</v>
      </c>
      <c r="AD250">
        <v>1E-4</v>
      </c>
      <c r="AE250">
        <v>7.7940013611662362E-2</v>
      </c>
      <c r="AF250">
        <v>1E-4</v>
      </c>
      <c r="AH250">
        <v>1E-4</v>
      </c>
      <c r="AI250">
        <v>1.7</v>
      </c>
      <c r="AJ250">
        <v>1E-4</v>
      </c>
      <c r="AL250">
        <v>-0.01</v>
      </c>
      <c r="AM250">
        <v>0.85</v>
      </c>
      <c r="AN250">
        <v>0.01</v>
      </c>
      <c r="AP250">
        <v>81</v>
      </c>
      <c r="AQ250">
        <v>0.35</v>
      </c>
      <c r="BQ250">
        <v>44317</v>
      </c>
      <c r="BR250">
        <v>5.6924999999999999</v>
      </c>
      <c r="BS250">
        <v>5.6974999999999998</v>
      </c>
      <c r="BT250">
        <v>5.7024999999999997</v>
      </c>
      <c r="BU250">
        <v>0.16250000000000001</v>
      </c>
      <c r="BV250">
        <v>0.17</v>
      </c>
      <c r="BW250">
        <v>0.17749999999999999</v>
      </c>
      <c r="BX250">
        <v>-7.0000000000000007E-2</v>
      </c>
      <c r="BZ250">
        <v>7.0000000000000007E-2</v>
      </c>
      <c r="CA250">
        <v>0</v>
      </c>
      <c r="CB250">
        <v>0</v>
      </c>
      <c r="CC250">
        <v>5.6924999999999999</v>
      </c>
      <c r="CD250">
        <v>0.17749999999999999</v>
      </c>
    </row>
    <row r="251" spans="1:82">
      <c r="A251" s="22">
        <v>44440</v>
      </c>
      <c r="B251">
        <v>6.653887675813E-2</v>
      </c>
      <c r="D251" s="22">
        <v>43313</v>
      </c>
      <c r="E251">
        <v>77.299428708279123</v>
      </c>
      <c r="F251">
        <v>82.299428708279123</v>
      </c>
      <c r="G251">
        <v>87.299428708279123</v>
      </c>
      <c r="I251">
        <v>42.459596171617548</v>
      </c>
      <c r="J251">
        <v>47.459596171617548</v>
      </c>
      <c r="K251">
        <v>52.459596171617548</v>
      </c>
      <c r="M251" s="22">
        <v>44197</v>
      </c>
      <c r="N251">
        <v>75.5</v>
      </c>
      <c r="O251">
        <v>80.5</v>
      </c>
      <c r="P251">
        <v>85.5</v>
      </c>
      <c r="R251">
        <v>55.375</v>
      </c>
      <c r="S251">
        <v>60.375</v>
      </c>
      <c r="T251">
        <v>65.375</v>
      </c>
      <c r="V251">
        <v>0</v>
      </c>
      <c r="W251">
        <v>0</v>
      </c>
      <c r="X251">
        <v>0</v>
      </c>
      <c r="Z251">
        <v>1E-4</v>
      </c>
      <c r="AA251">
        <v>0.15588002722332472</v>
      </c>
      <c r="AB251">
        <v>1E-4</v>
      </c>
      <c r="AD251">
        <v>1E-4</v>
      </c>
      <c r="AE251">
        <v>7.7940013611662362E-2</v>
      </c>
      <c r="AF251">
        <v>1E-4</v>
      </c>
      <c r="AH251">
        <v>1E-4</v>
      </c>
      <c r="AI251">
        <v>1.6</v>
      </c>
      <c r="AJ251">
        <v>1E-4</v>
      </c>
      <c r="AL251">
        <v>-0.01</v>
      </c>
      <c r="AM251">
        <v>0.8</v>
      </c>
      <c r="AN251">
        <v>0.01</v>
      </c>
      <c r="AP251">
        <v>81</v>
      </c>
      <c r="AQ251">
        <v>0.35</v>
      </c>
      <c r="BQ251">
        <v>44348</v>
      </c>
      <c r="BR251">
        <v>5.7125000000000004</v>
      </c>
      <c r="BS251">
        <v>5.7175000000000002</v>
      </c>
      <c r="BT251">
        <v>5.7225000000000001</v>
      </c>
      <c r="BU251">
        <v>0.16250000000000001</v>
      </c>
      <c r="BV251">
        <v>0.17</v>
      </c>
      <c r="BW251">
        <v>0.17749999999999999</v>
      </c>
      <c r="BX251">
        <v>-7.0000000000000007E-2</v>
      </c>
      <c r="BZ251">
        <v>7.0000000000000007E-2</v>
      </c>
      <c r="CA251">
        <v>0</v>
      </c>
      <c r="CB251">
        <v>0</v>
      </c>
      <c r="CC251">
        <v>5.7125000000000004</v>
      </c>
      <c r="CD251">
        <v>0.17749999999999999</v>
      </c>
    </row>
    <row r="252" spans="1:82">
      <c r="A252" s="22">
        <v>44470</v>
      </c>
      <c r="B252">
        <v>6.653513478237702E-2</v>
      </c>
      <c r="D252" s="22">
        <v>43344</v>
      </c>
      <c r="E252">
        <v>69.299428708279123</v>
      </c>
      <c r="F252">
        <v>74.299428708279123</v>
      </c>
      <c r="G252">
        <v>79.299428708279123</v>
      </c>
      <c r="I252">
        <v>39.459596171617548</v>
      </c>
      <c r="J252">
        <v>44.459596171617548</v>
      </c>
      <c r="K252">
        <v>49.459596171617548</v>
      </c>
      <c r="M252" s="22">
        <v>44228</v>
      </c>
      <c r="N252">
        <v>69.075712072649225</v>
      </c>
      <c r="O252">
        <v>74.075712072649225</v>
      </c>
      <c r="P252">
        <v>79.075712072649225</v>
      </c>
      <c r="R252">
        <v>50.556784054486954</v>
      </c>
      <c r="S252">
        <v>55.556784054486954</v>
      </c>
      <c r="T252">
        <v>60.556784054486954</v>
      </c>
      <c r="V252">
        <v>0</v>
      </c>
      <c r="W252">
        <v>0</v>
      </c>
      <c r="X252">
        <v>0</v>
      </c>
      <c r="Z252">
        <v>1E-4</v>
      </c>
      <c r="AA252">
        <v>0.15588002722332472</v>
      </c>
      <c r="AB252">
        <v>1E-4</v>
      </c>
      <c r="AD252">
        <v>1E-4</v>
      </c>
      <c r="AE252">
        <v>7.7940013611662362E-2</v>
      </c>
      <c r="AF252">
        <v>1E-4</v>
      </c>
      <c r="AH252">
        <v>1E-4</v>
      </c>
      <c r="AI252">
        <v>1.8</v>
      </c>
      <c r="AJ252">
        <v>1E-4</v>
      </c>
      <c r="AL252">
        <v>-0.01</v>
      </c>
      <c r="AM252">
        <v>0.9</v>
      </c>
      <c r="AN252">
        <v>0.01</v>
      </c>
      <c r="AP252">
        <v>81</v>
      </c>
      <c r="AQ252">
        <v>0.35</v>
      </c>
      <c r="BQ252">
        <v>44378</v>
      </c>
      <c r="BR252">
        <v>5.7055000000000007</v>
      </c>
      <c r="BS252">
        <v>5.7105000000000006</v>
      </c>
      <c r="BT252">
        <v>5.7155000000000005</v>
      </c>
      <c r="BU252">
        <v>0.16250000000000001</v>
      </c>
      <c r="BV252">
        <v>0.17</v>
      </c>
      <c r="BW252">
        <v>0.17749999999999999</v>
      </c>
      <c r="BX252">
        <v>-7.0000000000000007E-2</v>
      </c>
      <c r="BZ252">
        <v>7.0000000000000007E-2</v>
      </c>
      <c r="CA252">
        <v>0</v>
      </c>
      <c r="CB252">
        <v>0</v>
      </c>
      <c r="CC252">
        <v>5.7055000000000007</v>
      </c>
      <c r="CD252">
        <v>0.17749999999999999</v>
      </c>
    </row>
    <row r="253" spans="1:82">
      <c r="A253" s="22">
        <v>44501</v>
      </c>
      <c r="B253">
        <v>6.6531268074106018E-2</v>
      </c>
      <c r="D253" s="22">
        <v>43374</v>
      </c>
      <c r="E253">
        <v>52.65</v>
      </c>
      <c r="F253">
        <v>57.65</v>
      </c>
      <c r="G253">
        <v>62.65</v>
      </c>
      <c r="I253">
        <v>33.122110491051998</v>
      </c>
      <c r="J253">
        <v>38.122110491051998</v>
      </c>
      <c r="K253">
        <v>43.122110491051998</v>
      </c>
      <c r="M253" s="22">
        <v>44256</v>
      </c>
      <c r="N253">
        <v>67.075712072649225</v>
      </c>
      <c r="O253">
        <v>72.075712072649225</v>
      </c>
      <c r="P253">
        <v>77.075712072649225</v>
      </c>
      <c r="R253">
        <v>49.056784054486954</v>
      </c>
      <c r="S253">
        <v>54.056784054486954</v>
      </c>
      <c r="T253">
        <v>59.056784054486954</v>
      </c>
      <c r="V253">
        <v>0</v>
      </c>
      <c r="W253">
        <v>0</v>
      </c>
      <c r="X253">
        <v>0</v>
      </c>
      <c r="Z253">
        <v>1E-4</v>
      </c>
      <c r="AA253">
        <v>0.15588002722332472</v>
      </c>
      <c r="AB253">
        <v>1E-4</v>
      </c>
      <c r="AD253">
        <v>1E-4</v>
      </c>
      <c r="AE253">
        <v>7.7940013611662362E-2</v>
      </c>
      <c r="AF253">
        <v>1E-4</v>
      </c>
      <c r="AH253">
        <v>1E-4</v>
      </c>
      <c r="AI253">
        <v>1.95</v>
      </c>
      <c r="AJ253">
        <v>1E-4</v>
      </c>
      <c r="AL253">
        <v>-0.01</v>
      </c>
      <c r="AM253">
        <v>0.97499999999999998</v>
      </c>
      <c r="AN253">
        <v>0.01</v>
      </c>
      <c r="AP253">
        <v>82</v>
      </c>
      <c r="AQ253">
        <v>0.35</v>
      </c>
      <c r="BQ253">
        <v>44409</v>
      </c>
      <c r="BR253">
        <v>5.7074999999999996</v>
      </c>
      <c r="BS253">
        <v>5.7125000000000004</v>
      </c>
      <c r="BT253">
        <v>5.7175000000000002</v>
      </c>
      <c r="BU253">
        <v>0.16250000000000001</v>
      </c>
      <c r="BV253">
        <v>0.17</v>
      </c>
      <c r="BW253">
        <v>0.17749999999999999</v>
      </c>
      <c r="BX253">
        <v>-7.0000000000000007E-2</v>
      </c>
      <c r="BZ253">
        <v>7.0000000000000007E-2</v>
      </c>
      <c r="CA253">
        <v>0</v>
      </c>
      <c r="CB253">
        <v>0</v>
      </c>
      <c r="CC253">
        <v>5.7074999999999996</v>
      </c>
      <c r="CD253">
        <v>0.17749999999999999</v>
      </c>
    </row>
    <row r="254" spans="1:82">
      <c r="A254" s="22">
        <v>44531</v>
      </c>
      <c r="B254">
        <v>6.6527526098363016E-2</v>
      </c>
      <c r="D254" s="22">
        <v>43405</v>
      </c>
      <c r="E254">
        <v>42.828015662508825</v>
      </c>
      <c r="F254">
        <v>47.828015662508825</v>
      </c>
      <c r="G254">
        <v>52.828015662508825</v>
      </c>
      <c r="I254">
        <v>28.122110491051998</v>
      </c>
      <c r="J254">
        <v>33.122110491051998</v>
      </c>
      <c r="K254">
        <v>38.122110491051998</v>
      </c>
      <c r="M254" s="22">
        <v>44287</v>
      </c>
      <c r="N254">
        <v>59.25</v>
      </c>
      <c r="O254">
        <v>64.25</v>
      </c>
      <c r="P254">
        <v>69.25</v>
      </c>
      <c r="R254">
        <v>43.1875</v>
      </c>
      <c r="S254">
        <v>48.1875</v>
      </c>
      <c r="T254">
        <v>53.1875</v>
      </c>
      <c r="V254">
        <v>0</v>
      </c>
      <c r="W254">
        <v>0</v>
      </c>
      <c r="X254">
        <v>0</v>
      </c>
      <c r="Z254">
        <v>1E-4</v>
      </c>
      <c r="AA254">
        <v>0.15588002722332472</v>
      </c>
      <c r="AB254">
        <v>1E-4</v>
      </c>
      <c r="AD254">
        <v>1E-4</v>
      </c>
      <c r="AE254">
        <v>7.7940013611662362E-2</v>
      </c>
      <c r="AF254">
        <v>1E-4</v>
      </c>
      <c r="AH254">
        <v>1E-4</v>
      </c>
      <c r="AI254">
        <v>2</v>
      </c>
      <c r="AJ254">
        <v>1E-4</v>
      </c>
      <c r="AL254">
        <v>-0.01</v>
      </c>
      <c r="AM254">
        <v>1</v>
      </c>
      <c r="AN254">
        <v>0.01</v>
      </c>
      <c r="AP254">
        <v>82</v>
      </c>
      <c r="AQ254">
        <v>0.35</v>
      </c>
      <c r="BQ254">
        <v>44440</v>
      </c>
      <c r="BR254">
        <v>5.7245000000000008</v>
      </c>
      <c r="BS254">
        <v>5.7295000000000007</v>
      </c>
      <c r="BT254">
        <v>5.7345000000000006</v>
      </c>
      <c r="BU254">
        <v>0.16250000000000001</v>
      </c>
      <c r="BV254">
        <v>0.17</v>
      </c>
      <c r="BW254">
        <v>0.17749999999999999</v>
      </c>
      <c r="BX254">
        <v>-7.0000000000000007E-2</v>
      </c>
      <c r="BZ254">
        <v>7.0000000000000007E-2</v>
      </c>
      <c r="CA254">
        <v>0</v>
      </c>
      <c r="CB254">
        <v>0</v>
      </c>
      <c r="CC254">
        <v>5.7245000000000008</v>
      </c>
      <c r="CD254">
        <v>0.17749999999999999</v>
      </c>
    </row>
    <row r="255" spans="1:82">
      <c r="A255" s="22">
        <v>44562</v>
      </c>
      <c r="B255">
        <v>6.652365939010102E-2</v>
      </c>
      <c r="D255" s="22">
        <v>43435</v>
      </c>
      <c r="E255">
        <v>41.828015662508825</v>
      </c>
      <c r="F255">
        <v>46.828015662508825</v>
      </c>
      <c r="G255">
        <v>51.828015662508825</v>
      </c>
      <c r="I255">
        <v>28.122110491051998</v>
      </c>
      <c r="J255">
        <v>33.122110491051998</v>
      </c>
      <c r="K255">
        <v>38.122110491051998</v>
      </c>
      <c r="M255" s="22">
        <v>44317</v>
      </c>
      <c r="N255">
        <v>62.49876326298218</v>
      </c>
      <c r="O255">
        <v>67.49876326298218</v>
      </c>
      <c r="P255">
        <v>72.49876326298218</v>
      </c>
      <c r="R255">
        <v>45.624072447236699</v>
      </c>
      <c r="S255">
        <v>50.624072447236699</v>
      </c>
      <c r="T255">
        <v>55.624072447236699</v>
      </c>
      <c r="V255">
        <v>0</v>
      </c>
      <c r="W255">
        <v>0</v>
      </c>
      <c r="X255">
        <v>0</v>
      </c>
      <c r="Z255">
        <v>1E-4</v>
      </c>
      <c r="AA255">
        <v>0.15588002722332472</v>
      </c>
      <c r="AB255">
        <v>1E-4</v>
      </c>
      <c r="AD255">
        <v>1E-4</v>
      </c>
      <c r="AE255">
        <v>7.7940013611662362E-2</v>
      </c>
      <c r="AF255">
        <v>1E-4</v>
      </c>
      <c r="AH255">
        <v>1E-4</v>
      </c>
      <c r="AI255">
        <v>2.15</v>
      </c>
      <c r="AJ255">
        <v>1E-4</v>
      </c>
      <c r="AL255">
        <v>-0.01</v>
      </c>
      <c r="AM255">
        <v>1.075</v>
      </c>
      <c r="AN255">
        <v>0.01</v>
      </c>
      <c r="AP255">
        <v>82</v>
      </c>
      <c r="AQ255">
        <v>0.35</v>
      </c>
      <c r="BQ255">
        <v>44470</v>
      </c>
      <c r="BR255">
        <v>5.7345000000000006</v>
      </c>
      <c r="BS255">
        <v>5.7395000000000005</v>
      </c>
      <c r="BT255">
        <v>5.7445000000000004</v>
      </c>
      <c r="BU255">
        <v>0.16250000000000001</v>
      </c>
      <c r="BV255">
        <v>0.17</v>
      </c>
      <c r="BW255">
        <v>0.17749999999999999</v>
      </c>
      <c r="BX255">
        <v>-7.0000000000000007E-2</v>
      </c>
      <c r="BZ255">
        <v>7.0000000000000007E-2</v>
      </c>
      <c r="CA255">
        <v>0</v>
      </c>
      <c r="CB255">
        <v>0</v>
      </c>
      <c r="CC255">
        <v>5.7345000000000006</v>
      </c>
      <c r="CD255">
        <v>0.17749999999999999</v>
      </c>
    </row>
    <row r="256" spans="1:82">
      <c r="A256" s="22">
        <v>44593</v>
      </c>
      <c r="B256">
        <v>6.651979268184402E-2</v>
      </c>
      <c r="D256" s="22">
        <v>43466</v>
      </c>
      <c r="E256">
        <v>44</v>
      </c>
      <c r="F256">
        <v>49</v>
      </c>
      <c r="G256">
        <v>54</v>
      </c>
      <c r="I256">
        <v>29.305078134571659</v>
      </c>
      <c r="J256">
        <v>34.305078134571659</v>
      </c>
      <c r="K256">
        <v>39.305078134571659</v>
      </c>
      <c r="M256" s="22">
        <v>44348</v>
      </c>
      <c r="N256">
        <v>86.498763262982209</v>
      </c>
      <c r="O256">
        <v>91.498763262982209</v>
      </c>
      <c r="P256">
        <v>96.498763262982209</v>
      </c>
      <c r="R256">
        <v>63.624072447236699</v>
      </c>
      <c r="S256">
        <v>68.624072447236699</v>
      </c>
      <c r="T256">
        <v>73.624072447236699</v>
      </c>
      <c r="V256">
        <v>0</v>
      </c>
      <c r="W256">
        <v>0</v>
      </c>
      <c r="X256">
        <v>0</v>
      </c>
      <c r="Z256">
        <v>1E-4</v>
      </c>
      <c r="AA256">
        <v>0.15588002722332472</v>
      </c>
      <c r="AB256">
        <v>1E-4</v>
      </c>
      <c r="AD256">
        <v>1E-4</v>
      </c>
      <c r="AE256">
        <v>7.7940013611662362E-2</v>
      </c>
      <c r="AF256">
        <v>1E-4</v>
      </c>
      <c r="AH256">
        <v>1E-4</v>
      </c>
      <c r="AI256">
        <v>1.95</v>
      </c>
      <c r="AJ256">
        <v>1E-4</v>
      </c>
      <c r="AL256">
        <v>-0.01</v>
      </c>
      <c r="AM256">
        <v>0.97499999999999998</v>
      </c>
      <c r="AN256">
        <v>0.01</v>
      </c>
      <c r="AP256">
        <v>83</v>
      </c>
      <c r="AQ256">
        <v>0.35</v>
      </c>
      <c r="BQ256">
        <v>44501</v>
      </c>
      <c r="BR256">
        <v>5.8795000000000002</v>
      </c>
      <c r="BS256">
        <v>5.884500000000001</v>
      </c>
      <c r="BT256">
        <v>5.8895000000000008</v>
      </c>
      <c r="BU256">
        <v>0.16250000000000001</v>
      </c>
      <c r="BV256">
        <v>0.17</v>
      </c>
      <c r="BW256">
        <v>0.17749999999999999</v>
      </c>
      <c r="BX256">
        <v>-7.0000000000000007E-2</v>
      </c>
      <c r="BZ256">
        <v>7.0000000000000007E-2</v>
      </c>
      <c r="CA256">
        <v>0</v>
      </c>
      <c r="CB256">
        <v>0</v>
      </c>
      <c r="CC256">
        <v>5.8795000000000002</v>
      </c>
      <c r="CD256">
        <v>0.17749999999999999</v>
      </c>
    </row>
    <row r="257" spans="1:82">
      <c r="A257" s="22">
        <v>44621</v>
      </c>
      <c r="B257">
        <v>6.6516300171164014E-2</v>
      </c>
      <c r="D257" s="22">
        <v>43497</v>
      </c>
      <c r="E257">
        <v>44.622343295562771</v>
      </c>
      <c r="F257">
        <v>49.622343295562771</v>
      </c>
      <c r="G257">
        <v>54.622343295562771</v>
      </c>
      <c r="I257">
        <v>28.355078134571656</v>
      </c>
      <c r="J257">
        <v>33.355078134571656</v>
      </c>
      <c r="K257">
        <v>38.355078134571656</v>
      </c>
      <c r="M257" s="22">
        <v>44378</v>
      </c>
      <c r="N257">
        <v>107</v>
      </c>
      <c r="O257">
        <v>112</v>
      </c>
      <c r="P257">
        <v>117</v>
      </c>
      <c r="R257">
        <v>79</v>
      </c>
      <c r="S257">
        <v>84</v>
      </c>
      <c r="T257">
        <v>89</v>
      </c>
      <c r="V257">
        <v>0</v>
      </c>
      <c r="W257">
        <v>0</v>
      </c>
      <c r="X257">
        <v>0</v>
      </c>
      <c r="Z257">
        <v>1E-4</v>
      </c>
      <c r="AA257">
        <v>0.15588002722332472</v>
      </c>
      <c r="AB257">
        <v>1E-4</v>
      </c>
      <c r="AD257">
        <v>1E-4</v>
      </c>
      <c r="AE257">
        <v>7.7940013611662362E-2</v>
      </c>
      <c r="AF257">
        <v>1E-4</v>
      </c>
      <c r="AH257">
        <v>1E-4</v>
      </c>
      <c r="AI257">
        <v>2.1</v>
      </c>
      <c r="AJ257">
        <v>1E-4</v>
      </c>
      <c r="AL257">
        <v>-0.01</v>
      </c>
      <c r="AM257">
        <v>1.05</v>
      </c>
      <c r="AN257">
        <v>0.01</v>
      </c>
      <c r="AP257">
        <v>83</v>
      </c>
      <c r="AQ257">
        <v>0.35</v>
      </c>
      <c r="BQ257">
        <v>44531</v>
      </c>
      <c r="BR257">
        <v>6.0195000000000007</v>
      </c>
      <c r="BS257">
        <v>6.0245000000000006</v>
      </c>
      <c r="BT257">
        <v>6.0295000000000005</v>
      </c>
      <c r="BU257">
        <v>0.16250000000000001</v>
      </c>
      <c r="BV257">
        <v>0.17</v>
      </c>
      <c r="BW257">
        <v>0.17749999999999999</v>
      </c>
      <c r="BX257">
        <v>-7.0000000000000007E-2</v>
      </c>
      <c r="BZ257">
        <v>7.0000000000000007E-2</v>
      </c>
      <c r="CA257">
        <v>0</v>
      </c>
      <c r="CB257">
        <v>0</v>
      </c>
      <c r="CC257">
        <v>6.0195000000000007</v>
      </c>
      <c r="CD257">
        <v>0.17749999999999999</v>
      </c>
    </row>
    <row r="258" spans="1:82">
      <c r="A258" s="22">
        <v>44652</v>
      </c>
      <c r="B258">
        <v>6.6512433462917006E-2</v>
      </c>
      <c r="D258" s="22">
        <v>43525</v>
      </c>
      <c r="E258">
        <v>43.622343295562771</v>
      </c>
      <c r="F258">
        <v>48.622343295562771</v>
      </c>
      <c r="G258">
        <v>53.622343295562771</v>
      </c>
      <c r="I258">
        <v>28.355078134571656</v>
      </c>
      <c r="J258">
        <v>33.355078134571656</v>
      </c>
      <c r="K258">
        <v>38.355078134571656</v>
      </c>
      <c r="M258" s="22">
        <v>44409</v>
      </c>
      <c r="N258">
        <v>108.29494589774345</v>
      </c>
      <c r="O258">
        <v>113.29494589774345</v>
      </c>
      <c r="P258">
        <v>118.29494589774345</v>
      </c>
      <c r="R258">
        <v>79.971209423307528</v>
      </c>
      <c r="S258">
        <v>84.971209423307528</v>
      </c>
      <c r="T258">
        <v>89.971209423307528</v>
      </c>
      <c r="V258">
        <v>0</v>
      </c>
      <c r="W258">
        <v>0</v>
      </c>
      <c r="X258">
        <v>0</v>
      </c>
      <c r="Z258">
        <v>1E-4</v>
      </c>
      <c r="AA258">
        <v>0.15588002722332472</v>
      </c>
      <c r="AB258">
        <v>1E-4</v>
      </c>
      <c r="AD258">
        <v>1E-4</v>
      </c>
      <c r="AE258">
        <v>7.7940013611662362E-2</v>
      </c>
      <c r="AF258">
        <v>1E-4</v>
      </c>
      <c r="AH258">
        <v>1E-4</v>
      </c>
      <c r="AI258">
        <v>2.85</v>
      </c>
      <c r="AJ258">
        <v>1E-4</v>
      </c>
      <c r="AL258">
        <v>-0.01</v>
      </c>
      <c r="AM258">
        <v>1.425</v>
      </c>
      <c r="AN258">
        <v>0.01</v>
      </c>
      <c r="AP258">
        <v>83</v>
      </c>
      <c r="AQ258">
        <v>0.35</v>
      </c>
      <c r="BQ258">
        <v>44562</v>
      </c>
      <c r="BR258">
        <v>6.3425000000000002</v>
      </c>
      <c r="BS258">
        <v>6.3475000000000001</v>
      </c>
      <c r="BT258">
        <v>6.3525</v>
      </c>
      <c r="BU258">
        <v>0.16250000000000001</v>
      </c>
      <c r="BV258">
        <v>0.17</v>
      </c>
      <c r="BW258">
        <v>0.17749999999999999</v>
      </c>
      <c r="BX258">
        <v>-7.0000000000000007E-2</v>
      </c>
      <c r="BZ258">
        <v>7.0000000000000007E-2</v>
      </c>
      <c r="CA258">
        <v>0</v>
      </c>
      <c r="CB258">
        <v>0</v>
      </c>
      <c r="CC258">
        <v>6.3425000000000002</v>
      </c>
      <c r="CD258">
        <v>0.17749999999999999</v>
      </c>
    </row>
    <row r="259" spans="1:82">
      <c r="A259" s="22">
        <v>44682</v>
      </c>
      <c r="B259">
        <v>6.6508691487197999E-2</v>
      </c>
      <c r="D259" s="22">
        <v>43556</v>
      </c>
      <c r="E259">
        <v>41.75</v>
      </c>
      <c r="F259">
        <v>46.75</v>
      </c>
      <c r="G259">
        <v>51.75</v>
      </c>
      <c r="I259">
        <v>27.732324685025468</v>
      </c>
      <c r="J259">
        <v>32.732324685025468</v>
      </c>
      <c r="K259">
        <v>37.732324685025468</v>
      </c>
      <c r="M259" s="22">
        <v>44440</v>
      </c>
      <c r="N259">
        <v>101.29494589774345</v>
      </c>
      <c r="O259">
        <v>106.29494589774345</v>
      </c>
      <c r="P259">
        <v>111.29494589774345</v>
      </c>
      <c r="R259">
        <v>74.721209423307528</v>
      </c>
      <c r="S259">
        <v>79.721209423307528</v>
      </c>
      <c r="T259">
        <v>84.721209423307528</v>
      </c>
      <c r="V259">
        <v>0</v>
      </c>
      <c r="W259">
        <v>0</v>
      </c>
      <c r="X259">
        <v>0</v>
      </c>
      <c r="Z259">
        <v>1E-4</v>
      </c>
      <c r="AA259">
        <v>0.15588002722332472</v>
      </c>
      <c r="AB259">
        <v>1E-4</v>
      </c>
      <c r="AD259">
        <v>1E-4</v>
      </c>
      <c r="AE259">
        <v>7.7940013611662362E-2</v>
      </c>
      <c r="AF259">
        <v>1E-4</v>
      </c>
      <c r="AH259">
        <v>1E-4</v>
      </c>
      <c r="AI259">
        <v>2.95</v>
      </c>
      <c r="AJ259">
        <v>1E-4</v>
      </c>
      <c r="AL259">
        <v>-0.01</v>
      </c>
      <c r="AM259">
        <v>1.4750000000000001</v>
      </c>
      <c r="AN259">
        <v>0.01</v>
      </c>
      <c r="AP259">
        <v>84</v>
      </c>
      <c r="AQ259">
        <v>0.35</v>
      </c>
      <c r="BQ259">
        <v>44593</v>
      </c>
      <c r="BR259">
        <v>6.1974999999999998</v>
      </c>
      <c r="BS259">
        <v>6.2024999999999997</v>
      </c>
      <c r="BT259">
        <v>6.2074999999999996</v>
      </c>
      <c r="BU259">
        <v>0.16250000000000001</v>
      </c>
      <c r="BV259">
        <v>0.17</v>
      </c>
      <c r="BW259">
        <v>0.17749999999999999</v>
      </c>
      <c r="BX259">
        <v>-7.0000000000000007E-2</v>
      </c>
      <c r="BZ259">
        <v>7.0000000000000007E-2</v>
      </c>
      <c r="CA259">
        <v>0</v>
      </c>
      <c r="CB259">
        <v>0</v>
      </c>
      <c r="CC259">
        <v>6.1974999999999998</v>
      </c>
      <c r="CD259">
        <v>0.17749999999999999</v>
      </c>
    </row>
    <row r="260" spans="1:82">
      <c r="A260" s="22">
        <v>44713</v>
      </c>
      <c r="B260">
        <v>6.6504824778959998E-2</v>
      </c>
      <c r="D260" s="22">
        <v>43586</v>
      </c>
      <c r="E260">
        <v>45.045089173910952</v>
      </c>
      <c r="F260">
        <v>50.045089173910952</v>
      </c>
      <c r="G260">
        <v>55.045089173910952</v>
      </c>
      <c r="I260">
        <v>27.732324685025468</v>
      </c>
      <c r="J260">
        <v>32.732324685025468</v>
      </c>
      <c r="K260">
        <v>37.732324685025468</v>
      </c>
      <c r="M260" s="22">
        <v>44470</v>
      </c>
      <c r="N260">
        <v>83.4</v>
      </c>
      <c r="O260">
        <v>88.4</v>
      </c>
      <c r="P260">
        <v>93.4</v>
      </c>
      <c r="R260">
        <v>61.3</v>
      </c>
      <c r="S260">
        <v>66.3</v>
      </c>
      <c r="T260">
        <v>71.3</v>
      </c>
      <c r="V260">
        <v>0</v>
      </c>
      <c r="W260">
        <v>0</v>
      </c>
      <c r="X260">
        <v>0</v>
      </c>
      <c r="Z260">
        <v>1E-4</v>
      </c>
      <c r="AA260">
        <v>0.15588002722332472</v>
      </c>
      <c r="AB260">
        <v>1E-4</v>
      </c>
      <c r="AD260">
        <v>1E-4</v>
      </c>
      <c r="AE260">
        <v>7.7940013611662362E-2</v>
      </c>
      <c r="AF260">
        <v>1E-4</v>
      </c>
      <c r="AH260">
        <v>1E-4</v>
      </c>
      <c r="AI260">
        <v>2.65</v>
      </c>
      <c r="AJ260">
        <v>1E-4</v>
      </c>
      <c r="AL260">
        <v>-0.01</v>
      </c>
      <c r="AM260">
        <v>1.325</v>
      </c>
      <c r="AN260">
        <v>0.01</v>
      </c>
      <c r="AP260">
        <v>84</v>
      </c>
      <c r="AQ260">
        <v>0.35</v>
      </c>
      <c r="BQ260">
        <v>44621</v>
      </c>
      <c r="BR260">
        <v>6.0625</v>
      </c>
      <c r="BS260">
        <v>6.0674999999999999</v>
      </c>
      <c r="BT260">
        <v>6.0724999999999998</v>
      </c>
      <c r="BU260">
        <v>0.16250000000000001</v>
      </c>
      <c r="BV260">
        <v>0.17</v>
      </c>
      <c r="BW260">
        <v>0.17749999999999999</v>
      </c>
      <c r="BX260">
        <v>-7.0000000000000007E-2</v>
      </c>
      <c r="BZ260">
        <v>7.0000000000000007E-2</v>
      </c>
      <c r="CA260">
        <v>0</v>
      </c>
      <c r="CB260">
        <v>0</v>
      </c>
      <c r="CC260">
        <v>6.0625</v>
      </c>
      <c r="CD260">
        <v>0.17749999999999999</v>
      </c>
    </row>
    <row r="261" spans="1:82">
      <c r="A261" s="22">
        <v>44743</v>
      </c>
      <c r="B261">
        <v>6.6501082803250011E-2</v>
      </c>
      <c r="D261" s="22">
        <v>43617</v>
      </c>
      <c r="E261">
        <v>61.045089173910895</v>
      </c>
      <c r="F261">
        <v>66.045089173910895</v>
      </c>
      <c r="G261">
        <v>71.045089173910895</v>
      </c>
      <c r="I261">
        <v>25.732324685025468</v>
      </c>
      <c r="J261">
        <v>30.732324685025468</v>
      </c>
      <c r="K261">
        <v>35.732324685025468</v>
      </c>
      <c r="M261" s="22">
        <v>44501</v>
      </c>
      <c r="N261">
        <v>64.496755874689114</v>
      </c>
      <c r="O261">
        <v>69.496755874689114</v>
      </c>
      <c r="P261">
        <v>74.496755874689114</v>
      </c>
      <c r="R261">
        <v>47.1225669060169</v>
      </c>
      <c r="S261">
        <v>52.1225669060169</v>
      </c>
      <c r="T261">
        <v>57.1225669060169</v>
      </c>
      <c r="V261">
        <v>0</v>
      </c>
      <c r="W261">
        <v>0</v>
      </c>
      <c r="X261">
        <v>0</v>
      </c>
      <c r="Z261">
        <v>1E-4</v>
      </c>
      <c r="AA261">
        <v>0.15588002722332472</v>
      </c>
      <c r="AB261">
        <v>1E-4</v>
      </c>
      <c r="AD261">
        <v>1E-4</v>
      </c>
      <c r="AE261">
        <v>7.7940013611662362E-2</v>
      </c>
      <c r="AF261">
        <v>1E-4</v>
      </c>
      <c r="AH261">
        <v>1E-4</v>
      </c>
      <c r="AI261">
        <v>1.9</v>
      </c>
      <c r="AJ261">
        <v>1E-4</v>
      </c>
      <c r="AL261">
        <v>-0.01</v>
      </c>
      <c r="AM261">
        <v>0.95</v>
      </c>
      <c r="AN261">
        <v>0.01</v>
      </c>
      <c r="AP261">
        <v>84</v>
      </c>
      <c r="AQ261">
        <v>0.35</v>
      </c>
      <c r="BQ261">
        <v>44652</v>
      </c>
      <c r="BR261">
        <v>5.9024999999999999</v>
      </c>
      <c r="BS261">
        <v>5.9074999999999998</v>
      </c>
      <c r="BT261">
        <v>5.9124999999999996</v>
      </c>
      <c r="BU261">
        <v>0.16250000000000001</v>
      </c>
      <c r="BV261">
        <v>0.17</v>
      </c>
      <c r="BW261">
        <v>0.17749999999999999</v>
      </c>
      <c r="BX261">
        <v>-7.0000000000000007E-2</v>
      </c>
      <c r="BZ261">
        <v>7.0000000000000007E-2</v>
      </c>
      <c r="CA261">
        <v>0</v>
      </c>
      <c r="CB261">
        <v>0</v>
      </c>
      <c r="CC261">
        <v>5.9024999999999999</v>
      </c>
      <c r="CD261">
        <v>0.17749999999999999</v>
      </c>
    </row>
    <row r="262" spans="1:82">
      <c r="A262" s="22">
        <v>44774</v>
      </c>
      <c r="B262">
        <v>6.6497216095021003E-2</v>
      </c>
      <c r="D262" s="22">
        <v>43647</v>
      </c>
      <c r="E262">
        <v>73.5</v>
      </c>
      <c r="F262">
        <v>78.5</v>
      </c>
      <c r="G262">
        <v>83.5</v>
      </c>
      <c r="I262">
        <v>38.709596171617548</v>
      </c>
      <c r="J262">
        <v>43.709596171617548</v>
      </c>
      <c r="K262">
        <v>48.709596171617548</v>
      </c>
      <c r="M262" s="22">
        <v>44531</v>
      </c>
      <c r="N262">
        <v>62.496755874689114</v>
      </c>
      <c r="O262">
        <v>67.496755874689114</v>
      </c>
      <c r="P262">
        <v>72.496755874689114</v>
      </c>
      <c r="R262">
        <v>45.6225669060169</v>
      </c>
      <c r="S262">
        <v>50.6225669060169</v>
      </c>
      <c r="T262">
        <v>55.6225669060169</v>
      </c>
      <c r="V262">
        <v>0</v>
      </c>
      <c r="W262">
        <v>0</v>
      </c>
      <c r="X262">
        <v>0</v>
      </c>
      <c r="Z262">
        <v>1E-4</v>
      </c>
      <c r="AA262">
        <v>0.15588002722332472</v>
      </c>
      <c r="AB262">
        <v>1E-4</v>
      </c>
      <c r="AD262">
        <v>1E-4</v>
      </c>
      <c r="AE262">
        <v>7.7940013611662362E-2</v>
      </c>
      <c r="AF262">
        <v>1E-4</v>
      </c>
      <c r="AH262">
        <v>1E-4</v>
      </c>
      <c r="AI262">
        <v>1.7</v>
      </c>
      <c r="AJ262">
        <v>1E-4</v>
      </c>
      <c r="AL262">
        <v>-0.01</v>
      </c>
      <c r="AM262">
        <v>0.85</v>
      </c>
      <c r="AN262">
        <v>0.01</v>
      </c>
      <c r="AP262">
        <v>85</v>
      </c>
      <c r="AQ262">
        <v>0.35</v>
      </c>
      <c r="BQ262">
        <v>44682</v>
      </c>
      <c r="BR262">
        <v>5.8674999999999997</v>
      </c>
      <c r="BS262">
        <v>5.8724999999999996</v>
      </c>
      <c r="BT262">
        <v>5.8775000000000004</v>
      </c>
      <c r="BU262">
        <v>0.16250000000000001</v>
      </c>
      <c r="BV262">
        <v>0.17</v>
      </c>
      <c r="BW262">
        <v>0.17749999999999999</v>
      </c>
      <c r="BX262">
        <v>-7.0000000000000007E-2</v>
      </c>
      <c r="BZ262">
        <v>7.0000000000000007E-2</v>
      </c>
      <c r="CA262">
        <v>0</v>
      </c>
      <c r="CB262">
        <v>0</v>
      </c>
      <c r="CC262">
        <v>5.8674999999999997</v>
      </c>
      <c r="CD262">
        <v>0.17749999999999999</v>
      </c>
    </row>
    <row r="263" spans="1:82">
      <c r="A263" s="22">
        <v>44805</v>
      </c>
      <c r="B263">
        <v>6.6493349386798004E-2</v>
      </c>
      <c r="D263" s="22">
        <v>43678</v>
      </c>
      <c r="E263">
        <v>77.631267771433897</v>
      </c>
      <c r="F263">
        <v>82.631267771433897</v>
      </c>
      <c r="G263">
        <v>87.631267771433897</v>
      </c>
      <c r="I263">
        <v>42.709596171617548</v>
      </c>
      <c r="J263">
        <v>47.709596171617548</v>
      </c>
      <c r="K263">
        <v>52.709596171617548</v>
      </c>
      <c r="M263" s="22">
        <v>44562</v>
      </c>
      <c r="N263">
        <v>75.75</v>
      </c>
      <c r="O263">
        <v>80.75</v>
      </c>
      <c r="P263">
        <v>85.75</v>
      </c>
      <c r="R263">
        <v>55.5625</v>
      </c>
      <c r="S263">
        <v>60.5625</v>
      </c>
      <c r="T263">
        <v>65.5625</v>
      </c>
      <c r="V263">
        <v>0</v>
      </c>
      <c r="W263">
        <v>0</v>
      </c>
      <c r="X263">
        <v>0</v>
      </c>
      <c r="Z263">
        <v>1E-4</v>
      </c>
      <c r="AA263">
        <v>0.15588002722332472</v>
      </c>
      <c r="AB263">
        <v>1E-4</v>
      </c>
      <c r="AD263">
        <v>1E-4</v>
      </c>
      <c r="AE263">
        <v>7.7940013611662362E-2</v>
      </c>
      <c r="AF263">
        <v>1E-4</v>
      </c>
      <c r="AH263">
        <v>1E-4</v>
      </c>
      <c r="AI263">
        <v>1.6</v>
      </c>
      <c r="AJ263">
        <v>1E-4</v>
      </c>
      <c r="AL263">
        <v>-0.01</v>
      </c>
      <c r="AM263">
        <v>0.8</v>
      </c>
      <c r="AN263">
        <v>0.01</v>
      </c>
      <c r="AP263">
        <v>85</v>
      </c>
      <c r="AQ263">
        <v>0.35</v>
      </c>
      <c r="BQ263">
        <v>44713</v>
      </c>
      <c r="BR263">
        <v>5.8875000000000002</v>
      </c>
      <c r="BS263">
        <v>5.8925000000000001</v>
      </c>
      <c r="BT263">
        <v>5.8975</v>
      </c>
      <c r="BU263">
        <v>0.16250000000000001</v>
      </c>
      <c r="BV263">
        <v>0.17</v>
      </c>
      <c r="BW263">
        <v>0.17749999999999999</v>
      </c>
      <c r="BX263">
        <v>-7.0000000000000007E-2</v>
      </c>
      <c r="BZ263">
        <v>7.0000000000000007E-2</v>
      </c>
      <c r="CA263">
        <v>0</v>
      </c>
      <c r="CB263">
        <v>0</v>
      </c>
      <c r="CC263">
        <v>5.8875000000000002</v>
      </c>
      <c r="CD263">
        <v>0.17749999999999999</v>
      </c>
    </row>
    <row r="264" spans="1:82">
      <c r="A264" s="22">
        <v>44835</v>
      </c>
      <c r="B264">
        <v>6.6489607411103005E-2</v>
      </c>
      <c r="D264" s="22">
        <v>43709</v>
      </c>
      <c r="E264">
        <v>69.631267771433897</v>
      </c>
      <c r="F264">
        <v>74.631267771433897</v>
      </c>
      <c r="G264">
        <v>79.631267771433897</v>
      </c>
      <c r="I264">
        <v>39.709596171617548</v>
      </c>
      <c r="J264">
        <v>44.709596171617548</v>
      </c>
      <c r="K264">
        <v>49.709596171617548</v>
      </c>
      <c r="M264" s="22">
        <v>44593</v>
      </c>
      <c r="N264">
        <v>69.302396461192458</v>
      </c>
      <c r="O264">
        <v>74.302396461192458</v>
      </c>
      <c r="P264">
        <v>79.302396461192458</v>
      </c>
      <c r="R264">
        <v>50.726797345894383</v>
      </c>
      <c r="S264">
        <v>55.726797345894383</v>
      </c>
      <c r="T264">
        <v>60.726797345894383</v>
      </c>
      <c r="V264">
        <v>0</v>
      </c>
      <c r="W264">
        <v>0</v>
      </c>
      <c r="X264">
        <v>0</v>
      </c>
      <c r="Z264">
        <v>1E-4</v>
      </c>
      <c r="AA264">
        <v>0.15588002722332472</v>
      </c>
      <c r="AB264">
        <v>1E-4</v>
      </c>
      <c r="AD264">
        <v>1E-4</v>
      </c>
      <c r="AE264">
        <v>7.7940013611662362E-2</v>
      </c>
      <c r="AF264">
        <v>1E-4</v>
      </c>
      <c r="AH264">
        <v>1E-4</v>
      </c>
      <c r="AI264">
        <v>1.8</v>
      </c>
      <c r="AJ264">
        <v>1E-4</v>
      </c>
      <c r="AL264">
        <v>-0.01</v>
      </c>
      <c r="AM264">
        <v>0.9</v>
      </c>
      <c r="AN264">
        <v>0.01</v>
      </c>
      <c r="AP264">
        <v>85</v>
      </c>
      <c r="AQ264">
        <v>0.35</v>
      </c>
      <c r="BQ264">
        <v>44743</v>
      </c>
      <c r="BR264">
        <v>5.8805000000000005</v>
      </c>
      <c r="BS264">
        <v>5.8855000000000004</v>
      </c>
      <c r="BT264">
        <v>5.8905000000000012</v>
      </c>
      <c r="BU264">
        <v>0.16250000000000001</v>
      </c>
      <c r="BV264">
        <v>0.17</v>
      </c>
      <c r="BW264">
        <v>0.17749999999999999</v>
      </c>
      <c r="BX264">
        <v>-7.0000000000000007E-2</v>
      </c>
      <c r="BZ264">
        <v>7.0000000000000007E-2</v>
      </c>
      <c r="CA264">
        <v>0</v>
      </c>
      <c r="CB264">
        <v>0</v>
      </c>
      <c r="CC264">
        <v>5.8805000000000005</v>
      </c>
      <c r="CD264">
        <v>0.17749999999999999</v>
      </c>
    </row>
    <row r="265" spans="1:82">
      <c r="A265" s="22">
        <v>44866</v>
      </c>
      <c r="B265">
        <v>6.6485740702889012E-2</v>
      </c>
      <c r="D265" s="22">
        <v>43739</v>
      </c>
      <c r="E265">
        <v>52.9</v>
      </c>
      <c r="F265">
        <v>57.9</v>
      </c>
      <c r="G265">
        <v>62.9</v>
      </c>
      <c r="I265">
        <v>33.372110491051998</v>
      </c>
      <c r="J265">
        <v>38.372110491051998</v>
      </c>
      <c r="K265">
        <v>43.372110491051998</v>
      </c>
      <c r="M265" s="22">
        <v>44621</v>
      </c>
      <c r="N265">
        <v>67.302396461192458</v>
      </c>
      <c r="O265">
        <v>72.302396461192458</v>
      </c>
      <c r="P265">
        <v>77.302396461192458</v>
      </c>
      <c r="R265">
        <v>49.226797345894383</v>
      </c>
      <c r="S265">
        <v>54.226797345894383</v>
      </c>
      <c r="T265">
        <v>59.226797345894383</v>
      </c>
      <c r="V265">
        <v>0</v>
      </c>
      <c r="W265">
        <v>0</v>
      </c>
      <c r="X265">
        <v>0</v>
      </c>
      <c r="Z265">
        <v>1E-4</v>
      </c>
      <c r="AA265">
        <v>0.15588002722332472</v>
      </c>
      <c r="AB265">
        <v>1E-4</v>
      </c>
      <c r="AD265">
        <v>1E-4</v>
      </c>
      <c r="AE265">
        <v>7.7940013611662362E-2</v>
      </c>
      <c r="AF265">
        <v>1E-4</v>
      </c>
      <c r="AH265">
        <v>1E-4</v>
      </c>
      <c r="AI265">
        <v>1.95</v>
      </c>
      <c r="AJ265">
        <v>1E-4</v>
      </c>
      <c r="AL265">
        <v>-0.01</v>
      </c>
      <c r="AM265">
        <v>0.97499999999999998</v>
      </c>
      <c r="AN265">
        <v>0.01</v>
      </c>
      <c r="AP265">
        <v>86</v>
      </c>
      <c r="AQ265">
        <v>0.35</v>
      </c>
      <c r="BQ265">
        <v>44774</v>
      </c>
      <c r="BR265">
        <v>5.8825000000000003</v>
      </c>
      <c r="BS265">
        <v>5.8875000000000002</v>
      </c>
      <c r="BT265">
        <v>5.8925000000000001</v>
      </c>
      <c r="BU265">
        <v>0.16250000000000001</v>
      </c>
      <c r="BV265">
        <v>0.17</v>
      </c>
      <c r="BW265">
        <v>0.17749999999999999</v>
      </c>
      <c r="BX265">
        <v>-7.0000000000000007E-2</v>
      </c>
      <c r="BZ265">
        <v>7.0000000000000007E-2</v>
      </c>
      <c r="CA265">
        <v>0</v>
      </c>
      <c r="CB265">
        <v>0</v>
      </c>
      <c r="CC265">
        <v>5.8825000000000003</v>
      </c>
      <c r="CD265">
        <v>0.17749999999999999</v>
      </c>
    </row>
    <row r="266" spans="1:82">
      <c r="A266" s="22">
        <v>44896</v>
      </c>
      <c r="B266">
        <v>6.6481998727204006E-2</v>
      </c>
      <c r="D266" s="22">
        <v>43770</v>
      </c>
      <c r="E266">
        <v>43.050929066568941</v>
      </c>
      <c r="F266">
        <v>48.050929066568941</v>
      </c>
      <c r="G266">
        <v>53.050929066568941</v>
      </c>
      <c r="I266">
        <v>28.372110491051998</v>
      </c>
      <c r="J266">
        <v>33.372110491051998</v>
      </c>
      <c r="K266">
        <v>38.372110491051998</v>
      </c>
      <c r="M266" s="22">
        <v>44652</v>
      </c>
      <c r="N266">
        <v>59.5</v>
      </c>
      <c r="O266">
        <v>64.5</v>
      </c>
      <c r="P266">
        <v>69.5</v>
      </c>
      <c r="R266">
        <v>43.375</v>
      </c>
      <c r="S266">
        <v>48.375</v>
      </c>
      <c r="T266">
        <v>53.375</v>
      </c>
      <c r="V266">
        <v>0</v>
      </c>
      <c r="W266">
        <v>0</v>
      </c>
      <c r="X266">
        <v>0</v>
      </c>
      <c r="Z266">
        <v>1E-4</v>
      </c>
      <c r="AA266">
        <v>0.15588002722332472</v>
      </c>
      <c r="AB266">
        <v>1E-4</v>
      </c>
      <c r="AD266">
        <v>1E-4</v>
      </c>
      <c r="AE266">
        <v>7.7940013611662362E-2</v>
      </c>
      <c r="AF266">
        <v>1E-4</v>
      </c>
      <c r="AH266">
        <v>1E-4</v>
      </c>
      <c r="AI266">
        <v>2</v>
      </c>
      <c r="AJ266">
        <v>1E-4</v>
      </c>
      <c r="AL266">
        <v>-0.01</v>
      </c>
      <c r="AM266">
        <v>1</v>
      </c>
      <c r="AN266">
        <v>0.01</v>
      </c>
      <c r="AP266">
        <v>86</v>
      </c>
      <c r="AQ266">
        <v>0.35</v>
      </c>
      <c r="BQ266">
        <v>44805</v>
      </c>
      <c r="BR266">
        <v>5.8995000000000006</v>
      </c>
      <c r="BS266">
        <v>5.9045000000000005</v>
      </c>
      <c r="BT266">
        <v>5.9095000000000004</v>
      </c>
      <c r="BU266">
        <v>0.16250000000000001</v>
      </c>
      <c r="BV266">
        <v>0.17</v>
      </c>
      <c r="BW266">
        <v>0.17749999999999999</v>
      </c>
      <c r="BX266">
        <v>-7.0000000000000007E-2</v>
      </c>
      <c r="BZ266">
        <v>7.0000000000000007E-2</v>
      </c>
      <c r="CA266">
        <v>0</v>
      </c>
      <c r="CB266">
        <v>0</v>
      </c>
      <c r="CC266">
        <v>5.8995000000000006</v>
      </c>
      <c r="CD266">
        <v>0.17749999999999999</v>
      </c>
    </row>
    <row r="267" spans="1:82">
      <c r="A267" s="22">
        <v>44927</v>
      </c>
      <c r="B267">
        <v>6.6478132019000005E-2</v>
      </c>
      <c r="D267" s="22">
        <v>43800</v>
      </c>
      <c r="E267">
        <v>42.050929066568941</v>
      </c>
      <c r="F267">
        <v>47.050929066568941</v>
      </c>
      <c r="G267">
        <v>52.050929066568941</v>
      </c>
      <c r="I267">
        <v>28.372110491051998</v>
      </c>
      <c r="J267">
        <v>33.372110491051998</v>
      </c>
      <c r="K267">
        <v>38.372110491051998</v>
      </c>
      <c r="M267" s="22">
        <v>44682</v>
      </c>
      <c r="N267">
        <v>62.725600307517823</v>
      </c>
      <c r="O267">
        <v>67.725600307517823</v>
      </c>
      <c r="P267">
        <v>72.725600307517823</v>
      </c>
      <c r="R267">
        <v>45.794200230638438</v>
      </c>
      <c r="S267">
        <v>50.794200230638438</v>
      </c>
      <c r="T267">
        <v>55.794200230638438</v>
      </c>
      <c r="V267">
        <v>0</v>
      </c>
      <c r="W267">
        <v>0</v>
      </c>
      <c r="X267">
        <v>0</v>
      </c>
      <c r="Z267">
        <v>1E-4</v>
      </c>
      <c r="AA267">
        <v>0.15588002722332472</v>
      </c>
      <c r="AB267">
        <v>1E-4</v>
      </c>
      <c r="AD267">
        <v>1E-4</v>
      </c>
      <c r="AE267">
        <v>7.7940013611662362E-2</v>
      </c>
      <c r="AF267">
        <v>1E-4</v>
      </c>
      <c r="AH267">
        <v>1E-4</v>
      </c>
      <c r="AI267">
        <v>2.15</v>
      </c>
      <c r="AJ267">
        <v>1E-4</v>
      </c>
      <c r="AL267">
        <v>-0.01</v>
      </c>
      <c r="AM267">
        <v>1.075</v>
      </c>
      <c r="AN267">
        <v>0.01</v>
      </c>
      <c r="AP267">
        <v>86</v>
      </c>
      <c r="AQ267">
        <v>0.35</v>
      </c>
      <c r="BQ267">
        <v>44835</v>
      </c>
      <c r="BR267">
        <v>5.9095000000000004</v>
      </c>
      <c r="BS267">
        <v>5.9145000000000003</v>
      </c>
      <c r="BT267">
        <v>5.9195000000000002</v>
      </c>
      <c r="BU267">
        <v>0.16250000000000001</v>
      </c>
      <c r="BV267">
        <v>0.17</v>
      </c>
      <c r="BW267">
        <v>0.17749999999999999</v>
      </c>
      <c r="BX267">
        <v>-7.0000000000000007E-2</v>
      </c>
      <c r="BZ267">
        <v>7.0000000000000007E-2</v>
      </c>
      <c r="CA267">
        <v>0</v>
      </c>
      <c r="CB267">
        <v>0</v>
      </c>
      <c r="CC267">
        <v>5.9095000000000004</v>
      </c>
      <c r="CD267">
        <v>0.17749999999999999</v>
      </c>
    </row>
    <row r="268" spans="1:82">
      <c r="A268" s="22">
        <v>44958</v>
      </c>
      <c r="B268">
        <v>6.6474265310801015E-2</v>
      </c>
      <c r="D268" s="22">
        <v>43831</v>
      </c>
      <c r="E268">
        <v>44.25</v>
      </c>
      <c r="F268">
        <v>49.25</v>
      </c>
      <c r="G268">
        <v>54.25</v>
      </c>
      <c r="I268">
        <v>29.555078134571659</v>
      </c>
      <c r="J268">
        <v>34.555078134571659</v>
      </c>
      <c r="K268">
        <v>39.555078134571659</v>
      </c>
      <c r="M268" s="22">
        <v>44713</v>
      </c>
      <c r="N268">
        <v>86.725600307517851</v>
      </c>
      <c r="O268">
        <v>91.725600307517851</v>
      </c>
      <c r="P268">
        <v>96.725600307517851</v>
      </c>
      <c r="R268">
        <v>63.794200230638438</v>
      </c>
      <c r="S268">
        <v>68.794200230638438</v>
      </c>
      <c r="T268">
        <v>73.794200230638438</v>
      </c>
      <c r="V268">
        <v>0</v>
      </c>
      <c r="W268">
        <v>0</v>
      </c>
      <c r="X268">
        <v>0</v>
      </c>
      <c r="Z268">
        <v>1E-4</v>
      </c>
      <c r="AA268">
        <v>0.15588002722332472</v>
      </c>
      <c r="AB268">
        <v>1E-4</v>
      </c>
      <c r="AD268">
        <v>1E-4</v>
      </c>
      <c r="AE268">
        <v>7.7940013611662362E-2</v>
      </c>
      <c r="AF268">
        <v>1E-4</v>
      </c>
      <c r="AH268">
        <v>1E-4</v>
      </c>
      <c r="AI268">
        <v>1.95</v>
      </c>
      <c r="AJ268">
        <v>1E-4</v>
      </c>
      <c r="AL268">
        <v>-0.01</v>
      </c>
      <c r="AM268">
        <v>0.97499999999999998</v>
      </c>
      <c r="AN268">
        <v>0.01</v>
      </c>
      <c r="AP268">
        <v>87</v>
      </c>
      <c r="AQ268">
        <v>0.35</v>
      </c>
      <c r="BQ268">
        <v>44866</v>
      </c>
      <c r="BR268">
        <v>6.0545000000000009</v>
      </c>
      <c r="BS268">
        <v>6.0595000000000008</v>
      </c>
      <c r="BT268">
        <v>6.0645000000000007</v>
      </c>
      <c r="BU268">
        <v>0.16250000000000001</v>
      </c>
      <c r="BV268">
        <v>0.17</v>
      </c>
      <c r="BW268">
        <v>0.17749999999999999</v>
      </c>
      <c r="BX268">
        <v>-7.0000000000000007E-2</v>
      </c>
      <c r="BZ268">
        <v>7.0000000000000007E-2</v>
      </c>
      <c r="CA268">
        <v>0</v>
      </c>
      <c r="CB268">
        <v>0</v>
      </c>
      <c r="CC268">
        <v>6.0545000000000009</v>
      </c>
      <c r="CD268">
        <v>0.17749999999999999</v>
      </c>
    </row>
    <row r="269" spans="1:82">
      <c r="A269" s="22">
        <v>44986</v>
      </c>
      <c r="B269">
        <v>6.6470772800173009E-2</v>
      </c>
      <c r="D269" s="22">
        <v>43862</v>
      </c>
      <c r="E269">
        <v>44.849027684106005</v>
      </c>
      <c r="F269">
        <v>49.849027684106005</v>
      </c>
      <c r="G269">
        <v>54.849027684106005</v>
      </c>
      <c r="I269">
        <v>28.605078134571656</v>
      </c>
      <c r="J269">
        <v>33.605078134571656</v>
      </c>
      <c r="K269">
        <v>38.605078134571656</v>
      </c>
      <c r="M269" s="22">
        <v>44743</v>
      </c>
      <c r="N269">
        <v>107.25</v>
      </c>
      <c r="O269">
        <v>112.25</v>
      </c>
      <c r="P269">
        <v>117.25</v>
      </c>
      <c r="R269">
        <v>79.1875</v>
      </c>
      <c r="S269">
        <v>84.1875</v>
      </c>
      <c r="T269">
        <v>89.1875</v>
      </c>
      <c r="V269">
        <v>0</v>
      </c>
      <c r="W269">
        <v>0</v>
      </c>
      <c r="X269">
        <v>0</v>
      </c>
      <c r="Z269">
        <v>1E-4</v>
      </c>
      <c r="AA269">
        <v>0.15588002722332472</v>
      </c>
      <c r="AB269">
        <v>1E-4</v>
      </c>
      <c r="AD269">
        <v>1E-4</v>
      </c>
      <c r="AE269">
        <v>7.7940013611662362E-2</v>
      </c>
      <c r="AF269">
        <v>1E-4</v>
      </c>
      <c r="AH269">
        <v>1E-4</v>
      </c>
      <c r="AI269">
        <v>2.1</v>
      </c>
      <c r="AJ269">
        <v>1E-4</v>
      </c>
      <c r="AL269">
        <v>-0.01</v>
      </c>
      <c r="AM269">
        <v>1.05</v>
      </c>
      <c r="AN269">
        <v>0.01</v>
      </c>
      <c r="AP269">
        <v>87</v>
      </c>
      <c r="AQ269">
        <v>0.35</v>
      </c>
      <c r="BQ269">
        <v>44896</v>
      </c>
      <c r="BR269">
        <v>6.1945000000000006</v>
      </c>
      <c r="BS269">
        <v>6.1995000000000005</v>
      </c>
      <c r="BT269">
        <v>6.2045000000000003</v>
      </c>
      <c r="BU269">
        <v>0.16250000000000001</v>
      </c>
      <c r="BV269">
        <v>0.17</v>
      </c>
      <c r="BW269">
        <v>0.17749999999999999</v>
      </c>
      <c r="BX269">
        <v>-7.0000000000000007E-2</v>
      </c>
      <c r="BZ269">
        <v>7.0000000000000007E-2</v>
      </c>
      <c r="CA269">
        <v>0</v>
      </c>
      <c r="CB269">
        <v>0</v>
      </c>
      <c r="CC269">
        <v>6.1945000000000006</v>
      </c>
      <c r="CD269">
        <v>0.17749999999999999</v>
      </c>
    </row>
    <row r="270" spans="1:82">
      <c r="A270" s="22">
        <v>45017</v>
      </c>
      <c r="B270">
        <v>6.6466906091985009E-2</v>
      </c>
      <c r="D270" s="22">
        <v>43891</v>
      </c>
      <c r="E270">
        <v>43.849027684106005</v>
      </c>
      <c r="F270">
        <v>48.849027684106005</v>
      </c>
      <c r="G270">
        <v>53.849027684106005</v>
      </c>
      <c r="I270">
        <v>28.605078134571656</v>
      </c>
      <c r="J270">
        <v>33.605078134571656</v>
      </c>
      <c r="K270">
        <v>38.605078134571656</v>
      </c>
      <c r="M270" s="22">
        <v>44774</v>
      </c>
      <c r="N270">
        <v>108.62678496089822</v>
      </c>
      <c r="O270">
        <v>113.62678496089822</v>
      </c>
      <c r="P270">
        <v>118.62678496089822</v>
      </c>
      <c r="R270">
        <v>80.220088720673601</v>
      </c>
      <c r="S270">
        <v>85.220088720673601</v>
      </c>
      <c r="T270">
        <v>90.220088720673601</v>
      </c>
      <c r="V270">
        <v>0</v>
      </c>
      <c r="W270">
        <v>0</v>
      </c>
      <c r="X270">
        <v>0</v>
      </c>
      <c r="Z270">
        <v>1E-4</v>
      </c>
      <c r="AA270">
        <v>0.15588002722332472</v>
      </c>
      <c r="AB270">
        <v>1E-4</v>
      </c>
      <c r="AD270">
        <v>1E-4</v>
      </c>
      <c r="AE270">
        <v>7.7940013611662362E-2</v>
      </c>
      <c r="AF270">
        <v>1E-4</v>
      </c>
      <c r="AH270">
        <v>1E-4</v>
      </c>
      <c r="AI270">
        <v>2.85</v>
      </c>
      <c r="AJ270">
        <v>1E-4</v>
      </c>
      <c r="AL270">
        <v>-0.01</v>
      </c>
      <c r="AM270">
        <v>1.425</v>
      </c>
      <c r="AN270">
        <v>0.01</v>
      </c>
      <c r="AP270">
        <v>87</v>
      </c>
      <c r="AQ270">
        <v>0.35</v>
      </c>
      <c r="BQ270">
        <v>44927</v>
      </c>
      <c r="BR270">
        <v>6.52</v>
      </c>
      <c r="BS270">
        <v>6.5250000000000004</v>
      </c>
      <c r="BT270">
        <v>6.53</v>
      </c>
      <c r="BU270">
        <v>0.16250000000000001</v>
      </c>
      <c r="BV270">
        <v>0.17</v>
      </c>
      <c r="BW270">
        <v>0.17749999999999999</v>
      </c>
      <c r="BX270">
        <v>-7.0000000000000007E-2</v>
      </c>
      <c r="BZ270">
        <v>7.0000000000000007E-2</v>
      </c>
      <c r="CA270">
        <v>0</v>
      </c>
      <c r="CB270">
        <v>0</v>
      </c>
      <c r="CC270">
        <v>6.52</v>
      </c>
      <c r="CD270">
        <v>0.17749999999999999</v>
      </c>
    </row>
    <row r="271" spans="1:82">
      <c r="A271" s="22">
        <v>45047</v>
      </c>
      <c r="B271">
        <v>6.6463164116321E-2</v>
      </c>
      <c r="D271" s="22">
        <v>43922</v>
      </c>
      <c r="E271">
        <v>42</v>
      </c>
      <c r="F271">
        <v>47</v>
      </c>
      <c r="G271">
        <v>52</v>
      </c>
      <c r="I271">
        <v>27.982324685025468</v>
      </c>
      <c r="J271">
        <v>32.982324685025468</v>
      </c>
      <c r="K271">
        <v>37.982324685025468</v>
      </c>
      <c r="M271" s="22">
        <v>44805</v>
      </c>
      <c r="N271">
        <v>101.62678496089822</v>
      </c>
      <c r="O271">
        <v>106.62678496089822</v>
      </c>
      <c r="P271">
        <v>111.62678496089822</v>
      </c>
      <c r="R271">
        <v>74.970088720673601</v>
      </c>
      <c r="S271">
        <v>79.970088720673601</v>
      </c>
      <c r="T271">
        <v>84.970088720673601</v>
      </c>
      <c r="V271">
        <v>0</v>
      </c>
      <c r="W271">
        <v>0</v>
      </c>
      <c r="X271">
        <v>0</v>
      </c>
      <c r="Z271">
        <v>1E-4</v>
      </c>
      <c r="AA271">
        <v>0.15588002722332472</v>
      </c>
      <c r="AB271">
        <v>1E-4</v>
      </c>
      <c r="AD271">
        <v>1E-4</v>
      </c>
      <c r="AE271">
        <v>7.7940013611662362E-2</v>
      </c>
      <c r="AF271">
        <v>1E-4</v>
      </c>
      <c r="AH271">
        <v>1E-4</v>
      </c>
      <c r="AI271">
        <v>2.95</v>
      </c>
      <c r="AJ271">
        <v>1E-4</v>
      </c>
      <c r="AL271">
        <v>-0.01</v>
      </c>
      <c r="AM271">
        <v>1.4750000000000001</v>
      </c>
      <c r="AN271">
        <v>0.01</v>
      </c>
      <c r="AP271">
        <v>88</v>
      </c>
      <c r="AQ271">
        <v>0.35</v>
      </c>
      <c r="BQ271">
        <v>44958</v>
      </c>
      <c r="BR271">
        <v>6.375</v>
      </c>
      <c r="BS271">
        <v>6.38</v>
      </c>
      <c r="BT271">
        <v>6.3849999999999998</v>
      </c>
      <c r="BU271">
        <v>0.16250000000000001</v>
      </c>
      <c r="BV271">
        <v>0.17</v>
      </c>
      <c r="BW271">
        <v>0.17749999999999999</v>
      </c>
      <c r="BX271">
        <v>-7.0000000000000007E-2</v>
      </c>
      <c r="BZ271">
        <v>7.0000000000000007E-2</v>
      </c>
      <c r="CA271">
        <v>0</v>
      </c>
      <c r="CB271">
        <v>0</v>
      </c>
      <c r="CC271">
        <v>6.375</v>
      </c>
      <c r="CD271">
        <v>0.17749999999999999</v>
      </c>
    </row>
    <row r="272" spans="1:82">
      <c r="A272" s="22">
        <v>45078</v>
      </c>
      <c r="B272">
        <v>6.6459297408142021E-2</v>
      </c>
      <c r="D272" s="22">
        <v>43952</v>
      </c>
      <c r="E272">
        <v>45.271926218446602</v>
      </c>
      <c r="F272">
        <v>50.271926218446602</v>
      </c>
      <c r="G272">
        <v>55.271926218446602</v>
      </c>
      <c r="I272">
        <v>27.982324685025468</v>
      </c>
      <c r="J272">
        <v>32.982324685025468</v>
      </c>
      <c r="K272">
        <v>37.982324685025468</v>
      </c>
      <c r="M272" s="22">
        <v>44835</v>
      </c>
      <c r="N272">
        <v>83.65</v>
      </c>
      <c r="O272">
        <v>88.65</v>
      </c>
      <c r="P272">
        <v>93.65</v>
      </c>
      <c r="R272">
        <v>61.487499999999997</v>
      </c>
      <c r="S272">
        <v>66.487499999999997</v>
      </c>
      <c r="T272">
        <v>71.487499999999997</v>
      </c>
      <c r="V272">
        <v>0</v>
      </c>
      <c r="W272">
        <v>0</v>
      </c>
      <c r="X272">
        <v>0</v>
      </c>
      <c r="Z272">
        <v>1E-4</v>
      </c>
      <c r="AA272">
        <v>0.15588002722332472</v>
      </c>
      <c r="AB272">
        <v>1E-4</v>
      </c>
      <c r="AD272">
        <v>1E-4</v>
      </c>
      <c r="AE272">
        <v>7.7940013611662362E-2</v>
      </c>
      <c r="AF272">
        <v>1E-4</v>
      </c>
      <c r="AH272">
        <v>1E-4</v>
      </c>
      <c r="AI272">
        <v>2.65</v>
      </c>
      <c r="AJ272">
        <v>1E-4</v>
      </c>
      <c r="AL272">
        <v>-0.01</v>
      </c>
      <c r="AM272">
        <v>1.325</v>
      </c>
      <c r="AN272">
        <v>0.01</v>
      </c>
      <c r="AP272">
        <v>88</v>
      </c>
      <c r="AQ272">
        <v>0.35</v>
      </c>
      <c r="BQ272">
        <v>44986</v>
      </c>
      <c r="BR272">
        <v>6.24</v>
      </c>
      <c r="BS272">
        <v>6.2450000000000001</v>
      </c>
      <c r="BT272">
        <v>6.25</v>
      </c>
      <c r="BU272">
        <v>0.16250000000000001</v>
      </c>
      <c r="BV272">
        <v>0.17</v>
      </c>
      <c r="BW272">
        <v>0.17749999999999999</v>
      </c>
      <c r="BX272">
        <v>-7.0000000000000007E-2</v>
      </c>
      <c r="BZ272">
        <v>7.0000000000000007E-2</v>
      </c>
      <c r="CA272">
        <v>0</v>
      </c>
      <c r="CB272">
        <v>0</v>
      </c>
      <c r="CC272">
        <v>6.24</v>
      </c>
      <c r="CD272">
        <v>0.17749999999999999</v>
      </c>
    </row>
    <row r="273" spans="1:82">
      <c r="A273" s="22">
        <v>45108</v>
      </c>
      <c r="B273">
        <v>6.6455555432489002E-2</v>
      </c>
      <c r="D273" s="22">
        <v>43983</v>
      </c>
      <c r="E273">
        <v>61.271926218446538</v>
      </c>
      <c r="F273">
        <v>66.271926218446538</v>
      </c>
      <c r="G273">
        <v>71.271926218446538</v>
      </c>
      <c r="I273">
        <v>25.982324685025468</v>
      </c>
      <c r="J273">
        <v>30.982324685025468</v>
      </c>
      <c r="K273">
        <v>35.982324685025468</v>
      </c>
      <c r="M273" s="22">
        <v>44866</v>
      </c>
      <c r="N273">
        <v>64.719669278749222</v>
      </c>
      <c r="O273">
        <v>69.719669278749222</v>
      </c>
      <c r="P273">
        <v>74.719669278749222</v>
      </c>
      <c r="R273">
        <v>47.289751959061988</v>
      </c>
      <c r="S273">
        <v>52.289751959061988</v>
      </c>
      <c r="T273">
        <v>57.289751959061988</v>
      </c>
      <c r="V273">
        <v>0</v>
      </c>
      <c r="W273">
        <v>0</v>
      </c>
      <c r="X273">
        <v>0</v>
      </c>
      <c r="Z273">
        <v>1E-4</v>
      </c>
      <c r="AA273">
        <v>0.15588002722332472</v>
      </c>
      <c r="AB273">
        <v>1E-4</v>
      </c>
      <c r="AD273">
        <v>1E-4</v>
      </c>
      <c r="AE273">
        <v>7.7940013611662362E-2</v>
      </c>
      <c r="AF273">
        <v>1E-4</v>
      </c>
      <c r="AH273">
        <v>1E-4</v>
      </c>
      <c r="AI273">
        <v>1.9</v>
      </c>
      <c r="AJ273">
        <v>1E-4</v>
      </c>
      <c r="AL273">
        <v>-0.01</v>
      </c>
      <c r="AM273">
        <v>0.95</v>
      </c>
      <c r="AN273">
        <v>0.01</v>
      </c>
      <c r="AP273">
        <v>88</v>
      </c>
      <c r="AQ273">
        <v>0.35</v>
      </c>
      <c r="BQ273">
        <v>45017</v>
      </c>
      <c r="BR273">
        <v>6.08</v>
      </c>
      <c r="BS273">
        <v>6.085</v>
      </c>
      <c r="BT273">
        <v>6.09</v>
      </c>
      <c r="BU273">
        <v>0.16250000000000001</v>
      </c>
      <c r="BV273">
        <v>0.17</v>
      </c>
      <c r="BW273">
        <v>0.17749999999999999</v>
      </c>
      <c r="BX273">
        <v>-7.0000000000000007E-2</v>
      </c>
      <c r="BZ273">
        <v>7.0000000000000007E-2</v>
      </c>
      <c r="CA273">
        <v>0</v>
      </c>
      <c r="CB273">
        <v>0</v>
      </c>
      <c r="CC273">
        <v>6.08</v>
      </c>
      <c r="CD273">
        <v>0.17749999999999999</v>
      </c>
    </row>
    <row r="274" spans="1:82">
      <c r="A274" s="22">
        <v>45139</v>
      </c>
      <c r="B274">
        <v>6.6451688724319002E-2</v>
      </c>
      <c r="D274" s="22">
        <v>44013</v>
      </c>
      <c r="E274">
        <v>73.75</v>
      </c>
      <c r="F274">
        <v>78.75</v>
      </c>
      <c r="G274">
        <v>83.75</v>
      </c>
      <c r="I274">
        <v>38.959596171617548</v>
      </c>
      <c r="J274">
        <v>43.959596171617548</v>
      </c>
      <c r="K274">
        <v>48.959596171617548</v>
      </c>
      <c r="M274" s="22">
        <v>44896</v>
      </c>
      <c r="N274">
        <v>62.719669278749222</v>
      </c>
      <c r="O274">
        <v>67.719669278749222</v>
      </c>
      <c r="P274">
        <v>72.719669278749222</v>
      </c>
      <c r="R274">
        <v>45.789751959061988</v>
      </c>
      <c r="S274">
        <v>50.789751959061988</v>
      </c>
      <c r="T274">
        <v>55.789751959061988</v>
      </c>
      <c r="V274">
        <v>0</v>
      </c>
      <c r="W274">
        <v>0</v>
      </c>
      <c r="X274">
        <v>0</v>
      </c>
      <c r="Z274">
        <v>1E-4</v>
      </c>
      <c r="AA274">
        <v>0.15588002722332472</v>
      </c>
      <c r="AB274">
        <v>1E-4</v>
      </c>
      <c r="AD274">
        <v>1E-4</v>
      </c>
      <c r="AE274">
        <v>7.7940013611662362E-2</v>
      </c>
      <c r="AF274">
        <v>1E-4</v>
      </c>
      <c r="AH274">
        <v>1E-4</v>
      </c>
      <c r="AI274">
        <v>1.7</v>
      </c>
      <c r="AJ274">
        <v>1E-4</v>
      </c>
      <c r="AL274">
        <v>-0.01</v>
      </c>
      <c r="AM274">
        <v>0.85</v>
      </c>
      <c r="AN274">
        <v>0.01</v>
      </c>
      <c r="AP274">
        <v>89</v>
      </c>
      <c r="AQ274">
        <v>0.35</v>
      </c>
      <c r="BQ274">
        <v>45047</v>
      </c>
      <c r="BR274">
        <v>6.0449999999999999</v>
      </c>
      <c r="BS274">
        <v>6.05</v>
      </c>
      <c r="BT274">
        <v>6.0549999999999997</v>
      </c>
      <c r="BU274">
        <v>0.16250000000000001</v>
      </c>
      <c r="BV274">
        <v>0.17</v>
      </c>
      <c r="BW274">
        <v>0.17749999999999999</v>
      </c>
      <c r="BX274">
        <v>-7.0000000000000007E-2</v>
      </c>
      <c r="BZ274">
        <v>7.0000000000000007E-2</v>
      </c>
      <c r="CA274">
        <v>0</v>
      </c>
      <c r="CB274">
        <v>0</v>
      </c>
      <c r="CC274">
        <v>6.0449999999999999</v>
      </c>
      <c r="CD274">
        <v>0.17749999999999999</v>
      </c>
    </row>
    <row r="275" spans="1:82">
      <c r="A275" s="22">
        <v>45170</v>
      </c>
      <c r="B275">
        <v>6.6447822016154012E-2</v>
      </c>
      <c r="D275" s="22">
        <v>44044</v>
      </c>
      <c r="E275">
        <v>77.963106834588672</v>
      </c>
      <c r="F275">
        <v>82.963106834588672</v>
      </c>
      <c r="G275">
        <v>87.963106834588672</v>
      </c>
      <c r="I275">
        <v>42.959596171617548</v>
      </c>
      <c r="J275">
        <v>47.959596171617548</v>
      </c>
      <c r="K275">
        <v>52.959596171617548</v>
      </c>
      <c r="M275" s="22">
        <v>44927</v>
      </c>
      <c r="N275">
        <v>76</v>
      </c>
      <c r="O275">
        <v>81</v>
      </c>
      <c r="P275">
        <v>86</v>
      </c>
      <c r="R275">
        <v>55.75</v>
      </c>
      <c r="S275">
        <v>60.75</v>
      </c>
      <c r="T275">
        <v>65.75</v>
      </c>
      <c r="V275">
        <v>0</v>
      </c>
      <c r="W275">
        <v>0</v>
      </c>
      <c r="X275">
        <v>0</v>
      </c>
      <c r="Z275">
        <v>1E-4</v>
      </c>
      <c r="AA275">
        <v>0.15588002722332472</v>
      </c>
      <c r="AB275">
        <v>1E-4</v>
      </c>
      <c r="AD275">
        <v>1E-4</v>
      </c>
      <c r="AE275">
        <v>7.7940013611662362E-2</v>
      </c>
      <c r="AF275">
        <v>1E-4</v>
      </c>
      <c r="AH275">
        <v>1E-4</v>
      </c>
      <c r="AI275">
        <v>1.6</v>
      </c>
      <c r="AJ275">
        <v>1E-4</v>
      </c>
      <c r="AL275">
        <v>-0.01</v>
      </c>
      <c r="AM275">
        <v>0.8</v>
      </c>
      <c r="AN275">
        <v>0.01</v>
      </c>
      <c r="AP275">
        <v>89</v>
      </c>
      <c r="AQ275">
        <v>0.35</v>
      </c>
      <c r="BQ275">
        <v>45078</v>
      </c>
      <c r="BR275">
        <v>6.0650000000000004</v>
      </c>
      <c r="BS275">
        <v>6.07</v>
      </c>
      <c r="BT275">
        <v>6.0750000000000002</v>
      </c>
      <c r="BU275">
        <v>0.16250000000000001</v>
      </c>
      <c r="BV275">
        <v>0.17</v>
      </c>
      <c r="BW275">
        <v>0.17749999999999999</v>
      </c>
      <c r="BX275">
        <v>-7.0000000000000007E-2</v>
      </c>
      <c r="BZ275">
        <v>7.0000000000000007E-2</v>
      </c>
      <c r="CA275">
        <v>0</v>
      </c>
      <c r="CB275">
        <v>0</v>
      </c>
      <c r="CC275">
        <v>6.0650000000000004</v>
      </c>
      <c r="CD275">
        <v>0.17749999999999999</v>
      </c>
    </row>
    <row r="276" spans="1:82">
      <c r="A276" s="22">
        <v>45200</v>
      </c>
      <c r="B276">
        <v>6.6444080040515011E-2</v>
      </c>
      <c r="D276" s="22">
        <v>44075</v>
      </c>
      <c r="E276">
        <v>69.963106834588672</v>
      </c>
      <c r="F276">
        <v>74.963106834588672</v>
      </c>
      <c r="G276">
        <v>79.963106834588672</v>
      </c>
      <c r="I276">
        <v>39.959596171617548</v>
      </c>
      <c r="J276">
        <v>44.959596171617548</v>
      </c>
      <c r="K276">
        <v>49.959596171617548</v>
      </c>
      <c r="M276" s="22">
        <v>44958</v>
      </c>
      <c r="N276">
        <v>69.529080849735692</v>
      </c>
      <c r="O276">
        <v>74.529080849735692</v>
      </c>
      <c r="P276">
        <v>79.529080849735692</v>
      </c>
      <c r="R276">
        <v>50.896810637301812</v>
      </c>
      <c r="S276">
        <v>55.896810637301812</v>
      </c>
      <c r="T276">
        <v>60.896810637301812</v>
      </c>
      <c r="V276">
        <v>0</v>
      </c>
      <c r="W276">
        <v>0</v>
      </c>
      <c r="X276">
        <v>0</v>
      </c>
      <c r="Z276">
        <v>1E-4</v>
      </c>
      <c r="AA276">
        <v>0.15588002722332472</v>
      </c>
      <c r="AB276">
        <v>1E-4</v>
      </c>
      <c r="AD276">
        <v>1E-4</v>
      </c>
      <c r="AE276">
        <v>7.7940013611662362E-2</v>
      </c>
      <c r="AF276">
        <v>1E-4</v>
      </c>
      <c r="AH276">
        <v>1E-4</v>
      </c>
      <c r="AI276">
        <v>1.8</v>
      </c>
      <c r="AJ276">
        <v>1E-4</v>
      </c>
      <c r="AL276">
        <v>-0.01</v>
      </c>
      <c r="AM276">
        <v>0.9</v>
      </c>
      <c r="AN276">
        <v>0.01</v>
      </c>
      <c r="AP276">
        <v>89</v>
      </c>
      <c r="AQ276">
        <v>0.35</v>
      </c>
      <c r="BQ276">
        <v>45108</v>
      </c>
      <c r="BR276">
        <v>6.0580000000000007</v>
      </c>
      <c r="BS276">
        <v>6.0630000000000006</v>
      </c>
      <c r="BT276">
        <v>6.0680000000000005</v>
      </c>
      <c r="BU276">
        <v>0.16250000000000001</v>
      </c>
      <c r="BV276">
        <v>0.17</v>
      </c>
      <c r="BW276">
        <v>0.17749999999999999</v>
      </c>
      <c r="BX276">
        <v>-7.0000000000000007E-2</v>
      </c>
      <c r="BZ276">
        <v>7.0000000000000007E-2</v>
      </c>
      <c r="CA276">
        <v>0</v>
      </c>
      <c r="CB276">
        <v>0</v>
      </c>
      <c r="CC276">
        <v>6.0580000000000007</v>
      </c>
      <c r="CD276">
        <v>0.17749999999999999</v>
      </c>
    </row>
    <row r="277" spans="1:82">
      <c r="A277" s="22">
        <v>45231</v>
      </c>
      <c r="B277">
        <v>6.6440213332359999E-2</v>
      </c>
      <c r="D277" s="22">
        <v>44105</v>
      </c>
      <c r="E277">
        <v>53.15</v>
      </c>
      <c r="F277">
        <v>58.15</v>
      </c>
      <c r="G277">
        <v>63.15</v>
      </c>
      <c r="I277">
        <v>33.622110491051998</v>
      </c>
      <c r="J277">
        <v>38.622110491051998</v>
      </c>
      <c r="K277">
        <v>43.622110491051998</v>
      </c>
      <c r="M277" s="22">
        <v>44986</v>
      </c>
      <c r="N277">
        <v>67.529080849735692</v>
      </c>
      <c r="O277">
        <v>72.529080849735692</v>
      </c>
      <c r="P277">
        <v>77.529080849735692</v>
      </c>
      <c r="R277">
        <v>49.396810637301812</v>
      </c>
      <c r="S277">
        <v>54.396810637301812</v>
      </c>
      <c r="T277">
        <v>59.396810637301812</v>
      </c>
      <c r="V277">
        <v>0</v>
      </c>
      <c r="W277">
        <v>0</v>
      </c>
      <c r="X277">
        <v>0</v>
      </c>
      <c r="Z277">
        <v>1E-4</v>
      </c>
      <c r="AA277">
        <v>0.15588002722332472</v>
      </c>
      <c r="AB277">
        <v>1E-4</v>
      </c>
      <c r="AD277">
        <v>1E-4</v>
      </c>
      <c r="AE277">
        <v>7.7940013611662362E-2</v>
      </c>
      <c r="AF277">
        <v>1E-4</v>
      </c>
      <c r="AH277">
        <v>1E-4</v>
      </c>
      <c r="AI277">
        <v>1.95</v>
      </c>
      <c r="AJ277">
        <v>1E-4</v>
      </c>
      <c r="AL277">
        <v>-0.01</v>
      </c>
      <c r="AM277">
        <v>0.97499999999999998</v>
      </c>
      <c r="AN277">
        <v>0.01</v>
      </c>
      <c r="AP277">
        <v>90</v>
      </c>
      <c r="AQ277">
        <v>0.35</v>
      </c>
      <c r="BQ277">
        <v>45139</v>
      </c>
      <c r="BR277">
        <v>6.06</v>
      </c>
      <c r="BS277">
        <v>6.0650000000000004</v>
      </c>
      <c r="BT277">
        <v>6.07</v>
      </c>
      <c r="BU277">
        <v>0.16250000000000001</v>
      </c>
      <c r="BV277">
        <v>0.17</v>
      </c>
      <c r="BW277">
        <v>0.17749999999999999</v>
      </c>
      <c r="BX277">
        <v>-7.0000000000000007E-2</v>
      </c>
      <c r="BZ277">
        <v>7.0000000000000007E-2</v>
      </c>
      <c r="CA277">
        <v>0</v>
      </c>
      <c r="CB277">
        <v>0</v>
      </c>
      <c r="CC277">
        <v>6.06</v>
      </c>
      <c r="CD277">
        <v>0.17749999999999999</v>
      </c>
    </row>
    <row r="278" spans="1:82">
      <c r="A278" s="22">
        <v>45261</v>
      </c>
      <c r="B278">
        <v>6.6436471356730017E-2</v>
      </c>
      <c r="D278" s="22">
        <v>44136</v>
      </c>
      <c r="E278">
        <v>43.273842470629056</v>
      </c>
      <c r="F278">
        <v>48.273842470629056</v>
      </c>
      <c r="G278">
        <v>53.273842470629056</v>
      </c>
      <c r="I278">
        <v>28.622110491051998</v>
      </c>
      <c r="J278">
        <v>33.622110491051998</v>
      </c>
      <c r="K278">
        <v>38.622110491051998</v>
      </c>
      <c r="M278" s="22">
        <v>45017</v>
      </c>
      <c r="N278">
        <v>59.75</v>
      </c>
      <c r="O278">
        <v>64.75</v>
      </c>
      <c r="P278">
        <v>69.75</v>
      </c>
      <c r="R278">
        <v>43.5625</v>
      </c>
      <c r="S278">
        <v>48.5625</v>
      </c>
      <c r="T278">
        <v>53.5625</v>
      </c>
      <c r="V278">
        <v>0</v>
      </c>
      <c r="W278">
        <v>0</v>
      </c>
      <c r="X278">
        <v>0</v>
      </c>
      <c r="Z278">
        <v>1E-4</v>
      </c>
      <c r="AA278">
        <v>0.15588002722332472</v>
      </c>
      <c r="AB278">
        <v>1E-4</v>
      </c>
      <c r="AD278">
        <v>1E-4</v>
      </c>
      <c r="AE278">
        <v>7.7940013611662362E-2</v>
      </c>
      <c r="AF278">
        <v>1E-4</v>
      </c>
      <c r="AH278">
        <v>1E-4</v>
      </c>
      <c r="AI278">
        <v>2</v>
      </c>
      <c r="AJ278">
        <v>1E-4</v>
      </c>
      <c r="AL278">
        <v>-0.01</v>
      </c>
      <c r="AM278">
        <v>1</v>
      </c>
      <c r="AN278">
        <v>0.01</v>
      </c>
      <c r="AP278">
        <v>90</v>
      </c>
      <c r="AQ278">
        <v>0.35</v>
      </c>
      <c r="BQ278">
        <v>45170</v>
      </c>
      <c r="BR278">
        <v>6.0770000000000008</v>
      </c>
      <c r="BS278">
        <v>6.0820000000000007</v>
      </c>
      <c r="BT278">
        <v>6.0870000000000006</v>
      </c>
      <c r="BU278">
        <v>0.16250000000000001</v>
      </c>
      <c r="BV278">
        <v>0.17</v>
      </c>
      <c r="BW278">
        <v>0.17749999999999999</v>
      </c>
      <c r="BX278">
        <v>-7.0000000000000007E-2</v>
      </c>
      <c r="BZ278">
        <v>7.0000000000000007E-2</v>
      </c>
      <c r="CA278">
        <v>0</v>
      </c>
      <c r="CB278">
        <v>0</v>
      </c>
      <c r="CC278">
        <v>6.0770000000000008</v>
      </c>
      <c r="CD278">
        <v>0.17749999999999999</v>
      </c>
    </row>
    <row r="279" spans="1:82">
      <c r="A279" s="22">
        <v>45292</v>
      </c>
      <c r="B279">
        <v>6.6432604648585011E-2</v>
      </c>
      <c r="D279" s="22">
        <v>44166</v>
      </c>
      <c r="E279">
        <v>42.273842470629056</v>
      </c>
      <c r="F279">
        <v>47.273842470629056</v>
      </c>
      <c r="G279">
        <v>52.273842470629056</v>
      </c>
      <c r="I279">
        <v>28.622110491051998</v>
      </c>
      <c r="J279">
        <v>33.622110491051998</v>
      </c>
      <c r="K279">
        <v>38.622110491051998</v>
      </c>
      <c r="M279" s="22">
        <v>45047</v>
      </c>
      <c r="N279">
        <v>62.952437352053465</v>
      </c>
      <c r="O279">
        <v>67.952437352053465</v>
      </c>
      <c r="P279">
        <v>72.952437352053465</v>
      </c>
      <c r="R279">
        <v>45.964328014040177</v>
      </c>
      <c r="S279">
        <v>50.964328014040177</v>
      </c>
      <c r="T279">
        <v>55.964328014040177</v>
      </c>
      <c r="V279">
        <v>0</v>
      </c>
      <c r="W279">
        <v>0</v>
      </c>
      <c r="X279">
        <v>0</v>
      </c>
      <c r="Z279">
        <v>1E-4</v>
      </c>
      <c r="AA279">
        <v>0.15588002722332472</v>
      </c>
      <c r="AB279">
        <v>1E-4</v>
      </c>
      <c r="AD279">
        <v>1E-4</v>
      </c>
      <c r="AE279">
        <v>7.7940013611662362E-2</v>
      </c>
      <c r="AF279">
        <v>1E-4</v>
      </c>
      <c r="AH279">
        <v>1E-4</v>
      </c>
      <c r="AI279">
        <v>2.15</v>
      </c>
      <c r="AJ279">
        <v>1E-4</v>
      </c>
      <c r="AL279">
        <v>-0.01</v>
      </c>
      <c r="AM279">
        <v>1.075</v>
      </c>
      <c r="AN279">
        <v>0.01</v>
      </c>
      <c r="AP279">
        <v>90</v>
      </c>
      <c r="AQ279">
        <v>0.35</v>
      </c>
      <c r="BQ279">
        <v>45200</v>
      </c>
      <c r="BR279">
        <v>6.0870000000000006</v>
      </c>
      <c r="BS279">
        <v>6.0920000000000005</v>
      </c>
      <c r="BT279">
        <v>6.0970000000000004</v>
      </c>
      <c r="BU279">
        <v>0.16250000000000001</v>
      </c>
      <c r="BV279">
        <v>0.17</v>
      </c>
      <c r="BW279">
        <v>0.17749999999999999</v>
      </c>
      <c r="BX279">
        <v>-7.0000000000000007E-2</v>
      </c>
      <c r="BZ279">
        <v>7.0000000000000007E-2</v>
      </c>
      <c r="CA279">
        <v>0</v>
      </c>
      <c r="CB279">
        <v>0</v>
      </c>
      <c r="CC279">
        <v>6.0870000000000006</v>
      </c>
      <c r="CD279">
        <v>0.17749999999999999</v>
      </c>
    </row>
    <row r="280" spans="1:82">
      <c r="B280">
        <v>6.6428737940444002E-2</v>
      </c>
      <c r="D280" s="22">
        <v>44197</v>
      </c>
      <c r="E280">
        <v>44.5</v>
      </c>
      <c r="F280">
        <v>49.5</v>
      </c>
      <c r="G280">
        <v>54.5</v>
      </c>
      <c r="I280">
        <v>29.805078134571659</v>
      </c>
      <c r="J280">
        <v>34.805078134571659</v>
      </c>
      <c r="K280">
        <v>39.805078134571659</v>
      </c>
      <c r="M280" s="22">
        <v>45078</v>
      </c>
      <c r="N280">
        <v>86.952437352053494</v>
      </c>
      <c r="O280">
        <v>91.952437352053494</v>
      </c>
      <c r="P280">
        <v>96.952437352053494</v>
      </c>
      <c r="R280">
        <v>63.964328014040177</v>
      </c>
      <c r="S280">
        <v>68.964328014040177</v>
      </c>
      <c r="T280">
        <v>73.964328014040177</v>
      </c>
      <c r="V280">
        <v>0</v>
      </c>
      <c r="W280">
        <v>0</v>
      </c>
      <c r="X280">
        <v>0</v>
      </c>
      <c r="Z280">
        <v>1E-4</v>
      </c>
      <c r="AA280">
        <v>0.15588002722332472</v>
      </c>
      <c r="AB280">
        <v>1E-4</v>
      </c>
      <c r="AD280">
        <v>1E-4</v>
      </c>
      <c r="AE280">
        <v>7.7940013611662362E-2</v>
      </c>
      <c r="AF280">
        <v>1E-4</v>
      </c>
      <c r="AH280">
        <v>1E-4</v>
      </c>
      <c r="AI280">
        <v>1.95</v>
      </c>
      <c r="AJ280">
        <v>1E-4</v>
      </c>
      <c r="AL280">
        <v>-0.01</v>
      </c>
      <c r="AM280">
        <v>0.97499999999999998</v>
      </c>
      <c r="AN280">
        <v>0.01</v>
      </c>
      <c r="AP280">
        <v>91</v>
      </c>
      <c r="AQ280">
        <v>0.35</v>
      </c>
      <c r="BQ280">
        <v>45231</v>
      </c>
      <c r="BR280">
        <v>6.2320000000000002</v>
      </c>
      <c r="BS280">
        <v>6.237000000000001</v>
      </c>
      <c r="BT280">
        <v>6.2420000000000009</v>
      </c>
      <c r="BU280">
        <v>0.16250000000000001</v>
      </c>
      <c r="BV280">
        <v>0.17</v>
      </c>
      <c r="BW280">
        <v>0.17749999999999999</v>
      </c>
      <c r="BX280">
        <v>-7.0000000000000007E-2</v>
      </c>
      <c r="BZ280">
        <v>7.0000000000000007E-2</v>
      </c>
      <c r="CA280">
        <v>0</v>
      </c>
      <c r="CB280">
        <v>0</v>
      </c>
      <c r="CC280">
        <v>6.2320000000000002</v>
      </c>
      <c r="CD280">
        <v>0.17749999999999999</v>
      </c>
    </row>
    <row r="281" spans="1:82">
      <c r="B281">
        <v>6.6425120697350001E-2</v>
      </c>
      <c r="D281" s="22">
        <v>44228</v>
      </c>
      <c r="E281">
        <v>45.075712072649239</v>
      </c>
      <c r="F281">
        <v>50.075712072649239</v>
      </c>
      <c r="G281">
        <v>55.075712072649239</v>
      </c>
      <c r="I281">
        <v>28.855078134571656</v>
      </c>
      <c r="J281">
        <v>33.855078134571656</v>
      </c>
      <c r="K281">
        <v>38.855078134571656</v>
      </c>
      <c r="M281" s="22">
        <v>45108</v>
      </c>
      <c r="N281">
        <v>107.5</v>
      </c>
      <c r="O281">
        <v>112.5</v>
      </c>
      <c r="P281">
        <v>117.5</v>
      </c>
      <c r="R281">
        <v>79.375</v>
      </c>
      <c r="S281">
        <v>84.375</v>
      </c>
      <c r="T281">
        <v>89.375</v>
      </c>
      <c r="V281">
        <v>0</v>
      </c>
      <c r="W281">
        <v>0</v>
      </c>
      <c r="X281">
        <v>0</v>
      </c>
      <c r="Z281">
        <v>1E-4</v>
      </c>
      <c r="AA281">
        <v>0.15588002722332472</v>
      </c>
      <c r="AB281">
        <v>1E-4</v>
      </c>
      <c r="AD281">
        <v>1E-4</v>
      </c>
      <c r="AE281">
        <v>7.7940013611662362E-2</v>
      </c>
      <c r="AF281">
        <v>1E-4</v>
      </c>
      <c r="AH281">
        <v>1E-4</v>
      </c>
      <c r="AI281">
        <v>2.1</v>
      </c>
      <c r="AJ281">
        <v>1E-4</v>
      </c>
      <c r="AL281">
        <v>-0.01</v>
      </c>
      <c r="AM281">
        <v>1.05</v>
      </c>
      <c r="AN281">
        <v>0.01</v>
      </c>
      <c r="AP281">
        <v>91</v>
      </c>
      <c r="AQ281">
        <v>0.35</v>
      </c>
      <c r="BQ281">
        <v>45261</v>
      </c>
      <c r="BR281">
        <v>6.3720000000000008</v>
      </c>
      <c r="BS281">
        <v>6.3770000000000007</v>
      </c>
      <c r="BT281">
        <v>6.3820000000000006</v>
      </c>
      <c r="BU281">
        <v>0.16250000000000001</v>
      </c>
      <c r="BV281">
        <v>0.17</v>
      </c>
      <c r="BW281">
        <v>0.17749999999999999</v>
      </c>
      <c r="BX281">
        <v>-7.0000000000000007E-2</v>
      </c>
      <c r="BZ281">
        <v>7.0000000000000007E-2</v>
      </c>
      <c r="CA281">
        <v>0</v>
      </c>
      <c r="CB281">
        <v>0</v>
      </c>
      <c r="CC281">
        <v>6.3720000000000008</v>
      </c>
      <c r="CD281">
        <v>0.17749999999999999</v>
      </c>
    </row>
    <row r="282" spans="1:82">
      <c r="B282">
        <v>6.6421253989218998E-2</v>
      </c>
      <c r="D282" s="22">
        <v>44256</v>
      </c>
      <c r="E282">
        <v>44.075712072649239</v>
      </c>
      <c r="F282">
        <v>49.075712072649239</v>
      </c>
      <c r="G282">
        <v>54.075712072649239</v>
      </c>
      <c r="I282">
        <v>28.855078134571656</v>
      </c>
      <c r="J282">
        <v>33.855078134571656</v>
      </c>
      <c r="K282">
        <v>38.855078134571656</v>
      </c>
      <c r="M282" s="22">
        <v>45139</v>
      </c>
      <c r="N282">
        <v>108.95862402405299</v>
      </c>
      <c r="O282">
        <v>113.95862402405299</v>
      </c>
      <c r="P282">
        <v>118.95862402405299</v>
      </c>
      <c r="R282">
        <v>80.468968018039675</v>
      </c>
      <c r="S282">
        <v>85.468968018039675</v>
      </c>
      <c r="T282">
        <v>90.468968018039675</v>
      </c>
      <c r="V282">
        <v>0</v>
      </c>
      <c r="W282">
        <v>0</v>
      </c>
      <c r="X282">
        <v>0</v>
      </c>
      <c r="Z282">
        <v>1E-4</v>
      </c>
      <c r="AA282">
        <v>0.15588002722332472</v>
      </c>
      <c r="AB282">
        <v>1E-4</v>
      </c>
      <c r="AD282">
        <v>1E-4</v>
      </c>
      <c r="AE282">
        <v>7.7940013611662362E-2</v>
      </c>
      <c r="AF282">
        <v>1E-4</v>
      </c>
      <c r="AH282">
        <v>1E-4</v>
      </c>
      <c r="AI282">
        <v>2.85</v>
      </c>
      <c r="AJ282">
        <v>1E-4</v>
      </c>
      <c r="AL282">
        <v>-0.01</v>
      </c>
      <c r="AM282">
        <v>1.425</v>
      </c>
      <c r="AN282">
        <v>0.01</v>
      </c>
      <c r="AP282">
        <v>91</v>
      </c>
      <c r="AQ282">
        <v>0.35</v>
      </c>
      <c r="BQ282">
        <v>45292</v>
      </c>
      <c r="BX282">
        <v>-7.0000000000000007E-2</v>
      </c>
      <c r="BZ282">
        <v>7.0000000000000007E-2</v>
      </c>
      <c r="CA282">
        <v>0</v>
      </c>
      <c r="CB282">
        <v>0</v>
      </c>
      <c r="CC282">
        <v>0</v>
      </c>
      <c r="CD282">
        <v>0.17749999999999999</v>
      </c>
    </row>
    <row r="283" spans="1:82">
      <c r="B283">
        <v>6.6417512013612012E-2</v>
      </c>
      <c r="D283" s="22">
        <v>44287</v>
      </c>
      <c r="E283">
        <v>42.25</v>
      </c>
      <c r="F283">
        <v>47.25</v>
      </c>
      <c r="G283">
        <v>52.25</v>
      </c>
      <c r="I283">
        <v>28.232324685025468</v>
      </c>
      <c r="J283">
        <v>33.232324685025468</v>
      </c>
      <c r="K283">
        <v>38.232324685025468</v>
      </c>
      <c r="M283" s="22">
        <v>45170</v>
      </c>
      <c r="N283">
        <v>101.95862402405299</v>
      </c>
      <c r="O283">
        <v>106.95862402405299</v>
      </c>
      <c r="P283">
        <v>111.95862402405299</v>
      </c>
      <c r="R283">
        <v>75.218968018039675</v>
      </c>
      <c r="S283">
        <v>80.218968018039675</v>
      </c>
      <c r="T283">
        <v>85.218968018039675</v>
      </c>
      <c r="V283">
        <v>0</v>
      </c>
      <c r="W283">
        <v>0</v>
      </c>
      <c r="X283">
        <v>0</v>
      </c>
      <c r="Z283">
        <v>1E-4</v>
      </c>
      <c r="AA283">
        <v>0.15588002722332472</v>
      </c>
      <c r="AB283">
        <v>1E-4</v>
      </c>
      <c r="AD283">
        <v>1E-4</v>
      </c>
      <c r="AE283">
        <v>7.7940013611662362E-2</v>
      </c>
      <c r="AF283">
        <v>1E-4</v>
      </c>
      <c r="AH283">
        <v>1E-4</v>
      </c>
      <c r="AI283">
        <v>2.95</v>
      </c>
      <c r="AJ283">
        <v>1E-4</v>
      </c>
      <c r="AL283">
        <v>-0.01</v>
      </c>
      <c r="AM283">
        <v>1.4750000000000001</v>
      </c>
      <c r="AN283">
        <v>0.01</v>
      </c>
      <c r="AP283">
        <v>92</v>
      </c>
      <c r="AQ283">
        <v>0.35</v>
      </c>
      <c r="BQ283">
        <v>45323</v>
      </c>
      <c r="BX283">
        <v>-7.0000000000000007E-2</v>
      </c>
      <c r="BZ283">
        <v>7.0000000000000007E-2</v>
      </c>
      <c r="CA283">
        <v>0</v>
      </c>
      <c r="CB283">
        <v>0</v>
      </c>
      <c r="CC283">
        <v>0</v>
      </c>
      <c r="CD283">
        <v>0.17749999999999999</v>
      </c>
    </row>
    <row r="284" spans="1:82">
      <c r="B284">
        <v>6.6413645305491015E-2</v>
      </c>
      <c r="D284" s="22">
        <v>44317</v>
      </c>
      <c r="E284">
        <v>45.498763262982251</v>
      </c>
      <c r="F284">
        <v>50.498763262982251</v>
      </c>
      <c r="G284">
        <v>55.498763262982251</v>
      </c>
      <c r="I284">
        <v>28.232324685025468</v>
      </c>
      <c r="J284">
        <v>33.232324685025468</v>
      </c>
      <c r="K284">
        <v>38.232324685025468</v>
      </c>
      <c r="M284" s="22">
        <v>45200</v>
      </c>
      <c r="N284">
        <v>83.9</v>
      </c>
      <c r="O284">
        <v>88.9</v>
      </c>
      <c r="P284">
        <v>93.9</v>
      </c>
      <c r="R284">
        <v>61.674999999999997</v>
      </c>
      <c r="S284">
        <v>66.674999999999997</v>
      </c>
      <c r="T284">
        <v>71.674999999999997</v>
      </c>
      <c r="V284">
        <v>0</v>
      </c>
      <c r="W284">
        <v>0</v>
      </c>
      <c r="X284">
        <v>0</v>
      </c>
      <c r="Z284">
        <v>1E-4</v>
      </c>
      <c r="AA284">
        <v>0.15588002722332472</v>
      </c>
      <c r="AB284">
        <v>1E-4</v>
      </c>
      <c r="AD284">
        <v>1E-4</v>
      </c>
      <c r="AE284">
        <v>7.7940013611662362E-2</v>
      </c>
      <c r="AF284">
        <v>1E-4</v>
      </c>
      <c r="AH284">
        <v>1E-4</v>
      </c>
      <c r="AI284">
        <v>2.65</v>
      </c>
      <c r="AJ284">
        <v>1E-4</v>
      </c>
      <c r="AL284">
        <v>-0.01</v>
      </c>
      <c r="AM284">
        <v>1.325</v>
      </c>
      <c r="AN284">
        <v>0.01</v>
      </c>
      <c r="AP284">
        <v>92</v>
      </c>
      <c r="AQ284">
        <v>0.35</v>
      </c>
    </row>
    <row r="285" spans="1:82">
      <c r="B285">
        <v>6.640990332989502E-2</v>
      </c>
      <c r="D285" s="22">
        <v>44348</v>
      </c>
      <c r="E285">
        <v>61.49876326298218</v>
      </c>
      <c r="F285">
        <v>66.49876326298218</v>
      </c>
      <c r="G285">
        <v>71.49876326298218</v>
      </c>
      <c r="I285">
        <v>26.232324685025468</v>
      </c>
      <c r="J285">
        <v>31.232324685025468</v>
      </c>
      <c r="K285">
        <v>36.232324685025468</v>
      </c>
      <c r="M285" s="22">
        <v>45231</v>
      </c>
      <c r="N285">
        <v>64.942582682809331</v>
      </c>
      <c r="O285">
        <v>69.942582682809331</v>
      </c>
      <c r="P285">
        <v>74.942582682809331</v>
      </c>
      <c r="R285">
        <v>47.456937012107076</v>
      </c>
      <c r="S285">
        <v>52.456937012107076</v>
      </c>
      <c r="T285">
        <v>57.456937012107076</v>
      </c>
      <c r="V285">
        <v>0</v>
      </c>
      <c r="W285">
        <v>0</v>
      </c>
      <c r="X285">
        <v>0</v>
      </c>
      <c r="Z285">
        <v>1E-4</v>
      </c>
      <c r="AA285">
        <v>0.15588002722332472</v>
      </c>
      <c r="AB285">
        <v>1E-4</v>
      </c>
      <c r="AD285">
        <v>1E-4</v>
      </c>
      <c r="AE285">
        <v>7.7940013611662362E-2</v>
      </c>
      <c r="AF285">
        <v>1E-4</v>
      </c>
      <c r="AH285">
        <v>1E-4</v>
      </c>
      <c r="AI285">
        <v>1.9</v>
      </c>
      <c r="AJ285">
        <v>1E-4</v>
      </c>
      <c r="AL285">
        <v>-0.01</v>
      </c>
      <c r="AM285">
        <v>0.95</v>
      </c>
      <c r="AN285">
        <v>0.01</v>
      </c>
      <c r="AP285">
        <v>92</v>
      </c>
      <c r="AQ285">
        <v>0.35</v>
      </c>
    </row>
    <row r="286" spans="1:82">
      <c r="B286">
        <v>6.6406036621783002E-2</v>
      </c>
      <c r="D286" s="22">
        <v>44378</v>
      </c>
      <c r="E286">
        <v>74</v>
      </c>
      <c r="F286">
        <v>79</v>
      </c>
      <c r="G286">
        <v>84</v>
      </c>
      <c r="I286">
        <v>39.209596171617548</v>
      </c>
      <c r="J286">
        <v>44.209596171617548</v>
      </c>
      <c r="K286">
        <v>49.209596171617548</v>
      </c>
      <c r="M286" s="22">
        <v>45261</v>
      </c>
      <c r="N286">
        <v>62.942582682809331</v>
      </c>
      <c r="O286">
        <v>67.942582682809331</v>
      </c>
      <c r="P286">
        <v>72.942582682809331</v>
      </c>
      <c r="R286">
        <v>45.956937012107076</v>
      </c>
      <c r="S286">
        <v>50.956937012107076</v>
      </c>
      <c r="T286">
        <v>55.956937012107076</v>
      </c>
      <c r="V286">
        <v>0</v>
      </c>
      <c r="W286">
        <v>0</v>
      </c>
      <c r="X286">
        <v>0</v>
      </c>
      <c r="Z286">
        <v>1E-4</v>
      </c>
      <c r="AA286">
        <v>0.15588002722332472</v>
      </c>
      <c r="AB286">
        <v>1E-4</v>
      </c>
      <c r="AD286">
        <v>1E-4</v>
      </c>
      <c r="AE286">
        <v>7.7940013611662362E-2</v>
      </c>
      <c r="AF286">
        <v>1E-4</v>
      </c>
      <c r="AH286">
        <v>1E-4</v>
      </c>
      <c r="AI286">
        <v>1.7</v>
      </c>
      <c r="AJ286">
        <v>1E-4</v>
      </c>
      <c r="AL286">
        <v>-0.01</v>
      </c>
      <c r="AM286">
        <v>0.85</v>
      </c>
      <c r="AN286">
        <v>0.01</v>
      </c>
      <c r="AP286">
        <v>93</v>
      </c>
      <c r="AQ286">
        <v>0.35</v>
      </c>
    </row>
    <row r="287" spans="1:82">
      <c r="B287">
        <v>6.6402169913677006E-2</v>
      </c>
      <c r="D287" s="22">
        <v>44409</v>
      </c>
      <c r="E287">
        <v>78.294945897743446</v>
      </c>
      <c r="F287">
        <v>83.294945897743446</v>
      </c>
      <c r="G287">
        <v>88.294945897743446</v>
      </c>
      <c r="I287">
        <v>43.209596171617548</v>
      </c>
      <c r="J287">
        <v>48.209596171617548</v>
      </c>
      <c r="K287">
        <v>53.209596171617548</v>
      </c>
      <c r="M287" s="22">
        <v>45292</v>
      </c>
      <c r="N287">
        <v>76.25</v>
      </c>
      <c r="O287">
        <v>81.25</v>
      </c>
      <c r="P287">
        <v>86.25</v>
      </c>
      <c r="R287">
        <v>55.9375</v>
      </c>
      <c r="S287">
        <v>60.9375</v>
      </c>
      <c r="T287">
        <v>65.9375</v>
      </c>
      <c r="V287">
        <v>0</v>
      </c>
      <c r="W287">
        <v>0</v>
      </c>
      <c r="X287">
        <v>0</v>
      </c>
      <c r="Z287">
        <v>1E-4</v>
      </c>
      <c r="AA287">
        <v>0.15588002722332472</v>
      </c>
      <c r="AB287">
        <v>1E-4</v>
      </c>
      <c r="AD287">
        <v>1E-4</v>
      </c>
      <c r="AE287">
        <v>7.7940013611662362E-2</v>
      </c>
      <c r="AF287">
        <v>1E-4</v>
      </c>
      <c r="AH287">
        <v>1E-4</v>
      </c>
      <c r="AI287">
        <v>1.6</v>
      </c>
      <c r="AJ287">
        <v>1E-4</v>
      </c>
      <c r="AL287">
        <v>-0.01</v>
      </c>
      <c r="AM287">
        <v>0.8</v>
      </c>
      <c r="AN287">
        <v>0.01</v>
      </c>
      <c r="AP287">
        <v>93</v>
      </c>
      <c r="AQ287">
        <v>0.35</v>
      </c>
    </row>
    <row r="288" spans="1:82">
      <c r="B288">
        <v>6.6398427938094015E-2</v>
      </c>
      <c r="D288" s="22">
        <v>44440</v>
      </c>
      <c r="E288">
        <v>70.294945897743446</v>
      </c>
      <c r="F288">
        <v>75.294945897743446</v>
      </c>
      <c r="G288">
        <v>80.294945897743446</v>
      </c>
      <c r="I288">
        <v>40.209596171617548</v>
      </c>
      <c r="J288">
        <v>45.209596171617548</v>
      </c>
      <c r="K288">
        <v>50.209596171617548</v>
      </c>
    </row>
    <row r="289" spans="2:11">
      <c r="B289">
        <v>6.639456123000001E-2</v>
      </c>
      <c r="D289" s="22">
        <v>44470</v>
      </c>
      <c r="E289">
        <v>53.4</v>
      </c>
      <c r="F289">
        <v>58.4</v>
      </c>
      <c r="G289">
        <v>63.4</v>
      </c>
      <c r="I289">
        <v>33.872110491051998</v>
      </c>
      <c r="J289">
        <v>38.872110491051998</v>
      </c>
      <c r="K289">
        <v>43.872110491051998</v>
      </c>
    </row>
    <row r="290" spans="2:11">
      <c r="B290">
        <v>6.6390819254423999E-2</v>
      </c>
      <c r="D290" s="22">
        <v>44501</v>
      </c>
      <c r="E290">
        <v>43.496755874689171</v>
      </c>
      <c r="F290">
        <v>48.496755874689171</v>
      </c>
      <c r="G290">
        <v>53.496755874689171</v>
      </c>
      <c r="I290">
        <v>28.872110491051998</v>
      </c>
      <c r="J290">
        <v>33.872110491051998</v>
      </c>
      <c r="K290">
        <v>38.872110491051998</v>
      </c>
    </row>
    <row r="291" spans="2:11">
      <c r="B291">
        <v>6.6386952546337016E-2</v>
      </c>
      <c r="D291" s="22">
        <v>44531</v>
      </c>
      <c r="E291">
        <v>42.496755874689171</v>
      </c>
      <c r="F291">
        <v>47.496755874689171</v>
      </c>
      <c r="G291">
        <v>52.496755874689171</v>
      </c>
      <c r="I291">
        <v>28.872110491051998</v>
      </c>
      <c r="J291">
        <v>33.872110491051998</v>
      </c>
      <c r="K291">
        <v>38.872110491051998</v>
      </c>
    </row>
    <row r="292" spans="2:11">
      <c r="B292">
        <v>6.6383085838255015E-2</v>
      </c>
      <c r="D292" s="22">
        <v>44562</v>
      </c>
      <c r="E292">
        <v>44.75</v>
      </c>
      <c r="F292">
        <v>49.75</v>
      </c>
      <c r="G292">
        <v>54.75</v>
      </c>
      <c r="I292">
        <v>30.055078134571659</v>
      </c>
      <c r="J292">
        <v>35.055078134571659</v>
      </c>
      <c r="K292">
        <v>40.055078134571659</v>
      </c>
    </row>
    <row r="293" spans="2:11">
      <c r="B293">
        <v>6.6379593327733008E-2</v>
      </c>
      <c r="D293" s="22">
        <v>44593</v>
      </c>
      <c r="E293">
        <v>45.302396461192473</v>
      </c>
      <c r="F293">
        <v>50.302396461192473</v>
      </c>
      <c r="G293">
        <v>55.302396461192473</v>
      </c>
      <c r="I293">
        <v>29.105078134571656</v>
      </c>
      <c r="J293">
        <v>34.105078134571656</v>
      </c>
      <c r="K293">
        <v>39.105078134571656</v>
      </c>
    </row>
    <row r="294" spans="2:11">
      <c r="B294">
        <v>6.6375726619661027E-2</v>
      </c>
      <c r="D294" s="22">
        <v>44621</v>
      </c>
      <c r="E294">
        <v>44.302396461192473</v>
      </c>
      <c r="F294">
        <v>49.302396461192473</v>
      </c>
      <c r="G294">
        <v>54.302396461192473</v>
      </c>
      <c r="I294">
        <v>29.105078134571656</v>
      </c>
      <c r="J294">
        <v>34.105078134571656</v>
      </c>
      <c r="K294">
        <v>39.105078134571656</v>
      </c>
    </row>
    <row r="295" spans="2:11">
      <c r="B295">
        <v>6.6371984644111995E-2</v>
      </c>
      <c r="D295" s="22">
        <v>44652</v>
      </c>
      <c r="E295">
        <v>42.5</v>
      </c>
      <c r="F295">
        <v>47.5</v>
      </c>
      <c r="G295">
        <v>52.5</v>
      </c>
      <c r="I295">
        <v>28.482324685025468</v>
      </c>
      <c r="J295">
        <v>33.482324685025468</v>
      </c>
      <c r="K295">
        <v>38.482324685025468</v>
      </c>
    </row>
    <row r="296" spans="2:11">
      <c r="B296">
        <v>6.6368117936049006E-2</v>
      </c>
      <c r="D296" s="22">
        <v>44682</v>
      </c>
      <c r="E296">
        <v>45.725600307517901</v>
      </c>
      <c r="F296">
        <v>50.725600307517901</v>
      </c>
      <c r="G296">
        <v>55.725600307517901</v>
      </c>
      <c r="I296">
        <v>28.482324685025468</v>
      </c>
      <c r="J296">
        <v>33.482324685025468</v>
      </c>
      <c r="K296">
        <v>38.482324685025468</v>
      </c>
    </row>
    <row r="297" spans="2:11">
      <c r="B297">
        <v>6.6364375960507996E-2</v>
      </c>
      <c r="D297" s="22">
        <v>44713</v>
      </c>
      <c r="E297">
        <v>61.725600307517823</v>
      </c>
      <c r="F297">
        <v>66.725600307517823</v>
      </c>
      <c r="G297">
        <v>71.725600307517823</v>
      </c>
      <c r="I297">
        <v>26.482324685025468</v>
      </c>
      <c r="J297">
        <v>31.482324685025468</v>
      </c>
      <c r="K297">
        <v>36.482324685025468</v>
      </c>
    </row>
    <row r="298" spans="2:11">
      <c r="B298">
        <v>6.6360509252455013E-2</v>
      </c>
      <c r="D298" s="22">
        <v>44743</v>
      </c>
      <c r="E298">
        <v>74.25</v>
      </c>
      <c r="F298">
        <v>79.25</v>
      </c>
      <c r="G298">
        <v>84.25</v>
      </c>
      <c r="I298">
        <v>39.459596171617548</v>
      </c>
      <c r="J298">
        <v>44.459596171617548</v>
      </c>
      <c r="K298">
        <v>49.459596171617548</v>
      </c>
    </row>
    <row r="299" spans="2:11">
      <c r="B299">
        <v>6.6356642544407027E-2</v>
      </c>
      <c r="D299" s="22">
        <v>44774</v>
      </c>
      <c r="E299">
        <v>78.62678496089822</v>
      </c>
      <c r="F299">
        <v>83.62678496089822</v>
      </c>
      <c r="G299">
        <v>88.62678496089822</v>
      </c>
      <c r="I299">
        <v>43.459596171617548</v>
      </c>
      <c r="J299">
        <v>48.459596171617548</v>
      </c>
      <c r="K299">
        <v>53.459596171617548</v>
      </c>
    </row>
    <row r="300" spans="2:11">
      <c r="B300">
        <v>6.6352900568881018E-2</v>
      </c>
      <c r="D300" s="22">
        <v>44805</v>
      </c>
      <c r="E300">
        <v>70.62678496089822</v>
      </c>
      <c r="F300">
        <v>75.62678496089822</v>
      </c>
      <c r="G300">
        <v>80.62678496089822</v>
      </c>
      <c r="I300">
        <v>40.459596171617548</v>
      </c>
      <c r="J300">
        <v>45.459596171617548</v>
      </c>
      <c r="K300">
        <v>50.459596171617548</v>
      </c>
    </row>
    <row r="301" spans="2:11">
      <c r="B301">
        <v>6.6349033860841997E-2</v>
      </c>
      <c r="D301" s="22">
        <v>44835</v>
      </c>
      <c r="E301">
        <v>53.65</v>
      </c>
      <c r="F301">
        <v>58.65</v>
      </c>
      <c r="G301">
        <v>63.65</v>
      </c>
      <c r="I301">
        <v>34.122110491051998</v>
      </c>
      <c r="J301">
        <v>39.122110491051998</v>
      </c>
      <c r="K301">
        <v>44.122110491051998</v>
      </c>
    </row>
    <row r="302" spans="2:11">
      <c r="B302">
        <v>6.6345291885326008E-2</v>
      </c>
      <c r="D302" s="22">
        <v>44866</v>
      </c>
      <c r="E302">
        <v>43.719669278749286</v>
      </c>
      <c r="F302">
        <v>48.719669278749286</v>
      </c>
      <c r="G302">
        <v>53.719669278749286</v>
      </c>
      <c r="I302">
        <v>29.122110491051998</v>
      </c>
      <c r="J302">
        <v>34.122110491051998</v>
      </c>
      <c r="K302">
        <v>39.122110491051998</v>
      </c>
    </row>
    <row r="303" spans="2:11">
      <c r="B303">
        <v>6.6341425177297006E-2</v>
      </c>
      <c r="D303" s="22">
        <v>44896</v>
      </c>
      <c r="E303">
        <v>42.719669278749286</v>
      </c>
      <c r="F303">
        <v>47.719669278749286</v>
      </c>
      <c r="G303">
        <v>52.719669278749286</v>
      </c>
      <c r="I303">
        <v>29.122110491051998</v>
      </c>
      <c r="J303">
        <v>34.122110491051998</v>
      </c>
      <c r="K303">
        <v>39.122110491051998</v>
      </c>
    </row>
    <row r="304" spans="2:11">
      <c r="B304">
        <v>6.6337558469274013E-2</v>
      </c>
      <c r="D304" s="22">
        <v>44927</v>
      </c>
      <c r="E304">
        <v>45</v>
      </c>
      <c r="F304">
        <v>50</v>
      </c>
      <c r="G304">
        <v>55</v>
      </c>
      <c r="I304">
        <v>30.305078134571659</v>
      </c>
      <c r="J304">
        <v>35.305078134571659</v>
      </c>
      <c r="K304">
        <v>40.305078134571659</v>
      </c>
    </row>
    <row r="305" spans="2:11">
      <c r="B305">
        <v>6.6334065958805005E-2</v>
      </c>
      <c r="D305" s="22">
        <v>44958</v>
      </c>
      <c r="E305">
        <v>45.529080849735706</v>
      </c>
      <c r="F305">
        <v>50.529080849735706</v>
      </c>
      <c r="G305">
        <v>55.529080849735706</v>
      </c>
      <c r="I305">
        <v>29.355078134571656</v>
      </c>
      <c r="J305">
        <v>34.355078134571656</v>
      </c>
      <c r="K305">
        <v>39.355078134571656</v>
      </c>
    </row>
    <row r="306" spans="2:11">
      <c r="B306">
        <v>6.6330199250790006E-2</v>
      </c>
      <c r="D306" s="22">
        <v>44986</v>
      </c>
      <c r="E306">
        <v>44.529080849735706</v>
      </c>
      <c r="F306">
        <v>49.529080849735706</v>
      </c>
      <c r="G306">
        <v>54.529080849735706</v>
      </c>
      <c r="I306">
        <v>29.355078134571656</v>
      </c>
      <c r="J306">
        <v>34.355078134571656</v>
      </c>
      <c r="K306">
        <v>39.355078134571656</v>
      </c>
    </row>
    <row r="307" spans="2:11">
      <c r="B307">
        <v>6.6326457275297013E-2</v>
      </c>
      <c r="D307" s="22">
        <v>45017</v>
      </c>
      <c r="E307">
        <v>42.75</v>
      </c>
      <c r="F307">
        <v>47.75</v>
      </c>
      <c r="G307">
        <v>52.75</v>
      </c>
      <c r="I307">
        <v>28.732324685025468</v>
      </c>
      <c r="J307">
        <v>33.732324685025468</v>
      </c>
      <c r="K307">
        <v>38.732324685025468</v>
      </c>
    </row>
    <row r="308" spans="2:11">
      <c r="B308">
        <v>6.6322590567292006E-2</v>
      </c>
      <c r="D308" s="22">
        <v>45047</v>
      </c>
      <c r="E308">
        <v>45.952437352053551</v>
      </c>
      <c r="F308">
        <v>50.952437352053551</v>
      </c>
      <c r="G308">
        <v>55.952437352053551</v>
      </c>
      <c r="I308">
        <v>28.732324685025468</v>
      </c>
      <c r="J308">
        <v>33.732324685025468</v>
      </c>
      <c r="K308">
        <v>38.732324685025468</v>
      </c>
    </row>
    <row r="309" spans="2:11">
      <c r="B309">
        <v>6.6318848591809004E-2</v>
      </c>
      <c r="D309" s="22">
        <v>45078</v>
      </c>
      <c r="E309">
        <v>61.952437352053465</v>
      </c>
      <c r="F309">
        <v>66.952437352053465</v>
      </c>
      <c r="G309">
        <v>71.952437352053465</v>
      </c>
      <c r="I309">
        <v>26.732324685025468</v>
      </c>
      <c r="J309">
        <v>31.732324685025468</v>
      </c>
      <c r="K309">
        <v>36.732324685025468</v>
      </c>
    </row>
    <row r="310" spans="2:11">
      <c r="B310">
        <v>6.6314981883814003E-2</v>
      </c>
      <c r="D310" s="22">
        <v>45108</v>
      </c>
      <c r="E310">
        <v>74.5</v>
      </c>
      <c r="F310">
        <v>79.5</v>
      </c>
      <c r="G310">
        <v>84.5</v>
      </c>
      <c r="I310">
        <v>39.709596171617548</v>
      </c>
      <c r="J310">
        <v>44.709596171617548</v>
      </c>
      <c r="K310">
        <v>49.709596171617548</v>
      </c>
    </row>
    <row r="311" spans="2:11">
      <c r="B311">
        <v>6.6311115175824026E-2</v>
      </c>
      <c r="D311" s="22">
        <v>45139</v>
      </c>
      <c r="E311">
        <v>78.958624024052995</v>
      </c>
      <c r="F311">
        <v>83.958624024052995</v>
      </c>
      <c r="G311">
        <v>88.958624024052995</v>
      </c>
      <c r="I311">
        <v>43.709596171617548</v>
      </c>
      <c r="J311">
        <v>48.709596171617548</v>
      </c>
      <c r="K311">
        <v>53.709596171617548</v>
      </c>
    </row>
    <row r="312" spans="2:11">
      <c r="B312">
        <v>6.6307373200355027E-2</v>
      </c>
      <c r="D312" s="22">
        <v>45170</v>
      </c>
      <c r="E312">
        <v>70.958624024052995</v>
      </c>
      <c r="F312">
        <v>75.958624024052995</v>
      </c>
      <c r="G312">
        <v>80.958624024052995</v>
      </c>
      <c r="I312">
        <v>40.709596171617548</v>
      </c>
      <c r="J312">
        <v>45.709596171617548</v>
      </c>
      <c r="K312">
        <v>50.709596171617548</v>
      </c>
    </row>
    <row r="313" spans="2:11">
      <c r="B313">
        <v>6.6303506492375E-2</v>
      </c>
      <c r="D313" s="22">
        <v>45200</v>
      </c>
      <c r="E313">
        <v>53.9</v>
      </c>
      <c r="F313">
        <v>58.9</v>
      </c>
      <c r="G313">
        <v>63.9</v>
      </c>
      <c r="I313">
        <v>34.372110491051998</v>
      </c>
      <c r="J313">
        <v>39.372110491051998</v>
      </c>
      <c r="K313">
        <v>44.372110491051998</v>
      </c>
    </row>
    <row r="314" spans="2:11">
      <c r="B314">
        <v>6.6299764516914023E-2</v>
      </c>
      <c r="D314" s="22">
        <v>45231</v>
      </c>
      <c r="E314">
        <v>43.942582682809402</v>
      </c>
      <c r="F314">
        <v>48.942582682809402</v>
      </c>
      <c r="G314">
        <v>53.942582682809402</v>
      </c>
      <c r="I314">
        <v>29.372110491051998</v>
      </c>
      <c r="J314">
        <v>34.372110491051998</v>
      </c>
      <c r="K314">
        <v>39.372110491051998</v>
      </c>
    </row>
    <row r="315" spans="2:11">
      <c r="B315">
        <v>6.6295897808944015E-2</v>
      </c>
      <c r="D315" s="22">
        <v>45261</v>
      </c>
      <c r="E315">
        <v>42.942582682809402</v>
      </c>
      <c r="F315">
        <v>47.942582682809402</v>
      </c>
      <c r="G315">
        <v>52.942582682809402</v>
      </c>
      <c r="I315">
        <v>29.372110491051998</v>
      </c>
      <c r="J315">
        <v>34.372110491051998</v>
      </c>
      <c r="K315">
        <v>39.372110491051998</v>
      </c>
    </row>
    <row r="316" spans="2:11">
      <c r="B316">
        <v>6.6292031100978005E-2</v>
      </c>
      <c r="D316" s="22">
        <v>45292</v>
      </c>
      <c r="E316">
        <v>45.25</v>
      </c>
      <c r="F316">
        <v>50.25</v>
      </c>
      <c r="G316">
        <v>55.25</v>
      </c>
      <c r="I316">
        <v>30.555078134571659</v>
      </c>
      <c r="J316">
        <v>35.555078134571659</v>
      </c>
      <c r="K316">
        <v>40.555078134571659</v>
      </c>
    </row>
    <row r="317" spans="2:11">
      <c r="B317">
        <v>6.628853859056201E-2</v>
      </c>
    </row>
    <row r="318" spans="2:11">
      <c r="B318">
        <v>6.6284671882606033E-2</v>
      </c>
    </row>
    <row r="319" spans="2:11">
      <c r="B319">
        <v>6.6280929907170022E-2</v>
      </c>
    </row>
    <row r="320" spans="2:11">
      <c r="B320">
        <v>6.627706319922301E-2</v>
      </c>
    </row>
    <row r="321" spans="2:2">
      <c r="B321">
        <v>6.627332122379602E-2</v>
      </c>
    </row>
    <row r="322" spans="2:2">
      <c r="B322">
        <v>6.6269454515859985E-2</v>
      </c>
    </row>
    <row r="323" spans="2:2">
      <c r="B323">
        <v>6.6265587807928017E-2</v>
      </c>
    </row>
    <row r="324" spans="2:2">
      <c r="B324">
        <v>6.626184583251403E-2</v>
      </c>
    </row>
    <row r="325" spans="2:2">
      <c r="B325">
        <v>6.6257979124593011E-2</v>
      </c>
    </row>
    <row r="326" spans="2:2">
      <c r="B326">
        <v>6.6254237149189016E-2</v>
      </c>
    </row>
    <row r="327" spans="2:2">
      <c r="B327">
        <v>6.6250370441277018E-2</v>
      </c>
    </row>
    <row r="328" spans="2:2">
      <c r="B328">
        <v>6.6246503733370002E-2</v>
      </c>
    </row>
    <row r="329" spans="2:2">
      <c r="B329">
        <v>6.6242886490492994E-2</v>
      </c>
    </row>
    <row r="330" spans="2:2">
      <c r="B330">
        <v>6.6239019782596012E-2</v>
      </c>
    </row>
    <row r="331" spans="2:2">
      <c r="B331">
        <v>6.6235277807216025E-2</v>
      </c>
    </row>
    <row r="332" spans="2:2">
      <c r="B332">
        <v>6.6231411099328008E-2</v>
      </c>
    </row>
    <row r="333" spans="2:2">
      <c r="B333">
        <v>6.6227669123958027E-2</v>
      </c>
    </row>
    <row r="334" spans="2:2">
      <c r="B334">
        <v>6.6223802416079017E-2</v>
      </c>
    </row>
    <row r="335" spans="2:2">
      <c r="B335">
        <v>6.6219935708206001E-2</v>
      </c>
    </row>
    <row r="336" spans="2:2">
      <c r="B336">
        <v>6.621619373284901E-2</v>
      </c>
    </row>
    <row r="337" spans="2:2">
      <c r="B337">
        <v>6.6212327024986001E-2</v>
      </c>
    </row>
    <row r="338" spans="2:2">
      <c r="B338">
        <v>6.6208585049639015E-2</v>
      </c>
    </row>
    <row r="339" spans="2:2">
      <c r="B339">
        <v>6.6204718341786026E-2</v>
      </c>
    </row>
    <row r="340" spans="2:2">
      <c r="B340">
        <v>6.6200851633937005E-2</v>
      </c>
    </row>
    <row r="341" spans="2:2">
      <c r="B341">
        <v>6.6197359123626023E-2</v>
      </c>
    </row>
    <row r="342" spans="2:2">
      <c r="B342">
        <v>6.6193492415787022E-2</v>
      </c>
    </row>
    <row r="343" spans="2:2">
      <c r="B343">
        <v>6.6189750440463005E-2</v>
      </c>
    </row>
    <row r="344" spans="2:2">
      <c r="B344">
        <v>6.618588373263401E-2</v>
      </c>
    </row>
    <row r="345" spans="2:2">
      <c r="B345">
        <v>6.6182141757320012E-2</v>
      </c>
    </row>
    <row r="346" spans="2:2">
      <c r="B346">
        <v>6.6178275049499011E-2</v>
      </c>
    </row>
    <row r="347" spans="2:2">
      <c r="B347">
        <v>6.6174408341685031E-2</v>
      </c>
    </row>
    <row r="348" spans="2:2">
      <c r="B348">
        <v>6.6170666366385009E-2</v>
      </c>
    </row>
    <row r="349" spans="2:2">
      <c r="B349">
        <v>6.6166799658580008E-2</v>
      </c>
    </row>
    <row r="350" spans="2:2">
      <c r="B350">
        <v>6.616305768328902E-2</v>
      </c>
    </row>
    <row r="351" spans="2:2">
      <c r="B351">
        <v>6.6159190975494012E-2</v>
      </c>
    </row>
    <row r="352" spans="2:2">
      <c r="B352">
        <v>6.6155324267704013E-2</v>
      </c>
    </row>
    <row r="353" spans="2:2">
      <c r="B353">
        <v>6.6151831757445004E-2</v>
      </c>
    </row>
    <row r="354" spans="2:2">
      <c r="B354">
        <v>6.6147965049664012E-2</v>
      </c>
    </row>
    <row r="355" spans="2:2">
      <c r="B355">
        <v>6.6144223074397018E-2</v>
      </c>
    </row>
    <row r="356" spans="2:2">
      <c r="B356">
        <v>6.6140356366626019E-2</v>
      </c>
    </row>
    <row r="357" spans="2:2">
      <c r="B357">
        <v>6.6136614391369017E-2</v>
      </c>
    </row>
    <row r="358" spans="2:2">
      <c r="B358">
        <v>6.613274768360701E-2</v>
      </c>
    </row>
    <row r="359" spans="2:2">
      <c r="B359">
        <v>6.6128880975849999E-2</v>
      </c>
    </row>
    <row r="360" spans="2:2">
      <c r="B360">
        <v>6.6125139000606015E-2</v>
      </c>
    </row>
    <row r="361" spans="2:2">
      <c r="B361">
        <v>6.6121272292860009E-2</v>
      </c>
    </row>
    <row r="362" spans="2:2">
      <c r="B362">
        <v>6.6117530317626003E-2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D362"/>
  <sheetViews>
    <sheetView zoomScale="75" workbookViewId="0">
      <selection activeCell="L6" sqref="L6"/>
    </sheetView>
  </sheetViews>
  <sheetFormatPr defaultRowHeight="13.2"/>
  <cols>
    <col min="1" max="1" width="9.109375" style="22" customWidth="1"/>
    <col min="4" max="4" width="9.109375" style="22" customWidth="1"/>
    <col min="13" max="13" width="9.109375" style="22" customWidth="1"/>
  </cols>
  <sheetData>
    <row r="1" spans="1:82">
      <c r="A1" s="22" t="s">
        <v>58</v>
      </c>
      <c r="D1" s="22" t="s">
        <v>59</v>
      </c>
      <c r="BQ1" t="s">
        <v>60</v>
      </c>
    </row>
    <row r="2" spans="1:82">
      <c r="BH2" t="s">
        <v>61</v>
      </c>
      <c r="BQ2" t="s">
        <v>62</v>
      </c>
    </row>
    <row r="3" spans="1:82">
      <c r="A3" s="22">
        <v>36892</v>
      </c>
      <c r="B3">
        <v>6.9292865168008005E-2</v>
      </c>
      <c r="D3" s="22" t="s">
        <v>115</v>
      </c>
      <c r="E3" t="s">
        <v>116</v>
      </c>
      <c r="G3">
        <v>36866</v>
      </c>
      <c r="BH3" t="s">
        <v>65</v>
      </c>
      <c r="BR3" t="s">
        <v>66</v>
      </c>
      <c r="BX3" t="s">
        <v>67</v>
      </c>
      <c r="CA3" t="s">
        <v>68</v>
      </c>
      <c r="CC3" t="s">
        <v>69</v>
      </c>
      <c r="CD3" t="s">
        <v>69</v>
      </c>
    </row>
    <row r="4" spans="1:82">
      <c r="A4" s="22">
        <v>36923</v>
      </c>
      <c r="B4">
        <v>6.8553766009880016E-2</v>
      </c>
      <c r="Z4" t="s">
        <v>70</v>
      </c>
      <c r="AH4" t="s">
        <v>71</v>
      </c>
      <c r="BH4" t="s">
        <v>72</v>
      </c>
      <c r="BI4" t="s">
        <v>73</v>
      </c>
      <c r="BQ4" t="s">
        <v>1</v>
      </c>
      <c r="BR4" t="s">
        <v>74</v>
      </c>
      <c r="BU4" t="s">
        <v>75</v>
      </c>
      <c r="BX4">
        <v>7.0000000000000007E-2</v>
      </c>
      <c r="BY4" t="s">
        <v>76</v>
      </c>
      <c r="BZ4">
        <v>7.0000000000000007E-2</v>
      </c>
      <c r="CA4" t="s">
        <v>77</v>
      </c>
      <c r="CB4" t="s">
        <v>78</v>
      </c>
      <c r="CC4" t="s">
        <v>79</v>
      </c>
      <c r="CD4" t="s">
        <v>79</v>
      </c>
    </row>
    <row r="5" spans="1:82">
      <c r="A5" s="22">
        <v>36951</v>
      </c>
      <c r="B5">
        <v>6.7857337125635006E-2</v>
      </c>
      <c r="F5" t="s">
        <v>10</v>
      </c>
      <c r="J5" t="s">
        <v>80</v>
      </c>
      <c r="O5" t="s">
        <v>81</v>
      </c>
      <c r="S5" t="s">
        <v>82</v>
      </c>
      <c r="W5" t="s">
        <v>83</v>
      </c>
      <c r="AA5" t="s">
        <v>0</v>
      </c>
      <c r="AE5" t="s">
        <v>84</v>
      </c>
      <c r="AI5" t="s">
        <v>0</v>
      </c>
      <c r="AM5" t="s">
        <v>84</v>
      </c>
      <c r="AP5" t="s">
        <v>85</v>
      </c>
      <c r="AQ5" t="s">
        <v>86</v>
      </c>
      <c r="BH5">
        <v>-5</v>
      </c>
      <c r="BI5">
        <v>3.5000000000000003E-2</v>
      </c>
      <c r="BR5" t="s">
        <v>87</v>
      </c>
      <c r="BS5" t="s">
        <v>88</v>
      </c>
      <c r="BT5" t="s">
        <v>89</v>
      </c>
      <c r="BU5" t="s">
        <v>87</v>
      </c>
      <c r="BV5" t="s">
        <v>88</v>
      </c>
      <c r="BW5" t="s">
        <v>89</v>
      </c>
      <c r="BX5" t="s">
        <v>87</v>
      </c>
      <c r="BY5" t="s">
        <v>88</v>
      </c>
      <c r="BZ5" t="s">
        <v>89</v>
      </c>
      <c r="CA5" t="s">
        <v>90</v>
      </c>
      <c r="CC5" t="s">
        <v>74</v>
      </c>
      <c r="CD5" t="s">
        <v>91</v>
      </c>
    </row>
    <row r="6" spans="1:82">
      <c r="A6" s="22">
        <v>36982</v>
      </c>
      <c r="B6">
        <v>6.705294217093101E-2</v>
      </c>
      <c r="E6" t="s">
        <v>87</v>
      </c>
      <c r="F6" t="s">
        <v>88</v>
      </c>
      <c r="G6" t="s">
        <v>89</v>
      </c>
      <c r="I6" t="s">
        <v>87</v>
      </c>
      <c r="J6" t="s">
        <v>88</v>
      </c>
      <c r="K6" t="s">
        <v>89</v>
      </c>
      <c r="N6" t="s">
        <v>87</v>
      </c>
      <c r="O6" t="s">
        <v>88</v>
      </c>
      <c r="P6" t="s">
        <v>89</v>
      </c>
      <c r="R6" t="s">
        <v>87</v>
      </c>
      <c r="S6" t="s">
        <v>88</v>
      </c>
      <c r="T6" t="s">
        <v>89</v>
      </c>
      <c r="V6" t="s">
        <v>87</v>
      </c>
      <c r="W6" t="s">
        <v>88</v>
      </c>
      <c r="X6" t="s">
        <v>89</v>
      </c>
      <c r="Z6" t="s">
        <v>87</v>
      </c>
      <c r="AA6" t="s">
        <v>88</v>
      </c>
      <c r="AB6" t="s">
        <v>89</v>
      </c>
      <c r="AD6" t="s">
        <v>87</v>
      </c>
      <c r="AE6" t="s">
        <v>88</v>
      </c>
      <c r="AF6" t="s">
        <v>89</v>
      </c>
      <c r="AH6" t="s">
        <v>87</v>
      </c>
      <c r="AI6" t="s">
        <v>88</v>
      </c>
      <c r="AJ6" t="s">
        <v>89</v>
      </c>
      <c r="AL6" t="s">
        <v>87</v>
      </c>
      <c r="AM6" t="s">
        <v>88</v>
      </c>
      <c r="AN6" t="s">
        <v>89</v>
      </c>
      <c r="AP6" t="s">
        <v>92</v>
      </c>
      <c r="AQ6" t="s">
        <v>13</v>
      </c>
      <c r="AT6" t="s">
        <v>93</v>
      </c>
      <c r="AU6" t="s">
        <v>94</v>
      </c>
      <c r="BH6">
        <v>-4.5</v>
      </c>
      <c r="BI6">
        <v>2.75E-2</v>
      </c>
      <c r="BQ6">
        <v>36892</v>
      </c>
      <c r="BR6">
        <v>8.48</v>
      </c>
      <c r="BS6">
        <v>8.4849999999999994</v>
      </c>
      <c r="BT6">
        <v>8.49</v>
      </c>
      <c r="BU6">
        <v>1.1924999999999999</v>
      </c>
      <c r="BV6">
        <v>1.2</v>
      </c>
      <c r="BW6">
        <v>1.2075</v>
      </c>
      <c r="BX6">
        <v>-7.0000000000000007E-2</v>
      </c>
      <c r="BZ6">
        <v>7.0000000000000007E-2</v>
      </c>
      <c r="CA6">
        <v>0</v>
      </c>
      <c r="CB6">
        <v>0</v>
      </c>
      <c r="CC6">
        <v>8.48</v>
      </c>
      <c r="CD6">
        <v>1.2075</v>
      </c>
    </row>
    <row r="7" spans="1:82">
      <c r="A7" s="22">
        <v>37012</v>
      </c>
      <c r="B7">
        <v>6.6354333276798003E-2</v>
      </c>
      <c r="E7" t="s">
        <v>95</v>
      </c>
      <c r="F7" t="s">
        <v>95</v>
      </c>
      <c r="G7" t="s">
        <v>95</v>
      </c>
      <c r="I7" t="s">
        <v>95</v>
      </c>
      <c r="J7" t="s">
        <v>95</v>
      </c>
      <c r="K7" t="s">
        <v>95</v>
      </c>
      <c r="N7" t="s">
        <v>95</v>
      </c>
      <c r="O7" t="s">
        <v>95</v>
      </c>
      <c r="P7" t="s">
        <v>95</v>
      </c>
      <c r="R7" t="s">
        <v>95</v>
      </c>
      <c r="S7" t="s">
        <v>95</v>
      </c>
      <c r="T7" t="s">
        <v>95</v>
      </c>
      <c r="V7" t="s">
        <v>95</v>
      </c>
      <c r="W7" t="s">
        <v>95</v>
      </c>
      <c r="X7" t="s">
        <v>95</v>
      </c>
      <c r="AS7" t="s">
        <v>0</v>
      </c>
      <c r="AT7">
        <v>700</v>
      </c>
      <c r="AU7">
        <v>2200</v>
      </c>
      <c r="BH7">
        <v>-4</v>
      </c>
      <c r="BI7">
        <v>0.02</v>
      </c>
      <c r="BQ7">
        <v>36923</v>
      </c>
      <c r="BR7">
        <v>7.9970000000000008</v>
      </c>
      <c r="BS7">
        <v>8.0020000000000007</v>
      </c>
      <c r="BT7">
        <v>8.0070000000000014</v>
      </c>
      <c r="BU7">
        <v>1.1125</v>
      </c>
      <c r="BV7">
        <v>1.1200000000000001</v>
      </c>
      <c r="BW7">
        <v>1.1274999999999999</v>
      </c>
      <c r="BX7">
        <v>-7.0000000000000007E-2</v>
      </c>
      <c r="BZ7">
        <v>7.0000000000000007E-2</v>
      </c>
      <c r="CA7">
        <v>0</v>
      </c>
      <c r="CB7">
        <v>0</v>
      </c>
      <c r="CC7">
        <v>7.9970000000000008</v>
      </c>
      <c r="CD7">
        <v>1.1274999999999999</v>
      </c>
    </row>
    <row r="8" spans="1:82">
      <c r="A8" s="22">
        <v>37043</v>
      </c>
      <c r="B8">
        <v>6.5632437589364004E-2</v>
      </c>
      <c r="D8" s="22" t="s">
        <v>1</v>
      </c>
      <c r="M8" s="22" t="s">
        <v>1</v>
      </c>
      <c r="AS8" t="s">
        <v>96</v>
      </c>
      <c r="BH8">
        <v>-3.5</v>
      </c>
      <c r="BI8">
        <v>1.4999999999999999E-2</v>
      </c>
      <c r="BQ8">
        <v>36951</v>
      </c>
      <c r="BR8">
        <v>7.1950000000000003</v>
      </c>
      <c r="BS8">
        <v>7.2</v>
      </c>
      <c r="BT8">
        <v>7.2050000000000001</v>
      </c>
      <c r="BU8">
        <v>1.0225</v>
      </c>
      <c r="BV8">
        <v>1.03</v>
      </c>
      <c r="BW8">
        <v>1.0375000000000001</v>
      </c>
      <c r="BX8">
        <v>-7.0000000000000007E-2</v>
      </c>
      <c r="BZ8">
        <v>7.0000000000000007E-2</v>
      </c>
      <c r="CA8">
        <v>0</v>
      </c>
      <c r="CB8">
        <v>0</v>
      </c>
      <c r="CC8">
        <v>7.1950000000000003</v>
      </c>
      <c r="CD8">
        <v>1.0375000000000001</v>
      </c>
    </row>
    <row r="9" spans="1:82">
      <c r="A9" s="22">
        <v>37073</v>
      </c>
      <c r="B9">
        <v>6.5011049558179018E-2</v>
      </c>
      <c r="D9" s="22">
        <v>36867</v>
      </c>
      <c r="E9">
        <v>249.25</v>
      </c>
      <c r="F9">
        <v>250</v>
      </c>
      <c r="G9">
        <v>251.25</v>
      </c>
      <c r="I9">
        <v>249</v>
      </c>
      <c r="J9">
        <v>250</v>
      </c>
      <c r="K9">
        <v>252</v>
      </c>
      <c r="M9" s="22">
        <v>36831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1E-4</v>
      </c>
      <c r="AA9">
        <v>0.32199065660558757</v>
      </c>
      <c r="AB9">
        <v>1E-4</v>
      </c>
      <c r="AD9">
        <v>1E-4</v>
      </c>
      <c r="AE9">
        <v>0.16099532830279378</v>
      </c>
      <c r="AF9">
        <v>1E-4</v>
      </c>
      <c r="AH9">
        <v>1E-4</v>
      </c>
      <c r="AI9">
        <v>1</v>
      </c>
      <c r="AJ9">
        <v>1E-4</v>
      </c>
      <c r="AL9">
        <v>1E-4</v>
      </c>
      <c r="AM9">
        <v>0.16</v>
      </c>
      <c r="AN9">
        <v>1E-4</v>
      </c>
      <c r="AP9">
        <v>1</v>
      </c>
      <c r="AQ9">
        <v>0</v>
      </c>
      <c r="AT9" t="s">
        <v>97</v>
      </c>
      <c r="AU9" t="s">
        <v>98</v>
      </c>
      <c r="AV9" t="s">
        <v>99</v>
      </c>
      <c r="AW9" t="s">
        <v>100</v>
      </c>
      <c r="AX9" t="s">
        <v>101</v>
      </c>
      <c r="AY9" t="s">
        <v>102</v>
      </c>
      <c r="AZ9" t="s">
        <v>103</v>
      </c>
      <c r="BA9" t="s">
        <v>104</v>
      </c>
      <c r="BB9" t="s">
        <v>105</v>
      </c>
      <c r="BC9" t="s">
        <v>106</v>
      </c>
      <c r="BD9" t="s">
        <v>107</v>
      </c>
      <c r="BE9" t="s">
        <v>108</v>
      </c>
      <c r="BH9">
        <v>-3</v>
      </c>
      <c r="BI9">
        <v>1.2500000000000001E-2</v>
      </c>
      <c r="BQ9">
        <v>36982</v>
      </c>
      <c r="BR9">
        <v>5.8449999999999998</v>
      </c>
      <c r="BS9">
        <v>5.85</v>
      </c>
      <c r="BT9">
        <v>5.8550000000000004</v>
      </c>
      <c r="BU9">
        <v>0.8125</v>
      </c>
      <c r="BV9">
        <v>0.82</v>
      </c>
      <c r="BW9">
        <v>0.82750000000000001</v>
      </c>
      <c r="BX9">
        <v>-7.0000000000000007E-2</v>
      </c>
      <c r="BZ9">
        <v>7.0000000000000007E-2</v>
      </c>
      <c r="CA9">
        <v>0</v>
      </c>
      <c r="CB9">
        <v>0</v>
      </c>
      <c r="CC9">
        <v>5.8449999999999998</v>
      </c>
      <c r="CD9">
        <v>0.82750000000000001</v>
      </c>
    </row>
    <row r="10" spans="1:82">
      <c r="A10" s="22">
        <v>37104</v>
      </c>
      <c r="B10">
        <v>6.4512121863640012E-2</v>
      </c>
      <c r="D10" s="22">
        <v>36868</v>
      </c>
      <c r="E10">
        <v>399.25</v>
      </c>
      <c r="F10">
        <v>400</v>
      </c>
      <c r="G10">
        <v>401.25</v>
      </c>
      <c r="I10">
        <v>274</v>
      </c>
      <c r="J10">
        <v>275</v>
      </c>
      <c r="K10">
        <v>277</v>
      </c>
      <c r="M10" s="22">
        <v>36861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Z10">
        <v>1E-4</v>
      </c>
      <c r="AA10">
        <v>0.75</v>
      </c>
      <c r="AB10">
        <v>1E-4</v>
      </c>
      <c r="AD10">
        <v>1E-4</v>
      </c>
      <c r="AE10">
        <v>0.375</v>
      </c>
      <c r="AF10">
        <v>1E-4</v>
      </c>
      <c r="AH10">
        <v>1E-4</v>
      </c>
      <c r="AI10">
        <v>1.1000000000000001</v>
      </c>
      <c r="AJ10">
        <v>1E-4</v>
      </c>
      <c r="AL10">
        <v>1E-4</v>
      </c>
      <c r="AM10">
        <v>0.16</v>
      </c>
      <c r="AN10">
        <v>1E-4</v>
      </c>
      <c r="AP10">
        <v>1</v>
      </c>
      <c r="AQ10">
        <v>0</v>
      </c>
      <c r="AS10" t="s">
        <v>109</v>
      </c>
      <c r="BF10" t="s">
        <v>110</v>
      </c>
      <c r="BH10">
        <v>-2.5</v>
      </c>
      <c r="BI10">
        <v>0.01</v>
      </c>
      <c r="BQ10">
        <v>37012</v>
      </c>
      <c r="BR10">
        <v>5.2850000000000001</v>
      </c>
      <c r="BS10">
        <v>5.29</v>
      </c>
      <c r="BT10">
        <v>5.2949999999999999</v>
      </c>
      <c r="BU10">
        <v>0.61750000000000005</v>
      </c>
      <c r="BV10">
        <v>0.625</v>
      </c>
      <c r="BW10">
        <v>0.63249999999999995</v>
      </c>
      <c r="BX10">
        <v>-7.0000000000000007E-2</v>
      </c>
      <c r="BZ10">
        <v>7.0000000000000007E-2</v>
      </c>
      <c r="CA10">
        <v>0</v>
      </c>
      <c r="CB10">
        <v>0</v>
      </c>
      <c r="CC10">
        <v>5.2850000000000001</v>
      </c>
      <c r="CD10">
        <v>0.63249999999999995</v>
      </c>
    </row>
    <row r="11" spans="1:82">
      <c r="A11" s="22">
        <v>37135</v>
      </c>
      <c r="B11">
        <v>6.4013194251630018E-2</v>
      </c>
      <c r="D11" s="22">
        <v>36869</v>
      </c>
      <c r="E11">
        <v>399.25</v>
      </c>
      <c r="F11">
        <v>400</v>
      </c>
      <c r="G11">
        <v>401.25</v>
      </c>
      <c r="I11">
        <v>274</v>
      </c>
      <c r="J11">
        <v>275</v>
      </c>
      <c r="K11">
        <v>277</v>
      </c>
      <c r="M11" s="22">
        <v>36892</v>
      </c>
      <c r="N11">
        <v>259</v>
      </c>
      <c r="O11">
        <v>260</v>
      </c>
      <c r="P11">
        <v>263.5</v>
      </c>
      <c r="R11">
        <v>194</v>
      </c>
      <c r="S11">
        <v>195</v>
      </c>
      <c r="T11">
        <v>198.5</v>
      </c>
      <c r="V11">
        <v>0</v>
      </c>
      <c r="W11">
        <v>0</v>
      </c>
      <c r="X11">
        <v>0</v>
      </c>
      <c r="Z11">
        <v>1E-4</v>
      </c>
      <c r="AA11">
        <v>1.3444980361951644</v>
      </c>
      <c r="AB11">
        <v>1E-4</v>
      </c>
      <c r="AD11">
        <v>1E-4</v>
      </c>
      <c r="AE11">
        <v>0.6722490180975822</v>
      </c>
      <c r="AF11">
        <v>1E-4</v>
      </c>
      <c r="AH11">
        <v>1E-4</v>
      </c>
      <c r="AI11">
        <v>3</v>
      </c>
      <c r="AJ11">
        <v>1E-4</v>
      </c>
      <c r="AL11">
        <v>1E-4</v>
      </c>
      <c r="AM11">
        <v>1.5</v>
      </c>
      <c r="AN11">
        <v>1E-4</v>
      </c>
      <c r="AP11">
        <v>1</v>
      </c>
      <c r="AQ11">
        <v>0.1</v>
      </c>
      <c r="AS11">
        <v>100</v>
      </c>
      <c r="AT11">
        <v>0.9669929050763304</v>
      </c>
      <c r="AU11">
        <v>0.94763464042391898</v>
      </c>
      <c r="AV11">
        <v>0.95150736858101803</v>
      </c>
      <c r="AW11">
        <v>0.98280846392073073</v>
      </c>
      <c r="AX11">
        <v>0.98470113171297258</v>
      </c>
      <c r="AY11">
        <v>0.98806265515506031</v>
      </c>
      <c r="AZ11">
        <v>1.0098771244801348</v>
      </c>
      <c r="BA11">
        <v>0.98492520064991063</v>
      </c>
      <c r="BB11">
        <v>0.98594124056919985</v>
      </c>
      <c r="BC11">
        <v>1.0023348205618219</v>
      </c>
      <c r="BD11">
        <v>0.98823541991929409</v>
      </c>
      <c r="BE11">
        <v>0.95423561021412173</v>
      </c>
      <c r="BF11" t="s">
        <v>111</v>
      </c>
      <c r="BH11">
        <v>-2</v>
      </c>
      <c r="BI11">
        <v>7.4999999999999997E-3</v>
      </c>
      <c r="BQ11">
        <v>37043</v>
      </c>
      <c r="BR11">
        <v>5.2</v>
      </c>
      <c r="BS11">
        <v>5.2050000000000001</v>
      </c>
      <c r="BT11">
        <v>5.21</v>
      </c>
      <c r="BU11">
        <v>0.54749999999999999</v>
      </c>
      <c r="BV11">
        <v>0.55500000000000005</v>
      </c>
      <c r="BW11">
        <v>0.5625</v>
      </c>
      <c r="BX11">
        <v>-7.0000000000000007E-2</v>
      </c>
      <c r="BZ11">
        <v>7.0000000000000007E-2</v>
      </c>
      <c r="CA11">
        <v>0</v>
      </c>
      <c r="CB11">
        <v>0</v>
      </c>
      <c r="CC11">
        <v>5.2</v>
      </c>
      <c r="CD11">
        <v>0.5625</v>
      </c>
    </row>
    <row r="12" spans="1:82">
      <c r="A12" s="22">
        <v>37165</v>
      </c>
      <c r="B12">
        <v>6.358677494656402E-2</v>
      </c>
      <c r="D12" s="22">
        <v>36870</v>
      </c>
      <c r="E12">
        <v>274.25</v>
      </c>
      <c r="F12">
        <v>275</v>
      </c>
      <c r="G12">
        <v>276.25</v>
      </c>
      <c r="I12">
        <v>274</v>
      </c>
      <c r="J12">
        <v>275</v>
      </c>
      <c r="K12">
        <v>277</v>
      </c>
      <c r="M12" s="22">
        <v>36923</v>
      </c>
      <c r="N12">
        <v>179</v>
      </c>
      <c r="O12">
        <v>180</v>
      </c>
      <c r="P12">
        <v>183.5</v>
      </c>
      <c r="R12">
        <v>134</v>
      </c>
      <c r="S12">
        <v>135</v>
      </c>
      <c r="T12">
        <v>138.5</v>
      </c>
      <c r="V12">
        <v>0</v>
      </c>
      <c r="W12">
        <v>0</v>
      </c>
      <c r="X12">
        <v>0</v>
      </c>
      <c r="Z12">
        <v>1E-4</v>
      </c>
      <c r="AA12">
        <v>0.81536360037724775</v>
      </c>
      <c r="AB12">
        <v>1E-4</v>
      </c>
      <c r="AD12">
        <v>1E-4</v>
      </c>
      <c r="AE12">
        <v>0.40768180018862388</v>
      </c>
      <c r="AF12">
        <v>1E-4</v>
      </c>
      <c r="AH12">
        <v>1E-4</v>
      </c>
      <c r="AI12">
        <v>2.5</v>
      </c>
      <c r="AJ12">
        <v>1E-4</v>
      </c>
      <c r="AL12">
        <v>1E-4</v>
      </c>
      <c r="AM12">
        <v>1.25</v>
      </c>
      <c r="AN12">
        <v>1E-4</v>
      </c>
      <c r="AP12">
        <v>1</v>
      </c>
      <c r="AQ12">
        <v>0.1</v>
      </c>
      <c r="AS12">
        <v>200</v>
      </c>
      <c r="AT12">
        <v>0.92592370833563697</v>
      </c>
      <c r="AU12">
        <v>0.91875934667138948</v>
      </c>
      <c r="AV12">
        <v>0.92433511190158035</v>
      </c>
      <c r="AW12">
        <v>0.93871720142935189</v>
      </c>
      <c r="AX12">
        <v>0.94781031121652115</v>
      </c>
      <c r="AY12">
        <v>0.94781163368185017</v>
      </c>
      <c r="AZ12">
        <v>0.95835278139441349</v>
      </c>
      <c r="BA12">
        <v>0.93565638622627512</v>
      </c>
      <c r="BB12">
        <v>0.94569874095413053</v>
      </c>
      <c r="BC12">
        <v>0.94603653012152522</v>
      </c>
      <c r="BD12">
        <v>0.93997448656485838</v>
      </c>
      <c r="BE12">
        <v>0.92133093399984167</v>
      </c>
      <c r="BF12" t="s">
        <v>111</v>
      </c>
      <c r="BH12">
        <v>-1.5</v>
      </c>
      <c r="BI12">
        <v>5.0000000000000001E-3</v>
      </c>
      <c r="BQ12">
        <v>37073</v>
      </c>
      <c r="BR12">
        <v>5.165</v>
      </c>
      <c r="BS12">
        <v>5.17</v>
      </c>
      <c r="BT12">
        <v>5.1749999999999998</v>
      </c>
      <c r="BU12">
        <v>0.52749999999999997</v>
      </c>
      <c r="BV12">
        <v>0.53500000000000003</v>
      </c>
      <c r="BW12">
        <v>0.54249999999999998</v>
      </c>
      <c r="BX12">
        <v>-7.0000000000000007E-2</v>
      </c>
      <c r="BZ12">
        <v>7.0000000000000007E-2</v>
      </c>
      <c r="CA12">
        <v>0</v>
      </c>
      <c r="CB12">
        <v>0</v>
      </c>
      <c r="CC12">
        <v>5.165</v>
      </c>
      <c r="CD12">
        <v>0.54249999999999998</v>
      </c>
    </row>
    <row r="13" spans="1:82">
      <c r="A13" s="22">
        <v>37196</v>
      </c>
      <c r="B13">
        <v>6.3237865937501025E-2</v>
      </c>
      <c r="D13" s="22">
        <v>36871</v>
      </c>
      <c r="E13">
        <v>399.25</v>
      </c>
      <c r="F13">
        <v>400</v>
      </c>
      <c r="G13">
        <v>401.25</v>
      </c>
      <c r="I13">
        <v>274</v>
      </c>
      <c r="J13">
        <v>275</v>
      </c>
      <c r="K13">
        <v>277</v>
      </c>
      <c r="M13" s="22">
        <v>36951</v>
      </c>
      <c r="N13">
        <v>174</v>
      </c>
      <c r="O13">
        <v>175</v>
      </c>
      <c r="P13">
        <v>178.5</v>
      </c>
      <c r="R13">
        <v>130.25</v>
      </c>
      <c r="S13">
        <v>131.25</v>
      </c>
      <c r="T13">
        <v>134.75</v>
      </c>
      <c r="V13">
        <v>0</v>
      </c>
      <c r="W13">
        <v>0</v>
      </c>
      <c r="X13">
        <v>0</v>
      </c>
      <c r="Z13">
        <v>1E-4</v>
      </c>
      <c r="AA13">
        <v>0.68943122990407146</v>
      </c>
      <c r="AB13">
        <v>1E-4</v>
      </c>
      <c r="AD13">
        <v>1E-4</v>
      </c>
      <c r="AE13">
        <v>0.34471561495203573</v>
      </c>
      <c r="AF13">
        <v>1E-4</v>
      </c>
      <c r="AH13">
        <v>1E-4</v>
      </c>
      <c r="AI13">
        <v>2</v>
      </c>
      <c r="AJ13">
        <v>1E-4</v>
      </c>
      <c r="AL13">
        <v>1E-4</v>
      </c>
      <c r="AM13">
        <v>1</v>
      </c>
      <c r="AN13">
        <v>1E-4</v>
      </c>
      <c r="AP13">
        <v>2</v>
      </c>
      <c r="AQ13">
        <v>0.1</v>
      </c>
      <c r="AS13">
        <v>300</v>
      </c>
      <c r="AT13">
        <v>0.9088873808957576</v>
      </c>
      <c r="AU13">
        <v>0.9030091864427372</v>
      </c>
      <c r="AV13">
        <v>0.91955126389463693</v>
      </c>
      <c r="AW13">
        <v>0.90403888419691059</v>
      </c>
      <c r="AX13">
        <v>0.91659500156567764</v>
      </c>
      <c r="AY13">
        <v>0.92779751170365121</v>
      </c>
      <c r="AZ13">
        <v>0.90827473565846717</v>
      </c>
      <c r="BA13">
        <v>0.92006879590506419</v>
      </c>
      <c r="BB13">
        <v>0.9230915787665489</v>
      </c>
      <c r="BC13">
        <v>0.92600644072155802</v>
      </c>
      <c r="BD13">
        <v>0.92364001681412611</v>
      </c>
      <c r="BE13">
        <v>0.91328756870301764</v>
      </c>
      <c r="BF13" t="s">
        <v>111</v>
      </c>
      <c r="BH13">
        <v>-1</v>
      </c>
      <c r="BI13">
        <v>3.3E-3</v>
      </c>
      <c r="BQ13">
        <v>37104</v>
      </c>
      <c r="BR13">
        <v>5.1270000000000007</v>
      </c>
      <c r="BS13">
        <v>5.1320000000000006</v>
      </c>
      <c r="BT13">
        <v>5.1370000000000005</v>
      </c>
      <c r="BU13">
        <v>0.52249999999999996</v>
      </c>
      <c r="BV13">
        <v>0.53</v>
      </c>
      <c r="BW13">
        <v>0.53749999999999998</v>
      </c>
      <c r="BX13">
        <v>-7.0000000000000007E-2</v>
      </c>
      <c r="BZ13">
        <v>7.0000000000000007E-2</v>
      </c>
      <c r="CA13">
        <v>0</v>
      </c>
      <c r="CB13">
        <v>0</v>
      </c>
      <c r="CC13">
        <v>5.1270000000000007</v>
      </c>
      <c r="CD13">
        <v>0.53749999999999998</v>
      </c>
    </row>
    <row r="14" spans="1:82">
      <c r="A14" s="22">
        <v>37226</v>
      </c>
      <c r="B14">
        <v>6.2900212096216004E-2</v>
      </c>
      <c r="D14" s="22">
        <v>36872</v>
      </c>
      <c r="E14">
        <v>399.25</v>
      </c>
      <c r="F14">
        <v>400</v>
      </c>
      <c r="G14">
        <v>401.25</v>
      </c>
      <c r="I14">
        <v>274</v>
      </c>
      <c r="J14">
        <v>275</v>
      </c>
      <c r="K14">
        <v>277</v>
      </c>
      <c r="M14" s="22">
        <v>36982</v>
      </c>
      <c r="N14">
        <v>143</v>
      </c>
      <c r="O14">
        <v>144</v>
      </c>
      <c r="P14">
        <v>147.5</v>
      </c>
      <c r="R14">
        <v>107</v>
      </c>
      <c r="S14">
        <v>108</v>
      </c>
      <c r="T14">
        <v>111.5</v>
      </c>
      <c r="V14">
        <v>0</v>
      </c>
      <c r="W14">
        <v>0</v>
      </c>
      <c r="X14">
        <v>0</v>
      </c>
      <c r="Z14">
        <v>1E-4</v>
      </c>
      <c r="AA14">
        <v>0.59873702895505143</v>
      </c>
      <c r="AB14">
        <v>1E-4</v>
      </c>
      <c r="AD14">
        <v>1E-4</v>
      </c>
      <c r="AE14">
        <v>0.29936851447752572</v>
      </c>
      <c r="AF14">
        <v>1E-4</v>
      </c>
      <c r="AH14">
        <v>1E-4</v>
      </c>
      <c r="AI14">
        <v>2</v>
      </c>
      <c r="AJ14">
        <v>1E-4</v>
      </c>
      <c r="AL14">
        <v>1E-4</v>
      </c>
      <c r="AM14">
        <v>1</v>
      </c>
      <c r="AN14">
        <v>1E-4</v>
      </c>
      <c r="AP14">
        <v>2</v>
      </c>
      <c r="AQ14">
        <v>0.1</v>
      </c>
      <c r="AS14">
        <v>400</v>
      </c>
      <c r="AT14">
        <v>0.92161398310182741</v>
      </c>
      <c r="AU14">
        <v>0.93121681908208365</v>
      </c>
      <c r="AV14">
        <v>0.92639216654456569</v>
      </c>
      <c r="AW14">
        <v>0.91076438416778538</v>
      </c>
      <c r="AX14">
        <v>0.91233836843147176</v>
      </c>
      <c r="AY14">
        <v>0.92350877127975139</v>
      </c>
      <c r="AZ14">
        <v>0.91430097461586135</v>
      </c>
      <c r="BA14">
        <v>0.92006879590506452</v>
      </c>
      <c r="BB14">
        <v>0.92343780611753057</v>
      </c>
      <c r="BC14">
        <v>0.92088431471183463</v>
      </c>
      <c r="BD14">
        <v>0.91689174772928705</v>
      </c>
      <c r="BE14">
        <v>0.91840607389190576</v>
      </c>
      <c r="BF14" t="s">
        <v>111</v>
      </c>
      <c r="BH14">
        <v>-0.5</v>
      </c>
      <c r="BI14">
        <v>2.5000000000000001E-3</v>
      </c>
      <c r="BQ14">
        <v>37135</v>
      </c>
      <c r="BR14">
        <v>5.0970000000000004</v>
      </c>
      <c r="BS14">
        <v>5.1020000000000003</v>
      </c>
      <c r="BT14">
        <v>5.1070000000000002</v>
      </c>
      <c r="BU14">
        <v>0.52249999999999996</v>
      </c>
      <c r="BV14">
        <v>0.53</v>
      </c>
      <c r="BW14">
        <v>0.53749999999999998</v>
      </c>
      <c r="BX14">
        <v>-7.0000000000000007E-2</v>
      </c>
      <c r="BZ14">
        <v>7.0000000000000007E-2</v>
      </c>
      <c r="CA14">
        <v>0</v>
      </c>
      <c r="CB14">
        <v>0</v>
      </c>
      <c r="CC14">
        <v>5.0970000000000004</v>
      </c>
      <c r="CD14">
        <v>0.53749999999999998</v>
      </c>
    </row>
    <row r="15" spans="1:82">
      <c r="A15" s="22">
        <v>37257</v>
      </c>
      <c r="B15">
        <v>6.2624240743059001E-2</v>
      </c>
      <c r="D15" s="22">
        <v>36873</v>
      </c>
      <c r="E15">
        <v>399.25</v>
      </c>
      <c r="F15">
        <v>400</v>
      </c>
      <c r="G15">
        <v>401.25</v>
      </c>
      <c r="I15">
        <v>274</v>
      </c>
      <c r="J15">
        <v>275</v>
      </c>
      <c r="K15">
        <v>277</v>
      </c>
      <c r="M15" s="22">
        <v>37012</v>
      </c>
      <c r="N15">
        <v>141</v>
      </c>
      <c r="O15">
        <v>142</v>
      </c>
      <c r="P15">
        <v>145.5</v>
      </c>
      <c r="R15">
        <v>105.5</v>
      </c>
      <c r="S15">
        <v>106.5</v>
      </c>
      <c r="T15">
        <v>110</v>
      </c>
      <c r="V15">
        <v>0</v>
      </c>
      <c r="W15">
        <v>0</v>
      </c>
      <c r="X15">
        <v>0</v>
      </c>
      <c r="Z15">
        <v>1E-4</v>
      </c>
      <c r="AA15">
        <v>0.53501901335039026</v>
      </c>
      <c r="AB15">
        <v>1E-4</v>
      </c>
      <c r="AD15">
        <v>1E-4</v>
      </c>
      <c r="AE15">
        <v>0.26750950667519513</v>
      </c>
      <c r="AF15">
        <v>1E-4</v>
      </c>
      <c r="AH15">
        <v>1E-4</v>
      </c>
      <c r="AI15">
        <v>2.15</v>
      </c>
      <c r="AJ15">
        <v>1E-4</v>
      </c>
      <c r="AL15">
        <v>1E-4</v>
      </c>
      <c r="AM15">
        <v>1.075</v>
      </c>
      <c r="AN15">
        <v>1E-4</v>
      </c>
      <c r="AP15">
        <v>2</v>
      </c>
      <c r="AQ15">
        <v>0.1</v>
      </c>
      <c r="AS15">
        <v>500</v>
      </c>
      <c r="AT15">
        <v>0.9730155904555271</v>
      </c>
      <c r="AU15">
        <v>0.98124040582310545</v>
      </c>
      <c r="AV15">
        <v>0.99499254696413197</v>
      </c>
      <c r="AW15">
        <v>0.97820750974984561</v>
      </c>
      <c r="AX15">
        <v>0.95348582206212906</v>
      </c>
      <c r="AY15">
        <v>0.93780457269275075</v>
      </c>
      <c r="AZ15">
        <v>0.94027646080687988</v>
      </c>
      <c r="BA15">
        <v>0.95254711914668744</v>
      </c>
      <c r="BB15">
        <v>0.96335287358067234</v>
      </c>
      <c r="BC15">
        <v>0.95490082207130866</v>
      </c>
      <c r="BD15">
        <v>0.97712702897668724</v>
      </c>
      <c r="BE15">
        <v>0.95838626247757464</v>
      </c>
      <c r="BF15" t="s">
        <v>111</v>
      </c>
      <c r="BH15">
        <v>0</v>
      </c>
      <c r="BI15">
        <v>0</v>
      </c>
      <c r="BQ15">
        <v>37165</v>
      </c>
      <c r="BR15">
        <v>5.08</v>
      </c>
      <c r="BS15">
        <v>5.085</v>
      </c>
      <c r="BT15">
        <v>5.09</v>
      </c>
      <c r="BU15">
        <v>0.52249999999999996</v>
      </c>
      <c r="BV15">
        <v>0.53</v>
      </c>
      <c r="BW15">
        <v>0.53749999999999998</v>
      </c>
      <c r="BX15">
        <v>-7.0000000000000007E-2</v>
      </c>
      <c r="BZ15">
        <v>7.0000000000000007E-2</v>
      </c>
      <c r="CA15">
        <v>0</v>
      </c>
      <c r="CB15">
        <v>0</v>
      </c>
      <c r="CC15">
        <v>5.08</v>
      </c>
      <c r="CD15">
        <v>0.53749999999999998</v>
      </c>
    </row>
    <row r="16" spans="1:82">
      <c r="A16" s="22">
        <v>37288</v>
      </c>
      <c r="B16">
        <v>6.2449259899283009E-2</v>
      </c>
      <c r="D16" s="22">
        <v>36874</v>
      </c>
      <c r="E16">
        <v>399.25</v>
      </c>
      <c r="F16">
        <v>400</v>
      </c>
      <c r="G16">
        <v>401.25</v>
      </c>
      <c r="I16">
        <v>274</v>
      </c>
      <c r="J16">
        <v>275</v>
      </c>
      <c r="K16">
        <v>277</v>
      </c>
      <c r="M16" s="22">
        <v>37043</v>
      </c>
      <c r="N16">
        <v>163</v>
      </c>
      <c r="O16">
        <v>164</v>
      </c>
      <c r="P16">
        <v>167.5</v>
      </c>
      <c r="R16">
        <v>122</v>
      </c>
      <c r="S16">
        <v>123</v>
      </c>
      <c r="T16">
        <v>126.5</v>
      </c>
      <c r="V16">
        <v>0</v>
      </c>
      <c r="W16">
        <v>0</v>
      </c>
      <c r="X16">
        <v>0</v>
      </c>
      <c r="Z16">
        <v>1E-4</v>
      </c>
      <c r="AA16">
        <v>0.49586180258257789</v>
      </c>
      <c r="AB16">
        <v>1E-4</v>
      </c>
      <c r="AD16">
        <v>1E-4</v>
      </c>
      <c r="AE16">
        <v>0.24793090129128895</v>
      </c>
      <c r="AF16">
        <v>1E-4</v>
      </c>
      <c r="AH16">
        <v>1E-4</v>
      </c>
      <c r="AI16">
        <v>1.95</v>
      </c>
      <c r="AJ16">
        <v>1E-4</v>
      </c>
      <c r="AL16">
        <v>1E-4</v>
      </c>
      <c r="AM16">
        <v>0.97499999999999998</v>
      </c>
      <c r="AN16">
        <v>1E-4</v>
      </c>
      <c r="AP16">
        <v>3</v>
      </c>
      <c r="AQ16">
        <v>0.1</v>
      </c>
      <c r="AS16">
        <v>600</v>
      </c>
      <c r="AT16">
        <v>1.1404422396572851</v>
      </c>
      <c r="AU16">
        <v>1.1351976461191118</v>
      </c>
      <c r="AV16">
        <v>1.0869569221264093</v>
      </c>
      <c r="AW16">
        <v>1.08282491410023</v>
      </c>
      <c r="AX16">
        <v>1.0499695064374637</v>
      </c>
      <c r="AY16">
        <v>1.0221498010294463</v>
      </c>
      <c r="AZ16">
        <v>0.98179224726255354</v>
      </c>
      <c r="BA16">
        <v>1.0397844804803567</v>
      </c>
      <c r="BB16">
        <v>1.0302079901457761</v>
      </c>
      <c r="BC16">
        <v>1.0528792451828599</v>
      </c>
      <c r="BD16">
        <v>1.124261987007926</v>
      </c>
      <c r="BE16">
        <v>1.1170447893753435</v>
      </c>
      <c r="BF16" t="s">
        <v>111</v>
      </c>
      <c r="BH16">
        <v>1</v>
      </c>
      <c r="BI16">
        <v>5.0000000000000001E-3</v>
      </c>
      <c r="BQ16">
        <v>37196</v>
      </c>
      <c r="BR16">
        <v>5.1449999999999996</v>
      </c>
      <c r="BS16">
        <v>5.15</v>
      </c>
      <c r="BT16">
        <v>5.1550000000000002</v>
      </c>
      <c r="BU16">
        <v>0.52249999999999996</v>
      </c>
      <c r="BV16">
        <v>0.53</v>
      </c>
      <c r="BW16">
        <v>0.53749999999999998</v>
      </c>
      <c r="BX16">
        <v>-7.0000000000000007E-2</v>
      </c>
      <c r="BZ16">
        <v>7.0000000000000007E-2</v>
      </c>
      <c r="CA16">
        <v>0</v>
      </c>
      <c r="CB16">
        <v>0</v>
      </c>
      <c r="CC16">
        <v>5.1449999999999996</v>
      </c>
      <c r="CD16">
        <v>0.53749999999999998</v>
      </c>
    </row>
    <row r="17" spans="1:82">
      <c r="A17" s="22">
        <v>37316</v>
      </c>
      <c r="B17">
        <v>6.2291212694284018E-2</v>
      </c>
      <c r="D17" s="22">
        <v>36875</v>
      </c>
      <c r="E17">
        <v>399.25</v>
      </c>
      <c r="F17">
        <v>400</v>
      </c>
      <c r="G17">
        <v>401.25</v>
      </c>
      <c r="I17">
        <v>274</v>
      </c>
      <c r="J17">
        <v>275</v>
      </c>
      <c r="K17">
        <v>277</v>
      </c>
      <c r="M17" s="22">
        <v>37073</v>
      </c>
      <c r="N17">
        <v>183</v>
      </c>
      <c r="O17">
        <v>184</v>
      </c>
      <c r="P17">
        <v>187.5</v>
      </c>
      <c r="R17">
        <v>137</v>
      </c>
      <c r="S17">
        <v>138</v>
      </c>
      <c r="T17">
        <v>141.5</v>
      </c>
      <c r="V17">
        <v>0</v>
      </c>
      <c r="W17">
        <v>0</v>
      </c>
      <c r="X17">
        <v>0</v>
      </c>
      <c r="Z17">
        <v>1E-4</v>
      </c>
      <c r="AA17">
        <v>0.46696153745478003</v>
      </c>
      <c r="AB17">
        <v>1E-4</v>
      </c>
      <c r="AD17">
        <v>1E-4</v>
      </c>
      <c r="AE17">
        <v>0.23348076872739001</v>
      </c>
      <c r="AF17">
        <v>1E-4</v>
      </c>
      <c r="AH17">
        <v>1E-4</v>
      </c>
      <c r="AI17">
        <v>2.1</v>
      </c>
      <c r="AJ17">
        <v>1E-4</v>
      </c>
      <c r="AL17">
        <v>1E-4</v>
      </c>
      <c r="AM17">
        <v>1.05</v>
      </c>
      <c r="AN17">
        <v>1E-4</v>
      </c>
      <c r="AP17">
        <v>3</v>
      </c>
      <c r="AQ17">
        <v>0.1</v>
      </c>
      <c r="AS17">
        <v>700</v>
      </c>
      <c r="AT17">
        <v>0.90110710412531714</v>
      </c>
      <c r="AU17">
        <v>0.95958946964023195</v>
      </c>
      <c r="AV17">
        <v>0.921267339337837</v>
      </c>
      <c r="AW17">
        <v>0.89178970632681698</v>
      </c>
      <c r="AX17">
        <v>0.86748360592107954</v>
      </c>
      <c r="AY17">
        <v>0.79025339188575217</v>
      </c>
      <c r="AZ17">
        <v>0.70604548148962254</v>
      </c>
      <c r="BA17">
        <v>0.73137280722258424</v>
      </c>
      <c r="BB17">
        <v>0.77825510918897911</v>
      </c>
      <c r="BC17">
        <v>0.85786542834087265</v>
      </c>
      <c r="BD17">
        <v>0.86074729257346783</v>
      </c>
      <c r="BE17">
        <v>0.85710051321143688</v>
      </c>
      <c r="BF17" t="s">
        <v>112</v>
      </c>
      <c r="BH17">
        <v>2</v>
      </c>
      <c r="BI17">
        <v>0.01</v>
      </c>
      <c r="BQ17">
        <v>37226</v>
      </c>
      <c r="BR17">
        <v>5.2050000000000001</v>
      </c>
      <c r="BS17">
        <v>5.21</v>
      </c>
      <c r="BT17">
        <v>5.2149999999999999</v>
      </c>
      <c r="BU17">
        <v>0.52249999999999996</v>
      </c>
      <c r="BV17">
        <v>0.53</v>
      </c>
      <c r="BW17">
        <v>0.53749999999999998</v>
      </c>
      <c r="BX17">
        <v>-7.0000000000000007E-2</v>
      </c>
      <c r="BZ17">
        <v>7.0000000000000007E-2</v>
      </c>
      <c r="CA17">
        <v>0</v>
      </c>
      <c r="CB17">
        <v>0</v>
      </c>
      <c r="CC17">
        <v>5.2050000000000001</v>
      </c>
      <c r="CD17">
        <v>0.53749999999999998</v>
      </c>
    </row>
    <row r="18" spans="1:82">
      <c r="A18" s="22">
        <v>37347</v>
      </c>
      <c r="B18">
        <v>6.2123345193928002E-2</v>
      </c>
      <c r="D18" s="22">
        <v>36876</v>
      </c>
      <c r="E18">
        <v>399.25</v>
      </c>
      <c r="F18">
        <v>400</v>
      </c>
      <c r="G18">
        <v>401.25</v>
      </c>
      <c r="I18">
        <v>274</v>
      </c>
      <c r="J18">
        <v>275</v>
      </c>
      <c r="K18">
        <v>277</v>
      </c>
      <c r="M18" s="22">
        <v>37104</v>
      </c>
      <c r="N18">
        <v>200</v>
      </c>
      <c r="O18">
        <v>201</v>
      </c>
      <c r="P18">
        <v>204.5</v>
      </c>
      <c r="R18">
        <v>149.75</v>
      </c>
      <c r="S18">
        <v>150.75</v>
      </c>
      <c r="T18">
        <v>154.25</v>
      </c>
      <c r="V18">
        <v>0</v>
      </c>
      <c r="W18">
        <v>0</v>
      </c>
      <c r="X18">
        <v>0</v>
      </c>
      <c r="Z18">
        <v>1E-4</v>
      </c>
      <c r="AA18">
        <v>0.49529975885897265</v>
      </c>
      <c r="AB18">
        <v>1E-4</v>
      </c>
      <c r="AD18">
        <v>1E-4</v>
      </c>
      <c r="AE18">
        <v>0.24764987942948632</v>
      </c>
      <c r="AF18">
        <v>1E-4</v>
      </c>
      <c r="AH18">
        <v>1E-4</v>
      </c>
      <c r="AI18">
        <v>2.85</v>
      </c>
      <c r="AJ18">
        <v>1E-4</v>
      </c>
      <c r="AL18">
        <v>1E-4</v>
      </c>
      <c r="AM18">
        <v>1.425</v>
      </c>
      <c r="AN18">
        <v>1E-4</v>
      </c>
      <c r="AP18">
        <v>3</v>
      </c>
      <c r="AQ18">
        <v>0.1</v>
      </c>
      <c r="AS18">
        <v>800</v>
      </c>
      <c r="AT18">
        <v>1.0241276464910305</v>
      </c>
      <c r="AU18">
        <v>1.0262435884894936</v>
      </c>
      <c r="AV18">
        <v>0.99356410363564929</v>
      </c>
      <c r="AW18">
        <v>0.97655864589704833</v>
      </c>
      <c r="AX18">
        <v>0.94438893665802492</v>
      </c>
      <c r="AY18">
        <v>0.86700924584853467</v>
      </c>
      <c r="AZ18">
        <v>0.80327141664557056</v>
      </c>
      <c r="BA18">
        <v>0.82483473288730857</v>
      </c>
      <c r="BB18">
        <v>0.85261389302369106</v>
      </c>
      <c r="BC18">
        <v>0.9294636785063648</v>
      </c>
      <c r="BD18">
        <v>0.99036634140673152</v>
      </c>
      <c r="BE18">
        <v>0.98314470633076589</v>
      </c>
      <c r="BF18" t="s">
        <v>112</v>
      </c>
      <c r="BH18">
        <v>3</v>
      </c>
      <c r="BI18">
        <v>0.02</v>
      </c>
      <c r="BQ18">
        <v>37257</v>
      </c>
      <c r="BR18">
        <v>5.1849999999999996</v>
      </c>
      <c r="BS18">
        <v>5.19</v>
      </c>
      <c r="BT18">
        <v>5.1950000000000003</v>
      </c>
      <c r="BU18">
        <v>0.52249999999999996</v>
      </c>
      <c r="BV18">
        <v>0.53</v>
      </c>
      <c r="BW18">
        <v>0.53749999999999998</v>
      </c>
      <c r="BX18">
        <v>-7.0000000000000007E-2</v>
      </c>
      <c r="BZ18">
        <v>7.0000000000000007E-2</v>
      </c>
      <c r="CA18">
        <v>0</v>
      </c>
      <c r="CB18">
        <v>0</v>
      </c>
      <c r="CC18">
        <v>5.1849999999999996</v>
      </c>
      <c r="CD18">
        <v>0.53749999999999998</v>
      </c>
    </row>
    <row r="19" spans="1:82">
      <c r="A19" s="22">
        <v>37377</v>
      </c>
      <c r="B19">
        <v>6.1970584063335013E-2</v>
      </c>
      <c r="D19" s="22">
        <v>36877</v>
      </c>
      <c r="E19">
        <v>274.25</v>
      </c>
      <c r="F19">
        <v>275</v>
      </c>
      <c r="G19">
        <v>276.25</v>
      </c>
      <c r="I19">
        <v>274</v>
      </c>
      <c r="J19">
        <v>275</v>
      </c>
      <c r="K19">
        <v>277</v>
      </c>
      <c r="M19" s="22">
        <v>37135</v>
      </c>
      <c r="N19">
        <v>192</v>
      </c>
      <c r="O19">
        <v>193</v>
      </c>
      <c r="P19">
        <v>196.5</v>
      </c>
      <c r="R19">
        <v>143.75</v>
      </c>
      <c r="S19">
        <v>144.75</v>
      </c>
      <c r="T19">
        <v>148.25</v>
      </c>
      <c r="V19">
        <v>0</v>
      </c>
      <c r="W19">
        <v>0</v>
      </c>
      <c r="X19">
        <v>0</v>
      </c>
      <c r="Z19">
        <v>1E-4</v>
      </c>
      <c r="AA19">
        <v>0.44253180620436139</v>
      </c>
      <c r="AB19">
        <v>1E-4</v>
      </c>
      <c r="AD19">
        <v>1E-4</v>
      </c>
      <c r="AE19">
        <v>0.22126590310218069</v>
      </c>
      <c r="AF19">
        <v>1E-4</v>
      </c>
      <c r="AH19">
        <v>1E-4</v>
      </c>
      <c r="AI19">
        <v>2.95</v>
      </c>
      <c r="AJ19">
        <v>1E-4</v>
      </c>
      <c r="AL19">
        <v>1E-4</v>
      </c>
      <c r="AM19">
        <v>1.4750000000000001</v>
      </c>
      <c r="AN19">
        <v>1E-4</v>
      </c>
      <c r="AP19">
        <v>4</v>
      </c>
      <c r="AQ19">
        <v>0.1</v>
      </c>
      <c r="AS19">
        <v>900</v>
      </c>
      <c r="AT19">
        <v>1.0624127921542466</v>
      </c>
      <c r="AU19">
        <v>1.0572722300227704</v>
      </c>
      <c r="AV19">
        <v>1.0300567560907357</v>
      </c>
      <c r="AW19">
        <v>1.0248460475760905</v>
      </c>
      <c r="AX19">
        <v>0.99207311029025136</v>
      </c>
      <c r="AY19">
        <v>0.93446121803348958</v>
      </c>
      <c r="AZ19">
        <v>0.8785990958642601</v>
      </c>
      <c r="BA19">
        <v>0.89006887145644908</v>
      </c>
      <c r="BB19">
        <v>0.92974675599539636</v>
      </c>
      <c r="BC19">
        <v>0.99475775101836539</v>
      </c>
      <c r="BD19">
        <v>1.0330132507749779</v>
      </c>
      <c r="BE19">
        <v>1.0299773235655028</v>
      </c>
      <c r="BF19" t="s">
        <v>112</v>
      </c>
      <c r="BH19">
        <v>4</v>
      </c>
      <c r="BI19">
        <v>0.04</v>
      </c>
      <c r="BQ19">
        <v>37288</v>
      </c>
      <c r="BR19">
        <v>4.915</v>
      </c>
      <c r="BS19">
        <v>4.92</v>
      </c>
      <c r="BT19">
        <v>4.9249999999999998</v>
      </c>
      <c r="BU19">
        <v>0.51</v>
      </c>
      <c r="BV19">
        <v>0.51749999999999996</v>
      </c>
      <c r="BW19">
        <v>0.52500000000000002</v>
      </c>
      <c r="BX19">
        <v>-7.0000000000000007E-2</v>
      </c>
      <c r="BZ19">
        <v>7.0000000000000007E-2</v>
      </c>
      <c r="CA19">
        <v>0</v>
      </c>
      <c r="CB19">
        <v>0</v>
      </c>
      <c r="CC19">
        <v>4.915</v>
      </c>
      <c r="CD19">
        <v>0.52500000000000002</v>
      </c>
    </row>
    <row r="20" spans="1:82">
      <c r="A20" s="22">
        <v>37408</v>
      </c>
      <c r="B20">
        <v>6.1812730903194016E-2</v>
      </c>
      <c r="D20" s="22">
        <v>36878</v>
      </c>
      <c r="E20">
        <v>399.25</v>
      </c>
      <c r="F20">
        <v>400</v>
      </c>
      <c r="G20">
        <v>401.25</v>
      </c>
      <c r="I20">
        <v>274</v>
      </c>
      <c r="J20">
        <v>275</v>
      </c>
      <c r="K20">
        <v>277</v>
      </c>
      <c r="M20" s="22">
        <v>37165</v>
      </c>
      <c r="N20">
        <v>111</v>
      </c>
      <c r="O20">
        <v>112</v>
      </c>
      <c r="P20">
        <v>115.5</v>
      </c>
      <c r="R20">
        <v>83</v>
      </c>
      <c r="S20">
        <v>84</v>
      </c>
      <c r="T20">
        <v>87.5</v>
      </c>
      <c r="V20">
        <v>0</v>
      </c>
      <c r="W20">
        <v>0</v>
      </c>
      <c r="X20">
        <v>0</v>
      </c>
      <c r="Z20">
        <v>1E-4</v>
      </c>
      <c r="AA20">
        <v>0.4364930110870866</v>
      </c>
      <c r="AB20">
        <v>1E-4</v>
      </c>
      <c r="AD20">
        <v>1E-4</v>
      </c>
      <c r="AE20">
        <v>0.2182465055435433</v>
      </c>
      <c r="AF20">
        <v>1E-4</v>
      </c>
      <c r="AH20">
        <v>1E-4</v>
      </c>
      <c r="AI20">
        <v>2.65</v>
      </c>
      <c r="AJ20">
        <v>1E-4</v>
      </c>
      <c r="AL20">
        <v>1E-4</v>
      </c>
      <c r="AM20">
        <v>1.325</v>
      </c>
      <c r="AN20">
        <v>1E-4</v>
      </c>
      <c r="AP20">
        <v>4</v>
      </c>
      <c r="AQ20">
        <v>0.1</v>
      </c>
      <c r="AS20">
        <v>1000</v>
      </c>
      <c r="AT20">
        <v>1.0567210723413814</v>
      </c>
      <c r="AU20">
        <v>1.0607198568598013</v>
      </c>
      <c r="AV20">
        <v>1.0465817307873784</v>
      </c>
      <c r="AW20">
        <v>1.0543950545737135</v>
      </c>
      <c r="AX20">
        <v>1.0335154559018862</v>
      </c>
      <c r="AY20">
        <v>0.99807098927120119</v>
      </c>
      <c r="AZ20">
        <v>0.93855451886009911</v>
      </c>
      <c r="BA20">
        <v>0.94357301148220196</v>
      </c>
      <c r="BB20">
        <v>0.99108773608015255</v>
      </c>
      <c r="BC20">
        <v>1.0277460648281171</v>
      </c>
      <c r="BD20">
        <v>1.0405427092022554</v>
      </c>
      <c r="BE20">
        <v>1.0405520394131977</v>
      </c>
      <c r="BF20" t="s">
        <v>112</v>
      </c>
      <c r="BH20">
        <v>5</v>
      </c>
      <c r="BI20">
        <v>0.06</v>
      </c>
      <c r="BQ20">
        <v>37316</v>
      </c>
      <c r="BR20">
        <v>4.6449999999999996</v>
      </c>
      <c r="BS20">
        <v>4.6500000000000004</v>
      </c>
      <c r="BT20">
        <v>4.6550000000000002</v>
      </c>
      <c r="BU20">
        <v>0.46250000000000002</v>
      </c>
      <c r="BV20">
        <v>0.47</v>
      </c>
      <c r="BW20">
        <v>0.47749999999999998</v>
      </c>
      <c r="BX20">
        <v>-7.0000000000000007E-2</v>
      </c>
      <c r="BZ20">
        <v>7.0000000000000007E-2</v>
      </c>
      <c r="CA20">
        <v>0</v>
      </c>
      <c r="CB20">
        <v>0</v>
      </c>
      <c r="CC20">
        <v>4.6449999999999996</v>
      </c>
      <c r="CD20">
        <v>0.47749999999999998</v>
      </c>
    </row>
    <row r="21" spans="1:82">
      <c r="A21" s="22">
        <v>37438</v>
      </c>
      <c r="B21">
        <v>6.1685007869047015E-2</v>
      </c>
      <c r="D21" s="22">
        <v>36879</v>
      </c>
      <c r="E21">
        <v>399.25</v>
      </c>
      <c r="F21">
        <v>400</v>
      </c>
      <c r="G21">
        <v>401.25</v>
      </c>
      <c r="I21">
        <v>274</v>
      </c>
      <c r="J21">
        <v>275</v>
      </c>
      <c r="K21">
        <v>277</v>
      </c>
      <c r="M21" s="22">
        <v>37196</v>
      </c>
      <c r="N21">
        <v>115</v>
      </c>
      <c r="O21">
        <v>116</v>
      </c>
      <c r="P21">
        <v>119.5</v>
      </c>
      <c r="R21">
        <v>86</v>
      </c>
      <c r="S21">
        <v>87</v>
      </c>
      <c r="T21">
        <v>90.5</v>
      </c>
      <c r="V21">
        <v>0</v>
      </c>
      <c r="W21">
        <v>0</v>
      </c>
      <c r="X21">
        <v>0</v>
      </c>
      <c r="Z21">
        <v>1E-4</v>
      </c>
      <c r="AA21">
        <v>0.37303822731379055</v>
      </c>
      <c r="AB21">
        <v>1E-4</v>
      </c>
      <c r="AD21">
        <v>1E-4</v>
      </c>
      <c r="AE21">
        <v>0.18651911365689527</v>
      </c>
      <c r="AF21">
        <v>1E-4</v>
      </c>
      <c r="AH21">
        <v>1E-4</v>
      </c>
      <c r="AI21">
        <v>1.9</v>
      </c>
      <c r="AJ21">
        <v>1E-4</v>
      </c>
      <c r="AL21">
        <v>1E-4</v>
      </c>
      <c r="AM21">
        <v>0.95</v>
      </c>
      <c r="AN21">
        <v>1E-4</v>
      </c>
      <c r="AP21">
        <v>4</v>
      </c>
      <c r="AQ21">
        <v>0.1</v>
      </c>
      <c r="AS21">
        <v>1100</v>
      </c>
      <c r="AT21">
        <v>1.0432702193226386</v>
      </c>
      <c r="AU21">
        <v>1.0234396597300239</v>
      </c>
      <c r="AV21">
        <v>1.0473818598578732</v>
      </c>
      <c r="AW21">
        <v>1.0667105676860071</v>
      </c>
      <c r="AX21">
        <v>1.0502773530111948</v>
      </c>
      <c r="AY21">
        <v>1.0282393818940079</v>
      </c>
      <c r="AZ21">
        <v>0.99290663129557954</v>
      </c>
      <c r="BA21">
        <v>0.9884765585670422</v>
      </c>
      <c r="BB21">
        <v>1.025204875978909</v>
      </c>
      <c r="BC21">
        <v>1.0418164308532885</v>
      </c>
      <c r="BD21">
        <v>1.0347847653568676</v>
      </c>
      <c r="BE21">
        <v>1.0358991644402118</v>
      </c>
      <c r="BF21" t="s">
        <v>112</v>
      </c>
      <c r="BH21">
        <v>6</v>
      </c>
      <c r="BI21">
        <v>0.08</v>
      </c>
      <c r="BQ21">
        <v>37347</v>
      </c>
      <c r="BR21">
        <v>4.3499999999999996</v>
      </c>
      <c r="BS21">
        <v>4.3550000000000004</v>
      </c>
      <c r="BT21">
        <v>4.3600000000000003</v>
      </c>
      <c r="BU21">
        <v>0.4</v>
      </c>
      <c r="BV21">
        <v>0.40749999999999997</v>
      </c>
      <c r="BW21">
        <v>0.41499999999999998</v>
      </c>
      <c r="BX21">
        <v>-7.0000000000000007E-2</v>
      </c>
      <c r="BZ21">
        <v>7.0000000000000007E-2</v>
      </c>
      <c r="CA21">
        <v>0</v>
      </c>
      <c r="CB21">
        <v>0</v>
      </c>
      <c r="CC21">
        <v>4.3499999999999996</v>
      </c>
      <c r="CD21">
        <v>0.41499999999999998</v>
      </c>
    </row>
    <row r="22" spans="1:82">
      <c r="A22" s="22">
        <v>37469</v>
      </c>
      <c r="B22">
        <v>6.1594158105577022E-2</v>
      </c>
      <c r="D22" s="22">
        <v>36880</v>
      </c>
      <c r="E22">
        <v>399.25</v>
      </c>
      <c r="F22">
        <v>400</v>
      </c>
      <c r="G22">
        <v>401.25</v>
      </c>
      <c r="I22">
        <v>274</v>
      </c>
      <c r="J22">
        <v>275</v>
      </c>
      <c r="K22">
        <v>277</v>
      </c>
      <c r="M22" s="22">
        <v>37226</v>
      </c>
      <c r="N22">
        <v>117</v>
      </c>
      <c r="O22">
        <v>118</v>
      </c>
      <c r="P22">
        <v>121.5</v>
      </c>
      <c r="R22">
        <v>87.5</v>
      </c>
      <c r="S22">
        <v>88.5</v>
      </c>
      <c r="T22">
        <v>92</v>
      </c>
      <c r="V22">
        <v>0</v>
      </c>
      <c r="W22">
        <v>0</v>
      </c>
      <c r="X22">
        <v>0</v>
      </c>
      <c r="Z22">
        <v>1E-4</v>
      </c>
      <c r="AA22">
        <v>0.3362281276422322</v>
      </c>
      <c r="AB22">
        <v>1E-4</v>
      </c>
      <c r="AD22">
        <v>1E-4</v>
      </c>
      <c r="AE22">
        <v>0.1681140638211161</v>
      </c>
      <c r="AF22">
        <v>1E-4</v>
      </c>
      <c r="AH22">
        <v>1E-4</v>
      </c>
      <c r="AI22">
        <v>1.7</v>
      </c>
      <c r="AJ22">
        <v>1E-4</v>
      </c>
      <c r="AL22">
        <v>1E-4</v>
      </c>
      <c r="AM22">
        <v>0.85</v>
      </c>
      <c r="AN22">
        <v>1E-4</v>
      </c>
      <c r="AP22">
        <v>5</v>
      </c>
      <c r="AQ22">
        <v>0.2</v>
      </c>
      <c r="AS22">
        <v>1200</v>
      </c>
      <c r="AT22">
        <v>0.98871388675255567</v>
      </c>
      <c r="AU22">
        <v>0.9892299775106359</v>
      </c>
      <c r="AV22">
        <v>1.031595632612309</v>
      </c>
      <c r="AW22">
        <v>1.0459769172417082</v>
      </c>
      <c r="AX22">
        <v>1.0424166012633811</v>
      </c>
      <c r="AY22">
        <v>1.039291638939785</v>
      </c>
      <c r="AZ22">
        <v>1.0287678188818759</v>
      </c>
      <c r="BA22">
        <v>1.020180950829811</v>
      </c>
      <c r="BB22">
        <v>1.0319793378141788</v>
      </c>
      <c r="BC22">
        <v>1.0168790617582875</v>
      </c>
      <c r="BD22">
        <v>1.0080514546461377</v>
      </c>
      <c r="BE22">
        <v>0.97977041413942745</v>
      </c>
      <c r="BF22" t="s">
        <v>112</v>
      </c>
      <c r="BH22">
        <v>7</v>
      </c>
      <c r="BI22">
        <v>0.1</v>
      </c>
      <c r="BQ22">
        <v>37377</v>
      </c>
      <c r="BR22">
        <v>4.2949999999999999</v>
      </c>
      <c r="BS22">
        <v>4.3</v>
      </c>
      <c r="BT22">
        <v>4.3049999999999997</v>
      </c>
      <c r="BU22">
        <v>0.375</v>
      </c>
      <c r="BV22">
        <v>0.38250000000000001</v>
      </c>
      <c r="BW22">
        <v>0.39</v>
      </c>
      <c r="BX22">
        <v>-7.0000000000000007E-2</v>
      </c>
      <c r="BZ22">
        <v>7.0000000000000007E-2</v>
      </c>
      <c r="CA22">
        <v>0</v>
      </c>
      <c r="CB22">
        <v>0</v>
      </c>
      <c r="CC22">
        <v>4.2949999999999999</v>
      </c>
      <c r="CD22">
        <v>0.39</v>
      </c>
    </row>
    <row r="23" spans="1:82">
      <c r="A23" s="22">
        <v>37500</v>
      </c>
      <c r="B23">
        <v>6.1503308344847005E-2</v>
      </c>
      <c r="D23" s="22">
        <v>36881</v>
      </c>
      <c r="E23">
        <v>399.25</v>
      </c>
      <c r="F23">
        <v>400</v>
      </c>
      <c r="G23">
        <v>401.25</v>
      </c>
      <c r="I23">
        <v>274</v>
      </c>
      <c r="J23">
        <v>275</v>
      </c>
      <c r="K23">
        <v>277</v>
      </c>
      <c r="M23" s="22">
        <v>37257</v>
      </c>
      <c r="N23">
        <v>96.75</v>
      </c>
      <c r="O23">
        <v>98</v>
      </c>
      <c r="P23">
        <v>102.5</v>
      </c>
      <c r="R23">
        <v>72.25</v>
      </c>
      <c r="S23">
        <v>73.5</v>
      </c>
      <c r="T23">
        <v>78</v>
      </c>
      <c r="V23">
        <v>0</v>
      </c>
      <c r="W23">
        <v>0</v>
      </c>
      <c r="X23">
        <v>0</v>
      </c>
      <c r="Z23">
        <v>1E-4</v>
      </c>
      <c r="AA23">
        <v>0.32492821750937306</v>
      </c>
      <c r="AB23">
        <v>1E-4</v>
      </c>
      <c r="AD23">
        <v>1E-4</v>
      </c>
      <c r="AE23">
        <v>0.16246410875468653</v>
      </c>
      <c r="AF23">
        <v>1E-4</v>
      </c>
      <c r="AH23">
        <v>1E-4</v>
      </c>
      <c r="AI23">
        <v>1.6</v>
      </c>
      <c r="AJ23">
        <v>1E-4</v>
      </c>
      <c r="AL23">
        <v>1E-4</v>
      </c>
      <c r="AM23">
        <v>0.8</v>
      </c>
      <c r="AN23">
        <v>1E-4</v>
      </c>
      <c r="AP23">
        <v>5</v>
      </c>
      <c r="AQ23">
        <v>0.2</v>
      </c>
      <c r="AS23">
        <v>1300</v>
      </c>
      <c r="AT23">
        <v>0.9557773842387125</v>
      </c>
      <c r="AU23">
        <v>0.94931868158801647</v>
      </c>
      <c r="AV23">
        <v>1.0165804751622005</v>
      </c>
      <c r="AW23">
        <v>1.0222128711878471</v>
      </c>
      <c r="AX23">
        <v>1.0310300711580922</v>
      </c>
      <c r="AY23">
        <v>1.0539963586144236</v>
      </c>
      <c r="AZ23">
        <v>1.0646290064681723</v>
      </c>
      <c r="BA23">
        <v>1.0520489507780699</v>
      </c>
      <c r="BB23">
        <v>1.0514322975824211</v>
      </c>
      <c r="BC23">
        <v>1.0077189145444843</v>
      </c>
      <c r="BD23">
        <v>0.95766022262518535</v>
      </c>
      <c r="BE23">
        <v>0.9369198976258194</v>
      </c>
      <c r="BF23" t="s">
        <v>112</v>
      </c>
      <c r="BH23">
        <v>8</v>
      </c>
      <c r="BI23">
        <v>0.12</v>
      </c>
      <c r="BQ23">
        <v>37408</v>
      </c>
      <c r="BR23">
        <v>4.2750000000000004</v>
      </c>
      <c r="BS23">
        <v>4.28</v>
      </c>
      <c r="BT23">
        <v>4.2850000000000001</v>
      </c>
      <c r="BU23">
        <v>0.3725</v>
      </c>
      <c r="BV23">
        <v>0.38</v>
      </c>
      <c r="BW23">
        <v>0.38750000000000001</v>
      </c>
      <c r="BX23">
        <v>-7.0000000000000007E-2</v>
      </c>
      <c r="BZ23">
        <v>7.0000000000000007E-2</v>
      </c>
      <c r="CA23">
        <v>0</v>
      </c>
      <c r="CB23">
        <v>0</v>
      </c>
      <c r="CC23">
        <v>4.2750000000000004</v>
      </c>
      <c r="CD23">
        <v>0.38750000000000001</v>
      </c>
    </row>
    <row r="24" spans="1:82">
      <c r="A24" s="22">
        <v>37530</v>
      </c>
      <c r="B24">
        <v>6.1434158834809009E-2</v>
      </c>
      <c r="D24" s="22">
        <v>36882</v>
      </c>
      <c r="E24">
        <v>399.25</v>
      </c>
      <c r="F24">
        <v>400</v>
      </c>
      <c r="G24">
        <v>401.25</v>
      </c>
      <c r="I24">
        <v>274</v>
      </c>
      <c r="J24">
        <v>275</v>
      </c>
      <c r="K24">
        <v>277</v>
      </c>
      <c r="M24" s="22">
        <v>37288</v>
      </c>
      <c r="N24">
        <v>88.75</v>
      </c>
      <c r="O24">
        <v>90</v>
      </c>
      <c r="P24">
        <v>94.5</v>
      </c>
      <c r="R24">
        <v>66.25</v>
      </c>
      <c r="S24">
        <v>67.5</v>
      </c>
      <c r="T24">
        <v>72</v>
      </c>
      <c r="V24">
        <v>0</v>
      </c>
      <c r="W24">
        <v>0</v>
      </c>
      <c r="X24">
        <v>0</v>
      </c>
      <c r="Z24">
        <v>1E-4</v>
      </c>
      <c r="AA24">
        <v>0.33208860693529751</v>
      </c>
      <c r="AB24">
        <v>1E-4</v>
      </c>
      <c r="AD24">
        <v>1E-4</v>
      </c>
      <c r="AE24">
        <v>0.16604430346764876</v>
      </c>
      <c r="AF24">
        <v>1E-4</v>
      </c>
      <c r="AH24">
        <v>1E-4</v>
      </c>
      <c r="AI24">
        <v>1.8</v>
      </c>
      <c r="AJ24">
        <v>1E-4</v>
      </c>
      <c r="AL24">
        <v>1E-4</v>
      </c>
      <c r="AM24">
        <v>0.9</v>
      </c>
      <c r="AN24">
        <v>1E-4</v>
      </c>
      <c r="AP24">
        <v>5</v>
      </c>
      <c r="AQ24">
        <v>0.2</v>
      </c>
      <c r="AS24">
        <v>1400</v>
      </c>
      <c r="AT24">
        <v>0.92469142077075428</v>
      </c>
      <c r="AU24">
        <v>0.91725044711678261</v>
      </c>
      <c r="AV24">
        <v>0.98146565353345661</v>
      </c>
      <c r="AW24">
        <v>1.0012016673834703</v>
      </c>
      <c r="AX24">
        <v>1.0203967168763282</v>
      </c>
      <c r="AY24">
        <v>1.0679421250155325</v>
      </c>
      <c r="AZ24">
        <v>1.0922568225525426</v>
      </c>
      <c r="BA24">
        <v>1.0940846577228711</v>
      </c>
      <c r="BB24">
        <v>1.065360889836944</v>
      </c>
      <c r="BC24">
        <v>0.99927264910520763</v>
      </c>
      <c r="BD24">
        <v>0.92738975835538562</v>
      </c>
      <c r="BE24">
        <v>0.90751819045916859</v>
      </c>
      <c r="BF24" t="s">
        <v>112</v>
      </c>
      <c r="BH24">
        <v>9</v>
      </c>
      <c r="BI24">
        <v>0.14000000000000001</v>
      </c>
      <c r="BQ24">
        <v>37438</v>
      </c>
      <c r="BR24">
        <v>4.2750000000000004</v>
      </c>
      <c r="BS24">
        <v>4.28</v>
      </c>
      <c r="BT24">
        <v>4.2850000000000001</v>
      </c>
      <c r="BU24">
        <v>0.36749999999999999</v>
      </c>
      <c r="BV24">
        <v>0.375</v>
      </c>
      <c r="BW24">
        <v>0.38250000000000001</v>
      </c>
      <c r="BX24">
        <v>-7.0000000000000007E-2</v>
      </c>
      <c r="BZ24">
        <v>7.0000000000000007E-2</v>
      </c>
      <c r="CA24">
        <v>0</v>
      </c>
      <c r="CB24">
        <v>0</v>
      </c>
      <c r="CC24">
        <v>4.2750000000000004</v>
      </c>
      <c r="CD24">
        <v>0.38250000000000001</v>
      </c>
    </row>
    <row r="25" spans="1:82">
      <c r="A25" s="22">
        <v>37561</v>
      </c>
      <c r="B25">
        <v>6.1389600362185014E-2</v>
      </c>
      <c r="D25" s="22">
        <v>36883</v>
      </c>
      <c r="E25">
        <v>399.25</v>
      </c>
      <c r="F25">
        <v>400</v>
      </c>
      <c r="G25">
        <v>401.25</v>
      </c>
      <c r="I25">
        <v>274</v>
      </c>
      <c r="J25">
        <v>275</v>
      </c>
      <c r="K25">
        <v>277</v>
      </c>
      <c r="M25" s="22">
        <v>37316</v>
      </c>
      <c r="N25">
        <v>82.75</v>
      </c>
      <c r="O25">
        <v>84</v>
      </c>
      <c r="P25">
        <v>88.5</v>
      </c>
      <c r="R25">
        <v>61.75</v>
      </c>
      <c r="S25">
        <v>63</v>
      </c>
      <c r="T25">
        <v>67.5</v>
      </c>
      <c r="V25">
        <v>0</v>
      </c>
      <c r="W25">
        <v>0</v>
      </c>
      <c r="X25">
        <v>0</v>
      </c>
      <c r="Z25">
        <v>1E-4</v>
      </c>
      <c r="AA25">
        <v>0.34298717108622206</v>
      </c>
      <c r="AB25">
        <v>1E-4</v>
      </c>
      <c r="AD25">
        <v>1E-4</v>
      </c>
      <c r="AE25">
        <v>0.17149358554311103</v>
      </c>
      <c r="AF25">
        <v>1E-4</v>
      </c>
      <c r="AH25">
        <v>1E-4</v>
      </c>
      <c r="AI25">
        <v>1.95</v>
      </c>
      <c r="AJ25">
        <v>1E-4</v>
      </c>
      <c r="AL25">
        <v>1E-4</v>
      </c>
      <c r="AM25">
        <v>0.97499999999999998</v>
      </c>
      <c r="AN25">
        <v>1E-4</v>
      </c>
      <c r="AP25">
        <v>6</v>
      </c>
      <c r="AQ25">
        <v>0.2</v>
      </c>
      <c r="AS25">
        <v>1500</v>
      </c>
      <c r="AT25">
        <v>0.91221281126973319</v>
      </c>
      <c r="AU25">
        <v>0.91787421837894212</v>
      </c>
      <c r="AV25">
        <v>0.95077757233153737</v>
      </c>
      <c r="AW25">
        <v>0.97805633820003868</v>
      </c>
      <c r="AX25">
        <v>1.0093628955000971</v>
      </c>
      <c r="AY25">
        <v>1.0764329147631464</v>
      </c>
      <c r="AZ25">
        <v>1.11259139105751</v>
      </c>
      <c r="BA25">
        <v>1.1200866696980034</v>
      </c>
      <c r="BB25">
        <v>1.0740137547477764</v>
      </c>
      <c r="BC25">
        <v>0.99767134614729769</v>
      </c>
      <c r="BD25">
        <v>0.91672067263979262</v>
      </c>
      <c r="BE25">
        <v>0.89504394934891307</v>
      </c>
      <c r="BF25" t="s">
        <v>112</v>
      </c>
      <c r="BH25">
        <v>10</v>
      </c>
      <c r="BI25">
        <v>0.16</v>
      </c>
      <c r="BQ25">
        <v>37469</v>
      </c>
      <c r="BR25">
        <v>4.2750000000000004</v>
      </c>
      <c r="BS25">
        <v>4.28</v>
      </c>
      <c r="BT25">
        <v>4.2850000000000001</v>
      </c>
      <c r="BU25">
        <v>0.36499999999999999</v>
      </c>
      <c r="BV25">
        <v>0.3725</v>
      </c>
      <c r="BW25">
        <v>0.38</v>
      </c>
      <c r="BX25">
        <v>-7.0000000000000007E-2</v>
      </c>
      <c r="BZ25">
        <v>7.0000000000000007E-2</v>
      </c>
      <c r="CA25">
        <v>0</v>
      </c>
      <c r="CB25">
        <v>0</v>
      </c>
      <c r="CC25">
        <v>4.2750000000000004</v>
      </c>
      <c r="CD25">
        <v>0.38</v>
      </c>
    </row>
    <row r="26" spans="1:82">
      <c r="A26" s="22">
        <v>37591</v>
      </c>
      <c r="B26">
        <v>6.1346479260273014E-2</v>
      </c>
      <c r="D26" s="22">
        <v>36884</v>
      </c>
      <c r="E26">
        <v>274.25</v>
      </c>
      <c r="F26">
        <v>275</v>
      </c>
      <c r="G26">
        <v>276.25</v>
      </c>
      <c r="I26">
        <v>274</v>
      </c>
      <c r="J26">
        <v>275</v>
      </c>
      <c r="K26">
        <v>277</v>
      </c>
      <c r="M26" s="22">
        <v>37347</v>
      </c>
      <c r="N26">
        <v>81.75</v>
      </c>
      <c r="O26">
        <v>83</v>
      </c>
      <c r="P26">
        <v>87.5</v>
      </c>
      <c r="R26">
        <v>61</v>
      </c>
      <c r="S26">
        <v>62.25</v>
      </c>
      <c r="T26">
        <v>66.75</v>
      </c>
      <c r="V26">
        <v>0</v>
      </c>
      <c r="W26">
        <v>0</v>
      </c>
      <c r="X26">
        <v>0</v>
      </c>
      <c r="Z26">
        <v>1E-4</v>
      </c>
      <c r="AA26">
        <v>0.31399912887328502</v>
      </c>
      <c r="AB26">
        <v>1E-4</v>
      </c>
      <c r="AD26">
        <v>1E-4</v>
      </c>
      <c r="AE26">
        <v>0.15699956443664251</v>
      </c>
      <c r="AF26">
        <v>1E-4</v>
      </c>
      <c r="AH26">
        <v>1E-4</v>
      </c>
      <c r="AI26">
        <v>2</v>
      </c>
      <c r="AJ26">
        <v>1E-4</v>
      </c>
      <c r="AL26">
        <v>1E-4</v>
      </c>
      <c r="AM26">
        <v>1</v>
      </c>
      <c r="AN26">
        <v>1E-4</v>
      </c>
      <c r="AP26">
        <v>6</v>
      </c>
      <c r="AQ26">
        <v>0.2</v>
      </c>
      <c r="AS26">
        <v>1600</v>
      </c>
      <c r="AT26">
        <v>0.91597210999244516</v>
      </c>
      <c r="AU26">
        <v>0.91873396219179337</v>
      </c>
      <c r="AV26">
        <v>0.93735483764431249</v>
      </c>
      <c r="AW26">
        <v>0.96661708278249447</v>
      </c>
      <c r="AX26">
        <v>0.99954125055885368</v>
      </c>
      <c r="AY26">
        <v>1.0828365830085538</v>
      </c>
      <c r="AZ26">
        <v>1.1323257895726258</v>
      </c>
      <c r="BA26">
        <v>1.1255870953081275</v>
      </c>
      <c r="BB26">
        <v>1.0723167851244868</v>
      </c>
      <c r="BC26">
        <v>0.99258695083850612</v>
      </c>
      <c r="BD26">
        <v>0.92738975835538562</v>
      </c>
      <c r="BE26">
        <v>0.91577039241039548</v>
      </c>
      <c r="BF26" t="s">
        <v>112</v>
      </c>
      <c r="BQ26">
        <v>37500</v>
      </c>
      <c r="BR26">
        <v>4.2699999999999996</v>
      </c>
      <c r="BS26">
        <v>4.2750000000000004</v>
      </c>
      <c r="BT26">
        <v>4.28</v>
      </c>
      <c r="BU26">
        <v>0.36499999999999999</v>
      </c>
      <c r="BV26">
        <v>0.3725</v>
      </c>
      <c r="BW26">
        <v>0.38</v>
      </c>
      <c r="BX26">
        <v>-7.0000000000000007E-2</v>
      </c>
      <c r="BZ26">
        <v>7.0000000000000007E-2</v>
      </c>
      <c r="CA26">
        <v>0</v>
      </c>
      <c r="CB26">
        <v>0</v>
      </c>
      <c r="CC26">
        <v>4.2699999999999996</v>
      </c>
      <c r="CD26">
        <v>0.38</v>
      </c>
    </row>
    <row r="27" spans="1:82">
      <c r="A27" s="22">
        <v>37622</v>
      </c>
      <c r="B27">
        <v>6.1323469497463999E-2</v>
      </c>
      <c r="D27" s="22">
        <v>36885</v>
      </c>
      <c r="E27">
        <v>274.25</v>
      </c>
      <c r="F27">
        <v>275</v>
      </c>
      <c r="G27">
        <v>276.25</v>
      </c>
      <c r="I27">
        <v>274</v>
      </c>
      <c r="J27">
        <v>275</v>
      </c>
      <c r="K27">
        <v>277</v>
      </c>
      <c r="M27" s="22">
        <v>37377</v>
      </c>
      <c r="N27">
        <v>81.75</v>
      </c>
      <c r="O27">
        <v>83</v>
      </c>
      <c r="P27">
        <v>87.5</v>
      </c>
      <c r="R27">
        <v>61</v>
      </c>
      <c r="S27">
        <v>62.25</v>
      </c>
      <c r="T27">
        <v>66.75</v>
      </c>
      <c r="V27">
        <v>0</v>
      </c>
      <c r="W27">
        <v>0</v>
      </c>
      <c r="X27">
        <v>0</v>
      </c>
      <c r="Z27">
        <v>1E-4</v>
      </c>
      <c r="AA27">
        <v>0.31225829880517664</v>
      </c>
      <c r="AB27">
        <v>1E-4</v>
      </c>
      <c r="AD27">
        <v>1E-4</v>
      </c>
      <c r="AE27">
        <v>0.15612914940258832</v>
      </c>
      <c r="AF27">
        <v>1E-4</v>
      </c>
      <c r="AH27">
        <v>1E-4</v>
      </c>
      <c r="AI27">
        <v>2.15</v>
      </c>
      <c r="AJ27">
        <v>1E-4</v>
      </c>
      <c r="AL27">
        <v>1E-4</v>
      </c>
      <c r="AM27">
        <v>1.075</v>
      </c>
      <c r="AN27">
        <v>1E-4</v>
      </c>
      <c r="AP27">
        <v>6</v>
      </c>
      <c r="AQ27">
        <v>0.2</v>
      </c>
      <c r="AS27">
        <v>1700</v>
      </c>
      <c r="AT27">
        <v>0.97627121441201026</v>
      </c>
      <c r="AU27">
        <v>0.9593959366132212</v>
      </c>
      <c r="AV27">
        <v>0.94769331011833058</v>
      </c>
      <c r="AW27">
        <v>0.95517782736495005</v>
      </c>
      <c r="AX27">
        <v>0.992741650214916</v>
      </c>
      <c r="AY27">
        <v>1.0648588773418182</v>
      </c>
      <c r="AZ27">
        <v>1.128859045861484</v>
      </c>
      <c r="BA27">
        <v>1.1250460379523686</v>
      </c>
      <c r="BB27">
        <v>1.0685364072508223</v>
      </c>
      <c r="BC27">
        <v>0.99258695083850612</v>
      </c>
      <c r="BD27">
        <v>1.055101111785216</v>
      </c>
      <c r="BE27">
        <v>1.0798899823666235</v>
      </c>
      <c r="BF27" t="s">
        <v>112</v>
      </c>
      <c r="BQ27">
        <v>37530</v>
      </c>
      <c r="BR27">
        <v>4.26</v>
      </c>
      <c r="BS27">
        <v>4.2649999999999997</v>
      </c>
      <c r="BT27">
        <v>4.2699999999999996</v>
      </c>
      <c r="BU27">
        <v>0.36249999999999999</v>
      </c>
      <c r="BV27">
        <v>0.37</v>
      </c>
      <c r="BW27">
        <v>0.3775</v>
      </c>
      <c r="BX27">
        <v>-7.0000000000000007E-2</v>
      </c>
      <c r="BZ27">
        <v>7.0000000000000007E-2</v>
      </c>
      <c r="CA27">
        <v>0</v>
      </c>
      <c r="CB27">
        <v>0</v>
      </c>
      <c r="CC27">
        <v>4.26</v>
      </c>
      <c r="CD27">
        <v>0.3775</v>
      </c>
    </row>
    <row r="28" spans="1:82">
      <c r="A28" s="22">
        <v>37653</v>
      </c>
      <c r="B28">
        <v>6.1326626023753002E-2</v>
      </c>
      <c r="D28" s="22">
        <v>36886</v>
      </c>
      <c r="E28">
        <v>399.25</v>
      </c>
      <c r="F28">
        <v>400</v>
      </c>
      <c r="G28">
        <v>401.25</v>
      </c>
      <c r="I28">
        <v>274</v>
      </c>
      <c r="J28">
        <v>275</v>
      </c>
      <c r="K28">
        <v>277</v>
      </c>
      <c r="M28" s="22">
        <v>37408</v>
      </c>
      <c r="N28">
        <v>85.75</v>
      </c>
      <c r="O28">
        <v>87</v>
      </c>
      <c r="P28">
        <v>91.5</v>
      </c>
      <c r="R28">
        <v>64</v>
      </c>
      <c r="S28">
        <v>65.25</v>
      </c>
      <c r="T28">
        <v>69.75</v>
      </c>
      <c r="V28">
        <v>0</v>
      </c>
      <c r="W28">
        <v>0</v>
      </c>
      <c r="X28">
        <v>0</v>
      </c>
      <c r="Z28">
        <v>1E-4</v>
      </c>
      <c r="AA28">
        <v>0.39469498969540928</v>
      </c>
      <c r="AB28">
        <v>1E-4</v>
      </c>
      <c r="AD28">
        <v>1E-4</v>
      </c>
      <c r="AE28">
        <v>0.19734749484770464</v>
      </c>
      <c r="AF28">
        <v>1E-4</v>
      </c>
      <c r="AH28">
        <v>1E-4</v>
      </c>
      <c r="AI28">
        <v>1.95</v>
      </c>
      <c r="AJ28">
        <v>1E-4</v>
      </c>
      <c r="AL28">
        <v>1E-4</v>
      </c>
      <c r="AM28">
        <v>0.97499999999999998</v>
      </c>
      <c r="AN28">
        <v>1E-4</v>
      </c>
      <c r="AP28">
        <v>7</v>
      </c>
      <c r="AQ28">
        <v>0.2</v>
      </c>
      <c r="AS28">
        <v>1800</v>
      </c>
      <c r="AT28">
        <v>1.1682482024574983</v>
      </c>
      <c r="AU28">
        <v>1.1079827059934821</v>
      </c>
      <c r="AV28">
        <v>1.0008734851700589</v>
      </c>
      <c r="AW28">
        <v>0.96370823103059255</v>
      </c>
      <c r="AX28">
        <v>0.98606194718898144</v>
      </c>
      <c r="AY28">
        <v>1.0231638818772781</v>
      </c>
      <c r="AZ28">
        <v>1.1021336129692407</v>
      </c>
      <c r="BA28">
        <v>1.1025853154839722</v>
      </c>
      <c r="BB28">
        <v>1.0280002554186101</v>
      </c>
      <c r="BC28">
        <v>1.0077189145444843</v>
      </c>
      <c r="BD28">
        <v>1.1435697907872999</v>
      </c>
      <c r="BE28">
        <v>1.1619497773447374</v>
      </c>
      <c r="BF28" t="s">
        <v>112</v>
      </c>
      <c r="BQ28">
        <v>37561</v>
      </c>
      <c r="BR28">
        <v>4.3499999999999996</v>
      </c>
      <c r="BS28">
        <v>4.3550000000000004</v>
      </c>
      <c r="BT28">
        <v>4.3600000000000003</v>
      </c>
      <c r="BU28">
        <v>0.36249999999999999</v>
      </c>
      <c r="BV28">
        <v>0.37</v>
      </c>
      <c r="BW28">
        <v>0.3775</v>
      </c>
      <c r="BX28">
        <v>-7.0000000000000007E-2</v>
      </c>
      <c r="BZ28">
        <v>7.0000000000000007E-2</v>
      </c>
      <c r="CA28">
        <v>0</v>
      </c>
      <c r="CB28">
        <v>0</v>
      </c>
      <c r="CC28">
        <v>4.3499999999999996</v>
      </c>
      <c r="CD28">
        <v>0.3775</v>
      </c>
    </row>
    <row r="29" spans="1:82">
      <c r="A29" s="22">
        <v>37681</v>
      </c>
      <c r="B29">
        <v>6.1329477079758013E-2</v>
      </c>
      <c r="D29" s="22">
        <v>36887</v>
      </c>
      <c r="E29">
        <v>399.25</v>
      </c>
      <c r="F29">
        <v>400</v>
      </c>
      <c r="G29">
        <v>401.25</v>
      </c>
      <c r="I29">
        <v>274</v>
      </c>
      <c r="J29">
        <v>275</v>
      </c>
      <c r="K29">
        <v>277</v>
      </c>
      <c r="M29" s="22">
        <v>37438</v>
      </c>
      <c r="N29">
        <v>128.75</v>
      </c>
      <c r="O29">
        <v>130</v>
      </c>
      <c r="P29">
        <v>134.5</v>
      </c>
      <c r="R29">
        <v>96.25</v>
      </c>
      <c r="S29">
        <v>97.5</v>
      </c>
      <c r="T29">
        <v>102</v>
      </c>
      <c r="V29">
        <v>0</v>
      </c>
      <c r="W29">
        <v>0</v>
      </c>
      <c r="X29">
        <v>0</v>
      </c>
      <c r="Z29">
        <v>1E-4</v>
      </c>
      <c r="AA29">
        <v>0.39317851235578127</v>
      </c>
      <c r="AB29">
        <v>1E-4</v>
      </c>
      <c r="AD29">
        <v>1E-4</v>
      </c>
      <c r="AE29">
        <v>0.19658925617789064</v>
      </c>
      <c r="AF29">
        <v>1E-4</v>
      </c>
      <c r="AH29">
        <v>1E-4</v>
      </c>
      <c r="AI29">
        <v>2.1</v>
      </c>
      <c r="AJ29">
        <v>1E-4</v>
      </c>
      <c r="AL29">
        <v>1E-4</v>
      </c>
      <c r="AM29">
        <v>1.05</v>
      </c>
      <c r="AN29">
        <v>1E-4</v>
      </c>
      <c r="AP29">
        <v>7</v>
      </c>
      <c r="AQ29">
        <v>0.2</v>
      </c>
      <c r="AS29">
        <v>1900</v>
      </c>
      <c r="AT29">
        <v>1.1460911965694105</v>
      </c>
      <c r="AU29">
        <v>1.1366275536148236</v>
      </c>
      <c r="AV29">
        <v>1.1292066042705922</v>
      </c>
      <c r="AW29">
        <v>1.007369430207496</v>
      </c>
      <c r="AX29">
        <v>0.98542037635746749</v>
      </c>
      <c r="AY29">
        <v>1.0004427182509814</v>
      </c>
      <c r="AZ29">
        <v>1.0645709139616157</v>
      </c>
      <c r="BA29">
        <v>1.0463972226104505</v>
      </c>
      <c r="BB29">
        <v>1.0319793378141788</v>
      </c>
      <c r="BC29">
        <v>1.1104643258341294</v>
      </c>
      <c r="BD29">
        <v>1.1142161277082672</v>
      </c>
      <c r="BE29">
        <v>1.1357244820424537</v>
      </c>
      <c r="BF29" t="s">
        <v>112</v>
      </c>
      <c r="BQ29">
        <v>37591</v>
      </c>
      <c r="BR29">
        <v>4.4400000000000004</v>
      </c>
      <c r="BS29">
        <v>4.4450000000000003</v>
      </c>
      <c r="BT29">
        <v>4.45</v>
      </c>
      <c r="BU29">
        <v>0.36249999999999999</v>
      </c>
      <c r="BV29">
        <v>0.37</v>
      </c>
      <c r="BW29">
        <v>0.3775</v>
      </c>
      <c r="BX29">
        <v>-7.0000000000000007E-2</v>
      </c>
      <c r="BZ29">
        <v>7.0000000000000007E-2</v>
      </c>
      <c r="CA29">
        <v>0</v>
      </c>
      <c r="CB29">
        <v>0</v>
      </c>
      <c r="CC29">
        <v>4.4400000000000004</v>
      </c>
      <c r="CD29">
        <v>0.3775</v>
      </c>
    </row>
    <row r="30" spans="1:82">
      <c r="A30" s="22">
        <v>37712</v>
      </c>
      <c r="B30">
        <v>6.1327223861600014E-2</v>
      </c>
      <c r="D30" s="22">
        <v>36888</v>
      </c>
      <c r="E30">
        <v>399.25</v>
      </c>
      <c r="F30">
        <v>400</v>
      </c>
      <c r="G30">
        <v>401.25</v>
      </c>
      <c r="I30">
        <v>274</v>
      </c>
      <c r="J30">
        <v>275</v>
      </c>
      <c r="K30">
        <v>277</v>
      </c>
      <c r="M30" s="22">
        <v>37469</v>
      </c>
      <c r="N30">
        <v>145.75</v>
      </c>
      <c r="O30">
        <v>147</v>
      </c>
      <c r="P30">
        <v>151.5</v>
      </c>
      <c r="R30">
        <v>109</v>
      </c>
      <c r="S30">
        <v>110.25</v>
      </c>
      <c r="T30">
        <v>114.75</v>
      </c>
      <c r="V30">
        <v>0</v>
      </c>
      <c r="W30">
        <v>0</v>
      </c>
      <c r="X30">
        <v>0</v>
      </c>
      <c r="Z30">
        <v>1E-4</v>
      </c>
      <c r="AA30">
        <v>0.45483978888753868</v>
      </c>
      <c r="AB30">
        <v>1E-4</v>
      </c>
      <c r="AD30">
        <v>1E-4</v>
      </c>
      <c r="AE30">
        <v>0.22741989444376934</v>
      </c>
      <c r="AF30">
        <v>1E-4</v>
      </c>
      <c r="AH30">
        <v>1E-4</v>
      </c>
      <c r="AI30">
        <v>2.85</v>
      </c>
      <c r="AJ30">
        <v>1E-4</v>
      </c>
      <c r="AL30">
        <v>1E-4</v>
      </c>
      <c r="AM30">
        <v>1.425</v>
      </c>
      <c r="AN30">
        <v>1E-4</v>
      </c>
      <c r="AP30">
        <v>7</v>
      </c>
      <c r="AQ30">
        <v>0.2</v>
      </c>
      <c r="AS30">
        <v>2000</v>
      </c>
      <c r="AT30">
        <v>1.0750615604688414</v>
      </c>
      <c r="AU30">
        <v>1.0672234228547992</v>
      </c>
      <c r="AV30">
        <v>1.0771063341937455</v>
      </c>
      <c r="AW30">
        <v>1.0521680164162366</v>
      </c>
      <c r="AX30">
        <v>1.0190091266059842</v>
      </c>
      <c r="AY30">
        <v>0.99249833578068392</v>
      </c>
      <c r="AZ30">
        <v>1.0338096027216923</v>
      </c>
      <c r="BA30">
        <v>1.0109198635520298</v>
      </c>
      <c r="BB30">
        <v>1.0676514570862365</v>
      </c>
      <c r="BC30">
        <v>1.0894812348792562</v>
      </c>
      <c r="BD30">
        <v>1.0650000280053149</v>
      </c>
      <c r="BE30">
        <v>1.0839800608262291</v>
      </c>
      <c r="BF30" t="s">
        <v>112</v>
      </c>
      <c r="BQ30">
        <v>37622</v>
      </c>
      <c r="BR30">
        <v>4.4550000000000001</v>
      </c>
      <c r="BS30">
        <v>4.46</v>
      </c>
      <c r="BT30">
        <v>4.4649999999999999</v>
      </c>
      <c r="BU30">
        <v>0.36249999999999999</v>
      </c>
      <c r="BV30">
        <v>0.37</v>
      </c>
      <c r="BW30">
        <v>0.3775</v>
      </c>
      <c r="BX30">
        <v>-7.0000000000000007E-2</v>
      </c>
      <c r="BZ30">
        <v>7.0000000000000007E-2</v>
      </c>
      <c r="CA30">
        <v>0</v>
      </c>
      <c r="CB30">
        <v>0</v>
      </c>
      <c r="CC30">
        <v>4.4550000000000001</v>
      </c>
      <c r="CD30">
        <v>0.3775</v>
      </c>
    </row>
    <row r="31" spans="1:82">
      <c r="A31" s="22">
        <v>37742</v>
      </c>
      <c r="B31">
        <v>6.1317574540584015E-2</v>
      </c>
      <c r="D31" s="22">
        <v>36889</v>
      </c>
      <c r="E31">
        <v>399.25</v>
      </c>
      <c r="F31">
        <v>400</v>
      </c>
      <c r="G31">
        <v>401.25</v>
      </c>
      <c r="I31">
        <v>274</v>
      </c>
      <c r="J31">
        <v>275</v>
      </c>
      <c r="K31">
        <v>277</v>
      </c>
      <c r="M31" s="22">
        <v>37500</v>
      </c>
      <c r="N31">
        <v>131.75</v>
      </c>
      <c r="O31">
        <v>133</v>
      </c>
      <c r="P31">
        <v>137.5</v>
      </c>
      <c r="R31">
        <v>98.5</v>
      </c>
      <c r="S31">
        <v>99.75</v>
      </c>
      <c r="T31">
        <v>104.25</v>
      </c>
      <c r="V31">
        <v>0</v>
      </c>
      <c r="W31">
        <v>0</v>
      </c>
      <c r="X31">
        <v>0</v>
      </c>
      <c r="Z31">
        <v>1E-4</v>
      </c>
      <c r="AA31">
        <v>0.41014853107132765</v>
      </c>
      <c r="AB31">
        <v>1E-4</v>
      </c>
      <c r="AD31">
        <v>1E-4</v>
      </c>
      <c r="AE31">
        <v>0.20507426553566382</v>
      </c>
      <c r="AF31">
        <v>1E-4</v>
      </c>
      <c r="AH31">
        <v>1E-4</v>
      </c>
      <c r="AI31">
        <v>2.95</v>
      </c>
      <c r="AJ31">
        <v>1E-4</v>
      </c>
      <c r="AL31">
        <v>1E-4</v>
      </c>
      <c r="AM31">
        <v>1.4750000000000001</v>
      </c>
      <c r="AN31">
        <v>1E-4</v>
      </c>
      <c r="AP31">
        <v>8</v>
      </c>
      <c r="AQ31">
        <v>0.2</v>
      </c>
      <c r="AS31">
        <v>2100</v>
      </c>
      <c r="AT31">
        <v>0.98292436618179102</v>
      </c>
      <c r="AU31">
        <v>1.0009031499257124</v>
      </c>
      <c r="AV31">
        <v>1.0000749039866892</v>
      </c>
      <c r="AW31">
        <v>1.034537661824164</v>
      </c>
      <c r="AX31">
        <v>1.0501604975637238</v>
      </c>
      <c r="AY31">
        <v>1.0187152729522491</v>
      </c>
      <c r="AZ31">
        <v>1.0338096027216923</v>
      </c>
      <c r="BA31">
        <v>1.00116579063969</v>
      </c>
      <c r="BB31">
        <v>1.0128872176404016</v>
      </c>
      <c r="BC31">
        <v>1.0077189145444843</v>
      </c>
      <c r="BD31">
        <v>1.0049552706918696</v>
      </c>
      <c r="BE31">
        <v>1.0289407631641219</v>
      </c>
      <c r="BF31" t="s">
        <v>112</v>
      </c>
      <c r="BQ31">
        <v>37653</v>
      </c>
      <c r="BR31">
        <v>4.2850000000000001</v>
      </c>
      <c r="BS31">
        <v>4.29</v>
      </c>
      <c r="BT31">
        <v>4.2949999999999999</v>
      </c>
      <c r="BU31">
        <v>0.35249999999999998</v>
      </c>
      <c r="BV31">
        <v>0.36</v>
      </c>
      <c r="BW31">
        <v>0.36749999999999999</v>
      </c>
      <c r="BX31">
        <v>-7.0000000000000007E-2</v>
      </c>
      <c r="BZ31">
        <v>7.0000000000000007E-2</v>
      </c>
      <c r="CA31">
        <v>0</v>
      </c>
      <c r="CB31">
        <v>0</v>
      </c>
      <c r="CC31">
        <v>4.2850000000000001</v>
      </c>
      <c r="CD31">
        <v>0.36749999999999999</v>
      </c>
    </row>
    <row r="32" spans="1:82">
      <c r="A32" s="22">
        <v>37773</v>
      </c>
      <c r="B32">
        <v>6.1307603575566007E-2</v>
      </c>
      <c r="D32" s="22">
        <v>36890</v>
      </c>
      <c r="E32">
        <v>399.25</v>
      </c>
      <c r="F32">
        <v>400</v>
      </c>
      <c r="G32">
        <v>401.25</v>
      </c>
      <c r="I32">
        <v>274</v>
      </c>
      <c r="J32">
        <v>275</v>
      </c>
      <c r="K32">
        <v>277</v>
      </c>
      <c r="M32" s="22">
        <v>37530</v>
      </c>
      <c r="N32">
        <v>94.75</v>
      </c>
      <c r="O32">
        <v>96</v>
      </c>
      <c r="P32">
        <v>100.5</v>
      </c>
      <c r="R32">
        <v>70.75</v>
      </c>
      <c r="S32">
        <v>72</v>
      </c>
      <c r="T32">
        <v>76.5</v>
      </c>
      <c r="V32">
        <v>0</v>
      </c>
      <c r="W32">
        <v>0</v>
      </c>
      <c r="X32">
        <v>0</v>
      </c>
      <c r="Z32">
        <v>1E-4</v>
      </c>
      <c r="AA32">
        <v>0.35295163145555142</v>
      </c>
      <c r="AB32">
        <v>1E-4</v>
      </c>
      <c r="AD32">
        <v>1E-4</v>
      </c>
      <c r="AE32">
        <v>0.17647581572777571</v>
      </c>
      <c r="AF32">
        <v>1E-4</v>
      </c>
      <c r="AH32">
        <v>1E-4</v>
      </c>
      <c r="AI32">
        <v>2.65</v>
      </c>
      <c r="AJ32">
        <v>1E-4</v>
      </c>
      <c r="AL32">
        <v>1E-4</v>
      </c>
      <c r="AM32">
        <v>1.325</v>
      </c>
      <c r="AN32">
        <v>1E-4</v>
      </c>
      <c r="AP32">
        <v>8</v>
      </c>
      <c r="AQ32">
        <v>0.2</v>
      </c>
      <c r="AS32">
        <v>2200</v>
      </c>
      <c r="AT32">
        <v>0.86639701245163336</v>
      </c>
      <c r="AU32">
        <v>0.90819513946947161</v>
      </c>
      <c r="AV32">
        <v>0.88841940126729324</v>
      </c>
      <c r="AW32">
        <v>0.9586739343013283</v>
      </c>
      <c r="AX32">
        <v>0.97612040492973462</v>
      </c>
      <c r="AY32">
        <v>0.96178706652256463</v>
      </c>
      <c r="AZ32">
        <v>0.88686924907641795</v>
      </c>
      <c r="BA32">
        <v>0.92357146380902322</v>
      </c>
      <c r="BB32">
        <v>0.91893388941681253</v>
      </c>
      <c r="BC32">
        <v>0.926251383418353</v>
      </c>
      <c r="BD32">
        <v>0.92049144508584313</v>
      </c>
      <c r="BE32">
        <v>0.92781834331099633</v>
      </c>
      <c r="BF32" t="s">
        <v>112</v>
      </c>
      <c r="BQ32">
        <v>37681</v>
      </c>
      <c r="BR32">
        <v>4.09</v>
      </c>
      <c r="BS32">
        <v>4.0949999999999998</v>
      </c>
      <c r="BT32">
        <v>4.0999999999999996</v>
      </c>
      <c r="BU32">
        <v>0.33750000000000002</v>
      </c>
      <c r="BV32">
        <v>0.34499999999999997</v>
      </c>
      <c r="BW32">
        <v>0.35249999999999998</v>
      </c>
      <c r="BX32">
        <v>-7.0000000000000007E-2</v>
      </c>
      <c r="BZ32">
        <v>7.0000000000000007E-2</v>
      </c>
      <c r="CA32">
        <v>0</v>
      </c>
      <c r="CB32">
        <v>0</v>
      </c>
      <c r="CC32">
        <v>4.09</v>
      </c>
      <c r="CD32">
        <v>0.35249999999999998</v>
      </c>
    </row>
    <row r="33" spans="1:82">
      <c r="A33" s="22">
        <v>37803</v>
      </c>
      <c r="B33">
        <v>6.1302779878273997E-2</v>
      </c>
      <c r="D33" s="22">
        <v>36891</v>
      </c>
      <c r="E33">
        <v>274.25</v>
      </c>
      <c r="F33">
        <v>275</v>
      </c>
      <c r="G33">
        <v>276.25</v>
      </c>
      <c r="I33">
        <v>274</v>
      </c>
      <c r="J33">
        <v>275</v>
      </c>
      <c r="K33">
        <v>277</v>
      </c>
      <c r="M33" s="22">
        <v>37561</v>
      </c>
      <c r="N33">
        <v>82.75</v>
      </c>
      <c r="O33">
        <v>84</v>
      </c>
      <c r="P33">
        <v>88.5</v>
      </c>
      <c r="R33">
        <v>61.75</v>
      </c>
      <c r="S33">
        <v>63</v>
      </c>
      <c r="T33">
        <v>67.5</v>
      </c>
      <c r="V33">
        <v>0</v>
      </c>
      <c r="W33">
        <v>0</v>
      </c>
      <c r="X33">
        <v>0</v>
      </c>
      <c r="Z33">
        <v>1E-4</v>
      </c>
      <c r="AA33">
        <v>0.34691374473317971</v>
      </c>
      <c r="AB33">
        <v>1E-4</v>
      </c>
      <c r="AD33">
        <v>1E-4</v>
      </c>
      <c r="AE33">
        <v>0.17345687236658985</v>
      </c>
      <c r="AF33">
        <v>1E-4</v>
      </c>
      <c r="AH33">
        <v>1E-4</v>
      </c>
      <c r="AI33">
        <v>1.9</v>
      </c>
      <c r="AJ33">
        <v>1E-4</v>
      </c>
      <c r="AL33">
        <v>1E-4</v>
      </c>
      <c r="AM33">
        <v>0.95</v>
      </c>
      <c r="AN33">
        <v>1E-4</v>
      </c>
      <c r="AP33">
        <v>8</v>
      </c>
      <c r="AQ33">
        <v>0.2</v>
      </c>
      <c r="AS33">
        <v>2300</v>
      </c>
      <c r="AT33">
        <v>1.1433638845756857</v>
      </c>
      <c r="AU33">
        <v>1.1719352569457198</v>
      </c>
      <c r="AV33">
        <v>1.1782139256300599</v>
      </c>
      <c r="AW33">
        <v>1.1583380334453077</v>
      </c>
      <c r="AX33">
        <v>1.1705741119066317</v>
      </c>
      <c r="AY33">
        <v>1.1863982690477457</v>
      </c>
      <c r="AZ33">
        <v>1.2151782900403947</v>
      </c>
      <c r="BA33">
        <v>1.1784224112110706</v>
      </c>
      <c r="BB33">
        <v>1.1818717931000746</v>
      </c>
      <c r="BC33">
        <v>1.1569339539384904</v>
      </c>
      <c r="BD33">
        <v>1.1382155512669256</v>
      </c>
      <c r="BE33">
        <v>1.1787566482992273</v>
      </c>
      <c r="BF33" t="s">
        <v>111</v>
      </c>
      <c r="BQ33">
        <v>37712</v>
      </c>
      <c r="BR33">
        <v>3.89</v>
      </c>
      <c r="BS33">
        <v>3.895</v>
      </c>
      <c r="BT33">
        <v>3.9</v>
      </c>
      <c r="BU33">
        <v>0.32250000000000001</v>
      </c>
      <c r="BV33">
        <v>0.33</v>
      </c>
      <c r="BW33">
        <v>0.33750000000000002</v>
      </c>
      <c r="BX33">
        <v>-7.0000000000000007E-2</v>
      </c>
      <c r="BZ33">
        <v>7.0000000000000007E-2</v>
      </c>
      <c r="CA33">
        <v>0</v>
      </c>
      <c r="CB33">
        <v>0</v>
      </c>
      <c r="CC33">
        <v>3.89</v>
      </c>
      <c r="CD33">
        <v>0.33750000000000002</v>
      </c>
    </row>
    <row r="34" spans="1:82">
      <c r="A34" s="22">
        <v>37834</v>
      </c>
      <c r="B34">
        <v>6.1304727184822022E-2</v>
      </c>
      <c r="D34" s="22">
        <v>36892</v>
      </c>
      <c r="E34">
        <v>259</v>
      </c>
      <c r="F34">
        <v>260</v>
      </c>
      <c r="G34">
        <v>263.5</v>
      </c>
      <c r="I34">
        <v>240.04032258064515</v>
      </c>
      <c r="J34">
        <v>241.29032258064515</v>
      </c>
      <c r="K34">
        <v>243.79032258064515</v>
      </c>
      <c r="M34" s="22">
        <v>37591</v>
      </c>
      <c r="N34">
        <v>83.75</v>
      </c>
      <c r="O34">
        <v>85</v>
      </c>
      <c r="P34">
        <v>89.5</v>
      </c>
      <c r="R34">
        <v>62.5</v>
      </c>
      <c r="S34">
        <v>63.75</v>
      </c>
      <c r="T34">
        <v>68.25</v>
      </c>
      <c r="V34">
        <v>0</v>
      </c>
      <c r="W34">
        <v>0</v>
      </c>
      <c r="X34">
        <v>0</v>
      </c>
      <c r="Z34">
        <v>1E-4</v>
      </c>
      <c r="AA34">
        <v>0.35616778329019694</v>
      </c>
      <c r="AB34">
        <v>1E-4</v>
      </c>
      <c r="AD34">
        <v>1E-4</v>
      </c>
      <c r="AE34">
        <v>0.17808389164509847</v>
      </c>
      <c r="AF34">
        <v>1E-4</v>
      </c>
      <c r="AH34">
        <v>1E-4</v>
      </c>
      <c r="AI34">
        <v>1.7</v>
      </c>
      <c r="AJ34">
        <v>1E-4</v>
      </c>
      <c r="AL34">
        <v>1E-4</v>
      </c>
      <c r="AM34">
        <v>0.85</v>
      </c>
      <c r="AN34">
        <v>1E-4</v>
      </c>
      <c r="AP34">
        <v>9</v>
      </c>
      <c r="AQ34">
        <v>0.25</v>
      </c>
      <c r="AS34">
        <v>2400</v>
      </c>
      <c r="AT34">
        <v>1.0197603079019497</v>
      </c>
      <c r="AU34">
        <v>1.0110066984919339</v>
      </c>
      <c r="AV34">
        <v>1.0180506943575987</v>
      </c>
      <c r="AW34">
        <v>1.0443006089898383</v>
      </c>
      <c r="AX34">
        <v>1.0645257466671325</v>
      </c>
      <c r="AY34">
        <v>1.066466785409744</v>
      </c>
      <c r="AZ34">
        <v>1.0719473857412956</v>
      </c>
      <c r="BA34">
        <v>1.0685268104755707</v>
      </c>
      <c r="BB34">
        <v>1.0463979767660674</v>
      </c>
      <c r="BC34">
        <v>1.0400238726906017</v>
      </c>
      <c r="BD34">
        <v>0.99165376172089614</v>
      </c>
      <c r="BE34">
        <v>1.0385521130389668</v>
      </c>
      <c r="BF34" t="s">
        <v>111</v>
      </c>
      <c r="BQ34">
        <v>37742</v>
      </c>
      <c r="BR34">
        <v>3.85</v>
      </c>
      <c r="BS34">
        <v>3.855</v>
      </c>
      <c r="BT34">
        <v>3.86</v>
      </c>
      <c r="BU34">
        <v>0.3175</v>
      </c>
      <c r="BV34">
        <v>0.32500000000000001</v>
      </c>
      <c r="BW34">
        <v>0.33250000000000002</v>
      </c>
      <c r="BX34">
        <v>-7.0000000000000007E-2</v>
      </c>
      <c r="BZ34">
        <v>7.0000000000000007E-2</v>
      </c>
      <c r="CA34">
        <v>0</v>
      </c>
      <c r="CB34">
        <v>0</v>
      </c>
      <c r="CC34">
        <v>3.85</v>
      </c>
      <c r="CD34">
        <v>0.33250000000000002</v>
      </c>
    </row>
    <row r="35" spans="1:82">
      <c r="A35" s="22">
        <v>37865</v>
      </c>
      <c r="B35">
        <v>6.1306674491370006E-2</v>
      </c>
      <c r="D35" s="22">
        <v>36893</v>
      </c>
      <c r="E35">
        <v>259</v>
      </c>
      <c r="F35">
        <v>260</v>
      </c>
      <c r="G35">
        <v>263.5</v>
      </c>
      <c r="I35">
        <v>240.04032258064515</v>
      </c>
      <c r="J35">
        <v>241.29032258064515</v>
      </c>
      <c r="K35">
        <v>243.79032258064515</v>
      </c>
      <c r="M35" s="22">
        <v>37622</v>
      </c>
      <c r="N35">
        <v>96.5</v>
      </c>
      <c r="O35">
        <v>98</v>
      </c>
      <c r="P35">
        <v>102.5</v>
      </c>
      <c r="R35">
        <v>72</v>
      </c>
      <c r="S35">
        <v>73.5</v>
      </c>
      <c r="T35">
        <v>78</v>
      </c>
      <c r="V35">
        <v>0</v>
      </c>
      <c r="W35">
        <v>0</v>
      </c>
      <c r="X35">
        <v>0</v>
      </c>
      <c r="Z35">
        <v>1E-4</v>
      </c>
      <c r="AA35">
        <v>0.30631448169497355</v>
      </c>
      <c r="AB35">
        <v>1E-4</v>
      </c>
      <c r="AD35">
        <v>1E-4</v>
      </c>
      <c r="AE35">
        <v>0.15315724084748678</v>
      </c>
      <c r="AF35">
        <v>1E-4</v>
      </c>
      <c r="AH35">
        <v>1E-4</v>
      </c>
      <c r="AI35">
        <v>1.6</v>
      </c>
      <c r="AJ35">
        <v>1E-4</v>
      </c>
      <c r="AL35">
        <v>1E-4</v>
      </c>
      <c r="AM35">
        <v>0.8</v>
      </c>
      <c r="AN35">
        <v>1E-4</v>
      </c>
      <c r="AP35">
        <v>9</v>
      </c>
      <c r="AQ35">
        <v>0.25</v>
      </c>
      <c r="BQ35">
        <v>37773</v>
      </c>
      <c r="BR35">
        <v>3.86</v>
      </c>
      <c r="BS35">
        <v>3.8650000000000002</v>
      </c>
      <c r="BT35">
        <v>3.87</v>
      </c>
      <c r="BU35">
        <v>0.315</v>
      </c>
      <c r="BV35">
        <v>0.32250000000000001</v>
      </c>
      <c r="BW35">
        <v>0.33</v>
      </c>
      <c r="BX35">
        <v>-7.0000000000000007E-2</v>
      </c>
      <c r="BZ35">
        <v>7.0000000000000007E-2</v>
      </c>
      <c r="CA35">
        <v>0</v>
      </c>
      <c r="CB35">
        <v>0</v>
      </c>
      <c r="CC35">
        <v>3.86</v>
      </c>
      <c r="CD35">
        <v>0.33</v>
      </c>
    </row>
    <row r="36" spans="1:82">
      <c r="A36" s="22">
        <v>37895</v>
      </c>
      <c r="B36">
        <v>6.1312029559327019E-2</v>
      </c>
      <c r="D36" s="22">
        <v>36894</v>
      </c>
      <c r="E36">
        <v>259</v>
      </c>
      <c r="F36">
        <v>260</v>
      </c>
      <c r="G36">
        <v>263.5</v>
      </c>
      <c r="I36">
        <v>240.04032258064515</v>
      </c>
      <c r="J36">
        <v>241.29032258064515</v>
      </c>
      <c r="K36">
        <v>243.79032258064515</v>
      </c>
      <c r="M36" s="22">
        <v>37653</v>
      </c>
      <c r="N36">
        <v>88.5</v>
      </c>
      <c r="O36">
        <v>90</v>
      </c>
      <c r="P36">
        <v>94.5</v>
      </c>
      <c r="R36">
        <v>66</v>
      </c>
      <c r="S36">
        <v>67.5</v>
      </c>
      <c r="T36">
        <v>72</v>
      </c>
      <c r="V36">
        <v>0</v>
      </c>
      <c r="W36">
        <v>0</v>
      </c>
      <c r="X36">
        <v>0</v>
      </c>
      <c r="Z36">
        <v>1E-4</v>
      </c>
      <c r="AA36">
        <v>0.3128483435560363</v>
      </c>
      <c r="AB36">
        <v>1E-4</v>
      </c>
      <c r="AD36">
        <v>1E-4</v>
      </c>
      <c r="AE36">
        <v>0.15642417177801815</v>
      </c>
      <c r="AF36">
        <v>1E-4</v>
      </c>
      <c r="AH36">
        <v>1E-4</v>
      </c>
      <c r="AI36">
        <v>1.8</v>
      </c>
      <c r="AJ36">
        <v>1E-4</v>
      </c>
      <c r="AL36">
        <v>1E-4</v>
      </c>
      <c r="AM36">
        <v>0.9</v>
      </c>
      <c r="AN36">
        <v>1E-4</v>
      </c>
      <c r="AP36">
        <v>9</v>
      </c>
      <c r="AQ36">
        <v>0.25</v>
      </c>
      <c r="AS36" t="s">
        <v>113</v>
      </c>
      <c r="AV36" t="s">
        <v>114</v>
      </c>
      <c r="BQ36">
        <v>37803</v>
      </c>
      <c r="BR36">
        <v>3.8530000000000002</v>
      </c>
      <c r="BS36">
        <v>3.8580000000000001</v>
      </c>
      <c r="BT36">
        <v>3.863</v>
      </c>
      <c r="BU36">
        <v>0.315</v>
      </c>
      <c r="BV36">
        <v>0.32250000000000001</v>
      </c>
      <c r="BW36">
        <v>0.33</v>
      </c>
      <c r="BX36">
        <v>-7.0000000000000007E-2</v>
      </c>
      <c r="BZ36">
        <v>7.0000000000000007E-2</v>
      </c>
      <c r="CA36">
        <v>0</v>
      </c>
      <c r="CB36">
        <v>0</v>
      </c>
      <c r="CC36">
        <v>3.8530000000000002</v>
      </c>
      <c r="CD36">
        <v>0.33</v>
      </c>
    </row>
    <row r="37" spans="1:82">
      <c r="A37" s="22">
        <v>37926</v>
      </c>
      <c r="B37">
        <v>6.1321920125182013E-2</v>
      </c>
      <c r="D37" s="22">
        <v>36895</v>
      </c>
      <c r="E37">
        <v>259</v>
      </c>
      <c r="F37">
        <v>260</v>
      </c>
      <c r="G37">
        <v>263.5</v>
      </c>
      <c r="I37">
        <v>240.04032258064515</v>
      </c>
      <c r="J37">
        <v>241.29032258064515</v>
      </c>
      <c r="K37">
        <v>243.79032258064515</v>
      </c>
      <c r="M37" s="22">
        <v>37681</v>
      </c>
      <c r="N37">
        <v>82.5</v>
      </c>
      <c r="O37">
        <v>84</v>
      </c>
      <c r="P37">
        <v>88.5</v>
      </c>
      <c r="R37">
        <v>61.5</v>
      </c>
      <c r="S37">
        <v>63</v>
      </c>
      <c r="T37">
        <v>67.5</v>
      </c>
      <c r="V37">
        <v>0</v>
      </c>
      <c r="W37">
        <v>0</v>
      </c>
      <c r="X37">
        <v>0</v>
      </c>
      <c r="Z37">
        <v>1E-4</v>
      </c>
      <c r="AA37">
        <v>0.32272474558018605</v>
      </c>
      <c r="AB37">
        <v>1E-4</v>
      </c>
      <c r="AD37">
        <v>1E-4</v>
      </c>
      <c r="AE37">
        <v>0.16136237279009302</v>
      </c>
      <c r="AF37">
        <v>1E-4</v>
      </c>
      <c r="AH37">
        <v>1E-4</v>
      </c>
      <c r="AI37">
        <v>1.95</v>
      </c>
      <c r="AJ37">
        <v>1E-4</v>
      </c>
      <c r="AL37">
        <v>1E-4</v>
      </c>
      <c r="AM37">
        <v>0.97499999999999998</v>
      </c>
      <c r="AN37">
        <v>1E-4</v>
      </c>
      <c r="AP37">
        <v>10</v>
      </c>
      <c r="AQ37">
        <v>0.25</v>
      </c>
      <c r="AS37">
        <v>-5</v>
      </c>
      <c r="AT37">
        <v>1.4999999999999999E-2</v>
      </c>
      <c r="AV37">
        <v>1</v>
      </c>
      <c r="BQ37">
        <v>37834</v>
      </c>
      <c r="BR37">
        <v>3.84</v>
      </c>
      <c r="BS37">
        <v>3.8450000000000002</v>
      </c>
      <c r="BT37">
        <v>3.85</v>
      </c>
      <c r="BU37">
        <v>0.315</v>
      </c>
      <c r="BV37">
        <v>0.32250000000000001</v>
      </c>
      <c r="BW37">
        <v>0.33</v>
      </c>
      <c r="BX37">
        <v>-7.0000000000000007E-2</v>
      </c>
      <c r="BZ37">
        <v>7.0000000000000007E-2</v>
      </c>
      <c r="CA37">
        <v>0</v>
      </c>
      <c r="CB37">
        <v>0</v>
      </c>
      <c r="CC37">
        <v>3.84</v>
      </c>
      <c r="CD37">
        <v>0.33</v>
      </c>
    </row>
    <row r="38" spans="1:82">
      <c r="A38" s="22">
        <v>37956</v>
      </c>
      <c r="B38">
        <v>6.1331491640558018E-2</v>
      </c>
      <c r="D38" s="22">
        <v>36896</v>
      </c>
      <c r="E38">
        <v>259</v>
      </c>
      <c r="F38">
        <v>260</v>
      </c>
      <c r="G38">
        <v>263.5</v>
      </c>
      <c r="I38">
        <v>240.04032258064515</v>
      </c>
      <c r="J38">
        <v>241.29032258064515</v>
      </c>
      <c r="K38">
        <v>243.79032258064515</v>
      </c>
      <c r="M38" s="22">
        <v>37712</v>
      </c>
      <c r="N38">
        <v>81.5</v>
      </c>
      <c r="O38">
        <v>83</v>
      </c>
      <c r="P38">
        <v>87.5</v>
      </c>
      <c r="R38">
        <v>60.75</v>
      </c>
      <c r="S38">
        <v>62.25</v>
      </c>
      <c r="T38">
        <v>66.75</v>
      </c>
      <c r="V38">
        <v>0</v>
      </c>
      <c r="W38">
        <v>0</v>
      </c>
      <c r="X38">
        <v>0</v>
      </c>
      <c r="Z38">
        <v>1E-4</v>
      </c>
      <c r="AA38">
        <v>0.29705937106985381</v>
      </c>
      <c r="AB38">
        <v>1E-4</v>
      </c>
      <c r="AD38">
        <v>1E-4</v>
      </c>
      <c r="AE38">
        <v>0.1485296855349269</v>
      </c>
      <c r="AF38">
        <v>1E-4</v>
      </c>
      <c r="AH38">
        <v>1E-4</v>
      </c>
      <c r="AI38">
        <v>2</v>
      </c>
      <c r="AJ38">
        <v>1E-4</v>
      </c>
      <c r="AL38">
        <v>1E-4</v>
      </c>
      <c r="AM38">
        <v>1</v>
      </c>
      <c r="AN38">
        <v>1E-4</v>
      </c>
      <c r="AP38">
        <v>10</v>
      </c>
      <c r="AQ38">
        <v>0.25</v>
      </c>
      <c r="AS38">
        <v>-4.5</v>
      </c>
      <c r="AT38">
        <v>1.4999999999999999E-2</v>
      </c>
      <c r="AV38">
        <v>2</v>
      </c>
      <c r="BQ38">
        <v>37865</v>
      </c>
      <c r="BR38">
        <v>3.8519999999999999</v>
      </c>
      <c r="BS38">
        <v>3.8569999999999998</v>
      </c>
      <c r="BT38">
        <v>3.8620000000000001</v>
      </c>
      <c r="BU38">
        <v>0.315</v>
      </c>
      <c r="BV38">
        <v>0.32250000000000001</v>
      </c>
      <c r="BW38">
        <v>0.33</v>
      </c>
      <c r="BX38">
        <v>-7.0000000000000007E-2</v>
      </c>
      <c r="BZ38">
        <v>7.0000000000000007E-2</v>
      </c>
      <c r="CA38">
        <v>0</v>
      </c>
      <c r="CB38">
        <v>0</v>
      </c>
      <c r="CC38">
        <v>3.8519999999999999</v>
      </c>
      <c r="CD38">
        <v>0.33</v>
      </c>
    </row>
    <row r="39" spans="1:82">
      <c r="A39" s="22">
        <v>37987</v>
      </c>
      <c r="B39">
        <v>6.1352511923859029E-2</v>
      </c>
      <c r="D39" s="22">
        <v>36897</v>
      </c>
      <c r="E39">
        <v>259</v>
      </c>
      <c r="F39">
        <v>260</v>
      </c>
      <c r="G39">
        <v>263.5</v>
      </c>
      <c r="I39">
        <v>240.04032258064515</v>
      </c>
      <c r="J39">
        <v>241.29032258064515</v>
      </c>
      <c r="K39">
        <v>243.79032258064515</v>
      </c>
      <c r="M39" s="22">
        <v>37742</v>
      </c>
      <c r="N39">
        <v>81.5</v>
      </c>
      <c r="O39">
        <v>83</v>
      </c>
      <c r="P39">
        <v>87.5</v>
      </c>
      <c r="R39">
        <v>60.75</v>
      </c>
      <c r="S39">
        <v>62.25</v>
      </c>
      <c r="T39">
        <v>66.75</v>
      </c>
      <c r="V39">
        <v>0</v>
      </c>
      <c r="W39">
        <v>0</v>
      </c>
      <c r="X39">
        <v>0</v>
      </c>
      <c r="Z39">
        <v>1E-4</v>
      </c>
      <c r="AA39">
        <v>0.29566555462551813</v>
      </c>
      <c r="AB39">
        <v>1E-4</v>
      </c>
      <c r="AD39">
        <v>1E-4</v>
      </c>
      <c r="AE39">
        <v>0.14783277731275907</v>
      </c>
      <c r="AF39">
        <v>1E-4</v>
      </c>
      <c r="AH39">
        <v>1E-4</v>
      </c>
      <c r="AI39">
        <v>2.15</v>
      </c>
      <c r="AJ39">
        <v>1E-4</v>
      </c>
      <c r="AL39">
        <v>1E-4</v>
      </c>
      <c r="AM39">
        <v>1.075</v>
      </c>
      <c r="AN39">
        <v>1E-4</v>
      </c>
      <c r="AP39">
        <v>10</v>
      </c>
      <c r="AQ39">
        <v>0.25</v>
      </c>
      <c r="AS39">
        <v>-4</v>
      </c>
      <c r="AT39">
        <v>1.2500000000000001E-2</v>
      </c>
      <c r="AV39">
        <v>3</v>
      </c>
      <c r="BQ39">
        <v>37895</v>
      </c>
      <c r="BR39">
        <v>3.8620000000000001</v>
      </c>
      <c r="BS39">
        <v>3.867</v>
      </c>
      <c r="BT39">
        <v>3.8719999999999999</v>
      </c>
      <c r="BU39">
        <v>0.315</v>
      </c>
      <c r="BV39">
        <v>0.32250000000000001</v>
      </c>
      <c r="BW39">
        <v>0.33</v>
      </c>
      <c r="BX39">
        <v>-7.0000000000000007E-2</v>
      </c>
      <c r="BZ39">
        <v>7.0000000000000007E-2</v>
      </c>
      <c r="CA39">
        <v>0</v>
      </c>
      <c r="CB39">
        <v>0</v>
      </c>
      <c r="CC39">
        <v>3.8620000000000001</v>
      </c>
      <c r="CD39">
        <v>0.33</v>
      </c>
    </row>
    <row r="40" spans="1:82">
      <c r="A40" s="22">
        <v>38018</v>
      </c>
      <c r="B40">
        <v>6.1385403905978006E-2</v>
      </c>
      <c r="D40" s="22">
        <v>36922</v>
      </c>
      <c r="E40">
        <v>259</v>
      </c>
      <c r="F40">
        <v>260</v>
      </c>
      <c r="G40">
        <v>263.5</v>
      </c>
      <c r="I40">
        <v>240.04032258064515</v>
      </c>
      <c r="J40">
        <v>241.29032258064515</v>
      </c>
      <c r="K40">
        <v>243.79032258064515</v>
      </c>
      <c r="M40" s="22">
        <v>37773</v>
      </c>
      <c r="N40">
        <v>85.5</v>
      </c>
      <c r="O40">
        <v>87</v>
      </c>
      <c r="P40">
        <v>91.5</v>
      </c>
      <c r="R40">
        <v>63.75</v>
      </c>
      <c r="S40">
        <v>65.25</v>
      </c>
      <c r="T40">
        <v>69.75</v>
      </c>
      <c r="V40">
        <v>0</v>
      </c>
      <c r="W40">
        <v>0</v>
      </c>
      <c r="X40">
        <v>0</v>
      </c>
      <c r="Z40">
        <v>1E-4</v>
      </c>
      <c r="AA40">
        <v>0.36944198838306885</v>
      </c>
      <c r="AB40">
        <v>1E-4</v>
      </c>
      <c r="AD40">
        <v>1E-4</v>
      </c>
      <c r="AE40">
        <v>0.18472099419153443</v>
      </c>
      <c r="AF40">
        <v>1E-4</v>
      </c>
      <c r="AH40">
        <v>1E-4</v>
      </c>
      <c r="AI40">
        <v>1.95</v>
      </c>
      <c r="AJ40">
        <v>1E-4</v>
      </c>
      <c r="AL40">
        <v>1E-4</v>
      </c>
      <c r="AM40">
        <v>0.97499999999999998</v>
      </c>
      <c r="AN40">
        <v>1E-4</v>
      </c>
      <c r="AP40">
        <v>11</v>
      </c>
      <c r="AQ40">
        <v>0.25</v>
      </c>
      <c r="AS40">
        <v>-3.5</v>
      </c>
      <c r="AT40">
        <v>1.2500000000000001E-2</v>
      </c>
      <c r="AV40">
        <v>4</v>
      </c>
      <c r="BQ40">
        <v>37926</v>
      </c>
      <c r="BR40">
        <v>3.9969999999999999</v>
      </c>
      <c r="BS40">
        <v>4.0019999999999998</v>
      </c>
      <c r="BT40">
        <v>4.0069999999999997</v>
      </c>
      <c r="BU40">
        <v>0.315</v>
      </c>
      <c r="BV40">
        <v>0.32250000000000001</v>
      </c>
      <c r="BW40">
        <v>0.33</v>
      </c>
      <c r="BX40">
        <v>-7.0000000000000007E-2</v>
      </c>
      <c r="BZ40">
        <v>7.0000000000000007E-2</v>
      </c>
      <c r="CA40">
        <v>0</v>
      </c>
      <c r="CB40">
        <v>0</v>
      </c>
      <c r="CC40">
        <v>3.9969999999999999</v>
      </c>
      <c r="CD40">
        <v>0.33</v>
      </c>
    </row>
    <row r="41" spans="1:82">
      <c r="A41" s="22">
        <v>38047</v>
      </c>
      <c r="B41">
        <v>6.1416173825059019E-2</v>
      </c>
      <c r="D41" s="22">
        <v>36923</v>
      </c>
      <c r="E41">
        <v>179</v>
      </c>
      <c r="F41">
        <v>180</v>
      </c>
      <c r="G41">
        <v>183.5</v>
      </c>
      <c r="I41">
        <v>153.03571428571428</v>
      </c>
      <c r="J41">
        <v>154.28571428571428</v>
      </c>
      <c r="K41">
        <v>156.78571428571428</v>
      </c>
      <c r="M41" s="22">
        <v>37803</v>
      </c>
      <c r="N41">
        <v>128.5</v>
      </c>
      <c r="O41">
        <v>130</v>
      </c>
      <c r="P41">
        <v>134.5</v>
      </c>
      <c r="R41">
        <v>96</v>
      </c>
      <c r="S41">
        <v>97.5</v>
      </c>
      <c r="T41">
        <v>102</v>
      </c>
      <c r="V41">
        <v>0</v>
      </c>
      <c r="W41">
        <v>0</v>
      </c>
      <c r="X41">
        <v>0</v>
      </c>
      <c r="Z41">
        <v>1E-4</v>
      </c>
      <c r="AA41">
        <v>0.36831108742085233</v>
      </c>
      <c r="AB41">
        <v>1E-4</v>
      </c>
      <c r="AD41">
        <v>1E-4</v>
      </c>
      <c r="AE41">
        <v>0.18415554371042617</v>
      </c>
      <c r="AF41">
        <v>1E-4</v>
      </c>
      <c r="AH41">
        <v>1E-4</v>
      </c>
      <c r="AI41">
        <v>2.1</v>
      </c>
      <c r="AJ41">
        <v>1E-4</v>
      </c>
      <c r="AL41">
        <v>1E-4</v>
      </c>
      <c r="AM41">
        <v>1.05</v>
      </c>
      <c r="AN41">
        <v>1E-4</v>
      </c>
      <c r="AP41">
        <v>11</v>
      </c>
      <c r="AQ41">
        <v>0.25</v>
      </c>
      <c r="AS41">
        <v>-3</v>
      </c>
      <c r="AT41">
        <v>0.01</v>
      </c>
      <c r="AV41">
        <v>10</v>
      </c>
      <c r="BQ41">
        <v>37956</v>
      </c>
      <c r="BR41">
        <v>4.1269999999999998</v>
      </c>
      <c r="BS41">
        <v>4.1319999999999997</v>
      </c>
      <c r="BT41">
        <v>4.1369999999999996</v>
      </c>
      <c r="BU41">
        <v>0.3175</v>
      </c>
      <c r="BV41">
        <v>0.32500000000000001</v>
      </c>
      <c r="BW41">
        <v>0.33250000000000002</v>
      </c>
      <c r="BX41">
        <v>-7.0000000000000007E-2</v>
      </c>
      <c r="BZ41">
        <v>7.0000000000000007E-2</v>
      </c>
      <c r="CA41">
        <v>0</v>
      </c>
      <c r="CB41">
        <v>0</v>
      </c>
      <c r="CC41">
        <v>4.1269999999999998</v>
      </c>
      <c r="CD41">
        <v>0.33250000000000002</v>
      </c>
    </row>
    <row r="42" spans="1:82">
      <c r="A42" s="22">
        <v>38078</v>
      </c>
      <c r="B42">
        <v>6.1442177934566015E-2</v>
      </c>
      <c r="D42" s="22">
        <v>36951</v>
      </c>
      <c r="E42">
        <v>174</v>
      </c>
      <c r="F42">
        <v>175</v>
      </c>
      <c r="G42">
        <v>178.5</v>
      </c>
      <c r="I42">
        <v>153.58870967741936</v>
      </c>
      <c r="J42">
        <v>154.83870967741936</v>
      </c>
      <c r="K42">
        <v>157.33870967741936</v>
      </c>
      <c r="M42" s="22">
        <v>37834</v>
      </c>
      <c r="N42">
        <v>145.5</v>
      </c>
      <c r="O42">
        <v>147</v>
      </c>
      <c r="P42">
        <v>151.5</v>
      </c>
      <c r="R42">
        <v>108.75</v>
      </c>
      <c r="S42">
        <v>110.25</v>
      </c>
      <c r="T42">
        <v>114.75</v>
      </c>
      <c r="V42">
        <v>0</v>
      </c>
      <c r="W42">
        <v>0</v>
      </c>
      <c r="X42">
        <v>0</v>
      </c>
      <c r="Z42">
        <v>1E-4</v>
      </c>
      <c r="AA42">
        <v>0.42369359050386352</v>
      </c>
      <c r="AB42">
        <v>1E-4</v>
      </c>
      <c r="AD42">
        <v>1E-4</v>
      </c>
      <c r="AE42">
        <v>0.21184679525193176</v>
      </c>
      <c r="AF42">
        <v>1E-4</v>
      </c>
      <c r="AH42">
        <v>1E-4</v>
      </c>
      <c r="AI42">
        <v>2.85</v>
      </c>
      <c r="AJ42">
        <v>1E-4</v>
      </c>
      <c r="AL42">
        <v>1E-4</v>
      </c>
      <c r="AM42">
        <v>1.425</v>
      </c>
      <c r="AN42">
        <v>1E-4</v>
      </c>
      <c r="AP42">
        <v>11</v>
      </c>
      <c r="AQ42">
        <v>0.25</v>
      </c>
      <c r="AS42">
        <v>-2.5</v>
      </c>
      <c r="AT42">
        <v>5.0000000000000001E-3</v>
      </c>
      <c r="AV42">
        <v>0</v>
      </c>
      <c r="BQ42">
        <v>37987</v>
      </c>
      <c r="BR42">
        <v>4.24</v>
      </c>
      <c r="BS42">
        <v>4.2450000000000001</v>
      </c>
      <c r="BT42">
        <v>4.25</v>
      </c>
      <c r="BU42">
        <v>0.3175</v>
      </c>
      <c r="BV42">
        <v>0.32500000000000001</v>
      </c>
      <c r="BW42">
        <v>0.33250000000000002</v>
      </c>
      <c r="BX42">
        <v>-7.0000000000000007E-2</v>
      </c>
      <c r="BZ42">
        <v>7.0000000000000007E-2</v>
      </c>
      <c r="CA42">
        <v>0</v>
      </c>
      <c r="CB42">
        <v>0</v>
      </c>
      <c r="CC42">
        <v>4.24</v>
      </c>
      <c r="CD42">
        <v>0.33250000000000002</v>
      </c>
    </row>
    <row r="43" spans="1:82">
      <c r="A43" s="22">
        <v>38108</v>
      </c>
      <c r="B43">
        <v>6.1460233139234016E-2</v>
      </c>
      <c r="D43" s="22">
        <v>36982</v>
      </c>
      <c r="E43">
        <v>143</v>
      </c>
      <c r="F43">
        <v>144</v>
      </c>
      <c r="G43">
        <v>147.5</v>
      </c>
      <c r="I43">
        <v>89.416666666666657</v>
      </c>
      <c r="J43">
        <v>90.666666666666657</v>
      </c>
      <c r="K43">
        <v>93.166666666666657</v>
      </c>
      <c r="M43" s="22">
        <v>37865</v>
      </c>
      <c r="N43">
        <v>131.5</v>
      </c>
      <c r="O43">
        <v>133</v>
      </c>
      <c r="P43">
        <v>137.5</v>
      </c>
      <c r="R43">
        <v>98.25</v>
      </c>
      <c r="S43">
        <v>99.75</v>
      </c>
      <c r="T43">
        <v>104.25</v>
      </c>
      <c r="V43">
        <v>0</v>
      </c>
      <c r="W43">
        <v>0</v>
      </c>
      <c r="X43">
        <v>0</v>
      </c>
      <c r="Z43">
        <v>1E-4</v>
      </c>
      <c r="AA43">
        <v>0.38395935940413772</v>
      </c>
      <c r="AB43">
        <v>1E-4</v>
      </c>
      <c r="AD43">
        <v>1E-4</v>
      </c>
      <c r="AE43">
        <v>0.19197967970206886</v>
      </c>
      <c r="AF43">
        <v>1E-4</v>
      </c>
      <c r="AH43">
        <v>1E-4</v>
      </c>
      <c r="AI43">
        <v>2.95</v>
      </c>
      <c r="AJ43">
        <v>1E-4</v>
      </c>
      <c r="AL43">
        <v>1E-4</v>
      </c>
      <c r="AM43">
        <v>1.4750000000000001</v>
      </c>
      <c r="AN43">
        <v>1E-4</v>
      </c>
      <c r="AP43">
        <v>12</v>
      </c>
      <c r="AQ43">
        <v>0.25</v>
      </c>
      <c r="AS43">
        <v>-2</v>
      </c>
      <c r="AT43">
        <v>2.5000000000000001E-3</v>
      </c>
      <c r="AV43">
        <v>0</v>
      </c>
      <c r="BQ43">
        <v>38018</v>
      </c>
      <c r="BR43">
        <v>4.0949999999999998</v>
      </c>
      <c r="BS43">
        <v>4.0999999999999996</v>
      </c>
      <c r="BT43">
        <v>4.1050000000000004</v>
      </c>
      <c r="BU43">
        <v>0.3125</v>
      </c>
      <c r="BV43">
        <v>0.32</v>
      </c>
      <c r="BW43">
        <v>0.32750000000000001</v>
      </c>
      <c r="BX43">
        <v>-7.0000000000000007E-2</v>
      </c>
      <c r="BZ43">
        <v>7.0000000000000007E-2</v>
      </c>
      <c r="CA43">
        <v>0</v>
      </c>
      <c r="CB43">
        <v>0</v>
      </c>
      <c r="CC43">
        <v>4.0949999999999998</v>
      </c>
      <c r="CD43">
        <v>0.32750000000000001</v>
      </c>
    </row>
    <row r="44" spans="1:82">
      <c r="A44" s="22">
        <v>38139</v>
      </c>
      <c r="B44">
        <v>6.1478890184172026E-2</v>
      </c>
      <c r="D44" s="22">
        <v>37012</v>
      </c>
      <c r="E44">
        <v>141</v>
      </c>
      <c r="F44">
        <v>142</v>
      </c>
      <c r="G44">
        <v>145.5</v>
      </c>
      <c r="I44">
        <v>83.427419354838719</v>
      </c>
      <c r="J44">
        <v>84.677419354838719</v>
      </c>
      <c r="K44">
        <v>87.177419354838719</v>
      </c>
      <c r="M44" s="22">
        <v>37895</v>
      </c>
      <c r="N44">
        <v>94.5</v>
      </c>
      <c r="O44">
        <v>96</v>
      </c>
      <c r="P44">
        <v>100.5</v>
      </c>
      <c r="R44">
        <v>70.5</v>
      </c>
      <c r="S44">
        <v>72</v>
      </c>
      <c r="T44">
        <v>76.5</v>
      </c>
      <c r="V44">
        <v>0</v>
      </c>
      <c r="W44">
        <v>0</v>
      </c>
      <c r="X44">
        <v>0</v>
      </c>
      <c r="Z44">
        <v>1E-4</v>
      </c>
      <c r="AA44">
        <v>0.33295424066611046</v>
      </c>
      <c r="AB44">
        <v>1E-4</v>
      </c>
      <c r="AD44">
        <v>1E-4</v>
      </c>
      <c r="AE44">
        <v>0.16647712033305523</v>
      </c>
      <c r="AF44">
        <v>1E-4</v>
      </c>
      <c r="AH44">
        <v>1E-4</v>
      </c>
      <c r="AI44">
        <v>2.65</v>
      </c>
      <c r="AJ44">
        <v>1E-4</v>
      </c>
      <c r="AL44">
        <v>1E-4</v>
      </c>
      <c r="AM44">
        <v>1.325</v>
      </c>
      <c r="AN44">
        <v>1E-4</v>
      </c>
      <c r="AP44">
        <v>12</v>
      </c>
      <c r="AQ44">
        <v>0.25</v>
      </c>
      <c r="AS44">
        <v>-1.5</v>
      </c>
      <c r="AT44">
        <v>0</v>
      </c>
      <c r="AV44">
        <v>0</v>
      </c>
      <c r="BQ44">
        <v>38047</v>
      </c>
      <c r="BR44">
        <v>3.96</v>
      </c>
      <c r="BS44">
        <v>3.9649999999999999</v>
      </c>
      <c r="BT44">
        <v>3.97</v>
      </c>
      <c r="BU44">
        <v>0.31</v>
      </c>
      <c r="BV44">
        <v>0.3175</v>
      </c>
      <c r="BW44">
        <v>0.32500000000000001</v>
      </c>
      <c r="BX44">
        <v>-7.0000000000000007E-2</v>
      </c>
      <c r="BZ44">
        <v>7.0000000000000007E-2</v>
      </c>
      <c r="CA44">
        <v>0</v>
      </c>
      <c r="CB44">
        <v>0</v>
      </c>
      <c r="CC44">
        <v>3.96</v>
      </c>
      <c r="CD44">
        <v>0.32500000000000001</v>
      </c>
    </row>
    <row r="45" spans="1:82">
      <c r="A45" s="22">
        <v>38169</v>
      </c>
      <c r="B45">
        <v>6.1499170564736007E-2</v>
      </c>
      <c r="D45" s="22">
        <v>37043</v>
      </c>
      <c r="E45">
        <v>163</v>
      </c>
      <c r="F45">
        <v>164</v>
      </c>
      <c r="G45">
        <v>167.5</v>
      </c>
      <c r="I45">
        <v>90.083333333333329</v>
      </c>
      <c r="J45">
        <v>91.333333333333329</v>
      </c>
      <c r="K45">
        <v>93.833333333333329</v>
      </c>
      <c r="M45" s="22">
        <v>37926</v>
      </c>
      <c r="N45">
        <v>82.5</v>
      </c>
      <c r="O45">
        <v>84</v>
      </c>
      <c r="P45">
        <v>88.5</v>
      </c>
      <c r="R45">
        <v>61.5</v>
      </c>
      <c r="S45">
        <v>63</v>
      </c>
      <c r="T45">
        <v>67.5</v>
      </c>
      <c r="V45">
        <v>0</v>
      </c>
      <c r="W45">
        <v>0</v>
      </c>
      <c r="X45">
        <v>0</v>
      </c>
      <c r="Z45">
        <v>1E-4</v>
      </c>
      <c r="AA45">
        <v>0.32774350578327033</v>
      </c>
      <c r="AB45">
        <v>1E-4</v>
      </c>
      <c r="AD45">
        <v>1E-4</v>
      </c>
      <c r="AE45">
        <v>0.16387175289163516</v>
      </c>
      <c r="AF45">
        <v>1E-4</v>
      </c>
      <c r="AH45">
        <v>1E-4</v>
      </c>
      <c r="AI45">
        <v>1.9</v>
      </c>
      <c r="AJ45">
        <v>1E-4</v>
      </c>
      <c r="AL45">
        <v>1E-4</v>
      </c>
      <c r="AM45">
        <v>0.95</v>
      </c>
      <c r="AN45">
        <v>1E-4</v>
      </c>
      <c r="AP45">
        <v>12</v>
      </c>
      <c r="AQ45">
        <v>0.25</v>
      </c>
      <c r="AS45">
        <v>-1</v>
      </c>
      <c r="AT45">
        <v>0</v>
      </c>
      <c r="AV45">
        <v>0</v>
      </c>
      <c r="BQ45">
        <v>38078</v>
      </c>
      <c r="BR45">
        <v>3.8</v>
      </c>
      <c r="BS45">
        <v>3.8050000000000002</v>
      </c>
      <c r="BT45">
        <v>3.81</v>
      </c>
      <c r="BU45">
        <v>0.29249999999999998</v>
      </c>
      <c r="BV45">
        <v>0.3</v>
      </c>
      <c r="BW45">
        <v>0.3075</v>
      </c>
      <c r="BX45">
        <v>-7.0000000000000007E-2</v>
      </c>
      <c r="BZ45">
        <v>7.0000000000000007E-2</v>
      </c>
      <c r="CA45">
        <v>0</v>
      </c>
      <c r="CB45">
        <v>0</v>
      </c>
      <c r="CC45">
        <v>3.8</v>
      </c>
      <c r="CD45">
        <v>0.3075</v>
      </c>
    </row>
    <row r="46" spans="1:82">
      <c r="A46" s="22">
        <v>38200</v>
      </c>
      <c r="B46">
        <v>6.1522572692275006E-2</v>
      </c>
      <c r="D46" s="22">
        <v>37073</v>
      </c>
      <c r="E46">
        <v>183</v>
      </c>
      <c r="F46">
        <v>184</v>
      </c>
      <c r="G46">
        <v>187.5</v>
      </c>
      <c r="I46">
        <v>113.16935483870968</v>
      </c>
      <c r="J46">
        <v>114.41935483870968</v>
      </c>
      <c r="K46">
        <v>116.91935483870968</v>
      </c>
      <c r="M46" s="22">
        <v>37956</v>
      </c>
      <c r="N46">
        <v>83.5</v>
      </c>
      <c r="O46">
        <v>85</v>
      </c>
      <c r="P46">
        <v>89.5</v>
      </c>
      <c r="R46">
        <v>62.25</v>
      </c>
      <c r="S46">
        <v>63.75</v>
      </c>
      <c r="T46">
        <v>68.25</v>
      </c>
      <c r="V46">
        <v>0</v>
      </c>
      <c r="W46">
        <v>0</v>
      </c>
      <c r="X46">
        <v>0</v>
      </c>
      <c r="Z46">
        <v>1E-4</v>
      </c>
      <c r="AA46">
        <v>0.33625218235156779</v>
      </c>
      <c r="AB46">
        <v>1E-4</v>
      </c>
      <c r="AD46">
        <v>1E-4</v>
      </c>
      <c r="AE46">
        <v>0.16812609117578389</v>
      </c>
      <c r="AF46">
        <v>1E-4</v>
      </c>
      <c r="AH46">
        <v>1E-4</v>
      </c>
      <c r="AI46">
        <v>1.7</v>
      </c>
      <c r="AJ46">
        <v>1E-4</v>
      </c>
      <c r="AL46">
        <v>1E-4</v>
      </c>
      <c r="AM46">
        <v>0.85</v>
      </c>
      <c r="AN46">
        <v>1E-4</v>
      </c>
      <c r="AP46">
        <v>13</v>
      </c>
      <c r="AQ46">
        <v>0.35</v>
      </c>
      <c r="AS46">
        <v>-0.5</v>
      </c>
      <c r="AT46">
        <v>0</v>
      </c>
      <c r="AV46">
        <v>0</v>
      </c>
      <c r="BQ46">
        <v>38108</v>
      </c>
      <c r="BR46">
        <v>3.7650000000000001</v>
      </c>
      <c r="BS46">
        <v>3.77</v>
      </c>
      <c r="BT46">
        <v>3.7749999999999999</v>
      </c>
      <c r="BU46">
        <v>0.28499999999999998</v>
      </c>
      <c r="BV46">
        <v>0.29249999999999998</v>
      </c>
      <c r="BW46">
        <v>0.3</v>
      </c>
      <c r="BX46">
        <v>-7.0000000000000007E-2</v>
      </c>
      <c r="BZ46">
        <v>7.0000000000000007E-2</v>
      </c>
      <c r="CA46">
        <v>0</v>
      </c>
      <c r="CB46">
        <v>0</v>
      </c>
      <c r="CC46">
        <v>3.7650000000000001</v>
      </c>
      <c r="CD46">
        <v>0.3</v>
      </c>
    </row>
    <row r="47" spans="1:82">
      <c r="A47" s="22">
        <v>38231</v>
      </c>
      <c r="B47">
        <v>6.1545974820000016E-2</v>
      </c>
      <c r="D47" s="22">
        <v>37104</v>
      </c>
      <c r="E47">
        <v>200</v>
      </c>
      <c r="F47">
        <v>201</v>
      </c>
      <c r="G47">
        <v>204.5</v>
      </c>
      <c r="I47">
        <v>114.58870967741936</v>
      </c>
      <c r="J47">
        <v>115.83870967741936</v>
      </c>
      <c r="K47">
        <v>118.33870967741936</v>
      </c>
      <c r="M47" s="22">
        <v>37987</v>
      </c>
      <c r="N47">
        <v>87</v>
      </c>
      <c r="O47">
        <v>88.75</v>
      </c>
      <c r="P47">
        <v>93.25</v>
      </c>
      <c r="R47">
        <v>64.8125</v>
      </c>
      <c r="S47">
        <v>66.5625</v>
      </c>
      <c r="T47">
        <v>71.0625</v>
      </c>
      <c r="V47">
        <v>0</v>
      </c>
      <c r="W47">
        <v>0</v>
      </c>
      <c r="X47">
        <v>0</v>
      </c>
      <c r="Z47">
        <v>1E-4</v>
      </c>
      <c r="AA47">
        <v>0.2917196915636166</v>
      </c>
      <c r="AB47">
        <v>1E-4</v>
      </c>
      <c r="AD47">
        <v>1E-4</v>
      </c>
      <c r="AE47">
        <v>0.1458598457818083</v>
      </c>
      <c r="AF47">
        <v>1E-4</v>
      </c>
      <c r="AH47">
        <v>1E-4</v>
      </c>
      <c r="AI47">
        <v>1.6</v>
      </c>
      <c r="AJ47">
        <v>1E-4</v>
      </c>
      <c r="AL47">
        <v>1E-4</v>
      </c>
      <c r="AM47">
        <v>0.8</v>
      </c>
      <c r="AN47">
        <v>1E-4</v>
      </c>
      <c r="AP47">
        <v>13</v>
      </c>
      <c r="AQ47">
        <v>0.35</v>
      </c>
      <c r="AS47">
        <v>0</v>
      </c>
      <c r="AT47">
        <v>0</v>
      </c>
      <c r="AV47">
        <v>0</v>
      </c>
      <c r="BQ47">
        <v>38139</v>
      </c>
      <c r="BR47">
        <v>3.7850000000000001</v>
      </c>
      <c r="BS47">
        <v>3.79</v>
      </c>
      <c r="BT47">
        <v>3.7949999999999999</v>
      </c>
      <c r="BU47">
        <v>0.28249999999999997</v>
      </c>
      <c r="BV47">
        <v>0.28999999999999998</v>
      </c>
      <c r="BW47">
        <v>0.29749999999999999</v>
      </c>
      <c r="BX47">
        <v>-7.0000000000000007E-2</v>
      </c>
      <c r="BZ47">
        <v>7.0000000000000007E-2</v>
      </c>
      <c r="CA47">
        <v>0</v>
      </c>
      <c r="CB47">
        <v>0</v>
      </c>
      <c r="CC47">
        <v>3.7850000000000001</v>
      </c>
      <c r="CD47">
        <v>0.29749999999999999</v>
      </c>
    </row>
    <row r="48" spans="1:82">
      <c r="A48" s="22">
        <v>38261</v>
      </c>
      <c r="B48">
        <v>6.1569959055220017E-2</v>
      </c>
      <c r="D48" s="22">
        <v>37135</v>
      </c>
      <c r="E48">
        <v>192</v>
      </c>
      <c r="F48">
        <v>193</v>
      </c>
      <c r="G48">
        <v>196.5</v>
      </c>
      <c r="I48">
        <v>111.65</v>
      </c>
      <c r="J48">
        <v>112.9</v>
      </c>
      <c r="K48">
        <v>115.4</v>
      </c>
      <c r="M48" s="22">
        <v>38018</v>
      </c>
      <c r="N48">
        <v>79</v>
      </c>
      <c r="O48">
        <v>80.75</v>
      </c>
      <c r="P48">
        <v>85.25</v>
      </c>
      <c r="R48">
        <v>58.8125</v>
      </c>
      <c r="S48">
        <v>60.5625</v>
      </c>
      <c r="T48">
        <v>65.0625</v>
      </c>
      <c r="V48">
        <v>0</v>
      </c>
      <c r="W48">
        <v>0</v>
      </c>
      <c r="X48">
        <v>0</v>
      </c>
      <c r="Z48">
        <v>1E-4</v>
      </c>
      <c r="AA48">
        <v>0.29776537306397172</v>
      </c>
      <c r="AB48">
        <v>1E-4</v>
      </c>
      <c r="AD48">
        <v>1E-4</v>
      </c>
      <c r="AE48">
        <v>0.14888268653198586</v>
      </c>
      <c r="AF48">
        <v>1E-4</v>
      </c>
      <c r="AH48">
        <v>1E-4</v>
      </c>
      <c r="AI48">
        <v>1.8</v>
      </c>
      <c r="AJ48">
        <v>1E-4</v>
      </c>
      <c r="AL48">
        <v>1E-4</v>
      </c>
      <c r="AM48">
        <v>0.9</v>
      </c>
      <c r="AN48">
        <v>1E-4</v>
      </c>
      <c r="AP48">
        <v>13</v>
      </c>
      <c r="AQ48">
        <v>0.35</v>
      </c>
      <c r="AS48">
        <v>1</v>
      </c>
      <c r="AT48">
        <v>0</v>
      </c>
      <c r="AV48">
        <v>0</v>
      </c>
      <c r="BQ48">
        <v>38169</v>
      </c>
      <c r="BR48">
        <v>3.778</v>
      </c>
      <c r="BS48">
        <v>3.7830000000000004</v>
      </c>
      <c r="BT48">
        <v>3.7880000000000003</v>
      </c>
      <c r="BU48">
        <v>0.28000000000000003</v>
      </c>
      <c r="BV48">
        <v>0.28749999999999998</v>
      </c>
      <c r="BW48">
        <v>0.29499999999999998</v>
      </c>
      <c r="BX48">
        <v>-7.0000000000000007E-2</v>
      </c>
      <c r="BZ48">
        <v>7.0000000000000007E-2</v>
      </c>
      <c r="CA48">
        <v>0</v>
      </c>
      <c r="CB48">
        <v>0</v>
      </c>
      <c r="CC48">
        <v>3.778</v>
      </c>
      <c r="CD48">
        <v>0.29499999999999998</v>
      </c>
    </row>
    <row r="49" spans="1:82">
      <c r="A49" s="22">
        <v>38292</v>
      </c>
      <c r="B49">
        <v>6.1596029570591009E-2</v>
      </c>
      <c r="D49" s="22">
        <v>37165</v>
      </c>
      <c r="E49">
        <v>111</v>
      </c>
      <c r="F49">
        <v>112</v>
      </c>
      <c r="G49">
        <v>115.5</v>
      </c>
      <c r="I49">
        <v>90.298387096774192</v>
      </c>
      <c r="J49">
        <v>91.548387096774192</v>
      </c>
      <c r="K49">
        <v>94.048387096774192</v>
      </c>
      <c r="M49" s="22">
        <v>38047</v>
      </c>
      <c r="N49">
        <v>73</v>
      </c>
      <c r="O49">
        <v>74.75</v>
      </c>
      <c r="P49">
        <v>79.25</v>
      </c>
      <c r="R49">
        <v>54.3125</v>
      </c>
      <c r="S49">
        <v>56.0625</v>
      </c>
      <c r="T49">
        <v>60.5625</v>
      </c>
      <c r="V49">
        <v>0</v>
      </c>
      <c r="W49">
        <v>0</v>
      </c>
      <c r="X49">
        <v>0</v>
      </c>
      <c r="Z49">
        <v>1E-4</v>
      </c>
      <c r="AA49">
        <v>0.30683162305714273</v>
      </c>
      <c r="AB49">
        <v>1E-4</v>
      </c>
      <c r="AD49">
        <v>1E-4</v>
      </c>
      <c r="AE49">
        <v>0.15341581152857137</v>
      </c>
      <c r="AF49">
        <v>1E-4</v>
      </c>
      <c r="AH49">
        <v>1E-4</v>
      </c>
      <c r="AI49">
        <v>1.95</v>
      </c>
      <c r="AJ49">
        <v>1E-4</v>
      </c>
      <c r="AL49">
        <v>1E-4</v>
      </c>
      <c r="AM49">
        <v>0.97499999999999998</v>
      </c>
      <c r="AN49">
        <v>1E-4</v>
      </c>
      <c r="AP49">
        <v>14</v>
      </c>
      <c r="AQ49">
        <v>0.35</v>
      </c>
      <c r="AS49">
        <v>2</v>
      </c>
      <c r="AT49">
        <v>0</v>
      </c>
      <c r="AV49">
        <v>0</v>
      </c>
      <c r="BQ49">
        <v>38200</v>
      </c>
      <c r="BR49">
        <v>3.78</v>
      </c>
      <c r="BS49">
        <v>3.7850000000000001</v>
      </c>
      <c r="BT49">
        <v>3.79</v>
      </c>
      <c r="BU49">
        <v>0.28000000000000003</v>
      </c>
      <c r="BV49">
        <v>0.28749999999999998</v>
      </c>
      <c r="BW49">
        <v>0.29499999999999998</v>
      </c>
      <c r="BX49">
        <v>-7.0000000000000007E-2</v>
      </c>
      <c r="BZ49">
        <v>7.0000000000000007E-2</v>
      </c>
      <c r="CA49">
        <v>0</v>
      </c>
      <c r="CB49">
        <v>0</v>
      </c>
      <c r="CC49">
        <v>3.78</v>
      </c>
      <c r="CD49">
        <v>0.29499999999999998</v>
      </c>
    </row>
    <row r="50" spans="1:82">
      <c r="A50" s="22">
        <v>38322</v>
      </c>
      <c r="B50">
        <v>6.1621259101810003E-2</v>
      </c>
      <c r="D50" s="22">
        <v>37196</v>
      </c>
      <c r="E50">
        <v>115</v>
      </c>
      <c r="F50">
        <v>116</v>
      </c>
      <c r="G50">
        <v>119.5</v>
      </c>
      <c r="I50">
        <v>85.75</v>
      </c>
      <c r="J50">
        <v>87</v>
      </c>
      <c r="K50">
        <v>89.5</v>
      </c>
      <c r="M50" s="22">
        <v>38078</v>
      </c>
      <c r="N50">
        <v>70.75</v>
      </c>
      <c r="O50">
        <v>72.5</v>
      </c>
      <c r="P50">
        <v>77</v>
      </c>
      <c r="R50">
        <v>52.625</v>
      </c>
      <c r="S50">
        <v>54.375</v>
      </c>
      <c r="T50">
        <v>58.875</v>
      </c>
      <c r="V50">
        <v>0</v>
      </c>
      <c r="W50">
        <v>0</v>
      </c>
      <c r="X50">
        <v>0</v>
      </c>
      <c r="Z50">
        <v>1E-4</v>
      </c>
      <c r="AA50">
        <v>0.28389087878891667</v>
      </c>
      <c r="AB50">
        <v>1E-4</v>
      </c>
      <c r="AD50">
        <v>1E-4</v>
      </c>
      <c r="AE50">
        <v>0.14194543939445833</v>
      </c>
      <c r="AF50">
        <v>1E-4</v>
      </c>
      <c r="AH50">
        <v>1E-4</v>
      </c>
      <c r="AI50">
        <v>2</v>
      </c>
      <c r="AJ50">
        <v>1E-4</v>
      </c>
      <c r="AL50">
        <v>1E-4</v>
      </c>
      <c r="AM50">
        <v>1</v>
      </c>
      <c r="AN50">
        <v>1E-4</v>
      </c>
      <c r="AP50">
        <v>14</v>
      </c>
      <c r="AQ50">
        <v>0.35</v>
      </c>
      <c r="AS50">
        <v>3</v>
      </c>
      <c r="AT50">
        <v>0.01</v>
      </c>
      <c r="AV50">
        <v>0</v>
      </c>
      <c r="BQ50">
        <v>38231</v>
      </c>
      <c r="BR50">
        <v>3.7970000000000002</v>
      </c>
      <c r="BS50">
        <v>3.802</v>
      </c>
      <c r="BT50">
        <v>3.8069999999999999</v>
      </c>
      <c r="BU50">
        <v>0.28000000000000003</v>
      </c>
      <c r="BV50">
        <v>0.28749999999999998</v>
      </c>
      <c r="BW50">
        <v>0.29499999999999998</v>
      </c>
      <c r="BX50">
        <v>-7.0000000000000007E-2</v>
      </c>
      <c r="BZ50">
        <v>7.0000000000000007E-2</v>
      </c>
      <c r="CA50">
        <v>0</v>
      </c>
      <c r="CB50">
        <v>0</v>
      </c>
      <c r="CC50">
        <v>3.7970000000000002</v>
      </c>
      <c r="CD50">
        <v>0.29499999999999998</v>
      </c>
    </row>
    <row r="51" spans="1:82">
      <c r="A51" s="22">
        <v>38353</v>
      </c>
      <c r="B51">
        <v>6.1683294741668011E-2</v>
      </c>
      <c r="D51" s="22">
        <v>37226</v>
      </c>
      <c r="E51">
        <v>117</v>
      </c>
      <c r="F51">
        <v>118</v>
      </c>
      <c r="G51">
        <v>121.5</v>
      </c>
      <c r="I51">
        <v>83.782258064516128</v>
      </c>
      <c r="J51">
        <v>85.032258064516128</v>
      </c>
      <c r="K51">
        <v>87.532258064516128</v>
      </c>
      <c r="M51" s="22">
        <v>38108</v>
      </c>
      <c r="N51">
        <v>70.75</v>
      </c>
      <c r="O51">
        <v>72.5</v>
      </c>
      <c r="P51">
        <v>77</v>
      </c>
      <c r="R51">
        <v>52.625</v>
      </c>
      <c r="S51">
        <v>54.375</v>
      </c>
      <c r="T51">
        <v>58.875</v>
      </c>
      <c r="V51">
        <v>0</v>
      </c>
      <c r="W51">
        <v>0</v>
      </c>
      <c r="X51">
        <v>0</v>
      </c>
      <c r="Z51">
        <v>1E-4</v>
      </c>
      <c r="AA51">
        <v>0.28280088302790229</v>
      </c>
      <c r="AB51">
        <v>1E-4</v>
      </c>
      <c r="AD51">
        <v>1E-4</v>
      </c>
      <c r="AE51">
        <v>0.14140044151395115</v>
      </c>
      <c r="AF51">
        <v>1E-4</v>
      </c>
      <c r="AH51">
        <v>1E-4</v>
      </c>
      <c r="AI51">
        <v>2.15</v>
      </c>
      <c r="AJ51">
        <v>1E-4</v>
      </c>
      <c r="AL51">
        <v>1E-4</v>
      </c>
      <c r="AM51">
        <v>1.075</v>
      </c>
      <c r="AN51">
        <v>1E-4</v>
      </c>
      <c r="AP51">
        <v>14</v>
      </c>
      <c r="AQ51">
        <v>0.35</v>
      </c>
      <c r="AS51">
        <v>4</v>
      </c>
      <c r="AT51">
        <v>1.4999999999999999E-2</v>
      </c>
      <c r="AV51">
        <v>0</v>
      </c>
      <c r="BQ51">
        <v>38261</v>
      </c>
      <c r="BR51">
        <v>3.8069999999999999</v>
      </c>
      <c r="BS51">
        <v>3.8119999999999998</v>
      </c>
      <c r="BT51">
        <v>3.8170000000000002</v>
      </c>
      <c r="BU51">
        <v>0.28000000000000003</v>
      </c>
      <c r="BV51">
        <v>0.28749999999999998</v>
      </c>
      <c r="BW51">
        <v>0.29499999999999998</v>
      </c>
      <c r="BX51">
        <v>-7.0000000000000007E-2</v>
      </c>
      <c r="BZ51">
        <v>7.0000000000000007E-2</v>
      </c>
      <c r="CA51">
        <v>0</v>
      </c>
      <c r="CB51">
        <v>0</v>
      </c>
      <c r="CC51">
        <v>3.8069999999999999</v>
      </c>
      <c r="CD51">
        <v>0.29499999999999998</v>
      </c>
    </row>
    <row r="52" spans="1:82">
      <c r="A52" s="22">
        <v>38384</v>
      </c>
      <c r="B52">
        <v>6.1774948721184005E-2</v>
      </c>
      <c r="D52" s="22">
        <v>37257</v>
      </c>
      <c r="E52">
        <v>96.75</v>
      </c>
      <c r="F52">
        <v>98</v>
      </c>
      <c r="G52">
        <v>102.5</v>
      </c>
      <c r="I52">
        <v>64.975806451612897</v>
      </c>
      <c r="J52">
        <v>66.225806451612897</v>
      </c>
      <c r="K52">
        <v>69.225806451612897</v>
      </c>
      <c r="M52" s="22">
        <v>38139</v>
      </c>
      <c r="N52">
        <v>74.75</v>
      </c>
      <c r="O52">
        <v>76.5</v>
      </c>
      <c r="P52">
        <v>81</v>
      </c>
      <c r="R52">
        <v>55.625</v>
      </c>
      <c r="S52">
        <v>57.375</v>
      </c>
      <c r="T52">
        <v>61.875</v>
      </c>
      <c r="V52">
        <v>0</v>
      </c>
      <c r="W52">
        <v>0</v>
      </c>
      <c r="X52">
        <v>0</v>
      </c>
      <c r="Z52">
        <v>1E-4</v>
      </c>
      <c r="AA52">
        <v>0.34955178897153477</v>
      </c>
      <c r="AB52">
        <v>1E-4</v>
      </c>
      <c r="AD52">
        <v>1E-4</v>
      </c>
      <c r="AE52">
        <v>0.17477589448576739</v>
      </c>
      <c r="AF52">
        <v>1E-4</v>
      </c>
      <c r="AH52">
        <v>1E-4</v>
      </c>
      <c r="AI52">
        <v>1.95</v>
      </c>
      <c r="AJ52">
        <v>1E-4</v>
      </c>
      <c r="AL52">
        <v>1E-4</v>
      </c>
      <c r="AM52">
        <v>0.97499999999999998</v>
      </c>
      <c r="AN52">
        <v>1E-4</v>
      </c>
      <c r="AP52">
        <v>15</v>
      </c>
      <c r="AQ52">
        <v>0.35</v>
      </c>
      <c r="AS52">
        <v>5</v>
      </c>
      <c r="AT52">
        <v>1.7500000000000002E-2</v>
      </c>
      <c r="AV52">
        <v>0</v>
      </c>
      <c r="BQ52">
        <v>38292</v>
      </c>
      <c r="BR52">
        <v>3.952</v>
      </c>
      <c r="BS52">
        <v>3.9569999999999999</v>
      </c>
      <c r="BT52">
        <v>3.9620000000000002</v>
      </c>
      <c r="BU52">
        <v>0.28249999999999997</v>
      </c>
      <c r="BV52">
        <v>0.28999999999999998</v>
      </c>
      <c r="BW52">
        <v>0.29749999999999999</v>
      </c>
      <c r="BX52">
        <v>-7.0000000000000007E-2</v>
      </c>
      <c r="BZ52">
        <v>7.0000000000000007E-2</v>
      </c>
      <c r="CA52">
        <v>0</v>
      </c>
      <c r="CB52">
        <v>0</v>
      </c>
      <c r="CC52">
        <v>3.952</v>
      </c>
      <c r="CD52">
        <v>0.29749999999999999</v>
      </c>
    </row>
    <row r="53" spans="1:82">
      <c r="A53" s="22">
        <v>38412</v>
      </c>
      <c r="B53">
        <v>6.1857732963145014E-2</v>
      </c>
      <c r="D53" s="22">
        <v>37288</v>
      </c>
      <c r="E53">
        <v>88.75</v>
      </c>
      <c r="F53">
        <v>90</v>
      </c>
      <c r="G53">
        <v>94.5</v>
      </c>
      <c r="I53">
        <v>60.464285714285701</v>
      </c>
      <c r="J53">
        <v>61.714285714285701</v>
      </c>
      <c r="K53">
        <v>64.714285714285694</v>
      </c>
      <c r="M53" s="22">
        <v>38169</v>
      </c>
      <c r="N53">
        <v>120.25</v>
      </c>
      <c r="O53">
        <v>122</v>
      </c>
      <c r="P53">
        <v>126.5</v>
      </c>
      <c r="R53">
        <v>84.125</v>
      </c>
      <c r="S53">
        <v>85.875</v>
      </c>
      <c r="T53">
        <v>90.375</v>
      </c>
      <c r="V53">
        <v>0</v>
      </c>
      <c r="W53">
        <v>0</v>
      </c>
      <c r="X53">
        <v>0</v>
      </c>
      <c r="Z53">
        <v>1E-4</v>
      </c>
      <c r="AA53">
        <v>0.34875554250039925</v>
      </c>
      <c r="AB53">
        <v>1E-4</v>
      </c>
      <c r="AD53">
        <v>1E-4</v>
      </c>
      <c r="AE53">
        <v>0.17437777125019963</v>
      </c>
      <c r="AF53">
        <v>1E-4</v>
      </c>
      <c r="AH53">
        <v>1E-4</v>
      </c>
      <c r="AI53">
        <v>2.1</v>
      </c>
      <c r="AJ53">
        <v>1E-4</v>
      </c>
      <c r="AL53">
        <v>1E-4</v>
      </c>
      <c r="AM53">
        <v>1.05</v>
      </c>
      <c r="AN53">
        <v>1E-4</v>
      </c>
      <c r="AP53">
        <v>15</v>
      </c>
      <c r="AQ53">
        <v>0.35</v>
      </c>
      <c r="AS53">
        <v>6</v>
      </c>
      <c r="AT53">
        <v>2.5000000000000001E-2</v>
      </c>
      <c r="AV53">
        <v>0</v>
      </c>
      <c r="BQ53">
        <v>38322</v>
      </c>
      <c r="BR53">
        <v>4.0919999999999996</v>
      </c>
      <c r="BS53">
        <v>4.0969999999999995</v>
      </c>
      <c r="BT53">
        <v>4.1020000000000003</v>
      </c>
      <c r="BU53">
        <v>0.28499999999999998</v>
      </c>
      <c r="BV53">
        <v>0.29249999999999998</v>
      </c>
      <c r="BW53">
        <v>0.3</v>
      </c>
      <c r="BX53">
        <v>-7.0000000000000007E-2</v>
      </c>
      <c r="BZ53">
        <v>7.0000000000000007E-2</v>
      </c>
      <c r="CA53">
        <v>0</v>
      </c>
      <c r="CB53">
        <v>0</v>
      </c>
      <c r="CC53">
        <v>4.0919999999999996</v>
      </c>
      <c r="CD53">
        <v>0.3</v>
      </c>
    </row>
    <row r="54" spans="1:82">
      <c r="A54" s="22">
        <v>38443</v>
      </c>
      <c r="B54">
        <v>6.1949386947968005E-2</v>
      </c>
      <c r="D54" s="22">
        <v>37316</v>
      </c>
      <c r="E54">
        <v>82.75</v>
      </c>
      <c r="F54">
        <v>84</v>
      </c>
      <c r="G54">
        <v>88.5</v>
      </c>
      <c r="I54">
        <v>49.846774193548384</v>
      </c>
      <c r="J54">
        <v>51.096774193548384</v>
      </c>
      <c r="K54">
        <v>54.096774193548384</v>
      </c>
      <c r="M54" s="22">
        <v>38200</v>
      </c>
      <c r="N54">
        <v>137.25</v>
      </c>
      <c r="O54">
        <v>139</v>
      </c>
      <c r="P54">
        <v>143.5</v>
      </c>
      <c r="R54">
        <v>96.875</v>
      </c>
      <c r="S54">
        <v>98.625</v>
      </c>
      <c r="T54">
        <v>103.125</v>
      </c>
      <c r="V54">
        <v>0</v>
      </c>
      <c r="W54">
        <v>0</v>
      </c>
      <c r="X54">
        <v>0</v>
      </c>
      <c r="Z54">
        <v>1E-4</v>
      </c>
      <c r="AA54">
        <v>0.3990489852089496</v>
      </c>
      <c r="AB54">
        <v>1E-4</v>
      </c>
      <c r="AD54">
        <v>1E-4</v>
      </c>
      <c r="AE54">
        <v>0.1995244926044748</v>
      </c>
      <c r="AF54">
        <v>1E-4</v>
      </c>
      <c r="AH54">
        <v>1E-4</v>
      </c>
      <c r="AI54">
        <v>2.85</v>
      </c>
      <c r="AJ54">
        <v>1E-4</v>
      </c>
      <c r="AL54">
        <v>1E-4</v>
      </c>
      <c r="AM54">
        <v>1.425</v>
      </c>
      <c r="AN54">
        <v>1E-4</v>
      </c>
      <c r="AP54">
        <v>15</v>
      </c>
      <c r="AQ54">
        <v>0.35</v>
      </c>
      <c r="AS54">
        <v>7</v>
      </c>
      <c r="AT54">
        <v>3.5000000000000003E-2</v>
      </c>
      <c r="AV54">
        <v>0</v>
      </c>
      <c r="BQ54">
        <v>38353</v>
      </c>
      <c r="BR54">
        <v>4.2300000000000004</v>
      </c>
      <c r="BS54">
        <v>4.2350000000000003</v>
      </c>
      <c r="BT54">
        <v>4.24</v>
      </c>
      <c r="BU54">
        <v>0.28499999999999998</v>
      </c>
      <c r="BV54">
        <v>0.29249999999999998</v>
      </c>
      <c r="BW54">
        <v>0.3</v>
      </c>
      <c r="BX54">
        <v>-7.0000000000000007E-2</v>
      </c>
      <c r="BZ54">
        <v>7.0000000000000007E-2</v>
      </c>
      <c r="CA54">
        <v>0</v>
      </c>
      <c r="CB54">
        <v>0</v>
      </c>
      <c r="CC54">
        <v>4.2300000000000004</v>
      </c>
      <c r="CD54">
        <v>0.3</v>
      </c>
    </row>
    <row r="55" spans="1:82">
      <c r="A55" s="22">
        <v>38473</v>
      </c>
      <c r="B55">
        <v>6.2038084355291005E-2</v>
      </c>
      <c r="D55" s="22">
        <v>37347</v>
      </c>
      <c r="E55">
        <v>81.75</v>
      </c>
      <c r="F55">
        <v>83</v>
      </c>
      <c r="G55">
        <v>87.5</v>
      </c>
      <c r="I55">
        <v>49.283333333333324</v>
      </c>
      <c r="J55">
        <v>50.533333333333324</v>
      </c>
      <c r="K55">
        <v>53.533333333333324</v>
      </c>
      <c r="M55" s="22">
        <v>38231</v>
      </c>
      <c r="N55">
        <v>123.25</v>
      </c>
      <c r="O55">
        <v>125</v>
      </c>
      <c r="P55">
        <v>129.5</v>
      </c>
      <c r="R55">
        <v>86.375</v>
      </c>
      <c r="S55">
        <v>88.125</v>
      </c>
      <c r="T55">
        <v>92.625</v>
      </c>
      <c r="V55">
        <v>0</v>
      </c>
      <c r="W55">
        <v>0</v>
      </c>
      <c r="X55">
        <v>0</v>
      </c>
      <c r="Z55">
        <v>1E-4</v>
      </c>
      <c r="AA55">
        <v>0.36336968660605379</v>
      </c>
      <c r="AB55">
        <v>1E-4</v>
      </c>
      <c r="AD55">
        <v>1E-4</v>
      </c>
      <c r="AE55">
        <v>0.18168484330302689</v>
      </c>
      <c r="AF55">
        <v>1E-4</v>
      </c>
      <c r="AH55">
        <v>1E-4</v>
      </c>
      <c r="AI55">
        <v>2.95</v>
      </c>
      <c r="AJ55">
        <v>1E-4</v>
      </c>
      <c r="AL55">
        <v>1E-4</v>
      </c>
      <c r="AM55">
        <v>1.4750000000000001</v>
      </c>
      <c r="AN55">
        <v>1E-4</v>
      </c>
      <c r="AP55">
        <v>16</v>
      </c>
      <c r="AQ55">
        <v>0.35</v>
      </c>
      <c r="AS55">
        <v>8</v>
      </c>
      <c r="AT55">
        <v>0.04</v>
      </c>
      <c r="AV55">
        <v>0</v>
      </c>
      <c r="BQ55">
        <v>38384</v>
      </c>
      <c r="BR55">
        <v>4.085</v>
      </c>
      <c r="BS55">
        <v>4.09</v>
      </c>
      <c r="BT55">
        <v>4.0949999999999998</v>
      </c>
      <c r="BU55">
        <v>0.27500000000000002</v>
      </c>
      <c r="BV55">
        <v>0.28249999999999997</v>
      </c>
      <c r="BW55">
        <v>0.28999999999999998</v>
      </c>
      <c r="BX55">
        <v>-7.0000000000000007E-2</v>
      </c>
      <c r="BZ55">
        <v>7.0000000000000007E-2</v>
      </c>
      <c r="CA55">
        <v>0</v>
      </c>
      <c r="CB55">
        <v>0</v>
      </c>
      <c r="CC55">
        <v>4.085</v>
      </c>
      <c r="CD55">
        <v>0.28999999999999998</v>
      </c>
    </row>
    <row r="56" spans="1:82">
      <c r="A56" s="22">
        <v>38504</v>
      </c>
      <c r="B56">
        <v>6.2129738345602023E-2</v>
      </c>
      <c r="D56" s="22">
        <v>37377</v>
      </c>
      <c r="E56">
        <v>81.75</v>
      </c>
      <c r="F56">
        <v>83</v>
      </c>
      <c r="G56">
        <v>87.5</v>
      </c>
      <c r="I56">
        <v>48.766129032258064</v>
      </c>
      <c r="J56">
        <v>50.016129032258064</v>
      </c>
      <c r="K56">
        <v>53.016129032258064</v>
      </c>
      <c r="M56" s="22">
        <v>38261</v>
      </c>
      <c r="N56">
        <v>84.75</v>
      </c>
      <c r="O56">
        <v>86.5</v>
      </c>
      <c r="P56">
        <v>91</v>
      </c>
      <c r="R56">
        <v>63.125</v>
      </c>
      <c r="S56">
        <v>64.875</v>
      </c>
      <c r="T56">
        <v>69.375</v>
      </c>
      <c r="V56">
        <v>0</v>
      </c>
      <c r="W56">
        <v>0</v>
      </c>
      <c r="X56">
        <v>0</v>
      </c>
      <c r="Z56">
        <v>1E-4</v>
      </c>
      <c r="AA56">
        <v>0.31742513897565194</v>
      </c>
      <c r="AB56">
        <v>1E-4</v>
      </c>
      <c r="AD56">
        <v>1E-4</v>
      </c>
      <c r="AE56">
        <v>0.15871256948782597</v>
      </c>
      <c r="AF56">
        <v>1E-4</v>
      </c>
      <c r="AH56">
        <v>1E-4</v>
      </c>
      <c r="AI56">
        <v>2.65</v>
      </c>
      <c r="AJ56">
        <v>1E-4</v>
      </c>
      <c r="AL56">
        <v>1E-4</v>
      </c>
      <c r="AM56">
        <v>1.325</v>
      </c>
      <c r="AN56">
        <v>1E-4</v>
      </c>
      <c r="AP56">
        <v>16</v>
      </c>
      <c r="AQ56">
        <v>0.35</v>
      </c>
      <c r="AS56">
        <v>9</v>
      </c>
      <c r="AT56">
        <v>5.5E-2</v>
      </c>
      <c r="AV56">
        <v>0</v>
      </c>
      <c r="BQ56">
        <v>38412</v>
      </c>
      <c r="BR56">
        <v>3.95</v>
      </c>
      <c r="BS56">
        <v>3.9550000000000001</v>
      </c>
      <c r="BT56">
        <v>3.96</v>
      </c>
      <c r="BU56">
        <v>0.26500000000000001</v>
      </c>
      <c r="BV56">
        <v>0.27250000000000002</v>
      </c>
      <c r="BW56">
        <v>0.28000000000000003</v>
      </c>
      <c r="BX56">
        <v>-7.0000000000000007E-2</v>
      </c>
      <c r="BZ56">
        <v>7.0000000000000007E-2</v>
      </c>
      <c r="CA56">
        <v>0</v>
      </c>
      <c r="CB56">
        <v>0</v>
      </c>
      <c r="CC56">
        <v>3.95</v>
      </c>
      <c r="CD56">
        <v>0.28000000000000003</v>
      </c>
    </row>
    <row r="57" spans="1:82">
      <c r="A57" s="22">
        <v>38534</v>
      </c>
      <c r="B57">
        <v>6.2218435758234013E-2</v>
      </c>
      <c r="D57" s="22">
        <v>37408</v>
      </c>
      <c r="E57">
        <v>85.75</v>
      </c>
      <c r="F57">
        <v>87</v>
      </c>
      <c r="G57">
        <v>91.5</v>
      </c>
      <c r="I57">
        <v>51.666666666666657</v>
      </c>
      <c r="J57">
        <v>52.916666666666657</v>
      </c>
      <c r="K57">
        <v>55.916666666666657</v>
      </c>
      <c r="M57" s="22">
        <v>38292</v>
      </c>
      <c r="N57">
        <v>72.75</v>
      </c>
      <c r="O57">
        <v>74.5</v>
      </c>
      <c r="P57">
        <v>79</v>
      </c>
      <c r="R57">
        <v>54.125</v>
      </c>
      <c r="S57">
        <v>55.875</v>
      </c>
      <c r="T57">
        <v>60.375</v>
      </c>
      <c r="V57">
        <v>0</v>
      </c>
      <c r="W57">
        <v>0</v>
      </c>
      <c r="X57">
        <v>0</v>
      </c>
      <c r="Z57">
        <v>1E-4</v>
      </c>
      <c r="AA57">
        <v>0.31290874304514898</v>
      </c>
      <c r="AB57">
        <v>1E-4</v>
      </c>
      <c r="AD57">
        <v>1E-4</v>
      </c>
      <c r="AE57">
        <v>0.15645437152257449</v>
      </c>
      <c r="AF57">
        <v>1E-4</v>
      </c>
      <c r="AH57">
        <v>1E-4</v>
      </c>
      <c r="AI57">
        <v>1.9</v>
      </c>
      <c r="AJ57">
        <v>1E-4</v>
      </c>
      <c r="AL57">
        <v>1E-4</v>
      </c>
      <c r="AM57">
        <v>0.95</v>
      </c>
      <c r="AN57">
        <v>1E-4</v>
      </c>
      <c r="AP57">
        <v>16</v>
      </c>
      <c r="AQ57">
        <v>0.35</v>
      </c>
      <c r="AS57">
        <v>10</v>
      </c>
      <c r="AT57">
        <v>7.0000000000000007E-2</v>
      </c>
      <c r="BQ57">
        <v>38443</v>
      </c>
      <c r="BR57">
        <v>3.79</v>
      </c>
      <c r="BS57">
        <v>3.7949999999999999</v>
      </c>
      <c r="BT57">
        <v>3.8</v>
      </c>
      <c r="BU57">
        <v>0.2475</v>
      </c>
      <c r="BV57">
        <v>0.255</v>
      </c>
      <c r="BW57">
        <v>0.26250000000000001</v>
      </c>
      <c r="BX57">
        <v>-7.0000000000000007E-2</v>
      </c>
      <c r="BZ57">
        <v>7.0000000000000007E-2</v>
      </c>
      <c r="CA57">
        <v>0</v>
      </c>
      <c r="CB57">
        <v>0</v>
      </c>
      <c r="CC57">
        <v>3.79</v>
      </c>
      <c r="CD57">
        <v>0.26250000000000001</v>
      </c>
    </row>
    <row r="58" spans="1:82">
      <c r="A58" s="22">
        <v>38565</v>
      </c>
      <c r="B58">
        <v>6.2310089754032003E-2</v>
      </c>
      <c r="D58" s="22">
        <v>37438</v>
      </c>
      <c r="E58">
        <v>128.75</v>
      </c>
      <c r="F58">
        <v>130</v>
      </c>
      <c r="G58">
        <v>134.5</v>
      </c>
      <c r="I58">
        <v>63.846774193548384</v>
      </c>
      <c r="J58">
        <v>65.096774193548384</v>
      </c>
      <c r="K58">
        <v>68.096774193548384</v>
      </c>
      <c r="M58" s="22">
        <v>38322</v>
      </c>
      <c r="N58">
        <v>73.75</v>
      </c>
      <c r="O58">
        <v>75.5</v>
      </c>
      <c r="P58">
        <v>80</v>
      </c>
      <c r="R58">
        <v>54.875</v>
      </c>
      <c r="S58">
        <v>56.625</v>
      </c>
      <c r="T58">
        <v>61.125</v>
      </c>
      <c r="V58">
        <v>0</v>
      </c>
      <c r="W58">
        <v>0</v>
      </c>
      <c r="X58">
        <v>0</v>
      </c>
      <c r="Z58">
        <v>1E-4</v>
      </c>
      <c r="AA58">
        <v>0.32083162521371839</v>
      </c>
      <c r="AB58">
        <v>1E-4</v>
      </c>
      <c r="AD58">
        <v>1E-4</v>
      </c>
      <c r="AE58">
        <v>0.16041581260685919</v>
      </c>
      <c r="AF58">
        <v>1E-4</v>
      </c>
      <c r="AH58">
        <v>1E-4</v>
      </c>
      <c r="AI58">
        <v>1.7</v>
      </c>
      <c r="AJ58">
        <v>1E-4</v>
      </c>
      <c r="AL58">
        <v>1E-4</v>
      </c>
      <c r="AM58">
        <v>0.85</v>
      </c>
      <c r="AN58">
        <v>1E-4</v>
      </c>
      <c r="AP58">
        <v>17</v>
      </c>
      <c r="AQ58">
        <v>0.35</v>
      </c>
      <c r="BQ58">
        <v>38473</v>
      </c>
      <c r="BR58">
        <v>3.7549999999999999</v>
      </c>
      <c r="BS58">
        <v>3.76</v>
      </c>
      <c r="BT58">
        <v>3.7650000000000001</v>
      </c>
      <c r="BU58">
        <v>0.24249999999999999</v>
      </c>
      <c r="BV58">
        <v>0.25</v>
      </c>
      <c r="BW58">
        <v>0.25750000000000001</v>
      </c>
      <c r="BX58">
        <v>-7.0000000000000007E-2</v>
      </c>
      <c r="BZ58">
        <v>7.0000000000000007E-2</v>
      </c>
      <c r="CA58">
        <v>0</v>
      </c>
      <c r="CB58">
        <v>0</v>
      </c>
      <c r="CC58">
        <v>3.7549999999999999</v>
      </c>
      <c r="CD58">
        <v>0.25750000000000001</v>
      </c>
    </row>
    <row r="59" spans="1:82">
      <c r="A59" s="22">
        <v>38596</v>
      </c>
      <c r="B59">
        <v>6.2401743752617027E-2</v>
      </c>
      <c r="D59" s="22">
        <v>37469</v>
      </c>
      <c r="E59">
        <v>145.75</v>
      </c>
      <c r="F59">
        <v>147</v>
      </c>
      <c r="G59">
        <v>151.5</v>
      </c>
      <c r="I59">
        <v>67.16935483870968</v>
      </c>
      <c r="J59">
        <v>68.41935483870968</v>
      </c>
      <c r="K59">
        <v>71.41935483870968</v>
      </c>
      <c r="M59" s="22">
        <v>38353</v>
      </c>
      <c r="N59">
        <v>82.25</v>
      </c>
      <c r="O59">
        <v>84.25</v>
      </c>
      <c r="P59">
        <v>88.75</v>
      </c>
      <c r="R59">
        <v>61.1875</v>
      </c>
      <c r="S59">
        <v>63.1875</v>
      </c>
      <c r="T59">
        <v>67.6875</v>
      </c>
      <c r="V59">
        <v>0</v>
      </c>
      <c r="W59">
        <v>0</v>
      </c>
      <c r="X59">
        <v>0</v>
      </c>
      <c r="Z59">
        <v>1E-4</v>
      </c>
      <c r="AA59">
        <v>0.28179162369489386</v>
      </c>
      <c r="AB59">
        <v>1E-4</v>
      </c>
      <c r="AD59">
        <v>1E-4</v>
      </c>
      <c r="AE59">
        <v>0.14089581184744693</v>
      </c>
      <c r="AF59">
        <v>1E-4</v>
      </c>
      <c r="AH59">
        <v>1E-4</v>
      </c>
      <c r="AI59">
        <v>1.6</v>
      </c>
      <c r="AJ59">
        <v>1E-4</v>
      </c>
      <c r="AL59">
        <v>1E-4</v>
      </c>
      <c r="AM59">
        <v>0.8</v>
      </c>
      <c r="AN59">
        <v>1E-4</v>
      </c>
      <c r="AP59">
        <v>17</v>
      </c>
      <c r="AQ59">
        <v>0.35</v>
      </c>
      <c r="BQ59">
        <v>38504</v>
      </c>
      <c r="BR59">
        <v>3.7749999999999999</v>
      </c>
      <c r="BS59">
        <v>3.78</v>
      </c>
      <c r="BT59">
        <v>3.7850000000000001</v>
      </c>
      <c r="BU59">
        <v>0.23749999999999999</v>
      </c>
      <c r="BV59">
        <v>0.245</v>
      </c>
      <c r="BW59">
        <v>0.2525</v>
      </c>
      <c r="BX59">
        <v>-7.0000000000000007E-2</v>
      </c>
      <c r="BZ59">
        <v>7.0000000000000007E-2</v>
      </c>
      <c r="CA59">
        <v>0</v>
      </c>
      <c r="CB59">
        <v>0</v>
      </c>
      <c r="CC59">
        <v>3.7749999999999999</v>
      </c>
      <c r="CD59">
        <v>0.2525</v>
      </c>
    </row>
    <row r="60" spans="1:82">
      <c r="A60" s="22">
        <v>38626</v>
      </c>
      <c r="B60">
        <v>6.2490441173257021E-2</v>
      </c>
      <c r="D60" s="22">
        <v>37500</v>
      </c>
      <c r="E60">
        <v>131.75</v>
      </c>
      <c r="F60">
        <v>133</v>
      </c>
      <c r="G60">
        <v>137.5</v>
      </c>
      <c r="I60">
        <v>66.650000000000006</v>
      </c>
      <c r="J60">
        <v>67.900000000000006</v>
      </c>
      <c r="K60">
        <v>70.900000000000006</v>
      </c>
      <c r="M60" s="22">
        <v>38384</v>
      </c>
      <c r="N60">
        <v>74.25</v>
      </c>
      <c r="O60">
        <v>76.25</v>
      </c>
      <c r="P60">
        <v>80.75</v>
      </c>
      <c r="R60">
        <v>55.1875</v>
      </c>
      <c r="S60">
        <v>57.1875</v>
      </c>
      <c r="T60">
        <v>61.6875</v>
      </c>
      <c r="V60">
        <v>0</v>
      </c>
      <c r="W60">
        <v>0</v>
      </c>
      <c r="X60">
        <v>0</v>
      </c>
      <c r="Z60">
        <v>1E-4</v>
      </c>
      <c r="AA60">
        <v>0.28725366796095908</v>
      </c>
      <c r="AB60">
        <v>1E-4</v>
      </c>
      <c r="AD60">
        <v>1E-4</v>
      </c>
      <c r="AE60">
        <v>0.14362683398047954</v>
      </c>
      <c r="AF60">
        <v>1E-4</v>
      </c>
      <c r="AH60">
        <v>1E-4</v>
      </c>
      <c r="AI60">
        <v>1.8</v>
      </c>
      <c r="AJ60">
        <v>1E-4</v>
      </c>
      <c r="AL60">
        <v>1E-4</v>
      </c>
      <c r="AM60">
        <v>0.9</v>
      </c>
      <c r="AN60">
        <v>1E-4</v>
      </c>
      <c r="AP60">
        <v>17</v>
      </c>
      <c r="AQ60">
        <v>0.35</v>
      </c>
      <c r="BQ60">
        <v>38534</v>
      </c>
      <c r="BR60">
        <v>3.7680000000000002</v>
      </c>
      <c r="BS60">
        <v>3.7730000000000001</v>
      </c>
      <c r="BT60">
        <v>3.778</v>
      </c>
      <c r="BU60">
        <v>0.23749999999999999</v>
      </c>
      <c r="BV60">
        <v>0.245</v>
      </c>
      <c r="BW60">
        <v>0.2525</v>
      </c>
      <c r="BX60">
        <v>-7.0000000000000007E-2</v>
      </c>
      <c r="BZ60">
        <v>7.0000000000000007E-2</v>
      </c>
      <c r="CA60">
        <v>0</v>
      </c>
      <c r="CB60">
        <v>0</v>
      </c>
      <c r="CC60">
        <v>3.7680000000000002</v>
      </c>
      <c r="CD60">
        <v>0.2525</v>
      </c>
    </row>
    <row r="61" spans="1:82">
      <c r="A61" s="22">
        <v>38657</v>
      </c>
      <c r="B61">
        <v>6.2582095177328004E-2</v>
      </c>
      <c r="D61" s="22">
        <v>37530</v>
      </c>
      <c r="E61">
        <v>94.75</v>
      </c>
      <c r="F61">
        <v>96</v>
      </c>
      <c r="G61">
        <v>100.5</v>
      </c>
      <c r="I61">
        <v>53.137096774193552</v>
      </c>
      <c r="J61">
        <v>54.387096774193552</v>
      </c>
      <c r="K61">
        <v>57.387096774193552</v>
      </c>
      <c r="M61" s="22">
        <v>38412</v>
      </c>
      <c r="N61">
        <v>68.25</v>
      </c>
      <c r="O61">
        <v>70.25</v>
      </c>
      <c r="P61">
        <v>74.75</v>
      </c>
      <c r="R61">
        <v>50.6875</v>
      </c>
      <c r="S61">
        <v>52.6875</v>
      </c>
      <c r="T61">
        <v>57.1875</v>
      </c>
      <c r="V61">
        <v>0</v>
      </c>
      <c r="W61">
        <v>0</v>
      </c>
      <c r="X61">
        <v>0</v>
      </c>
      <c r="Z61">
        <v>1E-4</v>
      </c>
      <c r="AA61">
        <v>0.29547047069247245</v>
      </c>
      <c r="AB61">
        <v>1E-4</v>
      </c>
      <c r="AD61">
        <v>1E-4</v>
      </c>
      <c r="AE61">
        <v>0.14773523534623623</v>
      </c>
      <c r="AF61">
        <v>1E-4</v>
      </c>
      <c r="AH61">
        <v>1E-4</v>
      </c>
      <c r="AI61">
        <v>1.95</v>
      </c>
      <c r="AJ61">
        <v>1E-4</v>
      </c>
      <c r="AL61">
        <v>1E-4</v>
      </c>
      <c r="AM61">
        <v>0.97499999999999998</v>
      </c>
      <c r="AN61">
        <v>1E-4</v>
      </c>
      <c r="AP61">
        <v>18</v>
      </c>
      <c r="AQ61">
        <v>0.35</v>
      </c>
      <c r="BQ61">
        <v>38565</v>
      </c>
      <c r="BR61">
        <v>3.77</v>
      </c>
      <c r="BS61">
        <v>3.7749999999999999</v>
      </c>
      <c r="BT61">
        <v>3.78</v>
      </c>
      <c r="BU61">
        <v>0.23749999999999999</v>
      </c>
      <c r="BV61">
        <v>0.245</v>
      </c>
      <c r="BW61">
        <v>0.2525</v>
      </c>
      <c r="BX61">
        <v>-7.0000000000000007E-2</v>
      </c>
      <c r="BZ61">
        <v>7.0000000000000007E-2</v>
      </c>
      <c r="CA61">
        <v>0</v>
      </c>
      <c r="CB61">
        <v>0</v>
      </c>
      <c r="CC61">
        <v>3.77</v>
      </c>
      <c r="CD61">
        <v>0.2525</v>
      </c>
    </row>
    <row r="62" spans="1:82">
      <c r="A62" s="22">
        <v>38687</v>
      </c>
      <c r="B62">
        <v>6.2670792603276029E-2</v>
      </c>
      <c r="D62" s="22">
        <v>37561</v>
      </c>
      <c r="E62">
        <v>82.75</v>
      </c>
      <c r="F62">
        <v>84</v>
      </c>
      <c r="G62">
        <v>88.5</v>
      </c>
      <c r="I62">
        <v>55.083333333333329</v>
      </c>
      <c r="J62">
        <v>56.333333333333329</v>
      </c>
      <c r="K62">
        <v>59.333333333333329</v>
      </c>
      <c r="M62" s="22">
        <v>38443</v>
      </c>
      <c r="N62">
        <v>65.400000000000006</v>
      </c>
      <c r="O62">
        <v>67.400000000000006</v>
      </c>
      <c r="P62">
        <v>71.900000000000006</v>
      </c>
      <c r="R62">
        <v>48.55</v>
      </c>
      <c r="S62">
        <v>50.55</v>
      </c>
      <c r="T62">
        <v>55.05</v>
      </c>
      <c r="V62">
        <v>0</v>
      </c>
      <c r="W62">
        <v>0</v>
      </c>
      <c r="X62">
        <v>0</v>
      </c>
      <c r="Z62">
        <v>1E-4</v>
      </c>
      <c r="AA62">
        <v>0.27449689465759169</v>
      </c>
      <c r="AB62">
        <v>1E-4</v>
      </c>
      <c r="AD62">
        <v>1E-4</v>
      </c>
      <c r="AE62">
        <v>0.13724844732879585</v>
      </c>
      <c r="AF62">
        <v>1E-4</v>
      </c>
      <c r="AH62">
        <v>1E-4</v>
      </c>
      <c r="AI62">
        <v>2</v>
      </c>
      <c r="AJ62">
        <v>1E-4</v>
      </c>
      <c r="AL62">
        <v>1E-4</v>
      </c>
      <c r="AM62">
        <v>1</v>
      </c>
      <c r="AN62">
        <v>1E-4</v>
      </c>
      <c r="AP62">
        <v>18</v>
      </c>
      <c r="AQ62">
        <v>0.35</v>
      </c>
      <c r="BQ62">
        <v>38596</v>
      </c>
      <c r="BR62">
        <v>3.7869999999999999</v>
      </c>
      <c r="BS62">
        <v>3.7919999999999998</v>
      </c>
      <c r="BT62">
        <v>3.7970000000000002</v>
      </c>
      <c r="BU62">
        <v>0.23749999999999999</v>
      </c>
      <c r="BV62">
        <v>0.245</v>
      </c>
      <c r="BW62">
        <v>0.2525</v>
      </c>
      <c r="BX62">
        <v>-7.0000000000000007E-2</v>
      </c>
      <c r="BZ62">
        <v>7.0000000000000007E-2</v>
      </c>
      <c r="CA62">
        <v>0</v>
      </c>
      <c r="CB62">
        <v>0</v>
      </c>
      <c r="CC62">
        <v>3.7869999999999999</v>
      </c>
      <c r="CD62">
        <v>0.2525</v>
      </c>
    </row>
    <row r="63" spans="1:82">
      <c r="A63" s="22">
        <v>38718</v>
      </c>
      <c r="B63">
        <v>6.2718188006239017E-2</v>
      </c>
      <c r="D63" s="22">
        <v>37591</v>
      </c>
      <c r="E63">
        <v>83.75</v>
      </c>
      <c r="F63">
        <v>85</v>
      </c>
      <c r="G63">
        <v>89.5</v>
      </c>
      <c r="I63">
        <v>54.524193548387103</v>
      </c>
      <c r="J63">
        <v>55.774193548387103</v>
      </c>
      <c r="K63">
        <v>58.774193548387103</v>
      </c>
      <c r="M63" s="22">
        <v>38473</v>
      </c>
      <c r="N63">
        <v>65.400000000000006</v>
      </c>
      <c r="O63">
        <v>67.400000000000006</v>
      </c>
      <c r="P63">
        <v>71.900000000000006</v>
      </c>
      <c r="R63">
        <v>48.55</v>
      </c>
      <c r="S63">
        <v>50.55</v>
      </c>
      <c r="T63">
        <v>55.05</v>
      </c>
      <c r="V63">
        <v>0</v>
      </c>
      <c r="W63">
        <v>0</v>
      </c>
      <c r="X63">
        <v>0</v>
      </c>
      <c r="Z63">
        <v>1E-4</v>
      </c>
      <c r="AA63">
        <v>0.27345120126128797</v>
      </c>
      <c r="AB63">
        <v>1E-4</v>
      </c>
      <c r="AD63">
        <v>1E-4</v>
      </c>
      <c r="AE63">
        <v>0.13672560063064398</v>
      </c>
      <c r="AF63">
        <v>1E-4</v>
      </c>
      <c r="AH63">
        <v>1E-4</v>
      </c>
      <c r="AI63">
        <v>2.15</v>
      </c>
      <c r="AJ63">
        <v>1E-4</v>
      </c>
      <c r="AL63">
        <v>1E-4</v>
      </c>
      <c r="AM63">
        <v>1.075</v>
      </c>
      <c r="AN63">
        <v>1E-4</v>
      </c>
      <c r="AP63">
        <v>18</v>
      </c>
      <c r="AQ63">
        <v>0.35</v>
      </c>
      <c r="BQ63">
        <v>38626</v>
      </c>
      <c r="BR63">
        <v>3.7970000000000002</v>
      </c>
      <c r="BS63">
        <v>3.802</v>
      </c>
      <c r="BT63">
        <v>3.8069999999999999</v>
      </c>
      <c r="BU63">
        <v>0.23749999999999999</v>
      </c>
      <c r="BV63">
        <v>0.245</v>
      </c>
      <c r="BW63">
        <v>0.2525</v>
      </c>
      <c r="BX63">
        <v>-7.0000000000000007E-2</v>
      </c>
      <c r="BZ63">
        <v>7.0000000000000007E-2</v>
      </c>
      <c r="CA63">
        <v>0</v>
      </c>
      <c r="CB63">
        <v>0</v>
      </c>
      <c r="CC63">
        <v>3.7970000000000002</v>
      </c>
      <c r="CD63">
        <v>0.2525</v>
      </c>
    </row>
    <row r="64" spans="1:82">
      <c r="A64" s="22">
        <v>38749</v>
      </c>
      <c r="B64">
        <v>6.2752674649609014E-2</v>
      </c>
      <c r="D64" s="22">
        <v>37622</v>
      </c>
      <c r="E64">
        <v>63.5</v>
      </c>
      <c r="F64">
        <v>65</v>
      </c>
      <c r="G64">
        <v>69.5</v>
      </c>
      <c r="I64">
        <v>41.75</v>
      </c>
      <c r="J64">
        <v>43</v>
      </c>
      <c r="K64">
        <v>46</v>
      </c>
      <c r="M64" s="22">
        <v>38504</v>
      </c>
      <c r="N64">
        <v>69.400000000000006</v>
      </c>
      <c r="O64">
        <v>71.400000000000006</v>
      </c>
      <c r="P64">
        <v>75.900000000000006</v>
      </c>
      <c r="R64">
        <v>51.55</v>
      </c>
      <c r="S64">
        <v>53.55</v>
      </c>
      <c r="T64">
        <v>58.05</v>
      </c>
      <c r="V64">
        <v>0</v>
      </c>
      <c r="W64">
        <v>0</v>
      </c>
      <c r="X64">
        <v>0</v>
      </c>
      <c r="Z64">
        <v>1E-4</v>
      </c>
      <c r="AA64">
        <v>0.33427641021962218</v>
      </c>
      <c r="AB64">
        <v>1E-4</v>
      </c>
      <c r="AD64">
        <v>1E-4</v>
      </c>
      <c r="AE64">
        <v>0.16713820510981109</v>
      </c>
      <c r="AF64">
        <v>1E-4</v>
      </c>
      <c r="AH64">
        <v>1E-4</v>
      </c>
      <c r="AI64">
        <v>1.95</v>
      </c>
      <c r="AJ64">
        <v>1E-4</v>
      </c>
      <c r="AL64">
        <v>1E-4</v>
      </c>
      <c r="AM64">
        <v>0.97499999999999998</v>
      </c>
      <c r="AN64">
        <v>1E-4</v>
      </c>
      <c r="AP64">
        <v>19</v>
      </c>
      <c r="AQ64">
        <v>0.35</v>
      </c>
      <c r="BQ64">
        <v>38657</v>
      </c>
      <c r="BR64">
        <v>3.9420000000000002</v>
      </c>
      <c r="BS64">
        <v>3.9470000000000001</v>
      </c>
      <c r="BT64">
        <v>3.952</v>
      </c>
      <c r="BU64">
        <v>0.23749999999999999</v>
      </c>
      <c r="BV64">
        <v>0.245</v>
      </c>
      <c r="BW64">
        <v>0.2525</v>
      </c>
      <c r="BX64">
        <v>-7.0000000000000007E-2</v>
      </c>
      <c r="BZ64">
        <v>7.0000000000000007E-2</v>
      </c>
      <c r="CA64">
        <v>0</v>
      </c>
      <c r="CB64">
        <v>0</v>
      </c>
      <c r="CC64">
        <v>3.9420000000000002</v>
      </c>
      <c r="CD64">
        <v>0.2525</v>
      </c>
    </row>
    <row r="65" spans="1:82">
      <c r="A65" s="22">
        <v>38777</v>
      </c>
      <c r="B65">
        <v>6.2783823876218017E-2</v>
      </c>
      <c r="D65" s="22">
        <v>37653</v>
      </c>
      <c r="E65">
        <v>61.5</v>
      </c>
      <c r="F65">
        <v>63</v>
      </c>
      <c r="G65">
        <v>67.5</v>
      </c>
      <c r="I65">
        <v>40.75</v>
      </c>
      <c r="J65">
        <v>42</v>
      </c>
      <c r="K65">
        <v>45</v>
      </c>
      <c r="M65" s="22">
        <v>38534</v>
      </c>
      <c r="N65">
        <v>110.5</v>
      </c>
      <c r="O65">
        <v>112.5</v>
      </c>
      <c r="P65">
        <v>117</v>
      </c>
      <c r="R65">
        <v>76.75</v>
      </c>
      <c r="S65">
        <v>78.75</v>
      </c>
      <c r="T65">
        <v>83.25</v>
      </c>
      <c r="V65">
        <v>0</v>
      </c>
      <c r="W65">
        <v>0</v>
      </c>
      <c r="X65">
        <v>0</v>
      </c>
      <c r="Z65">
        <v>1E-4</v>
      </c>
      <c r="AA65">
        <v>0.33349861617568805</v>
      </c>
      <c r="AB65">
        <v>1E-4</v>
      </c>
      <c r="AD65">
        <v>1E-4</v>
      </c>
      <c r="AE65">
        <v>0.16674930808784402</v>
      </c>
      <c r="AF65">
        <v>1E-4</v>
      </c>
      <c r="AH65">
        <v>1E-4</v>
      </c>
      <c r="AI65">
        <v>2.1</v>
      </c>
      <c r="AJ65">
        <v>1E-4</v>
      </c>
      <c r="AL65">
        <v>1E-4</v>
      </c>
      <c r="AM65">
        <v>1.05</v>
      </c>
      <c r="AN65">
        <v>1E-4</v>
      </c>
      <c r="AP65">
        <v>19</v>
      </c>
      <c r="AQ65">
        <v>0.35</v>
      </c>
      <c r="BQ65">
        <v>38687</v>
      </c>
      <c r="BR65">
        <v>4.0819999999999999</v>
      </c>
      <c r="BS65">
        <v>4.0869999999999997</v>
      </c>
      <c r="BT65">
        <v>4.0919999999999996</v>
      </c>
      <c r="BU65">
        <v>0.24</v>
      </c>
      <c r="BV65">
        <v>0.2475</v>
      </c>
      <c r="BW65">
        <v>0.255</v>
      </c>
      <c r="BX65">
        <v>-7.0000000000000007E-2</v>
      </c>
      <c r="BZ65">
        <v>7.0000000000000007E-2</v>
      </c>
      <c r="CA65">
        <v>0</v>
      </c>
      <c r="CB65">
        <v>0</v>
      </c>
      <c r="CC65">
        <v>4.0819999999999999</v>
      </c>
      <c r="CD65">
        <v>0.255</v>
      </c>
    </row>
    <row r="66" spans="1:82">
      <c r="A66" s="22">
        <v>38808</v>
      </c>
      <c r="B66">
        <v>6.281831052033901E-2</v>
      </c>
      <c r="D66" s="22">
        <v>37681</v>
      </c>
      <c r="E66">
        <v>60.5</v>
      </c>
      <c r="F66">
        <v>62</v>
      </c>
      <c r="G66">
        <v>66.5</v>
      </c>
      <c r="I66">
        <v>38.75</v>
      </c>
      <c r="J66">
        <v>40</v>
      </c>
      <c r="K66">
        <v>43</v>
      </c>
      <c r="M66" s="22">
        <v>38565</v>
      </c>
      <c r="N66">
        <v>127.5</v>
      </c>
      <c r="O66">
        <v>129.5</v>
      </c>
      <c r="P66">
        <v>134</v>
      </c>
      <c r="R66">
        <v>89.5</v>
      </c>
      <c r="S66">
        <v>91.5</v>
      </c>
      <c r="T66">
        <v>96</v>
      </c>
      <c r="V66">
        <v>0</v>
      </c>
      <c r="W66">
        <v>0</v>
      </c>
      <c r="X66">
        <v>0</v>
      </c>
      <c r="Z66">
        <v>1E-4</v>
      </c>
      <c r="AA66">
        <v>0.37931461866362726</v>
      </c>
      <c r="AB66">
        <v>1E-4</v>
      </c>
      <c r="AD66">
        <v>1E-4</v>
      </c>
      <c r="AE66">
        <v>0.18965730933181363</v>
      </c>
      <c r="AF66">
        <v>1E-4</v>
      </c>
      <c r="AH66">
        <v>1E-4</v>
      </c>
      <c r="AI66">
        <v>2.85</v>
      </c>
      <c r="AJ66">
        <v>1E-4</v>
      </c>
      <c r="AL66">
        <v>1E-4</v>
      </c>
      <c r="AM66">
        <v>1.425</v>
      </c>
      <c r="AN66">
        <v>1E-4</v>
      </c>
      <c r="AP66">
        <v>19</v>
      </c>
      <c r="AQ66">
        <v>0.35</v>
      </c>
      <c r="BQ66">
        <v>38718</v>
      </c>
      <c r="BR66">
        <v>4.24</v>
      </c>
      <c r="BS66">
        <v>4.2450000000000001</v>
      </c>
      <c r="BT66">
        <v>4.25</v>
      </c>
      <c r="BU66">
        <v>0.24</v>
      </c>
      <c r="BV66">
        <v>0.2475</v>
      </c>
      <c r="BW66">
        <v>0.255</v>
      </c>
      <c r="BX66">
        <v>-7.0000000000000007E-2</v>
      </c>
      <c r="BZ66">
        <v>7.0000000000000007E-2</v>
      </c>
      <c r="CA66">
        <v>0</v>
      </c>
      <c r="CB66">
        <v>0</v>
      </c>
      <c r="CC66">
        <v>4.24</v>
      </c>
      <c r="CD66">
        <v>0.255</v>
      </c>
    </row>
    <row r="67" spans="1:82">
      <c r="A67" s="22">
        <v>38838</v>
      </c>
      <c r="B67">
        <v>6.2851684692445009E-2</v>
      </c>
      <c r="D67" s="22">
        <v>37712</v>
      </c>
      <c r="E67">
        <v>59.5</v>
      </c>
      <c r="F67">
        <v>61</v>
      </c>
      <c r="G67">
        <v>65.5</v>
      </c>
      <c r="I67">
        <v>38.75</v>
      </c>
      <c r="J67">
        <v>40</v>
      </c>
      <c r="K67">
        <v>43</v>
      </c>
      <c r="M67" s="22">
        <v>38596</v>
      </c>
      <c r="N67">
        <v>113.5</v>
      </c>
      <c r="O67">
        <v>115.5</v>
      </c>
      <c r="P67">
        <v>120</v>
      </c>
      <c r="R67">
        <v>79</v>
      </c>
      <c r="S67">
        <v>81</v>
      </c>
      <c r="T67">
        <v>85.5</v>
      </c>
      <c r="V67">
        <v>0</v>
      </c>
      <c r="W67">
        <v>0</v>
      </c>
      <c r="X67">
        <v>0</v>
      </c>
      <c r="Z67">
        <v>1E-4</v>
      </c>
      <c r="AA67">
        <v>0.3467234810755277</v>
      </c>
      <c r="AB67">
        <v>1E-4</v>
      </c>
      <c r="AD67">
        <v>1E-4</v>
      </c>
      <c r="AE67">
        <v>0.17336174053776385</v>
      </c>
      <c r="AF67">
        <v>1E-4</v>
      </c>
      <c r="AH67">
        <v>1E-4</v>
      </c>
      <c r="AI67">
        <v>2.95</v>
      </c>
      <c r="AJ67">
        <v>1E-4</v>
      </c>
      <c r="AL67">
        <v>1E-4</v>
      </c>
      <c r="AM67">
        <v>1.4750000000000001</v>
      </c>
      <c r="AN67">
        <v>1E-4</v>
      </c>
      <c r="AP67">
        <v>20</v>
      </c>
      <c r="AQ67">
        <v>0.35</v>
      </c>
      <c r="BQ67">
        <v>38749</v>
      </c>
      <c r="BR67">
        <v>4.0949999999999998</v>
      </c>
      <c r="BS67">
        <v>4.0999999999999996</v>
      </c>
      <c r="BT67">
        <v>4.1050000000000004</v>
      </c>
      <c r="BU67">
        <v>0.23749999999999999</v>
      </c>
      <c r="BV67">
        <v>0.245</v>
      </c>
      <c r="BW67">
        <v>0.2525</v>
      </c>
      <c r="BX67">
        <v>-7.0000000000000007E-2</v>
      </c>
      <c r="BZ67">
        <v>7.0000000000000007E-2</v>
      </c>
      <c r="CA67">
        <v>0</v>
      </c>
      <c r="CB67">
        <v>0</v>
      </c>
      <c r="CC67">
        <v>4.0949999999999998</v>
      </c>
      <c r="CD67">
        <v>0.2525</v>
      </c>
    </row>
    <row r="68" spans="1:82">
      <c r="A68" s="22">
        <v>38869</v>
      </c>
      <c r="B68">
        <v>6.2886171337343019E-2</v>
      </c>
      <c r="D68" s="22">
        <v>37742</v>
      </c>
      <c r="E68">
        <v>61.5</v>
      </c>
      <c r="F68">
        <v>63</v>
      </c>
      <c r="G68">
        <v>67.5</v>
      </c>
      <c r="I68">
        <v>34.75</v>
      </c>
      <c r="J68">
        <v>36</v>
      </c>
      <c r="K68">
        <v>39</v>
      </c>
      <c r="M68" s="22">
        <v>38626</v>
      </c>
      <c r="N68">
        <v>80</v>
      </c>
      <c r="O68">
        <v>82</v>
      </c>
      <c r="P68">
        <v>86.5</v>
      </c>
      <c r="R68">
        <v>59.5</v>
      </c>
      <c r="S68">
        <v>61.5</v>
      </c>
      <c r="T68">
        <v>66</v>
      </c>
      <c r="V68">
        <v>0</v>
      </c>
      <c r="W68">
        <v>0</v>
      </c>
      <c r="X68">
        <v>0</v>
      </c>
      <c r="Z68">
        <v>1E-4</v>
      </c>
      <c r="AA68">
        <v>0.30477043637434265</v>
      </c>
      <c r="AB68">
        <v>1E-4</v>
      </c>
      <c r="AD68">
        <v>1E-4</v>
      </c>
      <c r="AE68">
        <v>0.15238521818717132</v>
      </c>
      <c r="AF68">
        <v>1E-4</v>
      </c>
      <c r="AH68">
        <v>1E-4</v>
      </c>
      <c r="AI68">
        <v>2.65</v>
      </c>
      <c r="AJ68">
        <v>1E-4</v>
      </c>
      <c r="AL68">
        <v>1E-4</v>
      </c>
      <c r="AM68">
        <v>1.325</v>
      </c>
      <c r="AN68">
        <v>1E-4</v>
      </c>
      <c r="AP68">
        <v>20</v>
      </c>
      <c r="AQ68">
        <v>0.35</v>
      </c>
      <c r="BQ68">
        <v>38777</v>
      </c>
      <c r="BR68">
        <v>3.96</v>
      </c>
      <c r="BS68">
        <v>3.9649999999999999</v>
      </c>
      <c r="BT68">
        <v>3.97</v>
      </c>
      <c r="BU68">
        <v>0.23</v>
      </c>
      <c r="BV68">
        <v>0.23749999999999999</v>
      </c>
      <c r="BW68">
        <v>0.245</v>
      </c>
      <c r="BX68">
        <v>-7.0000000000000007E-2</v>
      </c>
      <c r="BZ68">
        <v>7.0000000000000007E-2</v>
      </c>
      <c r="CA68">
        <v>0</v>
      </c>
      <c r="CB68">
        <v>0</v>
      </c>
      <c r="CC68">
        <v>3.96</v>
      </c>
      <c r="CD68">
        <v>0.245</v>
      </c>
    </row>
    <row r="69" spans="1:82">
      <c r="A69" s="22">
        <v>38899</v>
      </c>
      <c r="B69">
        <v>6.2919545510201014E-2</v>
      </c>
      <c r="D69" s="22">
        <v>37773</v>
      </c>
      <c r="E69">
        <v>68.5</v>
      </c>
      <c r="F69">
        <v>70</v>
      </c>
      <c r="G69">
        <v>74.5</v>
      </c>
      <c r="I69">
        <v>37.75</v>
      </c>
      <c r="J69">
        <v>39</v>
      </c>
      <c r="K69">
        <v>42</v>
      </c>
      <c r="M69" s="22">
        <v>38657</v>
      </c>
      <c r="N69">
        <v>68</v>
      </c>
      <c r="O69">
        <v>70</v>
      </c>
      <c r="P69">
        <v>74.5</v>
      </c>
      <c r="R69">
        <v>50.5</v>
      </c>
      <c r="S69">
        <v>52.5</v>
      </c>
      <c r="T69">
        <v>57</v>
      </c>
      <c r="V69">
        <v>0</v>
      </c>
      <c r="W69">
        <v>0</v>
      </c>
      <c r="X69">
        <v>0</v>
      </c>
      <c r="Z69">
        <v>1E-4</v>
      </c>
      <c r="AA69">
        <v>0.30059986602346528</v>
      </c>
      <c r="AB69">
        <v>1E-4</v>
      </c>
      <c r="AD69">
        <v>1E-4</v>
      </c>
      <c r="AE69">
        <v>0.15029993301173264</v>
      </c>
      <c r="AF69">
        <v>1E-4</v>
      </c>
      <c r="AH69">
        <v>1E-4</v>
      </c>
      <c r="AI69">
        <v>1.9</v>
      </c>
      <c r="AJ69">
        <v>1E-4</v>
      </c>
      <c r="AL69">
        <v>1E-4</v>
      </c>
      <c r="AM69">
        <v>0.95</v>
      </c>
      <c r="AN69">
        <v>1E-4</v>
      </c>
      <c r="AP69">
        <v>20</v>
      </c>
      <c r="AQ69">
        <v>0.35</v>
      </c>
      <c r="BQ69">
        <v>38808</v>
      </c>
      <c r="BR69">
        <v>3.8</v>
      </c>
      <c r="BS69">
        <v>3.8050000000000002</v>
      </c>
      <c r="BT69">
        <v>3.81</v>
      </c>
      <c r="BU69">
        <v>0.23</v>
      </c>
      <c r="BV69">
        <v>0.23749999999999999</v>
      </c>
      <c r="BW69">
        <v>0.245</v>
      </c>
      <c r="BX69">
        <v>-7.0000000000000007E-2</v>
      </c>
      <c r="BZ69">
        <v>7.0000000000000007E-2</v>
      </c>
      <c r="CA69">
        <v>0</v>
      </c>
      <c r="CB69">
        <v>0</v>
      </c>
      <c r="CC69">
        <v>3.8</v>
      </c>
      <c r="CD69">
        <v>0.245</v>
      </c>
    </row>
    <row r="70" spans="1:82">
      <c r="A70" s="22">
        <v>38930</v>
      </c>
      <c r="B70">
        <v>6.2954032155875014E-2</v>
      </c>
      <c r="D70" s="22">
        <v>37803</v>
      </c>
      <c r="E70">
        <v>100.5</v>
      </c>
      <c r="F70">
        <v>102</v>
      </c>
      <c r="G70">
        <v>106.5</v>
      </c>
      <c r="I70">
        <v>47.75</v>
      </c>
      <c r="J70">
        <v>49</v>
      </c>
      <c r="K70">
        <v>52</v>
      </c>
      <c r="M70" s="22">
        <v>38687</v>
      </c>
      <c r="N70">
        <v>69</v>
      </c>
      <c r="O70">
        <v>71</v>
      </c>
      <c r="P70">
        <v>75.5</v>
      </c>
      <c r="R70">
        <v>51.25</v>
      </c>
      <c r="S70">
        <v>53.25</v>
      </c>
      <c r="T70">
        <v>57.75</v>
      </c>
      <c r="V70">
        <v>0</v>
      </c>
      <c r="W70">
        <v>0</v>
      </c>
      <c r="X70">
        <v>0</v>
      </c>
      <c r="Z70">
        <v>1E-4</v>
      </c>
      <c r="AA70">
        <v>0.30777391729894199</v>
      </c>
      <c r="AB70">
        <v>1E-4</v>
      </c>
      <c r="AD70">
        <v>1E-4</v>
      </c>
      <c r="AE70">
        <v>0.153886958649471</v>
      </c>
      <c r="AF70">
        <v>1E-4</v>
      </c>
      <c r="AH70">
        <v>1E-4</v>
      </c>
      <c r="AI70">
        <v>1.7</v>
      </c>
      <c r="AJ70">
        <v>1E-4</v>
      </c>
      <c r="AL70">
        <v>1E-4</v>
      </c>
      <c r="AM70">
        <v>0.85</v>
      </c>
      <c r="AN70">
        <v>1E-4</v>
      </c>
      <c r="AP70">
        <v>21</v>
      </c>
      <c r="AQ70">
        <v>0.35</v>
      </c>
      <c r="BQ70">
        <v>38838</v>
      </c>
      <c r="BR70">
        <v>3.7650000000000001</v>
      </c>
      <c r="BS70">
        <v>3.77</v>
      </c>
      <c r="BT70">
        <v>3.7749999999999999</v>
      </c>
      <c r="BU70">
        <v>0.22750000000000001</v>
      </c>
      <c r="BV70">
        <v>0.23499999999999999</v>
      </c>
      <c r="BW70">
        <v>0.24249999999999999</v>
      </c>
      <c r="BX70">
        <v>-7.0000000000000007E-2</v>
      </c>
      <c r="BZ70">
        <v>7.0000000000000007E-2</v>
      </c>
      <c r="CA70">
        <v>0</v>
      </c>
      <c r="CB70">
        <v>0</v>
      </c>
      <c r="CC70">
        <v>3.7650000000000001</v>
      </c>
      <c r="CD70">
        <v>0.24249999999999999</v>
      </c>
    </row>
    <row r="71" spans="1:82">
      <c r="A71" s="22">
        <v>38961</v>
      </c>
      <c r="B71">
        <v>6.2988518801944005E-2</v>
      </c>
      <c r="D71" s="22">
        <v>37834</v>
      </c>
      <c r="E71">
        <v>113.5</v>
      </c>
      <c r="F71">
        <v>115</v>
      </c>
      <c r="G71">
        <v>119.5</v>
      </c>
      <c r="I71">
        <v>49.75</v>
      </c>
      <c r="J71">
        <v>51</v>
      </c>
      <c r="K71">
        <v>54</v>
      </c>
      <c r="M71" s="22">
        <v>38718</v>
      </c>
      <c r="N71">
        <v>79.5</v>
      </c>
      <c r="O71">
        <v>82.5</v>
      </c>
      <c r="P71">
        <v>87</v>
      </c>
      <c r="R71">
        <v>58.875</v>
      </c>
      <c r="S71">
        <v>61.875</v>
      </c>
      <c r="T71">
        <v>66.375</v>
      </c>
      <c r="V71">
        <v>0</v>
      </c>
      <c r="W71">
        <v>0</v>
      </c>
      <c r="X71">
        <v>0</v>
      </c>
      <c r="Z71">
        <v>1E-4</v>
      </c>
      <c r="AA71">
        <v>0.27210749519906363</v>
      </c>
      <c r="AB71">
        <v>1E-4</v>
      </c>
      <c r="AD71">
        <v>1E-4</v>
      </c>
      <c r="AE71">
        <v>0.13605374759953182</v>
      </c>
      <c r="AF71">
        <v>1E-4</v>
      </c>
      <c r="AH71">
        <v>1E-4</v>
      </c>
      <c r="AI71">
        <v>1.6</v>
      </c>
      <c r="AJ71">
        <v>1E-4</v>
      </c>
      <c r="AL71">
        <v>1E-4</v>
      </c>
      <c r="AM71">
        <v>0.8</v>
      </c>
      <c r="AN71">
        <v>1E-4</v>
      </c>
      <c r="AP71">
        <v>21</v>
      </c>
      <c r="AQ71">
        <v>0.35</v>
      </c>
      <c r="BQ71">
        <v>38869</v>
      </c>
      <c r="BR71">
        <v>3.7850000000000001</v>
      </c>
      <c r="BS71">
        <v>3.79</v>
      </c>
      <c r="BT71">
        <v>3.7949999999999999</v>
      </c>
      <c r="BU71">
        <v>0.22750000000000001</v>
      </c>
      <c r="BV71">
        <v>0.23499999999999999</v>
      </c>
      <c r="BW71">
        <v>0.24249999999999999</v>
      </c>
      <c r="BX71">
        <v>-7.0000000000000007E-2</v>
      </c>
      <c r="BZ71">
        <v>7.0000000000000007E-2</v>
      </c>
      <c r="CA71">
        <v>0</v>
      </c>
      <c r="CB71">
        <v>0</v>
      </c>
      <c r="CC71">
        <v>3.7850000000000001</v>
      </c>
      <c r="CD71">
        <v>0.24249999999999999</v>
      </c>
    </row>
    <row r="72" spans="1:82">
      <c r="A72" s="22">
        <v>38991</v>
      </c>
      <c r="B72">
        <v>6.3021892975935009E-2</v>
      </c>
      <c r="D72" s="22">
        <v>37865</v>
      </c>
      <c r="E72">
        <v>101.5</v>
      </c>
      <c r="F72">
        <v>103</v>
      </c>
      <c r="G72">
        <v>107.5</v>
      </c>
      <c r="I72">
        <v>47.75</v>
      </c>
      <c r="J72">
        <v>49</v>
      </c>
      <c r="K72">
        <v>52</v>
      </c>
      <c r="M72" s="22">
        <v>38749</v>
      </c>
      <c r="N72">
        <v>71.5</v>
      </c>
      <c r="O72">
        <v>74.5</v>
      </c>
      <c r="P72">
        <v>79</v>
      </c>
      <c r="R72">
        <v>52.875</v>
      </c>
      <c r="S72">
        <v>55.875</v>
      </c>
      <c r="T72">
        <v>60.375</v>
      </c>
      <c r="V72">
        <v>0</v>
      </c>
      <c r="W72">
        <v>0</v>
      </c>
      <c r="X72">
        <v>0</v>
      </c>
      <c r="Z72">
        <v>1E-4</v>
      </c>
      <c r="AA72">
        <v>0.27703932699794692</v>
      </c>
      <c r="AB72">
        <v>1E-4</v>
      </c>
      <c r="AD72">
        <v>1E-4</v>
      </c>
      <c r="AE72">
        <v>0.13851966349897346</v>
      </c>
      <c r="AF72">
        <v>1E-4</v>
      </c>
      <c r="AH72">
        <v>1E-4</v>
      </c>
      <c r="AI72">
        <v>1.8</v>
      </c>
      <c r="AJ72">
        <v>1E-4</v>
      </c>
      <c r="AL72">
        <v>1E-4</v>
      </c>
      <c r="AM72">
        <v>0.9</v>
      </c>
      <c r="AN72">
        <v>1E-4</v>
      </c>
      <c r="AP72">
        <v>21</v>
      </c>
      <c r="AQ72">
        <v>0.35</v>
      </c>
      <c r="BQ72">
        <v>38899</v>
      </c>
      <c r="BR72">
        <v>3.778</v>
      </c>
      <c r="BS72">
        <v>3.7830000000000004</v>
      </c>
      <c r="BT72">
        <v>3.7880000000000003</v>
      </c>
      <c r="BU72">
        <v>0.22750000000000001</v>
      </c>
      <c r="BV72">
        <v>0.23499999999999999</v>
      </c>
      <c r="BW72">
        <v>0.24249999999999999</v>
      </c>
      <c r="BX72">
        <v>-7.0000000000000007E-2</v>
      </c>
      <c r="BZ72">
        <v>7.0000000000000007E-2</v>
      </c>
      <c r="CA72">
        <v>0</v>
      </c>
      <c r="CB72">
        <v>0</v>
      </c>
      <c r="CC72">
        <v>3.778</v>
      </c>
      <c r="CD72">
        <v>0.24249999999999999</v>
      </c>
    </row>
    <row r="73" spans="1:82">
      <c r="A73" s="22">
        <v>39022</v>
      </c>
      <c r="B73">
        <v>6.3056379622780004E-2</v>
      </c>
      <c r="D73" s="22">
        <v>37895</v>
      </c>
      <c r="E73">
        <v>63.5</v>
      </c>
      <c r="F73">
        <v>65</v>
      </c>
      <c r="G73">
        <v>69.5</v>
      </c>
      <c r="I73">
        <v>40.75</v>
      </c>
      <c r="J73">
        <v>42</v>
      </c>
      <c r="K73">
        <v>45</v>
      </c>
      <c r="M73" s="22">
        <v>38777</v>
      </c>
      <c r="N73">
        <v>65.5</v>
      </c>
      <c r="O73">
        <v>68.5</v>
      </c>
      <c r="P73">
        <v>73</v>
      </c>
      <c r="R73">
        <v>48.375</v>
      </c>
      <c r="S73">
        <v>51.375</v>
      </c>
      <c r="T73">
        <v>55.875</v>
      </c>
      <c r="V73">
        <v>0</v>
      </c>
      <c r="W73">
        <v>0</v>
      </c>
      <c r="X73">
        <v>0</v>
      </c>
      <c r="Z73">
        <v>1E-4</v>
      </c>
      <c r="AA73">
        <v>0.2844834985173188</v>
      </c>
      <c r="AB73">
        <v>1E-4</v>
      </c>
      <c r="AD73">
        <v>1E-4</v>
      </c>
      <c r="AE73">
        <v>0.1422417492586594</v>
      </c>
      <c r="AF73">
        <v>1E-4</v>
      </c>
      <c r="AH73">
        <v>1E-4</v>
      </c>
      <c r="AI73">
        <v>1.95</v>
      </c>
      <c r="AJ73">
        <v>1E-4</v>
      </c>
      <c r="AL73">
        <v>1E-4</v>
      </c>
      <c r="AM73">
        <v>0.97499999999999998</v>
      </c>
      <c r="AN73">
        <v>1E-4</v>
      </c>
      <c r="AP73">
        <v>22</v>
      </c>
      <c r="AQ73">
        <v>0.35</v>
      </c>
      <c r="BQ73">
        <v>38930</v>
      </c>
      <c r="BR73">
        <v>3.78</v>
      </c>
      <c r="BS73">
        <v>3.7850000000000001</v>
      </c>
      <c r="BT73">
        <v>3.79</v>
      </c>
      <c r="BU73">
        <v>0.22750000000000001</v>
      </c>
      <c r="BV73">
        <v>0.23499999999999999</v>
      </c>
      <c r="BW73">
        <v>0.24249999999999999</v>
      </c>
      <c r="BX73">
        <v>-7.0000000000000007E-2</v>
      </c>
      <c r="BZ73">
        <v>7.0000000000000007E-2</v>
      </c>
      <c r="CA73">
        <v>0</v>
      </c>
      <c r="CB73">
        <v>0</v>
      </c>
      <c r="CC73">
        <v>3.78</v>
      </c>
      <c r="CD73">
        <v>0.24249999999999999</v>
      </c>
    </row>
    <row r="74" spans="1:82">
      <c r="A74" s="22">
        <v>39052</v>
      </c>
      <c r="B74">
        <v>6.3089753797522005E-2</v>
      </c>
      <c r="D74" s="22">
        <v>37926</v>
      </c>
      <c r="E74">
        <v>62.5</v>
      </c>
      <c r="F74">
        <v>64</v>
      </c>
      <c r="G74">
        <v>68.5</v>
      </c>
      <c r="I74">
        <v>37.75</v>
      </c>
      <c r="J74">
        <v>39</v>
      </c>
      <c r="K74">
        <v>42</v>
      </c>
      <c r="M74" s="22">
        <v>38808</v>
      </c>
      <c r="N74">
        <v>63.4</v>
      </c>
      <c r="O74">
        <v>66.400000000000006</v>
      </c>
      <c r="P74">
        <v>70.900000000000006</v>
      </c>
      <c r="R74">
        <v>46.8</v>
      </c>
      <c r="S74">
        <v>49.8</v>
      </c>
      <c r="T74">
        <v>54.3</v>
      </c>
      <c r="V74">
        <v>0</v>
      </c>
      <c r="W74">
        <v>0</v>
      </c>
      <c r="X74">
        <v>0</v>
      </c>
      <c r="Z74">
        <v>1E-4</v>
      </c>
      <c r="AA74">
        <v>0.26530604460173929</v>
      </c>
      <c r="AB74">
        <v>1E-4</v>
      </c>
      <c r="AD74">
        <v>1E-4</v>
      </c>
      <c r="AE74">
        <v>0.13265302230086964</v>
      </c>
      <c r="AF74">
        <v>1E-4</v>
      </c>
      <c r="AH74">
        <v>1E-4</v>
      </c>
      <c r="AI74">
        <v>2</v>
      </c>
      <c r="AJ74">
        <v>1E-4</v>
      </c>
      <c r="AL74">
        <v>1E-4</v>
      </c>
      <c r="AM74">
        <v>1</v>
      </c>
      <c r="AN74">
        <v>1E-4</v>
      </c>
      <c r="AP74">
        <v>22</v>
      </c>
      <c r="AQ74">
        <v>0.35</v>
      </c>
      <c r="BQ74">
        <v>38961</v>
      </c>
      <c r="BR74">
        <v>3.7970000000000002</v>
      </c>
      <c r="BS74">
        <v>3.802</v>
      </c>
      <c r="BT74">
        <v>3.8069999999999999</v>
      </c>
      <c r="BU74">
        <v>0.22750000000000001</v>
      </c>
      <c r="BV74">
        <v>0.23499999999999999</v>
      </c>
      <c r="BW74">
        <v>0.24249999999999999</v>
      </c>
      <c r="BX74">
        <v>-7.0000000000000007E-2</v>
      </c>
      <c r="BZ74">
        <v>7.0000000000000007E-2</v>
      </c>
      <c r="CA74">
        <v>0</v>
      </c>
      <c r="CB74">
        <v>0</v>
      </c>
      <c r="CC74">
        <v>3.7970000000000002</v>
      </c>
      <c r="CD74">
        <v>0.24249999999999999</v>
      </c>
    </row>
    <row r="75" spans="1:82">
      <c r="A75" s="22">
        <v>39083</v>
      </c>
      <c r="B75">
        <v>6.3124240445144017E-2</v>
      </c>
      <c r="D75" s="22">
        <v>37956</v>
      </c>
      <c r="E75">
        <v>61.5</v>
      </c>
      <c r="F75">
        <v>63</v>
      </c>
      <c r="G75">
        <v>67.5</v>
      </c>
      <c r="I75">
        <v>37.75</v>
      </c>
      <c r="J75">
        <v>39</v>
      </c>
      <c r="K75">
        <v>42</v>
      </c>
      <c r="M75" s="22">
        <v>38838</v>
      </c>
      <c r="N75">
        <v>63.4</v>
      </c>
      <c r="O75">
        <v>66.400000000000006</v>
      </c>
      <c r="P75">
        <v>70.900000000000006</v>
      </c>
      <c r="R75">
        <v>46.8</v>
      </c>
      <c r="S75">
        <v>49.8</v>
      </c>
      <c r="T75">
        <v>54.3</v>
      </c>
      <c r="V75">
        <v>0</v>
      </c>
      <c r="W75">
        <v>0</v>
      </c>
      <c r="X75">
        <v>0</v>
      </c>
      <c r="Z75">
        <v>1E-4</v>
      </c>
      <c r="AA75">
        <v>0.2643028196525421</v>
      </c>
      <c r="AB75">
        <v>1E-4</v>
      </c>
      <c r="AD75">
        <v>1E-4</v>
      </c>
      <c r="AE75">
        <v>0.13215140982627105</v>
      </c>
      <c r="AF75">
        <v>1E-4</v>
      </c>
      <c r="AH75">
        <v>1E-4</v>
      </c>
      <c r="AI75">
        <v>2.15</v>
      </c>
      <c r="AJ75">
        <v>1E-4</v>
      </c>
      <c r="AL75">
        <v>1E-4</v>
      </c>
      <c r="AM75">
        <v>1.075</v>
      </c>
      <c r="AN75">
        <v>1E-4</v>
      </c>
      <c r="AP75">
        <v>22</v>
      </c>
      <c r="AQ75">
        <v>0.35</v>
      </c>
      <c r="BQ75">
        <v>38991</v>
      </c>
      <c r="BR75">
        <v>3.8069999999999999</v>
      </c>
      <c r="BS75">
        <v>3.8119999999999998</v>
      </c>
      <c r="BT75">
        <v>3.8170000000000002</v>
      </c>
      <c r="BU75">
        <v>0.22750000000000001</v>
      </c>
      <c r="BV75">
        <v>0.23499999999999999</v>
      </c>
      <c r="BW75">
        <v>0.24249999999999999</v>
      </c>
      <c r="BX75">
        <v>-7.0000000000000007E-2</v>
      </c>
      <c r="BZ75">
        <v>7.0000000000000007E-2</v>
      </c>
      <c r="CA75">
        <v>0</v>
      </c>
      <c r="CB75">
        <v>0</v>
      </c>
      <c r="CC75">
        <v>3.8069999999999999</v>
      </c>
      <c r="CD75">
        <v>0.24249999999999999</v>
      </c>
    </row>
    <row r="76" spans="1:82">
      <c r="A76" s="22">
        <v>39114</v>
      </c>
      <c r="B76">
        <v>6.3158727093161005E-2</v>
      </c>
      <c r="D76" s="22">
        <v>37987</v>
      </c>
      <c r="E76">
        <v>54</v>
      </c>
      <c r="F76">
        <v>55.75</v>
      </c>
      <c r="G76">
        <v>60.25</v>
      </c>
      <c r="I76">
        <v>36.799999999999997</v>
      </c>
      <c r="J76">
        <v>38.049999999999997</v>
      </c>
      <c r="K76">
        <v>41.05</v>
      </c>
      <c r="M76" s="22">
        <v>38869</v>
      </c>
      <c r="N76">
        <v>67.400000000000006</v>
      </c>
      <c r="O76">
        <v>70.400000000000006</v>
      </c>
      <c r="P76">
        <v>74.900000000000006</v>
      </c>
      <c r="R76">
        <v>49.8</v>
      </c>
      <c r="S76">
        <v>52.8</v>
      </c>
      <c r="T76">
        <v>57.3</v>
      </c>
      <c r="V76">
        <v>0</v>
      </c>
      <c r="W76">
        <v>0</v>
      </c>
      <c r="X76">
        <v>0</v>
      </c>
      <c r="Z76">
        <v>1E-4</v>
      </c>
      <c r="AA76">
        <v>0.3197258576507746</v>
      </c>
      <c r="AB76">
        <v>1E-4</v>
      </c>
      <c r="AD76">
        <v>1E-4</v>
      </c>
      <c r="AE76">
        <v>0.1598629288253873</v>
      </c>
      <c r="AF76">
        <v>1E-4</v>
      </c>
      <c r="AH76">
        <v>1E-4</v>
      </c>
      <c r="AI76">
        <v>1.95</v>
      </c>
      <c r="AJ76">
        <v>1E-4</v>
      </c>
      <c r="AL76">
        <v>1E-4</v>
      </c>
      <c r="AM76">
        <v>0.97499999999999998</v>
      </c>
      <c r="AN76">
        <v>1E-4</v>
      </c>
      <c r="AP76">
        <v>23</v>
      </c>
      <c r="AQ76">
        <v>0.35</v>
      </c>
      <c r="BQ76">
        <v>39022</v>
      </c>
      <c r="BR76">
        <v>3.952</v>
      </c>
      <c r="BS76">
        <v>3.9569999999999999</v>
      </c>
      <c r="BT76">
        <v>3.9620000000000002</v>
      </c>
      <c r="BU76">
        <v>0.23</v>
      </c>
      <c r="BV76">
        <v>0.23749999999999999</v>
      </c>
      <c r="BW76">
        <v>0.245</v>
      </c>
      <c r="BX76">
        <v>-7.0000000000000007E-2</v>
      </c>
      <c r="BZ76">
        <v>7.0000000000000007E-2</v>
      </c>
      <c r="CA76">
        <v>0</v>
      </c>
      <c r="CB76">
        <v>0</v>
      </c>
      <c r="CC76">
        <v>3.952</v>
      </c>
      <c r="CD76">
        <v>0.245</v>
      </c>
    </row>
    <row r="77" spans="1:82">
      <c r="A77" s="22">
        <v>39142</v>
      </c>
      <c r="B77">
        <v>6.3189876323966013E-2</v>
      </c>
      <c r="D77" s="22">
        <v>38018</v>
      </c>
      <c r="E77">
        <v>52</v>
      </c>
      <c r="F77">
        <v>53.75</v>
      </c>
      <c r="G77">
        <v>58.25</v>
      </c>
      <c r="I77">
        <v>35.799999999999997</v>
      </c>
      <c r="J77">
        <v>37.049999999999997</v>
      </c>
      <c r="K77">
        <v>40.049999999999997</v>
      </c>
      <c r="M77" s="22">
        <v>38899</v>
      </c>
      <c r="N77">
        <v>107</v>
      </c>
      <c r="O77">
        <v>110</v>
      </c>
      <c r="P77">
        <v>114.5</v>
      </c>
      <c r="R77">
        <v>73.125</v>
      </c>
      <c r="S77">
        <v>76.125</v>
      </c>
      <c r="T77">
        <v>80.625</v>
      </c>
      <c r="V77">
        <v>0</v>
      </c>
      <c r="W77">
        <v>0</v>
      </c>
      <c r="X77">
        <v>0</v>
      </c>
      <c r="Z77">
        <v>1E-4</v>
      </c>
      <c r="AA77">
        <v>0.3189669569109384</v>
      </c>
      <c r="AB77">
        <v>1E-4</v>
      </c>
      <c r="AD77">
        <v>1E-4</v>
      </c>
      <c r="AE77">
        <v>0.1594834784554692</v>
      </c>
      <c r="AF77">
        <v>1E-4</v>
      </c>
      <c r="AH77">
        <v>1E-4</v>
      </c>
      <c r="AI77">
        <v>2.1</v>
      </c>
      <c r="AJ77">
        <v>1E-4</v>
      </c>
      <c r="AL77">
        <v>1E-4</v>
      </c>
      <c r="AM77">
        <v>1.05</v>
      </c>
      <c r="AN77">
        <v>1E-4</v>
      </c>
      <c r="AP77">
        <v>23</v>
      </c>
      <c r="AQ77">
        <v>0.35</v>
      </c>
      <c r="BQ77">
        <v>39052</v>
      </c>
      <c r="BR77">
        <v>4.0919999999999996</v>
      </c>
      <c r="BS77">
        <v>4.0969999999999995</v>
      </c>
      <c r="BT77">
        <v>4.1020000000000003</v>
      </c>
      <c r="BU77">
        <v>0.23749999999999999</v>
      </c>
      <c r="BV77">
        <v>0.245</v>
      </c>
      <c r="BW77">
        <v>0.2525</v>
      </c>
      <c r="BX77">
        <v>-7.0000000000000007E-2</v>
      </c>
      <c r="BZ77">
        <v>7.0000000000000007E-2</v>
      </c>
      <c r="CA77">
        <v>0</v>
      </c>
      <c r="CB77">
        <v>0</v>
      </c>
      <c r="CC77">
        <v>4.0919999999999996</v>
      </c>
      <c r="CD77">
        <v>0.2525</v>
      </c>
    </row>
    <row r="78" spans="1:82">
      <c r="A78" s="22">
        <v>39173</v>
      </c>
      <c r="B78">
        <v>6.3224362972732998E-2</v>
      </c>
      <c r="D78" s="22">
        <v>38047</v>
      </c>
      <c r="E78">
        <v>51</v>
      </c>
      <c r="F78">
        <v>52.75</v>
      </c>
      <c r="G78">
        <v>57.25</v>
      </c>
      <c r="I78">
        <v>33.799999999999997</v>
      </c>
      <c r="J78">
        <v>35.049999999999997</v>
      </c>
      <c r="K78">
        <v>38.049999999999997</v>
      </c>
      <c r="M78" s="22">
        <v>38930</v>
      </c>
      <c r="N78">
        <v>124</v>
      </c>
      <c r="O78">
        <v>127</v>
      </c>
      <c r="P78">
        <v>131.5</v>
      </c>
      <c r="R78">
        <v>85.875</v>
      </c>
      <c r="S78">
        <v>88.875</v>
      </c>
      <c r="T78">
        <v>93.375</v>
      </c>
      <c r="V78">
        <v>0</v>
      </c>
      <c r="W78">
        <v>0</v>
      </c>
      <c r="X78">
        <v>0</v>
      </c>
      <c r="Z78">
        <v>1E-4</v>
      </c>
      <c r="AA78">
        <v>0.3607015986081708</v>
      </c>
      <c r="AB78">
        <v>1E-4</v>
      </c>
      <c r="AD78">
        <v>1E-4</v>
      </c>
      <c r="AE78">
        <v>0.1803507993040854</v>
      </c>
      <c r="AF78">
        <v>1E-4</v>
      </c>
      <c r="AH78">
        <v>1E-4</v>
      </c>
      <c r="AI78">
        <v>2.85</v>
      </c>
      <c r="AJ78">
        <v>1E-4</v>
      </c>
      <c r="AL78">
        <v>1E-4</v>
      </c>
      <c r="AM78">
        <v>1.425</v>
      </c>
      <c r="AN78">
        <v>1E-4</v>
      </c>
      <c r="AP78">
        <v>23</v>
      </c>
      <c r="AQ78">
        <v>0.35</v>
      </c>
      <c r="BQ78">
        <v>39083</v>
      </c>
      <c r="BR78">
        <v>4.2699999999999996</v>
      </c>
      <c r="BS78">
        <v>4.2750000000000004</v>
      </c>
      <c r="BT78">
        <v>4.28</v>
      </c>
      <c r="BU78">
        <v>0.24</v>
      </c>
      <c r="BV78">
        <v>0.2475</v>
      </c>
      <c r="BW78">
        <v>0.255</v>
      </c>
      <c r="BX78">
        <v>-7.0000000000000007E-2</v>
      </c>
      <c r="BZ78">
        <v>7.0000000000000007E-2</v>
      </c>
      <c r="CA78">
        <v>0</v>
      </c>
      <c r="CB78">
        <v>0</v>
      </c>
      <c r="CC78">
        <v>4.2699999999999996</v>
      </c>
      <c r="CD78">
        <v>0.255</v>
      </c>
    </row>
    <row r="79" spans="1:82">
      <c r="A79" s="22">
        <v>39203</v>
      </c>
      <c r="B79">
        <v>6.3257737149335011E-2</v>
      </c>
      <c r="D79" s="22">
        <v>38078</v>
      </c>
      <c r="E79">
        <v>48.75</v>
      </c>
      <c r="F79">
        <v>50.5</v>
      </c>
      <c r="G79">
        <v>55</v>
      </c>
      <c r="I79">
        <v>33.799999999999997</v>
      </c>
      <c r="J79">
        <v>35.049999999999997</v>
      </c>
      <c r="K79">
        <v>38.049999999999997</v>
      </c>
      <c r="M79" s="22">
        <v>38961</v>
      </c>
      <c r="N79">
        <v>110</v>
      </c>
      <c r="O79">
        <v>113</v>
      </c>
      <c r="P79">
        <v>117.5</v>
      </c>
      <c r="R79">
        <v>75.375</v>
      </c>
      <c r="S79">
        <v>78.375</v>
      </c>
      <c r="T79">
        <v>82.875</v>
      </c>
      <c r="V79">
        <v>0</v>
      </c>
      <c r="W79">
        <v>0</v>
      </c>
      <c r="X79">
        <v>0</v>
      </c>
      <c r="Z79">
        <v>1E-4</v>
      </c>
      <c r="AA79">
        <v>0.33092892855605566</v>
      </c>
      <c r="AB79">
        <v>1E-4</v>
      </c>
      <c r="AD79">
        <v>1E-4</v>
      </c>
      <c r="AE79">
        <v>0.16546446427802783</v>
      </c>
      <c r="AF79">
        <v>1E-4</v>
      </c>
      <c r="AH79">
        <v>1E-4</v>
      </c>
      <c r="AI79">
        <v>2.95</v>
      </c>
      <c r="AJ79">
        <v>1E-4</v>
      </c>
      <c r="AL79">
        <v>1E-4</v>
      </c>
      <c r="AM79">
        <v>1.4750000000000001</v>
      </c>
      <c r="AN79">
        <v>1E-4</v>
      </c>
      <c r="AP79">
        <v>24</v>
      </c>
      <c r="AQ79">
        <v>0.35</v>
      </c>
      <c r="BQ79">
        <v>39114</v>
      </c>
      <c r="BR79">
        <v>4.125</v>
      </c>
      <c r="BS79">
        <v>4.13</v>
      </c>
      <c r="BT79">
        <v>4.1349999999999998</v>
      </c>
      <c r="BU79">
        <v>0.22750000000000001</v>
      </c>
      <c r="BV79">
        <v>0.23499999999999999</v>
      </c>
      <c r="BW79">
        <v>0.24249999999999999</v>
      </c>
      <c r="BX79">
        <v>-7.0000000000000007E-2</v>
      </c>
      <c r="BZ79">
        <v>7.0000000000000007E-2</v>
      </c>
      <c r="CA79">
        <v>0</v>
      </c>
      <c r="CB79">
        <v>0</v>
      </c>
      <c r="CC79">
        <v>4.125</v>
      </c>
      <c r="CD79">
        <v>0.24249999999999999</v>
      </c>
    </row>
    <row r="80" spans="1:82">
      <c r="A80" s="22">
        <v>39234</v>
      </c>
      <c r="B80">
        <v>6.3292223798879013E-2</v>
      </c>
      <c r="D80" s="22">
        <v>38108</v>
      </c>
      <c r="E80">
        <v>50.75</v>
      </c>
      <c r="F80">
        <v>52.5</v>
      </c>
      <c r="G80">
        <v>57</v>
      </c>
      <c r="I80">
        <v>29.8</v>
      </c>
      <c r="J80">
        <v>31.05</v>
      </c>
      <c r="K80">
        <v>34.049999999999997</v>
      </c>
      <c r="M80" s="22">
        <v>38991</v>
      </c>
      <c r="N80">
        <v>78</v>
      </c>
      <c r="O80">
        <v>81</v>
      </c>
      <c r="P80">
        <v>85.5</v>
      </c>
      <c r="R80">
        <v>57.75</v>
      </c>
      <c r="S80">
        <v>60.75</v>
      </c>
      <c r="T80">
        <v>65.25</v>
      </c>
      <c r="V80">
        <v>0</v>
      </c>
      <c r="W80">
        <v>0</v>
      </c>
      <c r="X80">
        <v>0</v>
      </c>
      <c r="Z80">
        <v>1E-4</v>
      </c>
      <c r="AA80">
        <v>0.2926181992168066</v>
      </c>
      <c r="AB80">
        <v>1E-4</v>
      </c>
      <c r="AD80">
        <v>1E-4</v>
      </c>
      <c r="AE80">
        <v>0.1463090996084033</v>
      </c>
      <c r="AF80">
        <v>1E-4</v>
      </c>
      <c r="AH80">
        <v>1E-4</v>
      </c>
      <c r="AI80">
        <v>2.65</v>
      </c>
      <c r="AJ80">
        <v>1E-4</v>
      </c>
      <c r="AL80">
        <v>1E-4</v>
      </c>
      <c r="AM80">
        <v>1.325</v>
      </c>
      <c r="AN80">
        <v>1E-4</v>
      </c>
      <c r="AP80">
        <v>24</v>
      </c>
      <c r="AQ80">
        <v>0.35</v>
      </c>
      <c r="BQ80">
        <v>39142</v>
      </c>
      <c r="BR80">
        <v>3.99</v>
      </c>
      <c r="BS80">
        <v>3.9950000000000001</v>
      </c>
      <c r="BT80">
        <v>4</v>
      </c>
      <c r="BU80">
        <v>0.22</v>
      </c>
      <c r="BV80">
        <v>0.22750000000000001</v>
      </c>
      <c r="BW80">
        <v>0.23499999999999999</v>
      </c>
      <c r="BX80">
        <v>-7.0000000000000007E-2</v>
      </c>
      <c r="BZ80">
        <v>7.0000000000000007E-2</v>
      </c>
      <c r="CA80">
        <v>0</v>
      </c>
      <c r="CB80">
        <v>0</v>
      </c>
      <c r="CC80">
        <v>3.99</v>
      </c>
      <c r="CD80">
        <v>0.23499999999999999</v>
      </c>
    </row>
    <row r="81" spans="1:82">
      <c r="A81" s="22">
        <v>39264</v>
      </c>
      <c r="B81">
        <v>6.3325597976233008E-2</v>
      </c>
      <c r="D81" s="22">
        <v>38139</v>
      </c>
      <c r="E81">
        <v>57.75</v>
      </c>
      <c r="F81">
        <v>59.5</v>
      </c>
      <c r="G81">
        <v>64</v>
      </c>
      <c r="I81">
        <v>32.799999999999997</v>
      </c>
      <c r="J81">
        <v>34.049999999999997</v>
      </c>
      <c r="K81">
        <v>37.049999999999997</v>
      </c>
      <c r="M81" s="22">
        <v>39022</v>
      </c>
      <c r="N81">
        <v>66</v>
      </c>
      <c r="O81">
        <v>69</v>
      </c>
      <c r="P81">
        <v>73.5</v>
      </c>
      <c r="R81">
        <v>48.75</v>
      </c>
      <c r="S81">
        <v>51.75</v>
      </c>
      <c r="T81">
        <v>56.25</v>
      </c>
      <c r="V81">
        <v>0</v>
      </c>
      <c r="W81">
        <v>0</v>
      </c>
      <c r="X81">
        <v>0</v>
      </c>
      <c r="Z81">
        <v>1E-4</v>
      </c>
      <c r="AA81">
        <v>0.28876508648503824</v>
      </c>
      <c r="AB81">
        <v>1E-4</v>
      </c>
      <c r="AD81">
        <v>1E-4</v>
      </c>
      <c r="AE81">
        <v>0.14438254324251912</v>
      </c>
      <c r="AF81">
        <v>1E-4</v>
      </c>
      <c r="AH81">
        <v>1E-4</v>
      </c>
      <c r="AI81">
        <v>1.9</v>
      </c>
      <c r="AJ81">
        <v>1E-4</v>
      </c>
      <c r="AL81">
        <v>1E-4</v>
      </c>
      <c r="AM81">
        <v>0.95</v>
      </c>
      <c r="AN81">
        <v>1E-4</v>
      </c>
      <c r="AP81">
        <v>24</v>
      </c>
      <c r="AQ81">
        <v>0.35</v>
      </c>
      <c r="BQ81">
        <v>39173</v>
      </c>
      <c r="BR81">
        <v>3.83</v>
      </c>
      <c r="BS81">
        <v>3.835</v>
      </c>
      <c r="BT81">
        <v>3.84</v>
      </c>
      <c r="BU81">
        <v>0.22</v>
      </c>
      <c r="BV81">
        <v>0.22750000000000001</v>
      </c>
      <c r="BW81">
        <v>0.23499999999999999</v>
      </c>
      <c r="BX81">
        <v>-7.0000000000000007E-2</v>
      </c>
      <c r="BZ81">
        <v>7.0000000000000007E-2</v>
      </c>
      <c r="CA81">
        <v>0</v>
      </c>
      <c r="CB81">
        <v>0</v>
      </c>
      <c r="CC81">
        <v>3.83</v>
      </c>
      <c r="CD81">
        <v>0.23499999999999999</v>
      </c>
    </row>
    <row r="82" spans="1:82">
      <c r="A82" s="22">
        <v>39295</v>
      </c>
      <c r="B82">
        <v>6.3360084626553015E-2</v>
      </c>
      <c r="D82" s="22">
        <v>38169</v>
      </c>
      <c r="E82">
        <v>84.75</v>
      </c>
      <c r="F82">
        <v>86.5</v>
      </c>
      <c r="G82">
        <v>91</v>
      </c>
      <c r="I82">
        <v>42.8</v>
      </c>
      <c r="J82">
        <v>44.05</v>
      </c>
      <c r="K82">
        <v>47.05</v>
      </c>
      <c r="M82" s="22">
        <v>39052</v>
      </c>
      <c r="N82">
        <v>67</v>
      </c>
      <c r="O82">
        <v>70</v>
      </c>
      <c r="P82">
        <v>74.5</v>
      </c>
      <c r="R82">
        <v>49.5</v>
      </c>
      <c r="S82">
        <v>52.5</v>
      </c>
      <c r="T82">
        <v>57</v>
      </c>
      <c r="V82">
        <v>0</v>
      </c>
      <c r="W82">
        <v>0</v>
      </c>
      <c r="X82">
        <v>0</v>
      </c>
      <c r="Z82">
        <v>1E-4</v>
      </c>
      <c r="AA82">
        <v>0.29525826867650473</v>
      </c>
      <c r="AB82">
        <v>1E-4</v>
      </c>
      <c r="AD82">
        <v>1E-4</v>
      </c>
      <c r="AE82">
        <v>0.14762913433825237</v>
      </c>
      <c r="AF82">
        <v>1E-4</v>
      </c>
      <c r="AH82">
        <v>1E-4</v>
      </c>
      <c r="AI82">
        <v>1.7</v>
      </c>
      <c r="AJ82">
        <v>1E-4</v>
      </c>
      <c r="AL82">
        <v>1E-4</v>
      </c>
      <c r="AM82">
        <v>0.85</v>
      </c>
      <c r="AN82">
        <v>1E-4</v>
      </c>
      <c r="AP82">
        <v>25</v>
      </c>
      <c r="AQ82">
        <v>0.35</v>
      </c>
      <c r="BQ82">
        <v>39203</v>
      </c>
      <c r="BR82">
        <v>3.7949999999999999</v>
      </c>
      <c r="BS82">
        <v>3.8</v>
      </c>
      <c r="BT82">
        <v>3.8050000000000002</v>
      </c>
      <c r="BU82">
        <v>0.22</v>
      </c>
      <c r="BV82">
        <v>0.22750000000000001</v>
      </c>
      <c r="BW82">
        <v>0.23499999999999999</v>
      </c>
      <c r="BX82">
        <v>-7.0000000000000007E-2</v>
      </c>
      <c r="BZ82">
        <v>7.0000000000000007E-2</v>
      </c>
      <c r="CA82">
        <v>0</v>
      </c>
      <c r="CB82">
        <v>0</v>
      </c>
      <c r="CC82">
        <v>3.7949999999999999</v>
      </c>
      <c r="CD82">
        <v>0.23499999999999999</v>
      </c>
    </row>
    <row r="83" spans="1:82">
      <c r="A83" s="22">
        <v>39326</v>
      </c>
      <c r="B83">
        <v>6.3394571277267012E-2</v>
      </c>
      <c r="D83" s="22">
        <v>38200</v>
      </c>
      <c r="E83">
        <v>97.75</v>
      </c>
      <c r="F83">
        <v>99.5</v>
      </c>
      <c r="G83">
        <v>104</v>
      </c>
      <c r="I83">
        <v>44.8</v>
      </c>
      <c r="J83">
        <v>46.05</v>
      </c>
      <c r="K83">
        <v>49.05</v>
      </c>
      <c r="M83" s="22">
        <v>39083</v>
      </c>
      <c r="N83">
        <v>79.5</v>
      </c>
      <c r="O83">
        <v>82.5</v>
      </c>
      <c r="P83">
        <v>87.5</v>
      </c>
      <c r="R83">
        <v>58.875</v>
      </c>
      <c r="S83">
        <v>61.875</v>
      </c>
      <c r="T83">
        <v>66.875</v>
      </c>
      <c r="V83">
        <v>0</v>
      </c>
      <c r="W83">
        <v>0</v>
      </c>
      <c r="X83">
        <v>0</v>
      </c>
      <c r="Z83">
        <v>1E-4</v>
      </c>
      <c r="AA83">
        <v>0.26159450802613271</v>
      </c>
      <c r="AB83">
        <v>1E-4</v>
      </c>
      <c r="AD83">
        <v>1E-4</v>
      </c>
      <c r="AE83">
        <v>0.13079725401306636</v>
      </c>
      <c r="AF83">
        <v>1E-4</v>
      </c>
      <c r="AH83">
        <v>1E-4</v>
      </c>
      <c r="AI83">
        <v>1.6</v>
      </c>
      <c r="AJ83">
        <v>1E-4</v>
      </c>
      <c r="AL83">
        <v>1E-4</v>
      </c>
      <c r="AM83">
        <v>0.8</v>
      </c>
      <c r="AN83">
        <v>1E-4</v>
      </c>
      <c r="AP83">
        <v>25</v>
      </c>
      <c r="AQ83">
        <v>0.35</v>
      </c>
      <c r="BQ83">
        <v>39234</v>
      </c>
      <c r="BR83">
        <v>3.8149999999999999</v>
      </c>
      <c r="BS83">
        <v>3.82</v>
      </c>
      <c r="BT83">
        <v>3.8250000000000002</v>
      </c>
      <c r="BU83">
        <v>0.21</v>
      </c>
      <c r="BV83">
        <v>0.2175</v>
      </c>
      <c r="BW83">
        <v>0.22500000000000001</v>
      </c>
      <c r="BX83">
        <v>-7.0000000000000007E-2</v>
      </c>
      <c r="BZ83">
        <v>7.0000000000000007E-2</v>
      </c>
      <c r="CA83">
        <v>0</v>
      </c>
      <c r="CB83">
        <v>0</v>
      </c>
      <c r="CC83">
        <v>3.8149999999999999</v>
      </c>
      <c r="CD83">
        <v>0.22500000000000001</v>
      </c>
    </row>
    <row r="84" spans="1:82">
      <c r="A84" s="22">
        <v>39356</v>
      </c>
      <c r="B84">
        <v>6.3427945455754017E-2</v>
      </c>
      <c r="D84" s="22">
        <v>38231</v>
      </c>
      <c r="E84">
        <v>85.75</v>
      </c>
      <c r="F84">
        <v>87.5</v>
      </c>
      <c r="G84">
        <v>92</v>
      </c>
      <c r="I84">
        <v>42.8</v>
      </c>
      <c r="J84">
        <v>44.05</v>
      </c>
      <c r="K84">
        <v>47.05</v>
      </c>
      <c r="M84" s="22">
        <v>39114</v>
      </c>
      <c r="N84">
        <v>71.5</v>
      </c>
      <c r="O84">
        <v>74.5</v>
      </c>
      <c r="P84">
        <v>79.5</v>
      </c>
      <c r="R84">
        <v>52.875</v>
      </c>
      <c r="S84">
        <v>55.875</v>
      </c>
      <c r="T84">
        <v>60.875</v>
      </c>
      <c r="V84">
        <v>0</v>
      </c>
      <c r="W84">
        <v>0</v>
      </c>
      <c r="X84">
        <v>0</v>
      </c>
      <c r="Z84">
        <v>1E-4</v>
      </c>
      <c r="AA84">
        <v>0.26624260031708635</v>
      </c>
      <c r="AB84">
        <v>1E-4</v>
      </c>
      <c r="AD84">
        <v>1E-4</v>
      </c>
      <c r="AE84">
        <v>0.13312130015854318</v>
      </c>
      <c r="AF84">
        <v>1E-4</v>
      </c>
      <c r="AH84">
        <v>1E-4</v>
      </c>
      <c r="AI84">
        <v>1.8</v>
      </c>
      <c r="AJ84">
        <v>1E-4</v>
      </c>
      <c r="AL84">
        <v>1E-4</v>
      </c>
      <c r="AM84">
        <v>0.9</v>
      </c>
      <c r="AN84">
        <v>1E-4</v>
      </c>
      <c r="AP84">
        <v>25</v>
      </c>
      <c r="AQ84">
        <v>0.35</v>
      </c>
      <c r="BQ84">
        <v>39264</v>
      </c>
      <c r="BR84">
        <v>3.8080000000000003</v>
      </c>
      <c r="BS84">
        <v>3.8130000000000002</v>
      </c>
      <c r="BT84">
        <v>3.8180000000000001</v>
      </c>
      <c r="BU84">
        <v>0.21</v>
      </c>
      <c r="BV84">
        <v>0.2175</v>
      </c>
      <c r="BW84">
        <v>0.22500000000000001</v>
      </c>
      <c r="BX84">
        <v>-7.0000000000000007E-2</v>
      </c>
      <c r="BZ84">
        <v>7.0000000000000007E-2</v>
      </c>
      <c r="CA84">
        <v>0</v>
      </c>
      <c r="CB84">
        <v>0</v>
      </c>
      <c r="CC84">
        <v>3.8080000000000003</v>
      </c>
      <c r="CD84">
        <v>0.22500000000000001</v>
      </c>
    </row>
    <row r="85" spans="1:82">
      <c r="A85" s="22">
        <v>39387</v>
      </c>
      <c r="B85">
        <v>6.3462432107245018E-2</v>
      </c>
      <c r="D85" s="22">
        <v>38261</v>
      </c>
      <c r="E85">
        <v>53.75</v>
      </c>
      <c r="F85">
        <v>55.5</v>
      </c>
      <c r="G85">
        <v>60</v>
      </c>
      <c r="I85">
        <v>35.799999999999997</v>
      </c>
      <c r="J85">
        <v>37.049999999999997</v>
      </c>
      <c r="K85">
        <v>40.049999999999997</v>
      </c>
      <c r="M85" s="22">
        <v>39142</v>
      </c>
      <c r="N85">
        <v>65.5</v>
      </c>
      <c r="O85">
        <v>68.5</v>
      </c>
      <c r="P85">
        <v>73.5</v>
      </c>
      <c r="R85">
        <v>48.375</v>
      </c>
      <c r="S85">
        <v>51.375</v>
      </c>
      <c r="T85">
        <v>56.375</v>
      </c>
      <c r="V85">
        <v>0</v>
      </c>
      <c r="W85">
        <v>0</v>
      </c>
      <c r="X85">
        <v>0</v>
      </c>
      <c r="Z85">
        <v>1E-4</v>
      </c>
      <c r="AA85">
        <v>0.27318492449918363</v>
      </c>
      <c r="AB85">
        <v>1E-4</v>
      </c>
      <c r="AD85">
        <v>1E-4</v>
      </c>
      <c r="AE85">
        <v>0.13659246224959182</v>
      </c>
      <c r="AF85">
        <v>1E-4</v>
      </c>
      <c r="AH85">
        <v>1E-4</v>
      </c>
      <c r="AI85">
        <v>1.95</v>
      </c>
      <c r="AJ85">
        <v>1E-4</v>
      </c>
      <c r="AL85">
        <v>1E-4</v>
      </c>
      <c r="AM85">
        <v>0.97499999999999998</v>
      </c>
      <c r="AN85">
        <v>1E-4</v>
      </c>
      <c r="AP85">
        <v>26</v>
      </c>
      <c r="AQ85">
        <v>0.35</v>
      </c>
      <c r="BQ85">
        <v>39295</v>
      </c>
      <c r="BR85">
        <v>3.81</v>
      </c>
      <c r="BS85">
        <v>3.8149999999999999</v>
      </c>
      <c r="BT85">
        <v>3.82</v>
      </c>
      <c r="BU85">
        <v>0.21</v>
      </c>
      <c r="BV85">
        <v>0.2175</v>
      </c>
      <c r="BW85">
        <v>0.22500000000000001</v>
      </c>
      <c r="BX85">
        <v>-7.0000000000000007E-2</v>
      </c>
      <c r="BZ85">
        <v>7.0000000000000007E-2</v>
      </c>
      <c r="CA85">
        <v>0</v>
      </c>
      <c r="CB85">
        <v>0</v>
      </c>
      <c r="CC85">
        <v>3.81</v>
      </c>
      <c r="CD85">
        <v>0.22500000000000001</v>
      </c>
    </row>
    <row r="86" spans="1:82">
      <c r="A86" s="22">
        <v>39417</v>
      </c>
      <c r="B86">
        <v>6.3495806286483006E-2</v>
      </c>
      <c r="D86" s="22">
        <v>38292</v>
      </c>
      <c r="E86">
        <v>52.75</v>
      </c>
      <c r="F86">
        <v>54.5</v>
      </c>
      <c r="G86">
        <v>59</v>
      </c>
      <c r="I86">
        <v>32.799999999999997</v>
      </c>
      <c r="J86">
        <v>34.049999999999997</v>
      </c>
      <c r="K86">
        <v>37.049999999999997</v>
      </c>
      <c r="M86" s="22">
        <v>39173</v>
      </c>
      <c r="N86">
        <v>63.4</v>
      </c>
      <c r="O86">
        <v>66.400000000000006</v>
      </c>
      <c r="P86">
        <v>71.400000000000006</v>
      </c>
      <c r="R86">
        <v>46.8</v>
      </c>
      <c r="S86">
        <v>49.8</v>
      </c>
      <c r="T86">
        <v>54.8</v>
      </c>
      <c r="V86">
        <v>0</v>
      </c>
      <c r="W86">
        <v>0</v>
      </c>
      <c r="X86">
        <v>0</v>
      </c>
      <c r="Z86">
        <v>1E-4</v>
      </c>
      <c r="AA86">
        <v>0.25590101449198066</v>
      </c>
      <c r="AB86">
        <v>1E-4</v>
      </c>
      <c r="AD86">
        <v>1E-4</v>
      </c>
      <c r="AE86">
        <v>0.12795050724599033</v>
      </c>
      <c r="AF86">
        <v>1E-4</v>
      </c>
      <c r="AH86">
        <v>1E-4</v>
      </c>
      <c r="AI86">
        <v>2</v>
      </c>
      <c r="AJ86">
        <v>1E-4</v>
      </c>
      <c r="AL86">
        <v>1E-4</v>
      </c>
      <c r="AM86">
        <v>1</v>
      </c>
      <c r="AN86">
        <v>1E-4</v>
      </c>
      <c r="AP86">
        <v>26</v>
      </c>
      <c r="AQ86">
        <v>0.35</v>
      </c>
      <c r="BQ86">
        <v>39326</v>
      </c>
      <c r="BR86">
        <v>3.827</v>
      </c>
      <c r="BS86">
        <v>3.8319999999999999</v>
      </c>
      <c r="BT86">
        <v>3.8369999999999997</v>
      </c>
      <c r="BU86">
        <v>0.21</v>
      </c>
      <c r="BV86">
        <v>0.2175</v>
      </c>
      <c r="BW86">
        <v>0.22500000000000001</v>
      </c>
      <c r="BX86">
        <v>-7.0000000000000007E-2</v>
      </c>
      <c r="BZ86">
        <v>7.0000000000000007E-2</v>
      </c>
      <c r="CA86">
        <v>0</v>
      </c>
      <c r="CB86">
        <v>0</v>
      </c>
      <c r="CC86">
        <v>3.827</v>
      </c>
      <c r="CD86">
        <v>0.22500000000000001</v>
      </c>
    </row>
    <row r="87" spans="1:82">
      <c r="A87" s="22">
        <v>39448</v>
      </c>
      <c r="B87">
        <v>6.3525888373887007E-2</v>
      </c>
      <c r="D87" s="22">
        <v>38322</v>
      </c>
      <c r="E87">
        <v>51.75</v>
      </c>
      <c r="F87">
        <v>53.5</v>
      </c>
      <c r="G87">
        <v>58</v>
      </c>
      <c r="I87">
        <v>32.799999999999997</v>
      </c>
      <c r="J87">
        <v>34.049999999999997</v>
      </c>
      <c r="K87">
        <v>37.049999999999997</v>
      </c>
      <c r="M87" s="22">
        <v>39203</v>
      </c>
      <c r="N87">
        <v>63.4</v>
      </c>
      <c r="O87">
        <v>66.400000000000006</v>
      </c>
      <c r="P87">
        <v>71.400000000000006</v>
      </c>
      <c r="R87">
        <v>46.8</v>
      </c>
      <c r="S87">
        <v>49.8</v>
      </c>
      <c r="T87">
        <v>54.8</v>
      </c>
      <c r="V87">
        <v>0</v>
      </c>
      <c r="W87">
        <v>0</v>
      </c>
      <c r="X87">
        <v>0</v>
      </c>
      <c r="Z87">
        <v>1E-4</v>
      </c>
      <c r="AA87">
        <v>0.25515078724378321</v>
      </c>
      <c r="AB87">
        <v>1E-4</v>
      </c>
      <c r="AD87">
        <v>1E-4</v>
      </c>
      <c r="AE87">
        <v>0.1275753936218916</v>
      </c>
      <c r="AF87">
        <v>1E-4</v>
      </c>
      <c r="AH87">
        <v>1E-4</v>
      </c>
      <c r="AI87">
        <v>2.15</v>
      </c>
      <c r="AJ87">
        <v>1E-4</v>
      </c>
      <c r="AL87">
        <v>1E-4</v>
      </c>
      <c r="AM87">
        <v>1.075</v>
      </c>
      <c r="AN87">
        <v>1E-4</v>
      </c>
      <c r="AP87">
        <v>26</v>
      </c>
      <c r="AQ87">
        <v>0.35</v>
      </c>
      <c r="BQ87">
        <v>39356</v>
      </c>
      <c r="BR87">
        <v>3.8369999999999997</v>
      </c>
      <c r="BS87">
        <v>3.8420000000000001</v>
      </c>
      <c r="BT87">
        <v>3.847</v>
      </c>
      <c r="BU87">
        <v>0.21</v>
      </c>
      <c r="BV87">
        <v>0.2175</v>
      </c>
      <c r="BW87">
        <v>0.22500000000000001</v>
      </c>
      <c r="BX87">
        <v>-7.0000000000000007E-2</v>
      </c>
      <c r="BZ87">
        <v>7.0000000000000007E-2</v>
      </c>
      <c r="CA87">
        <v>0</v>
      </c>
      <c r="CB87">
        <v>0</v>
      </c>
      <c r="CC87">
        <v>3.8369999999999997</v>
      </c>
      <c r="CD87">
        <v>0.22500000000000001</v>
      </c>
    </row>
    <row r="88" spans="1:82">
      <c r="A88" s="22">
        <v>39479</v>
      </c>
      <c r="B88">
        <v>6.3554168594131016E-2</v>
      </c>
      <c r="D88" s="22">
        <v>38353</v>
      </c>
      <c r="E88">
        <v>49.25</v>
      </c>
      <c r="F88">
        <v>51.25</v>
      </c>
      <c r="G88">
        <v>55.75</v>
      </c>
      <c r="I88">
        <v>34.299999999999997</v>
      </c>
      <c r="J88">
        <v>35.549999999999997</v>
      </c>
      <c r="K88">
        <v>38.549999999999997</v>
      </c>
      <c r="M88" s="22">
        <v>39234</v>
      </c>
      <c r="N88">
        <v>67.400000000000006</v>
      </c>
      <c r="O88">
        <v>70.400000000000006</v>
      </c>
      <c r="P88">
        <v>75.400000000000006</v>
      </c>
      <c r="R88">
        <v>49.8</v>
      </c>
      <c r="S88">
        <v>52.8</v>
      </c>
      <c r="T88">
        <v>57.8</v>
      </c>
      <c r="V88">
        <v>0</v>
      </c>
      <c r="W88">
        <v>0</v>
      </c>
      <c r="X88">
        <v>0</v>
      </c>
      <c r="Z88">
        <v>1E-4</v>
      </c>
      <c r="AA88">
        <v>0.30586112284676642</v>
      </c>
      <c r="AB88">
        <v>1E-4</v>
      </c>
      <c r="AD88">
        <v>1E-4</v>
      </c>
      <c r="AE88">
        <v>0.15293056142338321</v>
      </c>
      <c r="AF88">
        <v>1E-4</v>
      </c>
      <c r="AH88">
        <v>1E-4</v>
      </c>
      <c r="AI88">
        <v>1.95</v>
      </c>
      <c r="AJ88">
        <v>1E-4</v>
      </c>
      <c r="AL88">
        <v>1E-4</v>
      </c>
      <c r="AM88">
        <v>0.97499999999999998</v>
      </c>
      <c r="AN88">
        <v>1E-4</v>
      </c>
      <c r="AP88">
        <v>27</v>
      </c>
      <c r="AQ88">
        <v>0.35</v>
      </c>
      <c r="BQ88">
        <v>39387</v>
      </c>
      <c r="BR88">
        <v>3.9819999999999998</v>
      </c>
      <c r="BS88">
        <v>3.9870000000000001</v>
      </c>
      <c r="BT88">
        <v>3.992</v>
      </c>
      <c r="BU88">
        <v>0.21</v>
      </c>
      <c r="BV88">
        <v>0.2175</v>
      </c>
      <c r="BW88">
        <v>0.22500000000000001</v>
      </c>
      <c r="BX88">
        <v>-7.0000000000000007E-2</v>
      </c>
      <c r="BZ88">
        <v>7.0000000000000007E-2</v>
      </c>
      <c r="CA88">
        <v>0</v>
      </c>
      <c r="CB88">
        <v>0</v>
      </c>
      <c r="CC88">
        <v>3.9819999999999998</v>
      </c>
      <c r="CD88">
        <v>0.22500000000000001</v>
      </c>
    </row>
    <row r="89" spans="1:82">
      <c r="A89" s="22">
        <v>39508</v>
      </c>
      <c r="B89">
        <v>6.3580624284277007E-2</v>
      </c>
      <c r="D89" s="22">
        <v>38384</v>
      </c>
      <c r="E89">
        <v>47.25</v>
      </c>
      <c r="F89">
        <v>49.25</v>
      </c>
      <c r="G89">
        <v>53.75</v>
      </c>
      <c r="I89">
        <v>33.299999999999997</v>
      </c>
      <c r="J89">
        <v>34.549999999999997</v>
      </c>
      <c r="K89">
        <v>37.549999999999997</v>
      </c>
      <c r="M89" s="22">
        <v>39264</v>
      </c>
      <c r="N89">
        <v>105</v>
      </c>
      <c r="O89">
        <v>108</v>
      </c>
      <c r="P89">
        <v>113</v>
      </c>
      <c r="R89">
        <v>72</v>
      </c>
      <c r="S89">
        <v>75</v>
      </c>
      <c r="T89">
        <v>80</v>
      </c>
      <c r="V89">
        <v>0</v>
      </c>
      <c r="W89">
        <v>0</v>
      </c>
      <c r="X89">
        <v>0</v>
      </c>
      <c r="Z89">
        <v>1E-4</v>
      </c>
      <c r="AA89">
        <v>0.30537655315974627</v>
      </c>
      <c r="AB89">
        <v>1E-4</v>
      </c>
      <c r="AD89">
        <v>1E-4</v>
      </c>
      <c r="AE89">
        <v>0.15268827657987313</v>
      </c>
      <c r="AF89">
        <v>1E-4</v>
      </c>
      <c r="AH89">
        <v>1E-4</v>
      </c>
      <c r="AI89">
        <v>2.1</v>
      </c>
      <c r="AJ89">
        <v>1E-4</v>
      </c>
      <c r="AL89">
        <v>1E-4</v>
      </c>
      <c r="AM89">
        <v>1.05</v>
      </c>
      <c r="AN89">
        <v>1E-4</v>
      </c>
      <c r="AP89">
        <v>27</v>
      </c>
      <c r="AQ89">
        <v>0.35</v>
      </c>
      <c r="BQ89">
        <v>39417</v>
      </c>
      <c r="BR89">
        <v>4.1219999999999999</v>
      </c>
      <c r="BS89">
        <v>4.1269999999999998</v>
      </c>
      <c r="BT89">
        <v>4.1319999999999997</v>
      </c>
      <c r="BU89">
        <v>0.21</v>
      </c>
      <c r="BV89">
        <v>0.2175</v>
      </c>
      <c r="BW89">
        <v>0.22500000000000001</v>
      </c>
      <c r="BX89">
        <v>-7.0000000000000007E-2</v>
      </c>
      <c r="BZ89">
        <v>7.0000000000000007E-2</v>
      </c>
      <c r="CA89">
        <v>0</v>
      </c>
      <c r="CB89">
        <v>0</v>
      </c>
      <c r="CC89">
        <v>4.1219999999999999</v>
      </c>
      <c r="CD89">
        <v>0.22500000000000001</v>
      </c>
    </row>
    <row r="90" spans="1:82">
      <c r="A90" s="22">
        <v>39539</v>
      </c>
      <c r="B90">
        <v>6.3608904505034009E-2</v>
      </c>
      <c r="D90" s="22">
        <v>38412</v>
      </c>
      <c r="E90">
        <v>46.25</v>
      </c>
      <c r="F90">
        <v>48.25</v>
      </c>
      <c r="G90">
        <v>52.75</v>
      </c>
      <c r="I90">
        <v>31.3</v>
      </c>
      <c r="J90">
        <v>32.549999999999997</v>
      </c>
      <c r="K90">
        <v>35.549999999999997</v>
      </c>
      <c r="M90" s="22">
        <v>39295</v>
      </c>
      <c r="N90">
        <v>122</v>
      </c>
      <c r="O90">
        <v>125</v>
      </c>
      <c r="P90">
        <v>130</v>
      </c>
      <c r="R90">
        <v>84.75</v>
      </c>
      <c r="S90">
        <v>87.75</v>
      </c>
      <c r="T90">
        <v>92.75</v>
      </c>
      <c r="V90">
        <v>0</v>
      </c>
      <c r="W90">
        <v>0</v>
      </c>
      <c r="X90">
        <v>0</v>
      </c>
      <c r="Z90">
        <v>1E-4</v>
      </c>
      <c r="AA90">
        <v>0.34371158896691884</v>
      </c>
      <c r="AB90">
        <v>1E-4</v>
      </c>
      <c r="AD90">
        <v>1E-4</v>
      </c>
      <c r="AE90">
        <v>0.17185579448345942</v>
      </c>
      <c r="AF90">
        <v>1E-4</v>
      </c>
      <c r="AH90">
        <v>1E-4</v>
      </c>
      <c r="AI90">
        <v>2.85</v>
      </c>
      <c r="AJ90">
        <v>1E-4</v>
      </c>
      <c r="AL90">
        <v>1E-4</v>
      </c>
      <c r="AM90">
        <v>1.425</v>
      </c>
      <c r="AN90">
        <v>1E-4</v>
      </c>
      <c r="AP90">
        <v>27</v>
      </c>
      <c r="AQ90">
        <v>0.35</v>
      </c>
      <c r="BQ90">
        <v>39448</v>
      </c>
      <c r="BR90">
        <v>4.32</v>
      </c>
      <c r="BS90">
        <v>4.3250000000000002</v>
      </c>
      <c r="BT90">
        <v>4.33</v>
      </c>
      <c r="BU90">
        <v>0.21</v>
      </c>
      <c r="BV90">
        <v>0.2175</v>
      </c>
      <c r="BW90">
        <v>0.22500000000000001</v>
      </c>
      <c r="BX90">
        <v>-7.0000000000000007E-2</v>
      </c>
      <c r="BZ90">
        <v>7.0000000000000007E-2</v>
      </c>
      <c r="CA90">
        <v>0</v>
      </c>
      <c r="CB90">
        <v>0</v>
      </c>
      <c r="CC90">
        <v>4.32</v>
      </c>
      <c r="CD90">
        <v>0.22500000000000001</v>
      </c>
    </row>
    <row r="91" spans="1:82">
      <c r="A91" s="22">
        <v>39569</v>
      </c>
      <c r="B91">
        <v>6.3636272460858012E-2</v>
      </c>
      <c r="D91" s="22">
        <v>38443</v>
      </c>
      <c r="E91">
        <v>43.4</v>
      </c>
      <c r="F91">
        <v>45.4</v>
      </c>
      <c r="G91">
        <v>49.9</v>
      </c>
      <c r="I91">
        <v>31.3</v>
      </c>
      <c r="J91">
        <v>32.549999999999997</v>
      </c>
      <c r="K91">
        <v>35.549999999999997</v>
      </c>
      <c r="M91" s="22">
        <v>39326</v>
      </c>
      <c r="N91">
        <v>108</v>
      </c>
      <c r="O91">
        <v>111</v>
      </c>
      <c r="P91">
        <v>116</v>
      </c>
      <c r="R91">
        <v>74.25</v>
      </c>
      <c r="S91">
        <v>77.25</v>
      </c>
      <c r="T91">
        <v>82.25</v>
      </c>
      <c r="V91">
        <v>0</v>
      </c>
      <c r="W91">
        <v>0</v>
      </c>
      <c r="X91">
        <v>0</v>
      </c>
      <c r="Z91">
        <v>1E-4</v>
      </c>
      <c r="AA91">
        <v>0.31673342930797727</v>
      </c>
      <c r="AB91">
        <v>1E-4</v>
      </c>
      <c r="AD91">
        <v>1E-4</v>
      </c>
      <c r="AE91">
        <v>0.15836671465398863</v>
      </c>
      <c r="AF91">
        <v>1E-4</v>
      </c>
      <c r="AH91">
        <v>1E-4</v>
      </c>
      <c r="AI91">
        <v>2.95</v>
      </c>
      <c r="AJ91">
        <v>1E-4</v>
      </c>
      <c r="AL91">
        <v>1E-4</v>
      </c>
      <c r="AM91">
        <v>1.4750000000000001</v>
      </c>
      <c r="AN91">
        <v>1E-4</v>
      </c>
      <c r="AP91">
        <v>28</v>
      </c>
      <c r="AQ91">
        <v>0.35</v>
      </c>
      <c r="BQ91">
        <v>39479</v>
      </c>
      <c r="BR91">
        <v>4.1749999999999998</v>
      </c>
      <c r="BS91">
        <v>4.18</v>
      </c>
      <c r="BT91">
        <v>4.1849999999999996</v>
      </c>
      <c r="BU91">
        <v>0.20499999999999999</v>
      </c>
      <c r="BV91">
        <v>0.21249999999999999</v>
      </c>
      <c r="BW91">
        <v>0.22</v>
      </c>
      <c r="BX91">
        <v>-7.0000000000000007E-2</v>
      </c>
      <c r="BZ91">
        <v>7.0000000000000007E-2</v>
      </c>
      <c r="CA91">
        <v>0</v>
      </c>
      <c r="CB91">
        <v>0</v>
      </c>
      <c r="CC91">
        <v>4.1749999999999998</v>
      </c>
      <c r="CD91">
        <v>0.22</v>
      </c>
    </row>
    <row r="92" spans="1:82">
      <c r="A92" s="22">
        <v>39600</v>
      </c>
      <c r="B92">
        <v>6.3664552682137013E-2</v>
      </c>
      <c r="D92" s="22">
        <v>38473</v>
      </c>
      <c r="E92">
        <v>45.4</v>
      </c>
      <c r="F92">
        <v>47.4</v>
      </c>
      <c r="G92">
        <v>51.9</v>
      </c>
      <c r="I92">
        <v>27.3</v>
      </c>
      <c r="J92">
        <v>28.55</v>
      </c>
      <c r="K92">
        <v>31.55</v>
      </c>
      <c r="M92" s="22">
        <v>39356</v>
      </c>
      <c r="N92">
        <v>78</v>
      </c>
      <c r="O92">
        <v>81</v>
      </c>
      <c r="P92">
        <v>86</v>
      </c>
      <c r="R92">
        <v>57.75</v>
      </c>
      <c r="S92">
        <v>60.75</v>
      </c>
      <c r="T92">
        <v>65.75</v>
      </c>
      <c r="V92">
        <v>0</v>
      </c>
      <c r="W92">
        <v>0</v>
      </c>
      <c r="X92">
        <v>0</v>
      </c>
      <c r="Z92">
        <v>1E-4</v>
      </c>
      <c r="AA92">
        <v>0.28189780734588193</v>
      </c>
      <c r="AB92">
        <v>1E-4</v>
      </c>
      <c r="AD92">
        <v>1E-4</v>
      </c>
      <c r="AE92">
        <v>0.14094890367294097</v>
      </c>
      <c r="AF92">
        <v>1E-4</v>
      </c>
      <c r="AH92">
        <v>1E-4</v>
      </c>
      <c r="AI92">
        <v>2.65</v>
      </c>
      <c r="AJ92">
        <v>1E-4</v>
      </c>
      <c r="AL92">
        <v>1E-4</v>
      </c>
      <c r="AM92">
        <v>1.325</v>
      </c>
      <c r="AN92">
        <v>1E-4</v>
      </c>
      <c r="AP92">
        <v>28</v>
      </c>
      <c r="AQ92">
        <v>0.35</v>
      </c>
      <c r="BQ92">
        <v>39508</v>
      </c>
      <c r="BR92">
        <v>4.04</v>
      </c>
      <c r="BS92">
        <v>4.0449999999999999</v>
      </c>
      <c r="BT92">
        <v>4.05</v>
      </c>
      <c r="BU92">
        <v>0.2</v>
      </c>
      <c r="BV92">
        <v>0.20749999999999999</v>
      </c>
      <c r="BW92">
        <v>0.215</v>
      </c>
      <c r="BX92">
        <v>-7.0000000000000007E-2</v>
      </c>
      <c r="BZ92">
        <v>7.0000000000000007E-2</v>
      </c>
      <c r="CA92">
        <v>0</v>
      </c>
      <c r="CB92">
        <v>0</v>
      </c>
      <c r="CC92">
        <v>4.04</v>
      </c>
      <c r="CD92">
        <v>0.215</v>
      </c>
    </row>
    <row r="93" spans="1:82">
      <c r="A93" s="22">
        <v>39630</v>
      </c>
      <c r="B93">
        <v>6.3691920638467001E-2</v>
      </c>
      <c r="D93" s="22">
        <v>38504</v>
      </c>
      <c r="E93">
        <v>52.4</v>
      </c>
      <c r="F93">
        <v>54.4</v>
      </c>
      <c r="G93">
        <v>58.9</v>
      </c>
      <c r="I93">
        <v>30.3</v>
      </c>
      <c r="J93">
        <v>31.55</v>
      </c>
      <c r="K93">
        <v>34.549999999999997</v>
      </c>
      <c r="M93" s="22">
        <v>39387</v>
      </c>
      <c r="N93">
        <v>66</v>
      </c>
      <c r="O93">
        <v>69</v>
      </c>
      <c r="P93">
        <v>74</v>
      </c>
      <c r="R93">
        <v>48.75</v>
      </c>
      <c r="S93">
        <v>51.75</v>
      </c>
      <c r="T93">
        <v>56.75</v>
      </c>
      <c r="V93">
        <v>0</v>
      </c>
      <c r="W93">
        <v>0</v>
      </c>
      <c r="X93">
        <v>0</v>
      </c>
      <c r="Z93">
        <v>1E-4</v>
      </c>
      <c r="AA93">
        <v>0.27856241604319126</v>
      </c>
      <c r="AB93">
        <v>1E-4</v>
      </c>
      <c r="AD93">
        <v>1E-4</v>
      </c>
      <c r="AE93">
        <v>0.13928120802159563</v>
      </c>
      <c r="AF93">
        <v>1E-4</v>
      </c>
      <c r="AH93">
        <v>1E-4</v>
      </c>
      <c r="AI93">
        <v>1.9</v>
      </c>
      <c r="AJ93">
        <v>1E-4</v>
      </c>
      <c r="AL93">
        <v>1E-4</v>
      </c>
      <c r="AM93">
        <v>0.95</v>
      </c>
      <c r="AN93">
        <v>1E-4</v>
      </c>
      <c r="AP93">
        <v>28</v>
      </c>
      <c r="AQ93">
        <v>0.35</v>
      </c>
      <c r="BQ93">
        <v>39539</v>
      </c>
      <c r="BR93">
        <v>3.88</v>
      </c>
      <c r="BS93">
        <v>3.8849999999999998</v>
      </c>
      <c r="BT93">
        <v>3.89</v>
      </c>
      <c r="BU93">
        <v>0.2</v>
      </c>
      <c r="BV93">
        <v>0.20749999999999999</v>
      </c>
      <c r="BW93">
        <v>0.215</v>
      </c>
      <c r="BX93">
        <v>-7.0000000000000007E-2</v>
      </c>
      <c r="BZ93">
        <v>7.0000000000000007E-2</v>
      </c>
      <c r="CA93">
        <v>0</v>
      </c>
      <c r="CB93">
        <v>0</v>
      </c>
      <c r="CC93">
        <v>3.88</v>
      </c>
      <c r="CD93">
        <v>0.215</v>
      </c>
    </row>
    <row r="94" spans="1:82">
      <c r="A94" s="22">
        <v>39661</v>
      </c>
      <c r="B94">
        <v>6.3720200860268014E-2</v>
      </c>
      <c r="D94" s="22">
        <v>38534</v>
      </c>
      <c r="E94">
        <v>75</v>
      </c>
      <c r="F94">
        <v>77</v>
      </c>
      <c r="G94">
        <v>81.5</v>
      </c>
      <c r="I94">
        <v>40.299999999999997</v>
      </c>
      <c r="J94">
        <v>41.55</v>
      </c>
      <c r="K94">
        <v>44.55</v>
      </c>
      <c r="M94" s="22">
        <v>39417</v>
      </c>
      <c r="N94">
        <v>67</v>
      </c>
      <c r="O94">
        <v>70</v>
      </c>
      <c r="P94">
        <v>75</v>
      </c>
      <c r="R94">
        <v>49.5</v>
      </c>
      <c r="S94">
        <v>52.5</v>
      </c>
      <c r="T94">
        <v>57.5</v>
      </c>
      <c r="V94">
        <v>0</v>
      </c>
      <c r="W94">
        <v>0</v>
      </c>
      <c r="X94">
        <v>0</v>
      </c>
      <c r="Z94">
        <v>1E-4</v>
      </c>
      <c r="AA94">
        <v>0.28470646939338201</v>
      </c>
      <c r="AB94">
        <v>1E-4</v>
      </c>
      <c r="AD94">
        <v>1E-4</v>
      </c>
      <c r="AE94">
        <v>0.14235323469669101</v>
      </c>
      <c r="AF94">
        <v>1E-4</v>
      </c>
      <c r="AH94">
        <v>1E-4</v>
      </c>
      <c r="AI94">
        <v>1.7</v>
      </c>
      <c r="AJ94">
        <v>1E-4</v>
      </c>
      <c r="AL94">
        <v>1E-4</v>
      </c>
      <c r="AM94">
        <v>0.85</v>
      </c>
      <c r="AN94">
        <v>1E-4</v>
      </c>
      <c r="AP94">
        <v>29</v>
      </c>
      <c r="AQ94">
        <v>0.35</v>
      </c>
      <c r="BQ94">
        <v>39569</v>
      </c>
      <c r="BR94">
        <v>3.8450000000000002</v>
      </c>
      <c r="BS94">
        <v>3.85</v>
      </c>
      <c r="BT94">
        <v>3.855</v>
      </c>
      <c r="BU94">
        <v>0.2</v>
      </c>
      <c r="BV94">
        <v>0.20749999999999999</v>
      </c>
      <c r="BW94">
        <v>0.215</v>
      </c>
      <c r="BX94">
        <v>-7.0000000000000007E-2</v>
      </c>
      <c r="BZ94">
        <v>7.0000000000000007E-2</v>
      </c>
      <c r="CA94">
        <v>0</v>
      </c>
      <c r="CB94">
        <v>0</v>
      </c>
      <c r="CC94">
        <v>3.8450000000000002</v>
      </c>
      <c r="CD94">
        <v>0.215</v>
      </c>
    </row>
    <row r="95" spans="1:82">
      <c r="A95" s="22">
        <v>39692</v>
      </c>
      <c r="B95">
        <v>6.374848108233501E-2</v>
      </c>
      <c r="D95" s="22">
        <v>38565</v>
      </c>
      <c r="E95">
        <v>88</v>
      </c>
      <c r="F95">
        <v>90</v>
      </c>
      <c r="G95">
        <v>94.5</v>
      </c>
      <c r="I95">
        <v>42.3</v>
      </c>
      <c r="J95">
        <v>43.55</v>
      </c>
      <c r="K95">
        <v>46.55</v>
      </c>
      <c r="M95" s="22">
        <v>39448</v>
      </c>
      <c r="N95">
        <v>79.400000000000006</v>
      </c>
      <c r="O95">
        <v>82.65</v>
      </c>
      <c r="P95">
        <v>87.65</v>
      </c>
      <c r="R95">
        <v>58.737499999999997</v>
      </c>
      <c r="S95">
        <v>61.987499999999997</v>
      </c>
      <c r="T95">
        <v>66.987499999999997</v>
      </c>
      <c r="V95">
        <v>0</v>
      </c>
      <c r="W95">
        <v>0</v>
      </c>
      <c r="X95">
        <v>0</v>
      </c>
      <c r="Z95">
        <v>1E-4</v>
      </c>
      <c r="AA95">
        <v>0.25507538317587819</v>
      </c>
      <c r="AB95">
        <v>1E-4</v>
      </c>
      <c r="AD95">
        <v>1E-4</v>
      </c>
      <c r="AE95">
        <v>0.12753769158793909</v>
      </c>
      <c r="AF95">
        <v>1E-4</v>
      </c>
      <c r="AH95">
        <v>1E-4</v>
      </c>
      <c r="AI95">
        <v>1.6</v>
      </c>
      <c r="AJ95">
        <v>1E-4</v>
      </c>
      <c r="AL95">
        <v>1E-4</v>
      </c>
      <c r="AM95">
        <v>0.8</v>
      </c>
      <c r="AN95">
        <v>1E-4</v>
      </c>
      <c r="AP95">
        <v>29</v>
      </c>
      <c r="AQ95">
        <v>0.35</v>
      </c>
      <c r="BQ95">
        <v>39600</v>
      </c>
      <c r="BR95">
        <v>3.8650000000000002</v>
      </c>
      <c r="BS95">
        <v>3.87</v>
      </c>
      <c r="BT95">
        <v>3.875</v>
      </c>
      <c r="BU95">
        <v>0.2</v>
      </c>
      <c r="BV95">
        <v>0.20749999999999999</v>
      </c>
      <c r="BW95">
        <v>0.215</v>
      </c>
      <c r="BX95">
        <v>-7.0000000000000007E-2</v>
      </c>
      <c r="BZ95">
        <v>7.0000000000000007E-2</v>
      </c>
      <c r="CA95">
        <v>0</v>
      </c>
      <c r="CB95">
        <v>0</v>
      </c>
      <c r="CC95">
        <v>3.8650000000000002</v>
      </c>
      <c r="CD95">
        <v>0.215</v>
      </c>
    </row>
    <row r="96" spans="1:82">
      <c r="A96" s="22">
        <v>39722</v>
      </c>
      <c r="B96">
        <v>6.3775849039426027E-2</v>
      </c>
      <c r="D96" s="22">
        <v>38596</v>
      </c>
      <c r="E96">
        <v>76</v>
      </c>
      <c r="F96">
        <v>78</v>
      </c>
      <c r="G96">
        <v>82.5</v>
      </c>
      <c r="I96">
        <v>40.299999999999997</v>
      </c>
      <c r="J96">
        <v>41.55</v>
      </c>
      <c r="K96">
        <v>44.55</v>
      </c>
      <c r="M96" s="22">
        <v>39479</v>
      </c>
      <c r="N96">
        <v>71.400000000000006</v>
      </c>
      <c r="O96">
        <v>74.650000000000006</v>
      </c>
      <c r="P96">
        <v>79.650000000000006</v>
      </c>
      <c r="R96">
        <v>52.737499999999997</v>
      </c>
      <c r="S96">
        <v>55.987499999999997</v>
      </c>
      <c r="T96">
        <v>60.987499999999997</v>
      </c>
      <c r="V96">
        <v>0</v>
      </c>
      <c r="W96">
        <v>0</v>
      </c>
      <c r="X96">
        <v>0</v>
      </c>
      <c r="Z96">
        <v>1E-4</v>
      </c>
      <c r="AA96">
        <v>0.25932399270586909</v>
      </c>
      <c r="AB96">
        <v>1E-4</v>
      </c>
      <c r="AD96">
        <v>1E-4</v>
      </c>
      <c r="AE96">
        <v>0.12966199635293454</v>
      </c>
      <c r="AF96">
        <v>1E-4</v>
      </c>
      <c r="AH96">
        <v>1E-4</v>
      </c>
      <c r="AI96">
        <v>1.8</v>
      </c>
      <c r="AJ96">
        <v>1E-4</v>
      </c>
      <c r="AL96">
        <v>1E-4</v>
      </c>
      <c r="AM96">
        <v>0.9</v>
      </c>
      <c r="AN96">
        <v>1E-4</v>
      </c>
      <c r="AP96">
        <v>29</v>
      </c>
      <c r="AQ96">
        <v>0.35</v>
      </c>
      <c r="BQ96">
        <v>39630</v>
      </c>
      <c r="BR96">
        <v>3.8580000000000001</v>
      </c>
      <c r="BS96">
        <v>3.863</v>
      </c>
      <c r="BT96">
        <v>3.8680000000000003</v>
      </c>
      <c r="BU96">
        <v>0.19500000000000001</v>
      </c>
      <c r="BV96">
        <v>0.20250000000000001</v>
      </c>
      <c r="BW96">
        <v>0.21</v>
      </c>
      <c r="BX96">
        <v>-7.0000000000000007E-2</v>
      </c>
      <c r="BZ96">
        <v>7.0000000000000007E-2</v>
      </c>
      <c r="CA96">
        <v>0</v>
      </c>
      <c r="CB96">
        <v>0</v>
      </c>
      <c r="CC96">
        <v>3.8580000000000001</v>
      </c>
      <c r="CD96">
        <v>0.21</v>
      </c>
    </row>
    <row r="97" spans="1:82">
      <c r="A97" s="22">
        <v>39753</v>
      </c>
      <c r="B97">
        <v>6.3804129262015008E-2</v>
      </c>
      <c r="D97" s="22">
        <v>38626</v>
      </c>
      <c r="E97">
        <v>49</v>
      </c>
      <c r="F97">
        <v>51</v>
      </c>
      <c r="G97">
        <v>55.5</v>
      </c>
      <c r="I97">
        <v>33.299999999999997</v>
      </c>
      <c r="J97">
        <v>34.549999999999997</v>
      </c>
      <c r="K97">
        <v>37.549999999999997</v>
      </c>
      <c r="M97" s="22">
        <v>39508</v>
      </c>
      <c r="N97">
        <v>65.400000000000006</v>
      </c>
      <c r="O97">
        <v>68.650000000000006</v>
      </c>
      <c r="P97">
        <v>73.650000000000006</v>
      </c>
      <c r="R97">
        <v>48.237499999999997</v>
      </c>
      <c r="S97">
        <v>51.487499999999997</v>
      </c>
      <c r="T97">
        <v>56.487499999999997</v>
      </c>
      <c r="V97">
        <v>0</v>
      </c>
      <c r="W97">
        <v>0</v>
      </c>
      <c r="X97">
        <v>0</v>
      </c>
      <c r="Z97">
        <v>1E-4</v>
      </c>
      <c r="AA97">
        <v>0.26568673692354883</v>
      </c>
      <c r="AB97">
        <v>1E-4</v>
      </c>
      <c r="AD97">
        <v>1E-4</v>
      </c>
      <c r="AE97">
        <v>0.13284336846177441</v>
      </c>
      <c r="AF97">
        <v>1E-4</v>
      </c>
      <c r="AH97">
        <v>1E-4</v>
      </c>
      <c r="AI97">
        <v>1.95</v>
      </c>
      <c r="AJ97">
        <v>1E-4</v>
      </c>
      <c r="AL97">
        <v>1E-4</v>
      </c>
      <c r="AM97">
        <v>0.97499999999999998</v>
      </c>
      <c r="AN97">
        <v>1E-4</v>
      </c>
      <c r="AP97">
        <v>30</v>
      </c>
      <c r="AQ97">
        <v>0.35</v>
      </c>
      <c r="BQ97">
        <v>39661</v>
      </c>
      <c r="BR97">
        <v>3.86</v>
      </c>
      <c r="BS97">
        <v>3.8650000000000002</v>
      </c>
      <c r="BT97">
        <v>3.87</v>
      </c>
      <c r="BU97">
        <v>0.19500000000000001</v>
      </c>
      <c r="BV97">
        <v>0.20250000000000001</v>
      </c>
      <c r="BW97">
        <v>0.21</v>
      </c>
      <c r="BX97">
        <v>-7.0000000000000007E-2</v>
      </c>
      <c r="BZ97">
        <v>7.0000000000000007E-2</v>
      </c>
      <c r="CA97">
        <v>0</v>
      </c>
      <c r="CB97">
        <v>0</v>
      </c>
      <c r="CC97">
        <v>3.86</v>
      </c>
      <c r="CD97">
        <v>0.21</v>
      </c>
    </row>
    <row r="98" spans="1:82">
      <c r="A98" s="22">
        <v>39783</v>
      </c>
      <c r="B98">
        <v>6.3831497219611025E-2</v>
      </c>
      <c r="D98" s="22">
        <v>38657</v>
      </c>
      <c r="E98">
        <v>48</v>
      </c>
      <c r="F98">
        <v>50</v>
      </c>
      <c r="G98">
        <v>54.5</v>
      </c>
      <c r="I98">
        <v>30.3</v>
      </c>
      <c r="J98">
        <v>31.55</v>
      </c>
      <c r="K98">
        <v>34.549999999999997</v>
      </c>
      <c r="M98" s="22">
        <v>39539</v>
      </c>
      <c r="N98">
        <v>63.3</v>
      </c>
      <c r="O98">
        <v>66.55</v>
      </c>
      <c r="P98">
        <v>71.55</v>
      </c>
      <c r="R98">
        <v>46.662500000000001</v>
      </c>
      <c r="S98">
        <v>49.912500000000001</v>
      </c>
      <c r="T98">
        <v>54.912500000000001</v>
      </c>
      <c r="V98">
        <v>0</v>
      </c>
      <c r="W98">
        <v>0</v>
      </c>
      <c r="X98">
        <v>0</v>
      </c>
      <c r="Z98">
        <v>1E-4</v>
      </c>
      <c r="AA98">
        <v>0.24972500633578829</v>
      </c>
      <c r="AB98">
        <v>1E-4</v>
      </c>
      <c r="AD98">
        <v>1E-4</v>
      </c>
      <c r="AE98">
        <v>0.12486250316789414</v>
      </c>
      <c r="AF98">
        <v>1E-4</v>
      </c>
      <c r="AH98">
        <v>1E-4</v>
      </c>
      <c r="AI98">
        <v>2</v>
      </c>
      <c r="AJ98">
        <v>1E-4</v>
      </c>
      <c r="AL98">
        <v>1E-4</v>
      </c>
      <c r="AM98">
        <v>1</v>
      </c>
      <c r="AN98">
        <v>1E-4</v>
      </c>
      <c r="AP98">
        <v>30</v>
      </c>
      <c r="AQ98">
        <v>0.35</v>
      </c>
      <c r="BQ98">
        <v>39692</v>
      </c>
      <c r="BR98">
        <v>3.8769999999999998</v>
      </c>
      <c r="BS98">
        <v>3.8820000000000001</v>
      </c>
      <c r="BT98">
        <v>3.887</v>
      </c>
      <c r="BU98">
        <v>0.19500000000000001</v>
      </c>
      <c r="BV98">
        <v>0.20250000000000001</v>
      </c>
      <c r="BW98">
        <v>0.21</v>
      </c>
      <c r="BX98">
        <v>-7.0000000000000007E-2</v>
      </c>
      <c r="BZ98">
        <v>7.0000000000000007E-2</v>
      </c>
      <c r="CA98">
        <v>0</v>
      </c>
      <c r="CB98">
        <v>0</v>
      </c>
      <c r="CC98">
        <v>3.8769999999999998</v>
      </c>
      <c r="CD98">
        <v>0.21</v>
      </c>
    </row>
    <row r="99" spans="1:82">
      <c r="A99" s="22">
        <v>39814</v>
      </c>
      <c r="B99">
        <v>6.3859777442722004E-2</v>
      </c>
      <c r="D99" s="22">
        <v>38687</v>
      </c>
      <c r="E99">
        <v>47</v>
      </c>
      <c r="F99">
        <v>49</v>
      </c>
      <c r="G99">
        <v>53.5</v>
      </c>
      <c r="I99">
        <v>30.3</v>
      </c>
      <c r="J99">
        <v>31.55</v>
      </c>
      <c r="K99">
        <v>34.549999999999997</v>
      </c>
      <c r="M99" s="22">
        <v>39569</v>
      </c>
      <c r="N99">
        <v>63.3</v>
      </c>
      <c r="O99">
        <v>66.55</v>
      </c>
      <c r="P99">
        <v>71.55</v>
      </c>
      <c r="R99">
        <v>46.662500000000001</v>
      </c>
      <c r="S99">
        <v>49.912500000000001</v>
      </c>
      <c r="T99">
        <v>54.912500000000001</v>
      </c>
      <c r="V99">
        <v>0</v>
      </c>
      <c r="W99">
        <v>0</v>
      </c>
      <c r="X99">
        <v>0</v>
      </c>
      <c r="Z99">
        <v>1E-4</v>
      </c>
      <c r="AA99">
        <v>0.24899906441045142</v>
      </c>
      <c r="AB99">
        <v>1E-4</v>
      </c>
      <c r="AD99">
        <v>1E-4</v>
      </c>
      <c r="AE99">
        <v>0.12449953220522571</v>
      </c>
      <c r="AF99">
        <v>1E-4</v>
      </c>
      <c r="AH99">
        <v>1E-4</v>
      </c>
      <c r="AI99">
        <v>2.15</v>
      </c>
      <c r="AJ99">
        <v>1E-4</v>
      </c>
      <c r="AL99">
        <v>1E-4</v>
      </c>
      <c r="AM99">
        <v>1.075</v>
      </c>
      <c r="AN99">
        <v>1E-4</v>
      </c>
      <c r="AP99">
        <v>30</v>
      </c>
      <c r="AQ99">
        <v>0.35</v>
      </c>
      <c r="BQ99">
        <v>39722</v>
      </c>
      <c r="BR99">
        <v>3.887</v>
      </c>
      <c r="BS99">
        <v>3.8919999999999999</v>
      </c>
      <c r="BT99">
        <v>3.8969999999999998</v>
      </c>
      <c r="BU99">
        <v>0.19500000000000001</v>
      </c>
      <c r="BV99">
        <v>0.20250000000000001</v>
      </c>
      <c r="BW99">
        <v>0.21</v>
      </c>
      <c r="BX99">
        <v>-7.0000000000000007E-2</v>
      </c>
      <c r="BZ99">
        <v>7.0000000000000007E-2</v>
      </c>
      <c r="CA99">
        <v>0</v>
      </c>
      <c r="CB99">
        <v>0</v>
      </c>
      <c r="CC99">
        <v>3.887</v>
      </c>
      <c r="CD99">
        <v>0.21</v>
      </c>
    </row>
    <row r="100" spans="1:82">
      <c r="A100" s="22">
        <v>39845</v>
      </c>
      <c r="B100">
        <v>6.3888057666098008E-2</v>
      </c>
      <c r="D100" s="22">
        <v>38718</v>
      </c>
      <c r="E100">
        <v>46.5</v>
      </c>
      <c r="F100">
        <v>49.5</v>
      </c>
      <c r="G100">
        <v>54</v>
      </c>
      <c r="I100">
        <v>34.200000000000003</v>
      </c>
      <c r="J100">
        <v>35.450000000000003</v>
      </c>
      <c r="K100">
        <v>38.450000000000003</v>
      </c>
      <c r="M100" s="22">
        <v>39600</v>
      </c>
      <c r="N100">
        <v>67.3</v>
      </c>
      <c r="O100">
        <v>70.55</v>
      </c>
      <c r="P100">
        <v>75.55</v>
      </c>
      <c r="R100">
        <v>49.662500000000001</v>
      </c>
      <c r="S100">
        <v>52.912500000000001</v>
      </c>
      <c r="T100">
        <v>57.912500000000001</v>
      </c>
      <c r="V100">
        <v>0</v>
      </c>
      <c r="W100">
        <v>0</v>
      </c>
      <c r="X100">
        <v>0</v>
      </c>
      <c r="Z100">
        <v>1E-4</v>
      </c>
      <c r="AA100">
        <v>0.2956940311524775</v>
      </c>
      <c r="AB100">
        <v>1E-4</v>
      </c>
      <c r="AD100">
        <v>1E-4</v>
      </c>
      <c r="AE100">
        <v>0.14784701557623875</v>
      </c>
      <c r="AF100">
        <v>1E-4</v>
      </c>
      <c r="AH100">
        <v>1E-4</v>
      </c>
      <c r="AI100">
        <v>1.95</v>
      </c>
      <c r="AJ100">
        <v>1E-4</v>
      </c>
      <c r="AL100">
        <v>1E-4</v>
      </c>
      <c r="AM100">
        <v>0.97499999999999998</v>
      </c>
      <c r="AN100">
        <v>1E-4</v>
      </c>
      <c r="AP100">
        <v>31</v>
      </c>
      <c r="AQ100">
        <v>0.35</v>
      </c>
      <c r="BQ100">
        <v>39753</v>
      </c>
      <c r="BR100">
        <v>4.032</v>
      </c>
      <c r="BS100">
        <v>4.0369999999999999</v>
      </c>
      <c r="BT100">
        <v>4.0419999999999998</v>
      </c>
      <c r="BU100">
        <v>0.19500000000000001</v>
      </c>
      <c r="BV100">
        <v>0.20250000000000001</v>
      </c>
      <c r="BW100">
        <v>0.21</v>
      </c>
      <c r="BX100">
        <v>-7.0000000000000007E-2</v>
      </c>
      <c r="BZ100">
        <v>7.0000000000000007E-2</v>
      </c>
      <c r="CA100">
        <v>0</v>
      </c>
      <c r="CB100">
        <v>0</v>
      </c>
      <c r="CC100">
        <v>4.032</v>
      </c>
      <c r="CD100">
        <v>0.21</v>
      </c>
    </row>
    <row r="101" spans="1:82">
      <c r="A101" s="22">
        <v>39873</v>
      </c>
      <c r="B101">
        <v>6.3913601093891007E-2</v>
      </c>
      <c r="D101" s="22">
        <v>38749</v>
      </c>
      <c r="E101">
        <v>44.5</v>
      </c>
      <c r="F101">
        <v>47.5</v>
      </c>
      <c r="G101">
        <v>52</v>
      </c>
      <c r="I101">
        <v>33.200000000000003</v>
      </c>
      <c r="J101">
        <v>34.450000000000003</v>
      </c>
      <c r="K101">
        <v>37.450000000000003</v>
      </c>
      <c r="M101" s="22">
        <v>39630</v>
      </c>
      <c r="N101">
        <v>103.25</v>
      </c>
      <c r="O101">
        <v>106.5</v>
      </c>
      <c r="P101">
        <v>111.5</v>
      </c>
      <c r="R101">
        <v>71</v>
      </c>
      <c r="S101">
        <v>74.25</v>
      </c>
      <c r="T101">
        <v>79.25</v>
      </c>
      <c r="V101">
        <v>0</v>
      </c>
      <c r="W101">
        <v>0</v>
      </c>
      <c r="X101">
        <v>0</v>
      </c>
      <c r="Z101">
        <v>1E-4</v>
      </c>
      <c r="AA101">
        <v>0.29521289266976536</v>
      </c>
      <c r="AB101">
        <v>1E-4</v>
      </c>
      <c r="AD101">
        <v>1E-4</v>
      </c>
      <c r="AE101">
        <v>0.14760644633488268</v>
      </c>
      <c r="AF101">
        <v>1E-4</v>
      </c>
      <c r="AH101">
        <v>1E-4</v>
      </c>
      <c r="AI101">
        <v>2.1</v>
      </c>
      <c r="AJ101">
        <v>1E-4</v>
      </c>
      <c r="AL101">
        <v>1E-4</v>
      </c>
      <c r="AM101">
        <v>1.05</v>
      </c>
      <c r="AN101">
        <v>1E-4</v>
      </c>
      <c r="AP101">
        <v>31</v>
      </c>
      <c r="AQ101">
        <v>0.35</v>
      </c>
      <c r="BQ101">
        <v>39783</v>
      </c>
      <c r="BR101">
        <v>4.1719999999999997</v>
      </c>
      <c r="BS101">
        <v>4.1769999999999996</v>
      </c>
      <c r="BT101">
        <v>4.1820000000000004</v>
      </c>
      <c r="BU101">
        <v>0.19750000000000001</v>
      </c>
      <c r="BV101">
        <v>0.20499999999999999</v>
      </c>
      <c r="BW101">
        <v>0.21249999999999999</v>
      </c>
      <c r="BX101">
        <v>-7.0000000000000007E-2</v>
      </c>
      <c r="BZ101">
        <v>7.0000000000000007E-2</v>
      </c>
      <c r="CA101">
        <v>0</v>
      </c>
      <c r="CB101">
        <v>0</v>
      </c>
      <c r="CC101">
        <v>4.1719999999999997</v>
      </c>
      <c r="CD101">
        <v>0.21249999999999999</v>
      </c>
    </row>
    <row r="102" spans="1:82">
      <c r="A102" s="22">
        <v>39904</v>
      </c>
      <c r="B102">
        <v>6.3941881317770996E-2</v>
      </c>
      <c r="D102" s="22">
        <v>38777</v>
      </c>
      <c r="E102">
        <v>43.5</v>
      </c>
      <c r="F102">
        <v>46.5</v>
      </c>
      <c r="G102">
        <v>51</v>
      </c>
      <c r="I102">
        <v>31.2</v>
      </c>
      <c r="J102">
        <v>32.450000000000003</v>
      </c>
      <c r="K102">
        <v>35.450000000000003</v>
      </c>
      <c r="M102" s="22">
        <v>39661</v>
      </c>
      <c r="N102">
        <v>120.25</v>
      </c>
      <c r="O102">
        <v>123.5</v>
      </c>
      <c r="P102">
        <v>128.5</v>
      </c>
      <c r="R102">
        <v>83.75</v>
      </c>
      <c r="S102">
        <v>87</v>
      </c>
      <c r="T102">
        <v>92</v>
      </c>
      <c r="V102">
        <v>0</v>
      </c>
      <c r="W102">
        <v>0</v>
      </c>
      <c r="X102">
        <v>0</v>
      </c>
      <c r="Z102">
        <v>1E-4</v>
      </c>
      <c r="AA102">
        <v>0.33050402064995199</v>
      </c>
      <c r="AB102">
        <v>1E-4</v>
      </c>
      <c r="AD102">
        <v>1E-4</v>
      </c>
      <c r="AE102">
        <v>0.165252010324976</v>
      </c>
      <c r="AF102">
        <v>1E-4</v>
      </c>
      <c r="AH102">
        <v>1E-4</v>
      </c>
      <c r="AI102">
        <v>2.85</v>
      </c>
      <c r="AJ102">
        <v>1E-4</v>
      </c>
      <c r="AL102">
        <v>1E-4</v>
      </c>
      <c r="AM102">
        <v>1.425</v>
      </c>
      <c r="AN102">
        <v>1E-4</v>
      </c>
      <c r="AP102">
        <v>31</v>
      </c>
      <c r="AQ102">
        <v>0.35</v>
      </c>
      <c r="BQ102">
        <v>39814</v>
      </c>
      <c r="BR102">
        <v>4.3899999999999997</v>
      </c>
      <c r="BS102">
        <v>4.3949999999999996</v>
      </c>
      <c r="BT102">
        <v>4.4000000000000004</v>
      </c>
      <c r="BU102">
        <v>0.19750000000000001</v>
      </c>
      <c r="BV102">
        <v>0.20499999999999999</v>
      </c>
      <c r="BW102">
        <v>0.21249999999999999</v>
      </c>
      <c r="BX102">
        <v>-7.0000000000000007E-2</v>
      </c>
      <c r="BZ102">
        <v>7.0000000000000007E-2</v>
      </c>
      <c r="CA102">
        <v>0</v>
      </c>
      <c r="CB102">
        <v>0</v>
      </c>
      <c r="CC102">
        <v>4.3899999999999997</v>
      </c>
      <c r="CD102">
        <v>0.21249999999999999</v>
      </c>
    </row>
    <row r="103" spans="1:82">
      <c r="A103" s="22">
        <v>39934</v>
      </c>
      <c r="B103">
        <v>6.3969249276617013E-2</v>
      </c>
      <c r="D103" s="22">
        <v>38808</v>
      </c>
      <c r="E103">
        <v>41.4</v>
      </c>
      <c r="F103">
        <v>44.4</v>
      </c>
      <c r="G103">
        <v>48.9</v>
      </c>
      <c r="I103">
        <v>31.2</v>
      </c>
      <c r="J103">
        <v>32.450000000000003</v>
      </c>
      <c r="K103">
        <v>35.450000000000003</v>
      </c>
      <c r="M103" s="22">
        <v>39692</v>
      </c>
      <c r="N103">
        <v>106.25</v>
      </c>
      <c r="O103">
        <v>109.5</v>
      </c>
      <c r="P103">
        <v>114.5</v>
      </c>
      <c r="R103">
        <v>73.25</v>
      </c>
      <c r="S103">
        <v>76.5</v>
      </c>
      <c r="T103">
        <v>81.5</v>
      </c>
      <c r="V103">
        <v>0</v>
      </c>
      <c r="W103">
        <v>0</v>
      </c>
      <c r="X103">
        <v>0</v>
      </c>
      <c r="Z103">
        <v>1E-4</v>
      </c>
      <c r="AA103">
        <v>0.30560903900811442</v>
      </c>
      <c r="AB103">
        <v>1E-4</v>
      </c>
      <c r="AD103">
        <v>1E-4</v>
      </c>
      <c r="AE103">
        <v>0.15280451950405721</v>
      </c>
      <c r="AF103">
        <v>1E-4</v>
      </c>
      <c r="AH103">
        <v>1E-4</v>
      </c>
      <c r="AI103">
        <v>2.95</v>
      </c>
      <c r="AJ103">
        <v>1E-4</v>
      </c>
      <c r="AL103">
        <v>1E-4</v>
      </c>
      <c r="AM103">
        <v>1.4750000000000001</v>
      </c>
      <c r="AN103">
        <v>1E-4</v>
      </c>
      <c r="AP103">
        <v>32</v>
      </c>
      <c r="AQ103">
        <v>0.35</v>
      </c>
      <c r="BQ103">
        <v>39845</v>
      </c>
      <c r="BR103">
        <v>4.2450000000000001</v>
      </c>
      <c r="BS103">
        <v>4.25</v>
      </c>
      <c r="BT103">
        <v>4.2549999999999999</v>
      </c>
      <c r="BU103">
        <v>0.1925</v>
      </c>
      <c r="BV103">
        <v>0.2</v>
      </c>
      <c r="BW103">
        <v>0.20749999999999999</v>
      </c>
      <c r="BX103">
        <v>-7.0000000000000007E-2</v>
      </c>
      <c r="BZ103">
        <v>7.0000000000000007E-2</v>
      </c>
      <c r="CA103">
        <v>0</v>
      </c>
      <c r="CB103">
        <v>0</v>
      </c>
      <c r="CC103">
        <v>4.2450000000000001</v>
      </c>
      <c r="CD103">
        <v>0.20749999999999999</v>
      </c>
    </row>
    <row r="104" spans="1:82">
      <c r="A104" s="22">
        <v>39965</v>
      </c>
      <c r="B104">
        <v>6.3997529501020015E-2</v>
      </c>
      <c r="D104" s="22">
        <v>38838</v>
      </c>
      <c r="E104">
        <v>43.4</v>
      </c>
      <c r="F104">
        <v>46.4</v>
      </c>
      <c r="G104">
        <v>50.9</v>
      </c>
      <c r="I104">
        <v>27.2</v>
      </c>
      <c r="J104">
        <v>28.45</v>
      </c>
      <c r="K104">
        <v>31.45</v>
      </c>
      <c r="M104" s="22">
        <v>39722</v>
      </c>
      <c r="N104">
        <v>77.900000000000006</v>
      </c>
      <c r="O104">
        <v>81.150000000000006</v>
      </c>
      <c r="P104">
        <v>86.15</v>
      </c>
      <c r="R104">
        <v>57.612499999999997</v>
      </c>
      <c r="S104">
        <v>60.862499999999997</v>
      </c>
      <c r="T104">
        <v>65.862499999999997</v>
      </c>
      <c r="V104">
        <v>0</v>
      </c>
      <c r="W104">
        <v>0</v>
      </c>
      <c r="X104">
        <v>0</v>
      </c>
      <c r="Z104">
        <v>1E-4</v>
      </c>
      <c r="AA104">
        <v>0.27347340585392066</v>
      </c>
      <c r="AB104">
        <v>1E-4</v>
      </c>
      <c r="AD104">
        <v>1E-4</v>
      </c>
      <c r="AE104">
        <v>0.13673670292696033</v>
      </c>
      <c r="AF104">
        <v>1E-4</v>
      </c>
      <c r="AH104">
        <v>1E-4</v>
      </c>
      <c r="AI104">
        <v>2.65</v>
      </c>
      <c r="AJ104">
        <v>1E-4</v>
      </c>
      <c r="AL104">
        <v>1E-4</v>
      </c>
      <c r="AM104">
        <v>1.325</v>
      </c>
      <c r="AN104">
        <v>1E-4</v>
      </c>
      <c r="AP104">
        <v>32</v>
      </c>
      <c r="AQ104">
        <v>0.35</v>
      </c>
      <c r="BQ104">
        <v>39873</v>
      </c>
      <c r="BR104">
        <v>4.1100000000000003</v>
      </c>
      <c r="BS104">
        <v>4.1150000000000002</v>
      </c>
      <c r="BT104">
        <v>4.12</v>
      </c>
      <c r="BU104">
        <v>0.1825</v>
      </c>
      <c r="BV104">
        <v>0.19</v>
      </c>
      <c r="BW104">
        <v>0.19750000000000001</v>
      </c>
      <c r="BX104">
        <v>-7.0000000000000007E-2</v>
      </c>
      <c r="BZ104">
        <v>7.0000000000000007E-2</v>
      </c>
      <c r="CA104">
        <v>0</v>
      </c>
      <c r="CB104">
        <v>0</v>
      </c>
      <c r="CC104">
        <v>4.1100000000000003</v>
      </c>
      <c r="CD104">
        <v>0.19750000000000001</v>
      </c>
    </row>
    <row r="105" spans="1:82">
      <c r="A105" s="22">
        <v>39995</v>
      </c>
      <c r="B105">
        <v>6.4024897460372016E-2</v>
      </c>
      <c r="D105" s="22">
        <v>38869</v>
      </c>
      <c r="E105">
        <v>50.4</v>
      </c>
      <c r="F105">
        <v>53.4</v>
      </c>
      <c r="G105">
        <v>57.9</v>
      </c>
      <c r="I105">
        <v>30.2</v>
      </c>
      <c r="J105">
        <v>31.45</v>
      </c>
      <c r="K105">
        <v>34.450000000000003</v>
      </c>
      <c r="M105" s="22">
        <v>39753</v>
      </c>
      <c r="N105">
        <v>65.900000000000006</v>
      </c>
      <c r="O105">
        <v>69.150000000000006</v>
      </c>
      <c r="P105">
        <v>74.150000000000006</v>
      </c>
      <c r="R105">
        <v>48.612499999999997</v>
      </c>
      <c r="S105">
        <v>51.862499999999997</v>
      </c>
      <c r="T105">
        <v>56.862499999999997</v>
      </c>
      <c r="V105">
        <v>0</v>
      </c>
      <c r="W105">
        <v>0</v>
      </c>
      <c r="X105">
        <v>0</v>
      </c>
      <c r="Z105">
        <v>1E-4</v>
      </c>
      <c r="AA105">
        <v>0.27036523525236822</v>
      </c>
      <c r="AB105">
        <v>1E-4</v>
      </c>
      <c r="AD105">
        <v>1E-4</v>
      </c>
      <c r="AE105">
        <v>0.13518261762618411</v>
      </c>
      <c r="AF105">
        <v>1E-4</v>
      </c>
      <c r="AH105">
        <v>1E-4</v>
      </c>
      <c r="AI105">
        <v>1.9</v>
      </c>
      <c r="AJ105">
        <v>1E-4</v>
      </c>
      <c r="AL105">
        <v>1E-4</v>
      </c>
      <c r="AM105">
        <v>0.95</v>
      </c>
      <c r="AN105">
        <v>1E-4</v>
      </c>
      <c r="AP105">
        <v>32</v>
      </c>
      <c r="AQ105">
        <v>0.35</v>
      </c>
      <c r="BQ105">
        <v>39904</v>
      </c>
      <c r="BR105">
        <v>3.95</v>
      </c>
      <c r="BS105">
        <v>3.9550000000000001</v>
      </c>
      <c r="BT105">
        <v>3.96</v>
      </c>
      <c r="BU105">
        <v>0.1825</v>
      </c>
      <c r="BV105">
        <v>0.19</v>
      </c>
      <c r="BW105">
        <v>0.19750000000000001</v>
      </c>
      <c r="BX105">
        <v>-7.0000000000000007E-2</v>
      </c>
      <c r="BZ105">
        <v>7.0000000000000007E-2</v>
      </c>
      <c r="CA105">
        <v>0</v>
      </c>
      <c r="CB105">
        <v>0</v>
      </c>
      <c r="CC105">
        <v>3.95</v>
      </c>
      <c r="CD105">
        <v>0.19750000000000001</v>
      </c>
    </row>
    <row r="106" spans="1:82">
      <c r="A106" s="22">
        <v>40026</v>
      </c>
      <c r="B106">
        <v>6.4053177685296017E-2</v>
      </c>
      <c r="D106" s="22">
        <v>38899</v>
      </c>
      <c r="E106">
        <v>70.5</v>
      </c>
      <c r="F106">
        <v>73.5</v>
      </c>
      <c r="G106">
        <v>78</v>
      </c>
      <c r="I106">
        <v>36.299999999999997</v>
      </c>
      <c r="J106">
        <v>37.549999999999997</v>
      </c>
      <c r="K106">
        <v>40.549999999999997</v>
      </c>
      <c r="M106" s="22">
        <v>39783</v>
      </c>
      <c r="N106">
        <v>66.900000000000006</v>
      </c>
      <c r="O106">
        <v>70.150000000000006</v>
      </c>
      <c r="P106">
        <v>75.150000000000006</v>
      </c>
      <c r="R106">
        <v>49.362499999999997</v>
      </c>
      <c r="S106">
        <v>52.612499999999997</v>
      </c>
      <c r="T106">
        <v>57.612499999999997</v>
      </c>
      <c r="V106">
        <v>0</v>
      </c>
      <c r="W106">
        <v>0</v>
      </c>
      <c r="X106">
        <v>0</v>
      </c>
      <c r="Z106">
        <v>1E-4</v>
      </c>
      <c r="AA106">
        <v>0.27599237289844603</v>
      </c>
      <c r="AB106">
        <v>1E-4</v>
      </c>
      <c r="AD106">
        <v>1E-4</v>
      </c>
      <c r="AE106">
        <v>0.13799618644922301</v>
      </c>
      <c r="AF106">
        <v>1E-4</v>
      </c>
      <c r="AH106">
        <v>1E-4</v>
      </c>
      <c r="AI106">
        <v>1.7</v>
      </c>
      <c r="AJ106">
        <v>1E-4</v>
      </c>
      <c r="AL106">
        <v>1E-4</v>
      </c>
      <c r="AM106">
        <v>0.85</v>
      </c>
      <c r="AN106">
        <v>1E-4</v>
      </c>
      <c r="AP106">
        <v>33</v>
      </c>
      <c r="AQ106">
        <v>0.35</v>
      </c>
      <c r="BQ106">
        <v>39934</v>
      </c>
      <c r="BR106">
        <v>3.915</v>
      </c>
      <c r="BS106">
        <v>3.92</v>
      </c>
      <c r="BT106">
        <v>3.9249999999999998</v>
      </c>
      <c r="BU106">
        <v>0.1825</v>
      </c>
      <c r="BV106">
        <v>0.19</v>
      </c>
      <c r="BW106">
        <v>0.19750000000000001</v>
      </c>
      <c r="BX106">
        <v>-7.0000000000000007E-2</v>
      </c>
      <c r="BZ106">
        <v>7.0000000000000007E-2</v>
      </c>
      <c r="CA106">
        <v>0</v>
      </c>
      <c r="CB106">
        <v>0</v>
      </c>
      <c r="CC106">
        <v>3.915</v>
      </c>
      <c r="CD106">
        <v>0.19750000000000001</v>
      </c>
    </row>
    <row r="107" spans="1:82">
      <c r="A107" s="22">
        <v>40057</v>
      </c>
      <c r="B107">
        <v>6.4081457910485001E-2</v>
      </c>
      <c r="D107" s="22">
        <v>38930</v>
      </c>
      <c r="E107">
        <v>83.5</v>
      </c>
      <c r="F107">
        <v>86.5</v>
      </c>
      <c r="G107">
        <v>91</v>
      </c>
      <c r="I107">
        <v>38.299999999999997</v>
      </c>
      <c r="J107">
        <v>39.549999999999997</v>
      </c>
      <c r="K107">
        <v>42.55</v>
      </c>
      <c r="M107" s="22">
        <v>39814</v>
      </c>
      <c r="N107">
        <v>79.95</v>
      </c>
      <c r="O107">
        <v>83.2</v>
      </c>
      <c r="P107">
        <v>88.2</v>
      </c>
      <c r="R107">
        <v>59.15</v>
      </c>
      <c r="S107">
        <v>62.4</v>
      </c>
      <c r="T107">
        <v>67.400000000000006</v>
      </c>
      <c r="V107">
        <v>0</v>
      </c>
      <c r="W107">
        <v>0</v>
      </c>
      <c r="X107">
        <v>0</v>
      </c>
      <c r="Z107">
        <v>1E-4</v>
      </c>
      <c r="AA107">
        <v>0.24864752830547485</v>
      </c>
      <c r="AB107">
        <v>1E-4</v>
      </c>
      <c r="AD107">
        <v>1E-4</v>
      </c>
      <c r="AE107">
        <v>0.12432376415273742</v>
      </c>
      <c r="AF107">
        <v>1E-4</v>
      </c>
      <c r="AH107">
        <v>1E-4</v>
      </c>
      <c r="AI107">
        <v>1.6</v>
      </c>
      <c r="AJ107">
        <v>1E-4</v>
      </c>
      <c r="AL107">
        <v>1E-4</v>
      </c>
      <c r="AM107">
        <v>0.8</v>
      </c>
      <c r="AN107">
        <v>1E-4</v>
      </c>
      <c r="AP107">
        <v>33</v>
      </c>
      <c r="AQ107">
        <v>0.35</v>
      </c>
      <c r="BQ107">
        <v>39965</v>
      </c>
      <c r="BR107">
        <v>3.9350000000000001</v>
      </c>
      <c r="BS107">
        <v>3.94</v>
      </c>
      <c r="BT107">
        <v>3.9449999999999998</v>
      </c>
      <c r="BU107">
        <v>0.1825</v>
      </c>
      <c r="BV107">
        <v>0.19</v>
      </c>
      <c r="BW107">
        <v>0.19750000000000001</v>
      </c>
      <c r="BX107">
        <v>-7.0000000000000007E-2</v>
      </c>
      <c r="BZ107">
        <v>7.0000000000000007E-2</v>
      </c>
      <c r="CA107">
        <v>0</v>
      </c>
      <c r="CB107">
        <v>0</v>
      </c>
      <c r="CC107">
        <v>3.9350000000000001</v>
      </c>
      <c r="CD107">
        <v>0.19750000000000001</v>
      </c>
    </row>
    <row r="108" spans="1:82">
      <c r="A108" s="22">
        <v>40087</v>
      </c>
      <c r="B108">
        <v>6.4108825870599018E-2</v>
      </c>
      <c r="D108" s="22">
        <v>38961</v>
      </c>
      <c r="E108">
        <v>71.5</v>
      </c>
      <c r="F108">
        <v>74.5</v>
      </c>
      <c r="G108">
        <v>79</v>
      </c>
      <c r="I108">
        <v>36.299999999999997</v>
      </c>
      <c r="J108">
        <v>37.549999999999997</v>
      </c>
      <c r="K108">
        <v>40.549999999999997</v>
      </c>
      <c r="M108" s="22">
        <v>39845</v>
      </c>
      <c r="N108">
        <v>71.95</v>
      </c>
      <c r="O108">
        <v>75.2</v>
      </c>
      <c r="P108">
        <v>80.2</v>
      </c>
      <c r="R108">
        <v>53.15</v>
      </c>
      <c r="S108">
        <v>56.4</v>
      </c>
      <c r="T108">
        <v>61.4</v>
      </c>
      <c r="V108">
        <v>0</v>
      </c>
      <c r="W108">
        <v>0</v>
      </c>
      <c r="X108">
        <v>0</v>
      </c>
      <c r="Z108">
        <v>1E-4</v>
      </c>
      <c r="AA108">
        <v>0.25252905269672216</v>
      </c>
      <c r="AB108">
        <v>1E-4</v>
      </c>
      <c r="AD108">
        <v>1E-4</v>
      </c>
      <c r="AE108">
        <v>0.12626452634836108</v>
      </c>
      <c r="AF108">
        <v>1E-4</v>
      </c>
      <c r="AH108">
        <v>1E-4</v>
      </c>
      <c r="AI108">
        <v>1.8</v>
      </c>
      <c r="AJ108">
        <v>1E-4</v>
      </c>
      <c r="AL108">
        <v>1E-4</v>
      </c>
      <c r="AM108">
        <v>0.9</v>
      </c>
      <c r="AN108">
        <v>1E-4</v>
      </c>
      <c r="AP108">
        <v>33</v>
      </c>
      <c r="AQ108">
        <v>0.35</v>
      </c>
      <c r="BQ108">
        <v>39995</v>
      </c>
      <c r="BR108">
        <v>3.9280000000000004</v>
      </c>
      <c r="BS108">
        <v>3.9330000000000003</v>
      </c>
      <c r="BT108">
        <v>3.9380000000000002</v>
      </c>
      <c r="BU108">
        <v>0.1825</v>
      </c>
      <c r="BV108">
        <v>0.19</v>
      </c>
      <c r="BW108">
        <v>0.19750000000000001</v>
      </c>
      <c r="BX108">
        <v>-7.0000000000000007E-2</v>
      </c>
      <c r="BZ108">
        <v>7.0000000000000007E-2</v>
      </c>
      <c r="CA108">
        <v>0</v>
      </c>
      <c r="CB108">
        <v>0</v>
      </c>
      <c r="CC108">
        <v>3.9280000000000004</v>
      </c>
      <c r="CD108">
        <v>0.19750000000000001</v>
      </c>
    </row>
    <row r="109" spans="1:82">
      <c r="A109" s="22">
        <v>40118</v>
      </c>
      <c r="B109">
        <v>6.4137106096310015E-2</v>
      </c>
      <c r="D109" s="22">
        <v>38991</v>
      </c>
      <c r="E109">
        <v>47</v>
      </c>
      <c r="F109">
        <v>50</v>
      </c>
      <c r="G109">
        <v>54.5</v>
      </c>
      <c r="I109">
        <v>33.200000000000003</v>
      </c>
      <c r="J109">
        <v>34.450000000000003</v>
      </c>
      <c r="K109">
        <v>37.450000000000003</v>
      </c>
      <c r="M109" s="22">
        <v>39873</v>
      </c>
      <c r="N109">
        <v>65.95</v>
      </c>
      <c r="O109">
        <v>69.2</v>
      </c>
      <c r="P109">
        <v>74.2</v>
      </c>
      <c r="R109">
        <v>48.65</v>
      </c>
      <c r="S109">
        <v>51.9</v>
      </c>
      <c r="T109">
        <v>56.9</v>
      </c>
      <c r="V109">
        <v>0</v>
      </c>
      <c r="W109">
        <v>0</v>
      </c>
      <c r="X109">
        <v>0</v>
      </c>
      <c r="Z109">
        <v>1E-4</v>
      </c>
      <c r="AA109">
        <v>0.25835875220267474</v>
      </c>
      <c r="AB109">
        <v>1E-4</v>
      </c>
      <c r="AD109">
        <v>1E-4</v>
      </c>
      <c r="AE109">
        <v>0.12917937610133737</v>
      </c>
      <c r="AF109">
        <v>1E-4</v>
      </c>
      <c r="AH109">
        <v>1E-4</v>
      </c>
      <c r="AI109">
        <v>1.95</v>
      </c>
      <c r="AJ109">
        <v>1E-4</v>
      </c>
      <c r="AL109">
        <v>1E-4</v>
      </c>
      <c r="AM109">
        <v>0.97499999999999998</v>
      </c>
      <c r="AN109">
        <v>1E-4</v>
      </c>
      <c r="AP109">
        <v>34</v>
      </c>
      <c r="AQ109">
        <v>0.35</v>
      </c>
      <c r="BQ109">
        <v>40026</v>
      </c>
      <c r="BR109">
        <v>3.93</v>
      </c>
      <c r="BS109">
        <v>3.9350000000000001</v>
      </c>
      <c r="BT109">
        <v>3.94</v>
      </c>
      <c r="BU109">
        <v>0.1825</v>
      </c>
      <c r="BV109">
        <v>0.19</v>
      </c>
      <c r="BW109">
        <v>0.19750000000000001</v>
      </c>
      <c r="BX109">
        <v>-7.0000000000000007E-2</v>
      </c>
      <c r="BZ109">
        <v>7.0000000000000007E-2</v>
      </c>
      <c r="CA109">
        <v>0</v>
      </c>
      <c r="CB109">
        <v>0</v>
      </c>
      <c r="CC109">
        <v>3.93</v>
      </c>
      <c r="CD109">
        <v>0.19750000000000001</v>
      </c>
    </row>
    <row r="110" spans="1:82">
      <c r="A110" s="22">
        <v>40148</v>
      </c>
      <c r="B110">
        <v>6.4164474056929016E-2</v>
      </c>
      <c r="D110" s="22">
        <v>39022</v>
      </c>
      <c r="E110">
        <v>46</v>
      </c>
      <c r="F110">
        <v>49</v>
      </c>
      <c r="G110">
        <v>53.5</v>
      </c>
      <c r="I110">
        <v>30.2</v>
      </c>
      <c r="J110">
        <v>31.45</v>
      </c>
      <c r="K110">
        <v>34.450000000000003</v>
      </c>
      <c r="M110" s="22">
        <v>39904</v>
      </c>
      <c r="N110">
        <v>63.85</v>
      </c>
      <c r="O110">
        <v>67.099999999999994</v>
      </c>
      <c r="P110">
        <v>72.099999999999994</v>
      </c>
      <c r="R110">
        <v>47.075000000000003</v>
      </c>
      <c r="S110">
        <v>50.325000000000003</v>
      </c>
      <c r="T110">
        <v>55.325000000000003</v>
      </c>
      <c r="V110">
        <v>0</v>
      </c>
      <c r="W110">
        <v>0</v>
      </c>
      <c r="X110">
        <v>0</v>
      </c>
      <c r="Z110">
        <v>1E-4</v>
      </c>
      <c r="AA110">
        <v>0.24361644817541414</v>
      </c>
      <c r="AB110">
        <v>1E-4</v>
      </c>
      <c r="AD110">
        <v>1E-4</v>
      </c>
      <c r="AE110">
        <v>0.12180822408770707</v>
      </c>
      <c r="AF110">
        <v>1E-4</v>
      </c>
      <c r="AH110">
        <v>1E-4</v>
      </c>
      <c r="AI110">
        <v>2</v>
      </c>
      <c r="AJ110">
        <v>1E-4</v>
      </c>
      <c r="AL110">
        <v>1E-4</v>
      </c>
      <c r="AM110">
        <v>1</v>
      </c>
      <c r="AN110">
        <v>1E-4</v>
      </c>
      <c r="AP110">
        <v>34</v>
      </c>
      <c r="AQ110">
        <v>0.35</v>
      </c>
      <c r="BQ110">
        <v>40057</v>
      </c>
      <c r="BR110">
        <v>3.9470000000000001</v>
      </c>
      <c r="BS110">
        <v>3.952</v>
      </c>
      <c r="BT110">
        <v>3.9569999999999999</v>
      </c>
      <c r="BU110">
        <v>0.1825</v>
      </c>
      <c r="BV110">
        <v>0.19</v>
      </c>
      <c r="BW110">
        <v>0.19750000000000001</v>
      </c>
      <c r="BX110">
        <v>-7.0000000000000007E-2</v>
      </c>
      <c r="BZ110">
        <v>7.0000000000000007E-2</v>
      </c>
      <c r="CA110">
        <v>0</v>
      </c>
      <c r="CB110">
        <v>0</v>
      </c>
      <c r="CC110">
        <v>3.9470000000000001</v>
      </c>
      <c r="CD110">
        <v>0.19750000000000001</v>
      </c>
    </row>
    <row r="111" spans="1:82">
      <c r="A111" s="22">
        <v>40179</v>
      </c>
      <c r="B111">
        <v>6.4192754283162026E-2</v>
      </c>
      <c r="D111" s="22">
        <v>39052</v>
      </c>
      <c r="E111">
        <v>45</v>
      </c>
      <c r="F111">
        <v>48</v>
      </c>
      <c r="G111">
        <v>52.5</v>
      </c>
      <c r="I111">
        <v>30.2</v>
      </c>
      <c r="J111">
        <v>31.45</v>
      </c>
      <c r="K111">
        <v>34.450000000000003</v>
      </c>
      <c r="M111" s="22">
        <v>39934</v>
      </c>
      <c r="N111">
        <v>63.85</v>
      </c>
      <c r="O111">
        <v>67.099999999999994</v>
      </c>
      <c r="P111">
        <v>72.099999999999994</v>
      </c>
      <c r="R111">
        <v>47.075000000000003</v>
      </c>
      <c r="S111">
        <v>50.325000000000003</v>
      </c>
      <c r="T111">
        <v>55.325000000000003</v>
      </c>
      <c r="V111">
        <v>0</v>
      </c>
      <c r="W111">
        <v>0</v>
      </c>
      <c r="X111">
        <v>0</v>
      </c>
      <c r="Z111">
        <v>1E-4</v>
      </c>
      <c r="AA111">
        <v>0.24291392340057696</v>
      </c>
      <c r="AB111">
        <v>1E-4</v>
      </c>
      <c r="AD111">
        <v>1E-4</v>
      </c>
      <c r="AE111">
        <v>0.12145696170028848</v>
      </c>
      <c r="AF111">
        <v>1E-4</v>
      </c>
      <c r="AH111">
        <v>1E-4</v>
      </c>
      <c r="AI111">
        <v>2.15</v>
      </c>
      <c r="AJ111">
        <v>1E-4</v>
      </c>
      <c r="AL111">
        <v>1E-4</v>
      </c>
      <c r="AM111">
        <v>1.075</v>
      </c>
      <c r="AN111">
        <v>1E-4</v>
      </c>
      <c r="AP111">
        <v>34</v>
      </c>
      <c r="AQ111">
        <v>0.35</v>
      </c>
      <c r="BQ111">
        <v>40087</v>
      </c>
      <c r="BR111">
        <v>3.9569999999999999</v>
      </c>
      <c r="BS111">
        <v>3.9620000000000002</v>
      </c>
      <c r="BT111">
        <v>3.9670000000000001</v>
      </c>
      <c r="BU111">
        <v>0.1825</v>
      </c>
      <c r="BV111">
        <v>0.19</v>
      </c>
      <c r="BW111">
        <v>0.19750000000000001</v>
      </c>
      <c r="BX111">
        <v>-7.0000000000000007E-2</v>
      </c>
      <c r="BZ111">
        <v>7.0000000000000007E-2</v>
      </c>
      <c r="CA111">
        <v>0</v>
      </c>
      <c r="CB111">
        <v>0</v>
      </c>
      <c r="CC111">
        <v>3.9569999999999999</v>
      </c>
      <c r="CD111">
        <v>0.19750000000000001</v>
      </c>
    </row>
    <row r="112" spans="1:82">
      <c r="A112" s="22">
        <v>40210</v>
      </c>
      <c r="B112">
        <v>6.4221034509660019E-2</v>
      </c>
      <c r="D112" s="22">
        <v>39083</v>
      </c>
      <c r="E112">
        <v>46.5</v>
      </c>
      <c r="F112">
        <v>49.5</v>
      </c>
      <c r="G112">
        <v>54.5</v>
      </c>
      <c r="I112">
        <v>33.950000000000003</v>
      </c>
      <c r="J112">
        <v>35.450000000000003</v>
      </c>
      <c r="K112">
        <v>39.450000000000003</v>
      </c>
      <c r="M112" s="22">
        <v>39965</v>
      </c>
      <c r="N112">
        <v>67.849999999999994</v>
      </c>
      <c r="O112">
        <v>71.099999999999994</v>
      </c>
      <c r="P112">
        <v>76.099999999999994</v>
      </c>
      <c r="R112">
        <v>50.075000000000003</v>
      </c>
      <c r="S112">
        <v>53.325000000000003</v>
      </c>
      <c r="T112">
        <v>58.325000000000003</v>
      </c>
      <c r="V112">
        <v>0</v>
      </c>
      <c r="W112">
        <v>0</v>
      </c>
      <c r="X112">
        <v>0</v>
      </c>
      <c r="Z112">
        <v>1E-4</v>
      </c>
      <c r="AA112">
        <v>0.28590976596271472</v>
      </c>
      <c r="AB112">
        <v>1E-4</v>
      </c>
      <c r="AD112">
        <v>1E-4</v>
      </c>
      <c r="AE112">
        <v>0.14295488298135736</v>
      </c>
      <c r="AF112">
        <v>1E-4</v>
      </c>
      <c r="AH112">
        <v>1E-4</v>
      </c>
      <c r="AI112">
        <v>1.95</v>
      </c>
      <c r="AJ112">
        <v>1E-4</v>
      </c>
      <c r="AL112">
        <v>1E-4</v>
      </c>
      <c r="AM112">
        <v>0.97499999999999998</v>
      </c>
      <c r="AN112">
        <v>1E-4</v>
      </c>
      <c r="AP112">
        <v>35</v>
      </c>
      <c r="AQ112">
        <v>0.35</v>
      </c>
      <c r="BQ112">
        <v>40118</v>
      </c>
      <c r="BR112">
        <v>4.1020000000000003</v>
      </c>
      <c r="BS112">
        <v>4.1070000000000002</v>
      </c>
      <c r="BT112">
        <v>4.1120000000000001</v>
      </c>
      <c r="BU112">
        <v>0.1825</v>
      </c>
      <c r="BV112">
        <v>0.19</v>
      </c>
      <c r="BW112">
        <v>0.19750000000000001</v>
      </c>
      <c r="BX112">
        <v>-7.0000000000000007E-2</v>
      </c>
      <c r="BZ112">
        <v>7.0000000000000007E-2</v>
      </c>
      <c r="CA112">
        <v>0</v>
      </c>
      <c r="CB112">
        <v>0</v>
      </c>
      <c r="CC112">
        <v>4.1020000000000003</v>
      </c>
      <c r="CD112">
        <v>0.19750000000000001</v>
      </c>
    </row>
    <row r="113" spans="1:82">
      <c r="A113" s="22">
        <v>40238</v>
      </c>
      <c r="B113">
        <v>6.4246577940274011E-2</v>
      </c>
      <c r="D113" s="22">
        <v>39114</v>
      </c>
      <c r="E113">
        <v>44.5</v>
      </c>
      <c r="F113">
        <v>47.5</v>
      </c>
      <c r="G113">
        <v>52.5</v>
      </c>
      <c r="I113">
        <v>32.950000000000003</v>
      </c>
      <c r="J113">
        <v>34.450000000000003</v>
      </c>
      <c r="K113">
        <v>38.450000000000003</v>
      </c>
      <c r="M113" s="22">
        <v>39995</v>
      </c>
      <c r="N113">
        <v>103.8</v>
      </c>
      <c r="O113">
        <v>107.05</v>
      </c>
      <c r="P113">
        <v>112.05</v>
      </c>
      <c r="R113">
        <v>71.412499999999994</v>
      </c>
      <c r="S113">
        <v>74.662499999999994</v>
      </c>
      <c r="T113">
        <v>79.662499999999994</v>
      </c>
      <c r="V113">
        <v>0</v>
      </c>
      <c r="W113">
        <v>0</v>
      </c>
      <c r="X113">
        <v>0</v>
      </c>
      <c r="Z113">
        <v>1E-4</v>
      </c>
      <c r="AA113">
        <v>0.28543282756025623</v>
      </c>
      <c r="AB113">
        <v>1E-4</v>
      </c>
      <c r="AD113">
        <v>1E-4</v>
      </c>
      <c r="AE113">
        <v>0.14271641378012812</v>
      </c>
      <c r="AF113">
        <v>1E-4</v>
      </c>
      <c r="AH113">
        <v>1E-4</v>
      </c>
      <c r="AI113">
        <v>2.1</v>
      </c>
      <c r="AJ113">
        <v>1E-4</v>
      </c>
      <c r="AL113">
        <v>1E-4</v>
      </c>
      <c r="AM113">
        <v>1.05</v>
      </c>
      <c r="AN113">
        <v>1E-4</v>
      </c>
      <c r="AP113">
        <v>35</v>
      </c>
      <c r="AQ113">
        <v>0.35</v>
      </c>
      <c r="BQ113">
        <v>40148</v>
      </c>
      <c r="BR113">
        <v>4.242</v>
      </c>
      <c r="BS113">
        <v>4.2469999999999999</v>
      </c>
      <c r="BT113">
        <v>4.2519999999999998</v>
      </c>
      <c r="BU113">
        <v>0.185</v>
      </c>
      <c r="BV113">
        <v>0.1925</v>
      </c>
      <c r="BW113">
        <v>0.2</v>
      </c>
      <c r="BX113">
        <v>-7.0000000000000007E-2</v>
      </c>
      <c r="BZ113">
        <v>7.0000000000000007E-2</v>
      </c>
      <c r="CA113">
        <v>0</v>
      </c>
      <c r="CB113">
        <v>0</v>
      </c>
      <c r="CC113">
        <v>4.242</v>
      </c>
      <c r="CD113">
        <v>0.2</v>
      </c>
    </row>
    <row r="114" spans="1:82">
      <c r="A114" s="22">
        <v>40269</v>
      </c>
      <c r="B114">
        <v>6.4274858167277016E-2</v>
      </c>
      <c r="D114" s="22">
        <v>39142</v>
      </c>
      <c r="E114">
        <v>43.5</v>
      </c>
      <c r="F114">
        <v>46.5</v>
      </c>
      <c r="G114">
        <v>51.5</v>
      </c>
      <c r="I114">
        <v>30.95</v>
      </c>
      <c r="J114">
        <v>32.450000000000003</v>
      </c>
      <c r="K114">
        <v>36.450000000000003</v>
      </c>
      <c r="M114" s="22">
        <v>40026</v>
      </c>
      <c r="N114">
        <v>120.8</v>
      </c>
      <c r="O114">
        <v>124.05</v>
      </c>
      <c r="P114">
        <v>129.05000000000001</v>
      </c>
      <c r="R114">
        <v>84.162499999999994</v>
      </c>
      <c r="S114">
        <v>87.412499999999994</v>
      </c>
      <c r="T114">
        <v>92.412499999999994</v>
      </c>
      <c r="V114">
        <v>0</v>
      </c>
      <c r="W114">
        <v>0</v>
      </c>
      <c r="X114">
        <v>0</v>
      </c>
      <c r="Z114">
        <v>1E-4</v>
      </c>
      <c r="AA114">
        <v>0.31792003270335895</v>
      </c>
      <c r="AB114">
        <v>1E-4</v>
      </c>
      <c r="AD114">
        <v>1E-4</v>
      </c>
      <c r="AE114">
        <v>0.15896001635167947</v>
      </c>
      <c r="AF114">
        <v>1E-4</v>
      </c>
      <c r="AH114">
        <v>1E-4</v>
      </c>
      <c r="AI114">
        <v>2.85</v>
      </c>
      <c r="AJ114">
        <v>1E-4</v>
      </c>
      <c r="AL114">
        <v>1E-4</v>
      </c>
      <c r="AM114">
        <v>1.425</v>
      </c>
      <c r="AN114">
        <v>1E-4</v>
      </c>
      <c r="AP114">
        <v>35</v>
      </c>
      <c r="AQ114">
        <v>0.35</v>
      </c>
      <c r="BQ114">
        <v>40179</v>
      </c>
      <c r="BR114">
        <v>4.4800000000000004</v>
      </c>
      <c r="BS114">
        <v>4.4850000000000003</v>
      </c>
      <c r="BT114">
        <v>4.49</v>
      </c>
      <c r="BU114">
        <v>0.185</v>
      </c>
      <c r="BV114">
        <v>0.1925</v>
      </c>
      <c r="BW114">
        <v>0.2</v>
      </c>
      <c r="BX114">
        <v>-7.0000000000000007E-2</v>
      </c>
      <c r="BZ114">
        <v>7.0000000000000007E-2</v>
      </c>
      <c r="CA114">
        <v>0</v>
      </c>
      <c r="CB114">
        <v>0</v>
      </c>
      <c r="CC114">
        <v>4.4800000000000004</v>
      </c>
      <c r="CD114">
        <v>0.2</v>
      </c>
    </row>
    <row r="115" spans="1:82">
      <c r="A115" s="22">
        <v>40299</v>
      </c>
      <c r="B115">
        <v>6.4302226129145018E-2</v>
      </c>
      <c r="D115" s="22">
        <v>39173</v>
      </c>
      <c r="E115">
        <v>41.4</v>
      </c>
      <c r="F115">
        <v>44.4</v>
      </c>
      <c r="G115">
        <v>49.4</v>
      </c>
      <c r="I115">
        <v>30.95</v>
      </c>
      <c r="J115">
        <v>32.450000000000003</v>
      </c>
      <c r="K115">
        <v>36.450000000000003</v>
      </c>
      <c r="M115" s="22">
        <v>40057</v>
      </c>
      <c r="N115">
        <v>106.8</v>
      </c>
      <c r="O115">
        <v>110.05</v>
      </c>
      <c r="P115">
        <v>115.05</v>
      </c>
      <c r="R115">
        <v>73.662499999999994</v>
      </c>
      <c r="S115">
        <v>76.912499999999994</v>
      </c>
      <c r="T115">
        <v>81.912499999999994</v>
      </c>
      <c r="V115">
        <v>0</v>
      </c>
      <c r="W115">
        <v>0</v>
      </c>
      <c r="X115">
        <v>0</v>
      </c>
      <c r="Z115">
        <v>1E-4</v>
      </c>
      <c r="AA115">
        <v>0.29494573782976641</v>
      </c>
      <c r="AB115">
        <v>1E-4</v>
      </c>
      <c r="AD115">
        <v>1E-4</v>
      </c>
      <c r="AE115">
        <v>0.1474728689148832</v>
      </c>
      <c r="AF115">
        <v>1E-4</v>
      </c>
      <c r="AH115">
        <v>1E-4</v>
      </c>
      <c r="AI115">
        <v>2.95</v>
      </c>
      <c r="AJ115">
        <v>1E-4</v>
      </c>
      <c r="AL115">
        <v>1E-4</v>
      </c>
      <c r="AM115">
        <v>1.4750000000000001</v>
      </c>
      <c r="AN115">
        <v>1E-4</v>
      </c>
      <c r="AP115">
        <v>36</v>
      </c>
      <c r="AQ115">
        <v>0.35</v>
      </c>
      <c r="BQ115">
        <v>40210</v>
      </c>
      <c r="BR115">
        <v>4.335</v>
      </c>
      <c r="BS115">
        <v>4.34</v>
      </c>
      <c r="BT115">
        <v>4.3449999999999998</v>
      </c>
      <c r="BU115">
        <v>0.18</v>
      </c>
      <c r="BV115">
        <v>0.1875</v>
      </c>
      <c r="BW115">
        <v>0.19500000000000001</v>
      </c>
      <c r="BX115">
        <v>-7.0000000000000007E-2</v>
      </c>
      <c r="BZ115">
        <v>7.0000000000000007E-2</v>
      </c>
      <c r="CA115">
        <v>0</v>
      </c>
      <c r="CB115">
        <v>0</v>
      </c>
      <c r="CC115">
        <v>4.335</v>
      </c>
      <c r="CD115">
        <v>0.19500000000000001</v>
      </c>
    </row>
    <row r="116" spans="1:82">
      <c r="A116" s="22">
        <v>40330</v>
      </c>
      <c r="B116">
        <v>6.4330506356670009E-2</v>
      </c>
      <c r="D116" s="22">
        <v>39203</v>
      </c>
      <c r="E116">
        <v>43.4</v>
      </c>
      <c r="F116">
        <v>46.4</v>
      </c>
      <c r="G116">
        <v>51.4</v>
      </c>
      <c r="I116">
        <v>26.95</v>
      </c>
      <c r="J116">
        <v>28.45</v>
      </c>
      <c r="K116">
        <v>32.450000000000003</v>
      </c>
      <c r="M116" s="22">
        <v>40087</v>
      </c>
      <c r="N116">
        <v>78.45</v>
      </c>
      <c r="O116">
        <v>81.7</v>
      </c>
      <c r="P116">
        <v>86.7</v>
      </c>
      <c r="R116">
        <v>58.024999999999999</v>
      </c>
      <c r="S116">
        <v>61.274999999999999</v>
      </c>
      <c r="T116">
        <v>66.275000000000006</v>
      </c>
      <c r="V116">
        <v>0</v>
      </c>
      <c r="W116">
        <v>0</v>
      </c>
      <c r="X116">
        <v>0</v>
      </c>
      <c r="Z116">
        <v>1E-4</v>
      </c>
      <c r="AA116">
        <v>0.26529918258753754</v>
      </c>
      <c r="AB116">
        <v>1E-4</v>
      </c>
      <c r="AD116">
        <v>1E-4</v>
      </c>
      <c r="AE116">
        <v>0.13264959129376877</v>
      </c>
      <c r="AF116">
        <v>1E-4</v>
      </c>
      <c r="AH116">
        <v>1E-4</v>
      </c>
      <c r="AI116">
        <v>2.65</v>
      </c>
      <c r="AJ116">
        <v>1E-4</v>
      </c>
      <c r="AL116">
        <v>1E-4</v>
      </c>
      <c r="AM116">
        <v>1.325</v>
      </c>
      <c r="AN116">
        <v>1E-4</v>
      </c>
      <c r="AP116">
        <v>36</v>
      </c>
      <c r="AQ116">
        <v>0.35</v>
      </c>
      <c r="BQ116">
        <v>40238</v>
      </c>
      <c r="BR116">
        <v>4.2</v>
      </c>
      <c r="BS116">
        <v>4.2050000000000001</v>
      </c>
      <c r="BT116">
        <v>4.21</v>
      </c>
      <c r="BU116">
        <v>0.17749999999999999</v>
      </c>
      <c r="BV116">
        <v>0.185</v>
      </c>
      <c r="BW116">
        <v>0.1925</v>
      </c>
      <c r="BX116">
        <v>-7.0000000000000007E-2</v>
      </c>
      <c r="BZ116">
        <v>7.0000000000000007E-2</v>
      </c>
      <c r="CA116">
        <v>0</v>
      </c>
      <c r="CB116">
        <v>0</v>
      </c>
      <c r="CC116">
        <v>4.2</v>
      </c>
      <c r="CD116">
        <v>0.1925</v>
      </c>
    </row>
    <row r="117" spans="1:82">
      <c r="A117" s="22">
        <v>40360</v>
      </c>
      <c r="B117">
        <v>6.4357874319044009E-2</v>
      </c>
      <c r="D117" s="22">
        <v>39234</v>
      </c>
      <c r="E117">
        <v>50.4</v>
      </c>
      <c r="F117">
        <v>53.4</v>
      </c>
      <c r="G117">
        <v>58.4</v>
      </c>
      <c r="I117">
        <v>29.95</v>
      </c>
      <c r="J117">
        <v>31.45</v>
      </c>
      <c r="K117">
        <v>35.450000000000003</v>
      </c>
      <c r="M117" s="22">
        <v>40118</v>
      </c>
      <c r="N117">
        <v>66.45</v>
      </c>
      <c r="O117">
        <v>69.7</v>
      </c>
      <c r="P117">
        <v>74.7</v>
      </c>
      <c r="R117">
        <v>49.024999999999999</v>
      </c>
      <c r="S117">
        <v>52.274999999999999</v>
      </c>
      <c r="T117">
        <v>57.274999999999999</v>
      </c>
      <c r="V117">
        <v>0</v>
      </c>
      <c r="W117">
        <v>0</v>
      </c>
      <c r="X117">
        <v>0</v>
      </c>
      <c r="Z117">
        <v>1E-4</v>
      </c>
      <c r="AA117">
        <v>0.26240143408756761</v>
      </c>
      <c r="AB117">
        <v>1E-4</v>
      </c>
      <c r="AD117">
        <v>1E-4</v>
      </c>
      <c r="AE117">
        <v>0.1312007170437838</v>
      </c>
      <c r="AF117">
        <v>1E-4</v>
      </c>
      <c r="AH117">
        <v>1E-4</v>
      </c>
      <c r="AI117">
        <v>1.9</v>
      </c>
      <c r="AJ117">
        <v>1E-4</v>
      </c>
      <c r="AL117">
        <v>1E-4</v>
      </c>
      <c r="AM117">
        <v>0.95</v>
      </c>
      <c r="AN117">
        <v>1E-4</v>
      </c>
      <c r="AP117">
        <v>36</v>
      </c>
      <c r="AQ117">
        <v>0.35</v>
      </c>
      <c r="BQ117">
        <v>40269</v>
      </c>
      <c r="BR117">
        <v>4.04</v>
      </c>
      <c r="BS117">
        <v>4.0449999999999999</v>
      </c>
      <c r="BT117">
        <v>4.05</v>
      </c>
      <c r="BU117">
        <v>0.17749999999999999</v>
      </c>
      <c r="BV117">
        <v>0.185</v>
      </c>
      <c r="BW117">
        <v>0.1925</v>
      </c>
      <c r="BX117">
        <v>-7.0000000000000007E-2</v>
      </c>
      <c r="BZ117">
        <v>7.0000000000000007E-2</v>
      </c>
      <c r="CA117">
        <v>0</v>
      </c>
      <c r="CB117">
        <v>0</v>
      </c>
      <c r="CC117">
        <v>4.04</v>
      </c>
      <c r="CD117">
        <v>0.1925</v>
      </c>
    </row>
    <row r="118" spans="1:82">
      <c r="A118" s="22">
        <v>40391</v>
      </c>
      <c r="B118">
        <v>6.4386154547091012E-2</v>
      </c>
      <c r="D118" s="22">
        <v>39264</v>
      </c>
      <c r="E118">
        <v>69</v>
      </c>
      <c r="F118">
        <v>72</v>
      </c>
      <c r="G118">
        <v>77</v>
      </c>
      <c r="I118">
        <v>34.549999999999997</v>
      </c>
      <c r="J118">
        <v>36.049999999999997</v>
      </c>
      <c r="K118">
        <v>40.049999999999997</v>
      </c>
      <c r="M118" s="22">
        <v>40148</v>
      </c>
      <c r="N118">
        <v>67.45</v>
      </c>
      <c r="O118">
        <v>70.7</v>
      </c>
      <c r="P118">
        <v>75.7</v>
      </c>
      <c r="R118">
        <v>49.774999999999999</v>
      </c>
      <c r="S118">
        <v>53.024999999999999</v>
      </c>
      <c r="T118">
        <v>58.024999999999999</v>
      </c>
      <c r="V118">
        <v>0</v>
      </c>
      <c r="W118">
        <v>0</v>
      </c>
      <c r="X118">
        <v>0</v>
      </c>
      <c r="Z118">
        <v>1E-4</v>
      </c>
      <c r="AA118">
        <v>0.26755327213778912</v>
      </c>
      <c r="AB118">
        <v>1E-4</v>
      </c>
      <c r="AD118">
        <v>1E-4</v>
      </c>
      <c r="AE118">
        <v>0.13377663606889456</v>
      </c>
      <c r="AF118">
        <v>1E-4</v>
      </c>
      <c r="AH118">
        <v>1E-4</v>
      </c>
      <c r="AI118">
        <v>1.7</v>
      </c>
      <c r="AJ118">
        <v>1E-4</v>
      </c>
      <c r="AL118">
        <v>1E-4</v>
      </c>
      <c r="AM118">
        <v>0.85</v>
      </c>
      <c r="AN118">
        <v>1E-4</v>
      </c>
      <c r="AP118">
        <v>37</v>
      </c>
      <c r="AQ118">
        <v>0.35</v>
      </c>
      <c r="BQ118">
        <v>40299</v>
      </c>
      <c r="BR118">
        <v>4.0049999999999999</v>
      </c>
      <c r="BS118">
        <v>4.01</v>
      </c>
      <c r="BT118">
        <v>4.0149999999999997</v>
      </c>
      <c r="BU118">
        <v>0.17749999999999999</v>
      </c>
      <c r="BV118">
        <v>0.185</v>
      </c>
      <c r="BW118">
        <v>0.1925</v>
      </c>
      <c r="BX118">
        <v>-7.0000000000000007E-2</v>
      </c>
      <c r="BZ118">
        <v>7.0000000000000007E-2</v>
      </c>
      <c r="CA118">
        <v>0</v>
      </c>
      <c r="CB118">
        <v>0</v>
      </c>
      <c r="CC118">
        <v>4.0049999999999999</v>
      </c>
      <c r="CD118">
        <v>0.1925</v>
      </c>
    </row>
    <row r="119" spans="1:82">
      <c r="A119" s="22">
        <v>40422</v>
      </c>
      <c r="B119">
        <v>6.4414434775402013E-2</v>
      </c>
      <c r="D119" s="22">
        <v>39295</v>
      </c>
      <c r="E119">
        <v>82</v>
      </c>
      <c r="F119">
        <v>85</v>
      </c>
      <c r="G119">
        <v>90</v>
      </c>
      <c r="I119">
        <v>36.549999999999997</v>
      </c>
      <c r="J119">
        <v>38.049999999999997</v>
      </c>
      <c r="K119">
        <v>42.05</v>
      </c>
      <c r="M119" s="22">
        <v>40179</v>
      </c>
      <c r="N119">
        <v>80.2</v>
      </c>
      <c r="O119">
        <v>83.95</v>
      </c>
      <c r="P119">
        <v>88.95</v>
      </c>
      <c r="R119">
        <v>59.212499999999999</v>
      </c>
      <c r="S119">
        <v>62.962499999999999</v>
      </c>
      <c r="T119">
        <v>67.962500000000006</v>
      </c>
      <c r="V119">
        <v>0</v>
      </c>
      <c r="W119">
        <v>0</v>
      </c>
      <c r="X119">
        <v>0</v>
      </c>
      <c r="Z119">
        <v>1E-4</v>
      </c>
      <c r="AA119">
        <v>0.24231639316113102</v>
      </c>
      <c r="AB119">
        <v>1E-4</v>
      </c>
      <c r="AD119">
        <v>1E-4</v>
      </c>
      <c r="AE119">
        <v>0.12115819658056551</v>
      </c>
      <c r="AF119">
        <v>1E-4</v>
      </c>
      <c r="AH119">
        <v>1E-4</v>
      </c>
      <c r="AI119">
        <v>1.6</v>
      </c>
      <c r="AJ119">
        <v>1E-4</v>
      </c>
      <c r="AL119">
        <v>1E-4</v>
      </c>
      <c r="AM119">
        <v>0.8</v>
      </c>
      <c r="AN119">
        <v>1E-4</v>
      </c>
      <c r="AP119">
        <v>37</v>
      </c>
      <c r="AQ119">
        <v>0.35</v>
      </c>
      <c r="BQ119">
        <v>40330</v>
      </c>
      <c r="BR119">
        <v>4.0250000000000004</v>
      </c>
      <c r="BS119">
        <v>4.03</v>
      </c>
      <c r="BT119">
        <v>4.0350000000000001</v>
      </c>
      <c r="BU119">
        <v>0.17749999999999999</v>
      </c>
      <c r="BV119">
        <v>0.185</v>
      </c>
      <c r="BW119">
        <v>0.1925</v>
      </c>
      <c r="BX119">
        <v>-7.0000000000000007E-2</v>
      </c>
      <c r="BZ119">
        <v>7.0000000000000007E-2</v>
      </c>
      <c r="CA119">
        <v>0</v>
      </c>
      <c r="CB119">
        <v>0</v>
      </c>
      <c r="CC119">
        <v>4.0250000000000004</v>
      </c>
      <c r="CD119">
        <v>0.1925</v>
      </c>
    </row>
    <row r="120" spans="1:82">
      <c r="A120" s="22">
        <v>40452</v>
      </c>
      <c r="B120">
        <v>6.4441802738537016E-2</v>
      </c>
      <c r="D120" s="22">
        <v>39326</v>
      </c>
      <c r="E120">
        <v>70</v>
      </c>
      <c r="F120">
        <v>73</v>
      </c>
      <c r="G120">
        <v>78</v>
      </c>
      <c r="I120">
        <v>34.549999999999997</v>
      </c>
      <c r="J120">
        <v>36.049999999999997</v>
      </c>
      <c r="K120">
        <v>40.049999999999997</v>
      </c>
      <c r="M120" s="22">
        <v>40210</v>
      </c>
      <c r="N120">
        <v>72.2</v>
      </c>
      <c r="O120">
        <v>75.95</v>
      </c>
      <c r="P120">
        <v>80.95</v>
      </c>
      <c r="R120">
        <v>53.212499999999999</v>
      </c>
      <c r="S120">
        <v>56.962499999999999</v>
      </c>
      <c r="T120">
        <v>61.962499999999999</v>
      </c>
      <c r="V120">
        <v>0</v>
      </c>
      <c r="W120">
        <v>0</v>
      </c>
      <c r="X120">
        <v>0</v>
      </c>
      <c r="Z120">
        <v>1E-4</v>
      </c>
      <c r="AA120">
        <v>0.24586065567574536</v>
      </c>
      <c r="AB120">
        <v>1E-4</v>
      </c>
      <c r="AD120">
        <v>1E-4</v>
      </c>
      <c r="AE120">
        <v>0.12293032783787268</v>
      </c>
      <c r="AF120">
        <v>1E-4</v>
      </c>
      <c r="AH120">
        <v>1E-4</v>
      </c>
      <c r="AI120">
        <v>1.8</v>
      </c>
      <c r="AJ120">
        <v>1E-4</v>
      </c>
      <c r="AL120">
        <v>1E-4</v>
      </c>
      <c r="AM120">
        <v>0.9</v>
      </c>
      <c r="AN120">
        <v>1E-4</v>
      </c>
      <c r="AP120">
        <v>37</v>
      </c>
      <c r="AQ120">
        <v>0.35</v>
      </c>
      <c r="BQ120">
        <v>40360</v>
      </c>
      <c r="BR120">
        <v>4.0179999999999998</v>
      </c>
      <c r="BS120">
        <v>4.0230000000000006</v>
      </c>
      <c r="BT120">
        <v>4.0280000000000005</v>
      </c>
      <c r="BU120">
        <v>0.17749999999999999</v>
      </c>
      <c r="BV120">
        <v>0.185</v>
      </c>
      <c r="BW120">
        <v>0.1925</v>
      </c>
      <c r="BX120">
        <v>-7.0000000000000007E-2</v>
      </c>
      <c r="BZ120">
        <v>7.0000000000000007E-2</v>
      </c>
      <c r="CA120">
        <v>0</v>
      </c>
      <c r="CB120">
        <v>0</v>
      </c>
      <c r="CC120">
        <v>4.0179999999999998</v>
      </c>
      <c r="CD120">
        <v>0.1925</v>
      </c>
    </row>
    <row r="121" spans="1:82">
      <c r="A121" s="22">
        <v>40483</v>
      </c>
      <c r="B121">
        <v>6.4470082967371015E-2</v>
      </c>
      <c r="D121" s="22">
        <v>39356</v>
      </c>
      <c r="E121">
        <v>47</v>
      </c>
      <c r="F121">
        <v>50</v>
      </c>
      <c r="G121">
        <v>55</v>
      </c>
      <c r="I121">
        <v>32.950000000000003</v>
      </c>
      <c r="J121">
        <v>34.450000000000003</v>
      </c>
      <c r="K121">
        <v>38.450000000000003</v>
      </c>
      <c r="M121" s="22">
        <v>40238</v>
      </c>
      <c r="N121">
        <v>66.2</v>
      </c>
      <c r="O121">
        <v>69.95</v>
      </c>
      <c r="P121">
        <v>74.95</v>
      </c>
      <c r="R121">
        <v>48.712499999999999</v>
      </c>
      <c r="S121">
        <v>52.462499999999999</v>
      </c>
      <c r="T121">
        <v>57.462499999999999</v>
      </c>
      <c r="V121">
        <v>0</v>
      </c>
      <c r="W121">
        <v>0</v>
      </c>
      <c r="X121">
        <v>0</v>
      </c>
      <c r="Z121">
        <v>1E-4</v>
      </c>
      <c r="AA121">
        <v>0.25120016155856062</v>
      </c>
      <c r="AB121">
        <v>1E-4</v>
      </c>
      <c r="AD121">
        <v>1E-4</v>
      </c>
      <c r="AE121">
        <v>0.12560008077928031</v>
      </c>
      <c r="AF121">
        <v>1E-4</v>
      </c>
      <c r="AH121">
        <v>1E-4</v>
      </c>
      <c r="AI121">
        <v>1.95</v>
      </c>
      <c r="AJ121">
        <v>1E-4</v>
      </c>
      <c r="AL121">
        <v>1E-4</v>
      </c>
      <c r="AM121">
        <v>0.97499999999999998</v>
      </c>
      <c r="AN121">
        <v>1E-4</v>
      </c>
      <c r="AP121">
        <v>38</v>
      </c>
      <c r="AQ121">
        <v>0.35</v>
      </c>
      <c r="BQ121">
        <v>40391</v>
      </c>
      <c r="BR121">
        <v>4.0199999999999996</v>
      </c>
      <c r="BS121">
        <v>4.0250000000000004</v>
      </c>
      <c r="BT121">
        <v>4.03</v>
      </c>
      <c r="BU121">
        <v>0.17749999999999999</v>
      </c>
      <c r="BV121">
        <v>0.185</v>
      </c>
      <c r="BW121">
        <v>0.1925</v>
      </c>
      <c r="BX121">
        <v>-7.0000000000000007E-2</v>
      </c>
      <c r="BZ121">
        <v>7.0000000000000007E-2</v>
      </c>
      <c r="CA121">
        <v>0</v>
      </c>
      <c r="CB121">
        <v>0</v>
      </c>
      <c r="CC121">
        <v>4.0199999999999996</v>
      </c>
      <c r="CD121">
        <v>0.1925</v>
      </c>
    </row>
    <row r="122" spans="1:82">
      <c r="A122" s="22">
        <v>40513</v>
      </c>
      <c r="B122">
        <v>6.4497450931011016E-2</v>
      </c>
      <c r="D122" s="22">
        <v>39387</v>
      </c>
      <c r="E122">
        <v>46</v>
      </c>
      <c r="F122">
        <v>49</v>
      </c>
      <c r="G122">
        <v>54</v>
      </c>
      <c r="I122">
        <v>29.95</v>
      </c>
      <c r="J122">
        <v>31.45</v>
      </c>
      <c r="K122">
        <v>35.450000000000003</v>
      </c>
      <c r="M122" s="22">
        <v>40269</v>
      </c>
      <c r="N122">
        <v>64.099999999999994</v>
      </c>
      <c r="O122">
        <v>67.849999999999994</v>
      </c>
      <c r="P122">
        <v>72.849999999999994</v>
      </c>
      <c r="R122">
        <v>47.137500000000003</v>
      </c>
      <c r="S122">
        <v>50.887500000000003</v>
      </c>
      <c r="T122">
        <v>55.887500000000003</v>
      </c>
      <c r="V122">
        <v>0</v>
      </c>
      <c r="W122">
        <v>0</v>
      </c>
      <c r="X122">
        <v>0</v>
      </c>
      <c r="Z122">
        <v>1E-4</v>
      </c>
      <c r="AA122">
        <v>0.23758256618551984</v>
      </c>
      <c r="AB122">
        <v>1E-4</v>
      </c>
      <c r="AD122">
        <v>1E-4</v>
      </c>
      <c r="AE122">
        <v>0.11879128309275992</v>
      </c>
      <c r="AF122">
        <v>1E-4</v>
      </c>
      <c r="AH122">
        <v>1E-4</v>
      </c>
      <c r="AI122">
        <v>2</v>
      </c>
      <c r="AJ122">
        <v>1E-4</v>
      </c>
      <c r="AL122">
        <v>1E-4</v>
      </c>
      <c r="AM122">
        <v>1</v>
      </c>
      <c r="AN122">
        <v>1E-4</v>
      </c>
      <c r="AP122">
        <v>38</v>
      </c>
      <c r="AQ122">
        <v>0.35</v>
      </c>
      <c r="BQ122">
        <v>40422</v>
      </c>
      <c r="BR122">
        <v>4.0369999999999999</v>
      </c>
      <c r="BS122">
        <v>4.0419999999999998</v>
      </c>
      <c r="BT122">
        <v>4.0469999999999997</v>
      </c>
      <c r="BU122">
        <v>0.17749999999999999</v>
      </c>
      <c r="BV122">
        <v>0.185</v>
      </c>
      <c r="BW122">
        <v>0.1925</v>
      </c>
      <c r="BX122">
        <v>-7.0000000000000007E-2</v>
      </c>
      <c r="BZ122">
        <v>7.0000000000000007E-2</v>
      </c>
      <c r="CA122">
        <v>0</v>
      </c>
      <c r="CB122">
        <v>0</v>
      </c>
      <c r="CC122">
        <v>4.0369999999999999</v>
      </c>
      <c r="CD122">
        <v>0.1925</v>
      </c>
    </row>
    <row r="123" spans="1:82">
      <c r="A123" s="22">
        <v>40544</v>
      </c>
      <c r="B123">
        <v>6.451742568284502E-2</v>
      </c>
      <c r="D123" s="22">
        <v>39417</v>
      </c>
      <c r="E123">
        <v>45</v>
      </c>
      <c r="F123">
        <v>48</v>
      </c>
      <c r="G123">
        <v>53</v>
      </c>
      <c r="I123">
        <v>29.95</v>
      </c>
      <c r="J123">
        <v>31.45</v>
      </c>
      <c r="K123">
        <v>35.450000000000003</v>
      </c>
      <c r="M123" s="22">
        <v>40299</v>
      </c>
      <c r="N123">
        <v>64.099999999999994</v>
      </c>
      <c r="O123">
        <v>67.849999999999994</v>
      </c>
      <c r="P123">
        <v>72.849999999999994</v>
      </c>
      <c r="R123">
        <v>47.137500000000003</v>
      </c>
      <c r="S123">
        <v>50.887500000000003</v>
      </c>
      <c r="T123">
        <v>55.887500000000003</v>
      </c>
      <c r="V123">
        <v>0</v>
      </c>
      <c r="W123">
        <v>0</v>
      </c>
      <c r="X123">
        <v>0</v>
      </c>
      <c r="Z123">
        <v>1E-4</v>
      </c>
      <c r="AA123">
        <v>0.23690262739358731</v>
      </c>
      <c r="AB123">
        <v>1E-4</v>
      </c>
      <c r="AD123">
        <v>1E-4</v>
      </c>
      <c r="AE123">
        <v>0.11845131369679365</v>
      </c>
      <c r="AF123">
        <v>1E-4</v>
      </c>
      <c r="AH123">
        <v>1E-4</v>
      </c>
      <c r="AI123">
        <v>2.15</v>
      </c>
      <c r="AJ123">
        <v>1E-4</v>
      </c>
      <c r="AL123">
        <v>1E-4</v>
      </c>
      <c r="AM123">
        <v>1.075</v>
      </c>
      <c r="AN123">
        <v>1E-4</v>
      </c>
      <c r="AP123">
        <v>38</v>
      </c>
      <c r="AQ123">
        <v>0.35</v>
      </c>
      <c r="BQ123">
        <v>40452</v>
      </c>
      <c r="BR123">
        <v>4.0469999999999997</v>
      </c>
      <c r="BS123">
        <v>4.0519999999999996</v>
      </c>
      <c r="BT123">
        <v>4.0570000000000004</v>
      </c>
      <c r="BU123">
        <v>0.17749999999999999</v>
      </c>
      <c r="BV123">
        <v>0.185</v>
      </c>
      <c r="BW123">
        <v>0.1925</v>
      </c>
      <c r="BX123">
        <v>-7.0000000000000007E-2</v>
      </c>
      <c r="BZ123">
        <v>7.0000000000000007E-2</v>
      </c>
      <c r="CA123">
        <v>0</v>
      </c>
      <c r="CB123">
        <v>0</v>
      </c>
      <c r="CC123">
        <v>4.0469999999999997</v>
      </c>
      <c r="CD123">
        <v>0.1925</v>
      </c>
    </row>
    <row r="124" spans="1:82">
      <c r="A124" s="22">
        <v>40575</v>
      </c>
      <c r="B124">
        <v>6.4534978003855006E-2</v>
      </c>
      <c r="D124" s="22">
        <v>39448</v>
      </c>
      <c r="E124">
        <v>46.4</v>
      </c>
      <c r="F124">
        <v>49.65</v>
      </c>
      <c r="G124">
        <v>54.65</v>
      </c>
      <c r="I124">
        <v>34.450000000000003</v>
      </c>
      <c r="J124">
        <v>35.950000000000003</v>
      </c>
      <c r="K124">
        <v>39.950000000000003</v>
      </c>
      <c r="M124" s="22">
        <v>40330</v>
      </c>
      <c r="N124">
        <v>68.099999999999994</v>
      </c>
      <c r="O124">
        <v>71.849999999999994</v>
      </c>
      <c r="P124">
        <v>76.849999999999994</v>
      </c>
      <c r="R124">
        <v>50.137500000000003</v>
      </c>
      <c r="S124">
        <v>53.887500000000003</v>
      </c>
      <c r="T124">
        <v>58.887500000000003</v>
      </c>
      <c r="V124">
        <v>0</v>
      </c>
      <c r="W124">
        <v>0</v>
      </c>
      <c r="X124">
        <v>0</v>
      </c>
      <c r="Z124">
        <v>1E-4</v>
      </c>
      <c r="AA124">
        <v>0.27649073410267716</v>
      </c>
      <c r="AB124">
        <v>1E-4</v>
      </c>
      <c r="AD124">
        <v>1E-4</v>
      </c>
      <c r="AE124">
        <v>0.13824536705133858</v>
      </c>
      <c r="AF124">
        <v>1E-4</v>
      </c>
      <c r="AH124">
        <v>1E-4</v>
      </c>
      <c r="AI124">
        <v>1.95</v>
      </c>
      <c r="AJ124">
        <v>1E-4</v>
      </c>
      <c r="AL124">
        <v>1E-4</v>
      </c>
      <c r="AM124">
        <v>0.97499999999999998</v>
      </c>
      <c r="AN124">
        <v>1E-4</v>
      </c>
      <c r="AP124">
        <v>39</v>
      </c>
      <c r="AQ124">
        <v>0.35</v>
      </c>
      <c r="BQ124">
        <v>40483</v>
      </c>
      <c r="BR124">
        <v>4.1920000000000002</v>
      </c>
      <c r="BS124">
        <v>4.1970000000000001</v>
      </c>
      <c r="BT124">
        <v>4.202</v>
      </c>
      <c r="BU124">
        <v>0.17749999999999999</v>
      </c>
      <c r="BV124">
        <v>0.185</v>
      </c>
      <c r="BW124">
        <v>0.1925</v>
      </c>
      <c r="BX124">
        <v>-7.0000000000000007E-2</v>
      </c>
      <c r="BZ124">
        <v>7.0000000000000007E-2</v>
      </c>
      <c r="CA124">
        <v>0</v>
      </c>
      <c r="CB124">
        <v>0</v>
      </c>
      <c r="CC124">
        <v>4.1920000000000002</v>
      </c>
      <c r="CD124">
        <v>0.1925</v>
      </c>
    </row>
    <row r="125" spans="1:82">
      <c r="A125" s="22">
        <v>40603</v>
      </c>
      <c r="B125">
        <v>6.4550831713242024E-2</v>
      </c>
      <c r="D125" s="22">
        <v>39479</v>
      </c>
      <c r="E125">
        <v>44.4</v>
      </c>
      <c r="F125">
        <v>47.65</v>
      </c>
      <c r="G125">
        <v>52.65</v>
      </c>
      <c r="I125">
        <v>33.450000000000003</v>
      </c>
      <c r="J125">
        <v>34.950000000000003</v>
      </c>
      <c r="K125">
        <v>38.950000000000003</v>
      </c>
      <c r="M125" s="22">
        <v>40360</v>
      </c>
      <c r="N125">
        <v>104.05</v>
      </c>
      <c r="O125">
        <v>107.8</v>
      </c>
      <c r="P125">
        <v>112.8</v>
      </c>
      <c r="R125">
        <v>71.474999999999994</v>
      </c>
      <c r="S125">
        <v>75.224999999999994</v>
      </c>
      <c r="T125">
        <v>80.224999999999994</v>
      </c>
      <c r="V125">
        <v>0</v>
      </c>
      <c r="W125">
        <v>0</v>
      </c>
      <c r="X125">
        <v>0</v>
      </c>
      <c r="Z125">
        <v>1E-4</v>
      </c>
      <c r="AA125">
        <v>0.27601867315289158</v>
      </c>
      <c r="AB125">
        <v>1E-4</v>
      </c>
      <c r="AD125">
        <v>1E-4</v>
      </c>
      <c r="AE125">
        <v>0.13800933657644579</v>
      </c>
      <c r="AF125">
        <v>1E-4</v>
      </c>
      <c r="AH125">
        <v>1E-4</v>
      </c>
      <c r="AI125">
        <v>2.1</v>
      </c>
      <c r="AJ125">
        <v>1E-4</v>
      </c>
      <c r="AL125">
        <v>1E-4</v>
      </c>
      <c r="AM125">
        <v>1.05</v>
      </c>
      <c r="AN125">
        <v>1E-4</v>
      </c>
      <c r="AP125">
        <v>39</v>
      </c>
      <c r="AQ125">
        <v>0.35</v>
      </c>
      <c r="BQ125">
        <v>40513</v>
      </c>
      <c r="BR125">
        <v>4.3319999999999999</v>
      </c>
      <c r="BS125">
        <v>4.3369999999999997</v>
      </c>
      <c r="BT125">
        <v>4.3419999999999996</v>
      </c>
      <c r="BU125">
        <v>0.17749999999999999</v>
      </c>
      <c r="BV125">
        <v>0.185</v>
      </c>
      <c r="BW125">
        <v>0.1925</v>
      </c>
      <c r="BX125">
        <v>-7.0000000000000007E-2</v>
      </c>
      <c r="BZ125">
        <v>7.0000000000000007E-2</v>
      </c>
      <c r="CA125">
        <v>0</v>
      </c>
      <c r="CB125">
        <v>0</v>
      </c>
      <c r="CC125">
        <v>4.3319999999999999</v>
      </c>
      <c r="CD125">
        <v>0.1925</v>
      </c>
    </row>
    <row r="126" spans="1:82">
      <c r="A126" s="22">
        <v>40634</v>
      </c>
      <c r="B126">
        <v>6.4568384034447007E-2</v>
      </c>
      <c r="D126" s="22">
        <v>39508</v>
      </c>
      <c r="E126">
        <v>43.4</v>
      </c>
      <c r="F126">
        <v>46.65</v>
      </c>
      <c r="G126">
        <v>51.65</v>
      </c>
      <c r="I126">
        <v>31.45</v>
      </c>
      <c r="J126">
        <v>32.950000000000003</v>
      </c>
      <c r="K126">
        <v>36.950000000000003</v>
      </c>
      <c r="M126" s="22">
        <v>40391</v>
      </c>
      <c r="N126">
        <v>121.05</v>
      </c>
      <c r="O126">
        <v>124.8</v>
      </c>
      <c r="P126">
        <v>129.80000000000001</v>
      </c>
      <c r="R126">
        <v>84.224999999999994</v>
      </c>
      <c r="S126">
        <v>87.974999999999994</v>
      </c>
      <c r="T126">
        <v>92.974999999999994</v>
      </c>
      <c r="V126">
        <v>0</v>
      </c>
      <c r="W126">
        <v>0</v>
      </c>
      <c r="X126">
        <v>0</v>
      </c>
      <c r="Z126">
        <v>1E-4</v>
      </c>
      <c r="AA126">
        <v>0.30592307048034062</v>
      </c>
      <c r="AB126">
        <v>1E-4</v>
      </c>
      <c r="AD126">
        <v>1E-4</v>
      </c>
      <c r="AE126">
        <v>0.15296153524017031</v>
      </c>
      <c r="AF126">
        <v>1E-4</v>
      </c>
      <c r="AH126">
        <v>1E-4</v>
      </c>
      <c r="AI126">
        <v>2.85</v>
      </c>
      <c r="AJ126">
        <v>1E-4</v>
      </c>
      <c r="AL126">
        <v>1E-4</v>
      </c>
      <c r="AM126">
        <v>1.425</v>
      </c>
      <c r="AN126">
        <v>1E-4</v>
      </c>
      <c r="AP126">
        <v>39</v>
      </c>
      <c r="AQ126">
        <v>0.35</v>
      </c>
      <c r="BQ126">
        <v>40544</v>
      </c>
      <c r="BR126">
        <v>4.59</v>
      </c>
      <c r="BS126">
        <v>4.5949999999999998</v>
      </c>
      <c r="BT126">
        <v>4.5999999999999996</v>
      </c>
      <c r="BU126">
        <v>0.17749999999999999</v>
      </c>
      <c r="BV126">
        <v>0.185</v>
      </c>
      <c r="BW126">
        <v>0.1925</v>
      </c>
      <c r="BX126">
        <v>-7.0000000000000007E-2</v>
      </c>
      <c r="BZ126">
        <v>7.0000000000000007E-2</v>
      </c>
      <c r="CA126">
        <v>0</v>
      </c>
      <c r="CB126">
        <v>0</v>
      </c>
      <c r="CC126">
        <v>4.59</v>
      </c>
      <c r="CD126">
        <v>0.1925</v>
      </c>
    </row>
    <row r="127" spans="1:82">
      <c r="A127" s="22">
        <v>40664</v>
      </c>
      <c r="B127">
        <v>6.4585370151839003E-2</v>
      </c>
      <c r="D127" s="22">
        <v>39539</v>
      </c>
      <c r="E127">
        <v>41.3</v>
      </c>
      <c r="F127">
        <v>44.55</v>
      </c>
      <c r="G127">
        <v>49.55</v>
      </c>
      <c r="I127">
        <v>31.45</v>
      </c>
      <c r="J127">
        <v>32.950000000000003</v>
      </c>
      <c r="K127">
        <v>36.950000000000003</v>
      </c>
      <c r="M127" s="22">
        <v>40422</v>
      </c>
      <c r="N127">
        <v>107.05</v>
      </c>
      <c r="O127">
        <v>110.8</v>
      </c>
      <c r="P127">
        <v>115.8</v>
      </c>
      <c r="R127">
        <v>73.724999999999994</v>
      </c>
      <c r="S127">
        <v>77.474999999999994</v>
      </c>
      <c r="T127">
        <v>82.474999999999994</v>
      </c>
      <c r="V127">
        <v>0</v>
      </c>
      <c r="W127">
        <v>0</v>
      </c>
      <c r="X127">
        <v>0</v>
      </c>
      <c r="Z127">
        <v>1E-4</v>
      </c>
      <c r="AA127">
        <v>0.284719695542405</v>
      </c>
      <c r="AB127">
        <v>1E-4</v>
      </c>
      <c r="AD127">
        <v>1E-4</v>
      </c>
      <c r="AE127">
        <v>0.1423598477712025</v>
      </c>
      <c r="AF127">
        <v>1E-4</v>
      </c>
      <c r="AH127">
        <v>1E-4</v>
      </c>
      <c r="AI127">
        <v>2.95</v>
      </c>
      <c r="AJ127">
        <v>1E-4</v>
      </c>
      <c r="AL127">
        <v>1E-4</v>
      </c>
      <c r="AM127">
        <v>1.4750000000000001</v>
      </c>
      <c r="AN127">
        <v>1E-4</v>
      </c>
      <c r="AP127">
        <v>40</v>
      </c>
      <c r="AQ127">
        <v>0.35</v>
      </c>
      <c r="BQ127">
        <v>40575</v>
      </c>
      <c r="BR127">
        <v>4.4450000000000003</v>
      </c>
      <c r="BS127">
        <v>4.45</v>
      </c>
      <c r="BT127">
        <v>4.4550000000000001</v>
      </c>
      <c r="BU127">
        <v>0.17749999999999999</v>
      </c>
      <c r="BV127">
        <v>0.185</v>
      </c>
      <c r="BW127">
        <v>0.1925</v>
      </c>
      <c r="BX127">
        <v>-7.0000000000000007E-2</v>
      </c>
      <c r="BZ127">
        <v>7.0000000000000007E-2</v>
      </c>
      <c r="CA127">
        <v>0</v>
      </c>
      <c r="CB127">
        <v>0</v>
      </c>
      <c r="CC127">
        <v>4.4450000000000003</v>
      </c>
      <c r="CD127">
        <v>0.1925</v>
      </c>
    </row>
    <row r="128" spans="1:82">
      <c r="A128" s="22">
        <v>40695</v>
      </c>
      <c r="B128">
        <v>6.460292247324502E-2</v>
      </c>
      <c r="D128" s="22">
        <v>39569</v>
      </c>
      <c r="E128">
        <v>43.3</v>
      </c>
      <c r="F128">
        <v>46.55</v>
      </c>
      <c r="G128">
        <v>51.55</v>
      </c>
      <c r="I128">
        <v>27.45</v>
      </c>
      <c r="J128">
        <v>28.95</v>
      </c>
      <c r="K128">
        <v>32.950000000000003</v>
      </c>
      <c r="M128" s="22">
        <v>40452</v>
      </c>
      <c r="N128">
        <v>78.7</v>
      </c>
      <c r="O128">
        <v>82.45</v>
      </c>
      <c r="P128">
        <v>87.45</v>
      </c>
      <c r="R128">
        <v>58.087499999999999</v>
      </c>
      <c r="S128">
        <v>61.837499999999999</v>
      </c>
      <c r="T128">
        <v>66.837500000000006</v>
      </c>
      <c r="V128">
        <v>0</v>
      </c>
      <c r="W128">
        <v>0</v>
      </c>
      <c r="X128">
        <v>0</v>
      </c>
      <c r="Z128">
        <v>1E-4</v>
      </c>
      <c r="AA128">
        <v>0.25736783267477104</v>
      </c>
      <c r="AB128">
        <v>1E-4</v>
      </c>
      <c r="AD128">
        <v>1E-4</v>
      </c>
      <c r="AE128">
        <v>0.12868391633738552</v>
      </c>
      <c r="AF128">
        <v>1E-4</v>
      </c>
      <c r="AH128">
        <v>1E-4</v>
      </c>
      <c r="AI128">
        <v>2.65</v>
      </c>
      <c r="AJ128">
        <v>1E-4</v>
      </c>
      <c r="AL128">
        <v>1E-4</v>
      </c>
      <c r="AM128">
        <v>1.325</v>
      </c>
      <c r="AN128">
        <v>1E-4</v>
      </c>
      <c r="AP128">
        <v>40</v>
      </c>
      <c r="AQ128">
        <v>0.35</v>
      </c>
      <c r="BQ128">
        <v>40603</v>
      </c>
      <c r="BR128">
        <v>4.3099999999999996</v>
      </c>
      <c r="BS128">
        <v>4.3150000000000004</v>
      </c>
      <c r="BT128">
        <v>4.32</v>
      </c>
      <c r="BU128">
        <v>0.17249999999999999</v>
      </c>
      <c r="BV128">
        <v>0.18</v>
      </c>
      <c r="BW128">
        <v>0.1875</v>
      </c>
      <c r="BX128">
        <v>-7.0000000000000007E-2</v>
      </c>
      <c r="BZ128">
        <v>7.0000000000000007E-2</v>
      </c>
      <c r="CA128">
        <v>0</v>
      </c>
      <c r="CB128">
        <v>0</v>
      </c>
      <c r="CC128">
        <v>4.3099999999999996</v>
      </c>
      <c r="CD128">
        <v>0.1875</v>
      </c>
    </row>
    <row r="129" spans="1:82">
      <c r="A129" s="22">
        <v>40725</v>
      </c>
      <c r="B129">
        <v>6.4619908590831013E-2</v>
      </c>
      <c r="D129" s="22">
        <v>39600</v>
      </c>
      <c r="E129">
        <v>50.3</v>
      </c>
      <c r="F129">
        <v>53.55</v>
      </c>
      <c r="G129">
        <v>58.55</v>
      </c>
      <c r="I129">
        <v>30.45</v>
      </c>
      <c r="J129">
        <v>31.95</v>
      </c>
      <c r="K129">
        <v>35.950000000000003</v>
      </c>
      <c r="M129" s="22">
        <v>40483</v>
      </c>
      <c r="N129">
        <v>66.7</v>
      </c>
      <c r="O129">
        <v>70.45</v>
      </c>
      <c r="P129">
        <v>75.45</v>
      </c>
      <c r="R129">
        <v>49.087499999999999</v>
      </c>
      <c r="S129">
        <v>52.837499999999999</v>
      </c>
      <c r="T129">
        <v>57.837499999999999</v>
      </c>
      <c r="V129">
        <v>0</v>
      </c>
      <c r="W129">
        <v>0</v>
      </c>
      <c r="X129">
        <v>0</v>
      </c>
      <c r="Z129">
        <v>1E-4</v>
      </c>
      <c r="AA129">
        <v>0.2546649952201287</v>
      </c>
      <c r="AB129">
        <v>1E-4</v>
      </c>
      <c r="AD129">
        <v>1E-4</v>
      </c>
      <c r="AE129">
        <v>0.12733249761006435</v>
      </c>
      <c r="AF129">
        <v>1E-4</v>
      </c>
      <c r="AH129">
        <v>1E-4</v>
      </c>
      <c r="AI129">
        <v>1.9</v>
      </c>
      <c r="AJ129">
        <v>1E-4</v>
      </c>
      <c r="AL129">
        <v>1E-4</v>
      </c>
      <c r="AM129">
        <v>0.95</v>
      </c>
      <c r="AN129">
        <v>1E-4</v>
      </c>
      <c r="AP129">
        <v>40</v>
      </c>
      <c r="AQ129">
        <v>0.35</v>
      </c>
      <c r="BQ129">
        <v>40634</v>
      </c>
      <c r="BR129">
        <v>4.1500000000000004</v>
      </c>
      <c r="BS129">
        <v>4.1550000000000002</v>
      </c>
      <c r="BT129">
        <v>4.16</v>
      </c>
      <c r="BU129">
        <v>0.17249999999999999</v>
      </c>
      <c r="BV129">
        <v>0.18</v>
      </c>
      <c r="BW129">
        <v>0.1875</v>
      </c>
      <c r="BX129">
        <v>-7.0000000000000007E-2</v>
      </c>
      <c r="BZ129">
        <v>7.0000000000000007E-2</v>
      </c>
      <c r="CA129">
        <v>0</v>
      </c>
      <c r="CB129">
        <v>0</v>
      </c>
      <c r="CC129">
        <v>4.1500000000000004</v>
      </c>
      <c r="CD129">
        <v>0.1875</v>
      </c>
    </row>
    <row r="130" spans="1:82">
      <c r="A130" s="22">
        <v>40756</v>
      </c>
      <c r="B130">
        <v>6.4637460912438008E-2</v>
      </c>
      <c r="D130" s="22">
        <v>39630</v>
      </c>
      <c r="E130">
        <v>67.75</v>
      </c>
      <c r="F130">
        <v>71</v>
      </c>
      <c r="G130">
        <v>76</v>
      </c>
      <c r="I130">
        <v>35.049999999999997</v>
      </c>
      <c r="J130">
        <v>36.549999999999997</v>
      </c>
      <c r="K130">
        <v>40.549999999999997</v>
      </c>
      <c r="M130" s="22">
        <v>40513</v>
      </c>
      <c r="N130">
        <v>67.7</v>
      </c>
      <c r="O130">
        <v>71.45</v>
      </c>
      <c r="P130">
        <v>76.45</v>
      </c>
      <c r="R130">
        <v>49.837499999999999</v>
      </c>
      <c r="S130">
        <v>53.587499999999999</v>
      </c>
      <c r="T130">
        <v>58.587499999999999</v>
      </c>
      <c r="V130">
        <v>0</v>
      </c>
      <c r="W130">
        <v>0</v>
      </c>
      <c r="X130">
        <v>0</v>
      </c>
      <c r="Z130">
        <v>1E-4</v>
      </c>
      <c r="AA130">
        <v>0.2593798517714877</v>
      </c>
      <c r="AB130">
        <v>1E-4</v>
      </c>
      <c r="AD130">
        <v>1E-4</v>
      </c>
      <c r="AE130">
        <v>0.12968992588574385</v>
      </c>
      <c r="AF130">
        <v>1E-4</v>
      </c>
      <c r="AH130">
        <v>1E-4</v>
      </c>
      <c r="AI130">
        <v>1.7</v>
      </c>
      <c r="AJ130">
        <v>1E-4</v>
      </c>
      <c r="AL130">
        <v>1E-4</v>
      </c>
      <c r="AM130">
        <v>0.85</v>
      </c>
      <c r="AN130">
        <v>1E-4</v>
      </c>
      <c r="AP130">
        <v>41</v>
      </c>
      <c r="AQ130">
        <v>0.35</v>
      </c>
      <c r="BQ130">
        <v>40664</v>
      </c>
      <c r="BR130">
        <v>4.1150000000000002</v>
      </c>
      <c r="BS130">
        <v>4.12</v>
      </c>
      <c r="BT130">
        <v>4.125</v>
      </c>
      <c r="BU130">
        <v>0.17249999999999999</v>
      </c>
      <c r="BV130">
        <v>0.18</v>
      </c>
      <c r="BW130">
        <v>0.1875</v>
      </c>
      <c r="BX130">
        <v>-7.0000000000000007E-2</v>
      </c>
      <c r="BZ130">
        <v>7.0000000000000007E-2</v>
      </c>
      <c r="CA130">
        <v>0</v>
      </c>
      <c r="CB130">
        <v>0</v>
      </c>
      <c r="CC130">
        <v>4.1150000000000002</v>
      </c>
      <c r="CD130">
        <v>0.1875</v>
      </c>
    </row>
    <row r="131" spans="1:82">
      <c r="A131" s="22">
        <v>40787</v>
      </c>
      <c r="B131">
        <v>6.4655013234147005E-2</v>
      </c>
      <c r="D131" s="22">
        <v>39661</v>
      </c>
      <c r="E131">
        <v>80.75</v>
      </c>
      <c r="F131">
        <v>84</v>
      </c>
      <c r="G131">
        <v>89</v>
      </c>
      <c r="I131">
        <v>37.049999999999997</v>
      </c>
      <c r="J131">
        <v>38.549999999999997</v>
      </c>
      <c r="K131">
        <v>42.55</v>
      </c>
      <c r="M131" s="22">
        <v>40544</v>
      </c>
      <c r="N131">
        <v>80.95</v>
      </c>
      <c r="O131">
        <v>84.7</v>
      </c>
      <c r="P131">
        <v>89.7</v>
      </c>
      <c r="R131">
        <v>59.774999999999999</v>
      </c>
      <c r="S131">
        <v>63.524999999999999</v>
      </c>
      <c r="T131">
        <v>68.525000000000006</v>
      </c>
      <c r="V131">
        <v>0</v>
      </c>
      <c r="W131">
        <v>0</v>
      </c>
      <c r="X131">
        <v>0</v>
      </c>
      <c r="Z131">
        <v>1E-4</v>
      </c>
      <c r="AA131">
        <v>0.23511507136909868</v>
      </c>
      <c r="AB131">
        <v>1E-4</v>
      </c>
      <c r="AD131">
        <v>1E-4</v>
      </c>
      <c r="AE131">
        <v>0.11755753568454934</v>
      </c>
      <c r="AF131">
        <v>1E-4</v>
      </c>
      <c r="AH131">
        <v>1E-4</v>
      </c>
      <c r="AI131">
        <v>1.6</v>
      </c>
      <c r="AJ131">
        <v>1E-4</v>
      </c>
      <c r="AL131">
        <v>1E-4</v>
      </c>
      <c r="AM131">
        <v>0.8</v>
      </c>
      <c r="AN131">
        <v>1E-4</v>
      </c>
      <c r="AP131">
        <v>41</v>
      </c>
      <c r="AQ131">
        <v>0.35</v>
      </c>
      <c r="BQ131">
        <v>40695</v>
      </c>
      <c r="BR131">
        <v>4.1349999999999998</v>
      </c>
      <c r="BS131">
        <v>4.1399999999999997</v>
      </c>
      <c r="BT131">
        <v>4.1449999999999996</v>
      </c>
      <c r="BU131">
        <v>0.17249999999999999</v>
      </c>
      <c r="BV131">
        <v>0.18</v>
      </c>
      <c r="BW131">
        <v>0.1875</v>
      </c>
      <c r="BX131">
        <v>-7.0000000000000007E-2</v>
      </c>
      <c r="BZ131">
        <v>7.0000000000000007E-2</v>
      </c>
      <c r="CA131">
        <v>0</v>
      </c>
      <c r="CB131">
        <v>0</v>
      </c>
      <c r="CC131">
        <v>4.1349999999999998</v>
      </c>
      <c r="CD131">
        <v>0.1875</v>
      </c>
    </row>
    <row r="132" spans="1:82">
      <c r="A132" s="22">
        <v>40817</v>
      </c>
      <c r="B132">
        <v>6.4671999352026999E-2</v>
      </c>
      <c r="D132" s="22">
        <v>39692</v>
      </c>
      <c r="E132">
        <v>68.75</v>
      </c>
      <c r="F132">
        <v>72</v>
      </c>
      <c r="G132">
        <v>77</v>
      </c>
      <c r="I132">
        <v>35.049999999999997</v>
      </c>
      <c r="J132">
        <v>36.549999999999997</v>
      </c>
      <c r="K132">
        <v>40.549999999999997</v>
      </c>
      <c r="M132" s="22">
        <v>40575</v>
      </c>
      <c r="N132">
        <v>72.95</v>
      </c>
      <c r="O132">
        <v>76.7</v>
      </c>
      <c r="P132">
        <v>81.7</v>
      </c>
      <c r="R132">
        <v>53.774999999999999</v>
      </c>
      <c r="S132">
        <v>57.524999999999999</v>
      </c>
      <c r="T132">
        <v>62.524999999999999</v>
      </c>
      <c r="V132">
        <v>0</v>
      </c>
      <c r="W132">
        <v>0</v>
      </c>
      <c r="X132">
        <v>0</v>
      </c>
      <c r="Z132">
        <v>1E-4</v>
      </c>
      <c r="AA132">
        <v>0.23853123528500994</v>
      </c>
      <c r="AB132">
        <v>1E-4</v>
      </c>
      <c r="AD132">
        <v>1E-4</v>
      </c>
      <c r="AE132">
        <v>0.11926561764250497</v>
      </c>
      <c r="AF132">
        <v>1E-4</v>
      </c>
      <c r="AH132">
        <v>1E-4</v>
      </c>
      <c r="AI132">
        <v>1.8</v>
      </c>
      <c r="AJ132">
        <v>1E-4</v>
      </c>
      <c r="AL132">
        <v>1E-4</v>
      </c>
      <c r="AM132">
        <v>0.9</v>
      </c>
      <c r="AN132">
        <v>1E-4</v>
      </c>
      <c r="AP132">
        <v>41</v>
      </c>
      <c r="AQ132">
        <v>0.35</v>
      </c>
      <c r="BQ132">
        <v>40725</v>
      </c>
      <c r="BR132">
        <v>4.1280000000000001</v>
      </c>
      <c r="BS132">
        <v>4.133</v>
      </c>
      <c r="BT132">
        <v>4.1379999999999999</v>
      </c>
      <c r="BU132">
        <v>0.17249999999999999</v>
      </c>
      <c r="BV132">
        <v>0.18</v>
      </c>
      <c r="BW132">
        <v>0.1875</v>
      </c>
      <c r="BX132">
        <v>-7.0000000000000007E-2</v>
      </c>
      <c r="BZ132">
        <v>7.0000000000000007E-2</v>
      </c>
      <c r="CA132">
        <v>0</v>
      </c>
      <c r="CB132">
        <v>0</v>
      </c>
      <c r="CC132">
        <v>4.1280000000000001</v>
      </c>
      <c r="CD132">
        <v>0.1875</v>
      </c>
    </row>
    <row r="133" spans="1:82">
      <c r="A133" s="22">
        <v>40848</v>
      </c>
      <c r="B133">
        <v>6.468955167393603E-2</v>
      </c>
      <c r="D133" s="22">
        <v>39722</v>
      </c>
      <c r="E133">
        <v>46.9</v>
      </c>
      <c r="F133">
        <v>50.15</v>
      </c>
      <c r="G133">
        <v>55.15</v>
      </c>
      <c r="I133">
        <v>33.450000000000003</v>
      </c>
      <c r="J133">
        <v>34.950000000000003</v>
      </c>
      <c r="K133">
        <v>38.950000000000003</v>
      </c>
      <c r="M133" s="22">
        <v>40603</v>
      </c>
      <c r="N133">
        <v>66.95</v>
      </c>
      <c r="O133">
        <v>70.7</v>
      </c>
      <c r="P133">
        <v>75.7</v>
      </c>
      <c r="R133">
        <v>49.274999999999999</v>
      </c>
      <c r="S133">
        <v>53.024999999999999</v>
      </c>
      <c r="T133">
        <v>58.024999999999999</v>
      </c>
      <c r="V133">
        <v>0</v>
      </c>
      <c r="W133">
        <v>0</v>
      </c>
      <c r="X133">
        <v>0</v>
      </c>
      <c r="Z133">
        <v>1E-4</v>
      </c>
      <c r="AA133">
        <v>0.24360386337824816</v>
      </c>
      <c r="AB133">
        <v>1E-4</v>
      </c>
      <c r="AD133">
        <v>1E-4</v>
      </c>
      <c r="AE133">
        <v>0.12180193168912408</v>
      </c>
      <c r="AF133">
        <v>1E-4</v>
      </c>
      <c r="AH133">
        <v>1E-4</v>
      </c>
      <c r="AI133">
        <v>1.95</v>
      </c>
      <c r="AJ133">
        <v>1E-4</v>
      </c>
      <c r="AL133">
        <v>1E-4</v>
      </c>
      <c r="AM133">
        <v>0.97499999999999998</v>
      </c>
      <c r="AN133">
        <v>1E-4</v>
      </c>
      <c r="AP133">
        <v>42</v>
      </c>
      <c r="AQ133">
        <v>0.35</v>
      </c>
      <c r="BQ133">
        <v>40756</v>
      </c>
      <c r="BR133">
        <v>4.13</v>
      </c>
      <c r="BS133">
        <v>4.1349999999999998</v>
      </c>
      <c r="BT133">
        <v>4.1399999999999997</v>
      </c>
      <c r="BU133">
        <v>0.17249999999999999</v>
      </c>
      <c r="BV133">
        <v>0.18</v>
      </c>
      <c r="BW133">
        <v>0.1875</v>
      </c>
      <c r="BX133">
        <v>-7.0000000000000007E-2</v>
      </c>
      <c r="BZ133">
        <v>7.0000000000000007E-2</v>
      </c>
      <c r="CA133">
        <v>0</v>
      </c>
      <c r="CB133">
        <v>0</v>
      </c>
      <c r="CC133">
        <v>4.13</v>
      </c>
      <c r="CD133">
        <v>0.1875</v>
      </c>
    </row>
    <row r="134" spans="1:82">
      <c r="A134" s="22">
        <v>40878</v>
      </c>
      <c r="B134">
        <v>6.4706537792011021E-2</v>
      </c>
      <c r="D134" s="22">
        <v>39753</v>
      </c>
      <c r="E134">
        <v>45.9</v>
      </c>
      <c r="F134">
        <v>49.15</v>
      </c>
      <c r="G134">
        <v>54.15</v>
      </c>
      <c r="I134">
        <v>30.45</v>
      </c>
      <c r="J134">
        <v>31.95</v>
      </c>
      <c r="K134">
        <v>35.950000000000003</v>
      </c>
      <c r="M134" s="22">
        <v>40634</v>
      </c>
      <c r="N134">
        <v>64.849999999999994</v>
      </c>
      <c r="O134">
        <v>68.599999999999994</v>
      </c>
      <c r="P134">
        <v>73.599999999999994</v>
      </c>
      <c r="R134">
        <v>47.7</v>
      </c>
      <c r="S134">
        <v>51.45</v>
      </c>
      <c r="T134">
        <v>56.45</v>
      </c>
      <c r="V134">
        <v>0</v>
      </c>
      <c r="W134">
        <v>0</v>
      </c>
      <c r="X134">
        <v>0</v>
      </c>
      <c r="Z134">
        <v>1E-4</v>
      </c>
      <c r="AA134">
        <v>0.23124551489379394</v>
      </c>
      <c r="AB134">
        <v>1E-4</v>
      </c>
      <c r="AD134">
        <v>1E-4</v>
      </c>
      <c r="AE134">
        <v>0.11562275744689697</v>
      </c>
      <c r="AF134">
        <v>1E-4</v>
      </c>
      <c r="AH134">
        <v>1E-4</v>
      </c>
      <c r="AI134">
        <v>2</v>
      </c>
      <c r="AJ134">
        <v>1E-4</v>
      </c>
      <c r="AL134">
        <v>1E-4</v>
      </c>
      <c r="AM134">
        <v>1</v>
      </c>
      <c r="AN134">
        <v>1E-4</v>
      </c>
      <c r="AP134">
        <v>42</v>
      </c>
      <c r="AQ134">
        <v>0.35</v>
      </c>
      <c r="BQ134">
        <v>40787</v>
      </c>
      <c r="BR134">
        <v>4.1470000000000002</v>
      </c>
      <c r="BS134">
        <v>4.1520000000000001</v>
      </c>
      <c r="BT134">
        <v>4.157</v>
      </c>
      <c r="BU134">
        <v>0.17249999999999999</v>
      </c>
      <c r="BV134">
        <v>0.18</v>
      </c>
      <c r="BW134">
        <v>0.1875</v>
      </c>
      <c r="BX134">
        <v>-7.0000000000000007E-2</v>
      </c>
      <c r="BZ134">
        <v>7.0000000000000007E-2</v>
      </c>
      <c r="CA134">
        <v>0</v>
      </c>
      <c r="CB134">
        <v>0</v>
      </c>
      <c r="CC134">
        <v>4.1470000000000002</v>
      </c>
      <c r="CD134">
        <v>0.1875</v>
      </c>
    </row>
    <row r="135" spans="1:82">
      <c r="A135" s="22">
        <v>40909</v>
      </c>
      <c r="B135">
        <v>6.4724090114122002E-2</v>
      </c>
      <c r="D135" s="22">
        <v>39783</v>
      </c>
      <c r="E135">
        <v>44.9</v>
      </c>
      <c r="F135">
        <v>48.15</v>
      </c>
      <c r="G135">
        <v>53.15</v>
      </c>
      <c r="I135">
        <v>30.45</v>
      </c>
      <c r="J135">
        <v>31.95</v>
      </c>
      <c r="K135">
        <v>35.950000000000003</v>
      </c>
      <c r="M135" s="22">
        <v>40664</v>
      </c>
      <c r="N135">
        <v>64.849999999999994</v>
      </c>
      <c r="O135">
        <v>68.599999999999994</v>
      </c>
      <c r="P135">
        <v>73.599999999999994</v>
      </c>
      <c r="R135">
        <v>47.7</v>
      </c>
      <c r="S135">
        <v>51.45</v>
      </c>
      <c r="T135">
        <v>56.45</v>
      </c>
      <c r="V135">
        <v>0</v>
      </c>
      <c r="W135">
        <v>0</v>
      </c>
      <c r="X135">
        <v>0</v>
      </c>
      <c r="Z135">
        <v>1E-4</v>
      </c>
      <c r="AA135">
        <v>0.23077949845879026</v>
      </c>
      <c r="AB135">
        <v>1E-4</v>
      </c>
      <c r="AD135">
        <v>1E-4</v>
      </c>
      <c r="AE135">
        <v>0.11538974922939513</v>
      </c>
      <c r="AF135">
        <v>1E-4</v>
      </c>
      <c r="AH135">
        <v>1E-4</v>
      </c>
      <c r="AI135">
        <v>2.15</v>
      </c>
      <c r="AJ135">
        <v>1E-4</v>
      </c>
      <c r="AL135">
        <v>1E-4</v>
      </c>
      <c r="AM135">
        <v>1.075</v>
      </c>
      <c r="AN135">
        <v>1E-4</v>
      </c>
      <c r="AP135">
        <v>42</v>
      </c>
      <c r="AQ135">
        <v>0.35</v>
      </c>
      <c r="BQ135">
        <v>40817</v>
      </c>
      <c r="BR135">
        <v>4.157</v>
      </c>
      <c r="BS135">
        <v>4.1619999999999999</v>
      </c>
      <c r="BT135">
        <v>4.1669999999999998</v>
      </c>
      <c r="BU135">
        <v>0.17249999999999999</v>
      </c>
      <c r="BV135">
        <v>0.18</v>
      </c>
      <c r="BW135">
        <v>0.1875</v>
      </c>
      <c r="BX135">
        <v>-7.0000000000000007E-2</v>
      </c>
      <c r="BZ135">
        <v>7.0000000000000007E-2</v>
      </c>
      <c r="CA135">
        <v>0</v>
      </c>
      <c r="CB135">
        <v>0</v>
      </c>
      <c r="CC135">
        <v>4.157</v>
      </c>
      <c r="CD135">
        <v>0.1875</v>
      </c>
    </row>
    <row r="136" spans="1:82">
      <c r="A136" s="22">
        <v>40940</v>
      </c>
      <c r="B136">
        <v>6.4741642436335012E-2</v>
      </c>
      <c r="D136" s="22">
        <v>39814</v>
      </c>
      <c r="E136">
        <v>46.95</v>
      </c>
      <c r="F136">
        <v>50.2</v>
      </c>
      <c r="G136">
        <v>55.2</v>
      </c>
      <c r="I136">
        <v>34.700000000000003</v>
      </c>
      <c r="J136">
        <v>36.450000000000003</v>
      </c>
      <c r="K136">
        <v>41.45</v>
      </c>
      <c r="M136" s="22">
        <v>40695</v>
      </c>
      <c r="N136">
        <v>68.849999999999994</v>
      </c>
      <c r="O136">
        <v>72.599999999999994</v>
      </c>
      <c r="P136">
        <v>77.599999999999994</v>
      </c>
      <c r="R136">
        <v>50.7</v>
      </c>
      <c r="S136">
        <v>54.45</v>
      </c>
      <c r="T136">
        <v>59.45</v>
      </c>
      <c r="V136">
        <v>0</v>
      </c>
      <c r="W136">
        <v>0</v>
      </c>
      <c r="X136">
        <v>0</v>
      </c>
      <c r="Z136">
        <v>1E-4</v>
      </c>
      <c r="AA136">
        <v>0.26742034970061146</v>
      </c>
      <c r="AB136">
        <v>1E-4</v>
      </c>
      <c r="AD136">
        <v>1E-4</v>
      </c>
      <c r="AE136">
        <v>0.13371017485030573</v>
      </c>
      <c r="AF136">
        <v>1E-4</v>
      </c>
      <c r="AH136">
        <v>1E-4</v>
      </c>
      <c r="AI136">
        <v>1.95</v>
      </c>
      <c r="AJ136">
        <v>1E-4</v>
      </c>
      <c r="AL136">
        <v>1E-4</v>
      </c>
      <c r="AM136">
        <v>0.97499999999999998</v>
      </c>
      <c r="AN136">
        <v>1E-4</v>
      </c>
      <c r="AP136">
        <v>43</v>
      </c>
      <c r="AQ136">
        <v>0.35</v>
      </c>
      <c r="BQ136">
        <v>40848</v>
      </c>
      <c r="BR136">
        <v>4.3019999999999996</v>
      </c>
      <c r="BS136">
        <v>4.3070000000000004</v>
      </c>
      <c r="BT136">
        <v>4.3120000000000003</v>
      </c>
      <c r="BU136">
        <v>0.17249999999999999</v>
      </c>
      <c r="BV136">
        <v>0.18</v>
      </c>
      <c r="BW136">
        <v>0.1875</v>
      </c>
      <c r="BX136">
        <v>-7.0000000000000007E-2</v>
      </c>
      <c r="BZ136">
        <v>7.0000000000000007E-2</v>
      </c>
      <c r="CA136">
        <v>0</v>
      </c>
      <c r="CB136">
        <v>0</v>
      </c>
      <c r="CC136">
        <v>4.3019999999999996</v>
      </c>
      <c r="CD136">
        <v>0.1875</v>
      </c>
    </row>
    <row r="137" spans="1:82">
      <c r="A137" s="22">
        <v>40969</v>
      </c>
      <c r="B137">
        <v>6.4758062350756013E-2</v>
      </c>
      <c r="D137" s="22">
        <v>39845</v>
      </c>
      <c r="E137">
        <v>44.95</v>
      </c>
      <c r="F137">
        <v>48.2</v>
      </c>
      <c r="G137">
        <v>53.2</v>
      </c>
      <c r="I137">
        <v>33.700000000000003</v>
      </c>
      <c r="J137">
        <v>35.450000000000003</v>
      </c>
      <c r="K137">
        <v>40.450000000000003</v>
      </c>
      <c r="M137" s="22">
        <v>40725</v>
      </c>
      <c r="N137">
        <v>104.8</v>
      </c>
      <c r="O137">
        <v>108.55</v>
      </c>
      <c r="P137">
        <v>113.55</v>
      </c>
      <c r="R137">
        <v>72.037499999999994</v>
      </c>
      <c r="S137">
        <v>75.787499999999994</v>
      </c>
      <c r="T137">
        <v>80.787499999999994</v>
      </c>
      <c r="V137">
        <v>0</v>
      </c>
      <c r="W137">
        <v>0</v>
      </c>
      <c r="X137">
        <v>0</v>
      </c>
      <c r="Z137">
        <v>1E-4</v>
      </c>
      <c r="AA137">
        <v>0.26717677920418237</v>
      </c>
      <c r="AB137">
        <v>1E-4</v>
      </c>
      <c r="AD137">
        <v>1E-4</v>
      </c>
      <c r="AE137">
        <v>0.13358838960209118</v>
      </c>
      <c r="AF137">
        <v>1E-4</v>
      </c>
      <c r="AH137">
        <v>1E-4</v>
      </c>
      <c r="AI137">
        <v>2.1</v>
      </c>
      <c r="AJ137">
        <v>1E-4</v>
      </c>
      <c r="AL137">
        <v>1E-4</v>
      </c>
      <c r="AM137">
        <v>1.05</v>
      </c>
      <c r="AN137">
        <v>1E-4</v>
      </c>
      <c r="AP137">
        <v>43</v>
      </c>
      <c r="AQ137">
        <v>0.35</v>
      </c>
      <c r="BQ137">
        <v>40878</v>
      </c>
      <c r="BR137">
        <v>4.4420000000000002</v>
      </c>
      <c r="BS137">
        <v>4.4470000000000001</v>
      </c>
      <c r="BT137">
        <v>4.452</v>
      </c>
      <c r="BU137">
        <v>0.17249999999999999</v>
      </c>
      <c r="BV137">
        <v>0.18</v>
      </c>
      <c r="BW137">
        <v>0.1875</v>
      </c>
      <c r="BX137">
        <v>-7.0000000000000007E-2</v>
      </c>
      <c r="BZ137">
        <v>7.0000000000000007E-2</v>
      </c>
      <c r="CA137">
        <v>0</v>
      </c>
      <c r="CB137">
        <v>0</v>
      </c>
      <c r="CC137">
        <v>4.4420000000000002</v>
      </c>
      <c r="CD137">
        <v>0.1875</v>
      </c>
    </row>
    <row r="138" spans="1:82">
      <c r="A138" s="22">
        <v>41000</v>
      </c>
      <c r="B138">
        <v>6.4775614673166032E-2</v>
      </c>
      <c r="D138" s="22">
        <v>39873</v>
      </c>
      <c r="E138">
        <v>43.95</v>
      </c>
      <c r="F138">
        <v>47.2</v>
      </c>
      <c r="G138">
        <v>52.2</v>
      </c>
      <c r="I138">
        <v>31.7</v>
      </c>
      <c r="J138">
        <v>33.450000000000003</v>
      </c>
      <c r="K138">
        <v>38.450000000000003</v>
      </c>
      <c r="M138" s="22">
        <v>40756</v>
      </c>
      <c r="N138">
        <v>121.8</v>
      </c>
      <c r="O138">
        <v>125.55</v>
      </c>
      <c r="P138">
        <v>130.55000000000001</v>
      </c>
      <c r="R138">
        <v>84.787499999999994</v>
      </c>
      <c r="S138">
        <v>88.537499999999994</v>
      </c>
      <c r="T138">
        <v>93.537499999999994</v>
      </c>
      <c r="V138">
        <v>0</v>
      </c>
      <c r="W138">
        <v>0</v>
      </c>
      <c r="X138">
        <v>0</v>
      </c>
      <c r="Z138">
        <v>1E-4</v>
      </c>
      <c r="AA138">
        <v>0.29497234176706705</v>
      </c>
      <c r="AB138">
        <v>1E-4</v>
      </c>
      <c r="AD138">
        <v>1E-4</v>
      </c>
      <c r="AE138">
        <v>0.14748617088353352</v>
      </c>
      <c r="AF138">
        <v>1E-4</v>
      </c>
      <c r="AH138">
        <v>1E-4</v>
      </c>
      <c r="AI138">
        <v>2.85</v>
      </c>
      <c r="AJ138">
        <v>1E-4</v>
      </c>
      <c r="AL138">
        <v>1E-4</v>
      </c>
      <c r="AM138">
        <v>1.425</v>
      </c>
      <c r="AN138">
        <v>1E-4</v>
      </c>
      <c r="AP138">
        <v>43</v>
      </c>
      <c r="AQ138">
        <v>0.35</v>
      </c>
      <c r="BQ138">
        <v>40909</v>
      </c>
      <c r="BR138">
        <v>4.72</v>
      </c>
      <c r="BS138">
        <v>4.7249999999999996</v>
      </c>
      <c r="BT138">
        <v>4.7300000000000004</v>
      </c>
      <c r="BU138">
        <v>0.17249999999999999</v>
      </c>
      <c r="BV138">
        <v>0.18</v>
      </c>
      <c r="BW138">
        <v>0.1875</v>
      </c>
      <c r="BX138">
        <v>-7.0000000000000007E-2</v>
      </c>
      <c r="BZ138">
        <v>7.0000000000000007E-2</v>
      </c>
      <c r="CA138">
        <v>0</v>
      </c>
      <c r="CB138">
        <v>0</v>
      </c>
      <c r="CC138">
        <v>4.72</v>
      </c>
      <c r="CD138">
        <v>0.1875</v>
      </c>
    </row>
    <row r="139" spans="1:82">
      <c r="A139" s="22">
        <v>41030</v>
      </c>
      <c r="B139">
        <v>6.4792600791724997E-2</v>
      </c>
      <c r="D139" s="22">
        <v>39904</v>
      </c>
      <c r="E139">
        <v>41.85</v>
      </c>
      <c r="F139">
        <v>45.1</v>
      </c>
      <c r="G139">
        <v>50.1</v>
      </c>
      <c r="I139">
        <v>31.7</v>
      </c>
      <c r="J139">
        <v>33.450000000000003</v>
      </c>
      <c r="K139">
        <v>38.450000000000003</v>
      </c>
      <c r="M139" s="22">
        <v>40787</v>
      </c>
      <c r="N139">
        <v>107.8</v>
      </c>
      <c r="O139">
        <v>111.55</v>
      </c>
      <c r="P139">
        <v>116.55</v>
      </c>
      <c r="R139">
        <v>74.287499999999994</v>
      </c>
      <c r="S139">
        <v>78.037499999999994</v>
      </c>
      <c r="T139">
        <v>83.037499999999994</v>
      </c>
      <c r="V139">
        <v>0</v>
      </c>
      <c r="W139">
        <v>0</v>
      </c>
      <c r="X139">
        <v>0</v>
      </c>
      <c r="Z139">
        <v>1E-4</v>
      </c>
      <c r="AA139">
        <v>0.27560104657176832</v>
      </c>
      <c r="AB139">
        <v>1E-4</v>
      </c>
      <c r="AD139">
        <v>1E-4</v>
      </c>
      <c r="AE139">
        <v>0.13780052328588416</v>
      </c>
      <c r="AF139">
        <v>1E-4</v>
      </c>
      <c r="AH139">
        <v>1E-4</v>
      </c>
      <c r="AI139">
        <v>2.95</v>
      </c>
      <c r="AJ139">
        <v>1E-4</v>
      </c>
      <c r="AL139">
        <v>1E-4</v>
      </c>
      <c r="AM139">
        <v>1.4750000000000001</v>
      </c>
      <c r="AN139">
        <v>1E-4</v>
      </c>
      <c r="AP139">
        <v>44</v>
      </c>
      <c r="AQ139">
        <v>0.35</v>
      </c>
      <c r="BQ139">
        <v>40940</v>
      </c>
      <c r="BR139">
        <v>4.5750000000000002</v>
      </c>
      <c r="BS139">
        <v>4.58</v>
      </c>
      <c r="BT139">
        <v>4.585</v>
      </c>
      <c r="BU139">
        <v>0.16750000000000001</v>
      </c>
      <c r="BV139">
        <v>0.17499999999999999</v>
      </c>
      <c r="BW139">
        <v>0.1825</v>
      </c>
      <c r="BX139">
        <v>-7.0000000000000007E-2</v>
      </c>
      <c r="BZ139">
        <v>7.0000000000000007E-2</v>
      </c>
      <c r="CA139">
        <v>0</v>
      </c>
      <c r="CB139">
        <v>0</v>
      </c>
      <c r="CC139">
        <v>4.5750000000000002</v>
      </c>
      <c r="CD139">
        <v>0.1825</v>
      </c>
    </row>
    <row r="140" spans="1:82">
      <c r="A140" s="22">
        <v>41061</v>
      </c>
      <c r="B140">
        <v>6.4810153114337007E-2</v>
      </c>
      <c r="D140" s="22">
        <v>39934</v>
      </c>
      <c r="E140">
        <v>43.85</v>
      </c>
      <c r="F140">
        <v>47.1</v>
      </c>
      <c r="G140">
        <v>52.1</v>
      </c>
      <c r="I140">
        <v>27.7</v>
      </c>
      <c r="J140">
        <v>29.45</v>
      </c>
      <c r="K140">
        <v>34.450000000000003</v>
      </c>
      <c r="M140" s="22">
        <v>40817</v>
      </c>
      <c r="N140">
        <v>79.45</v>
      </c>
      <c r="O140">
        <v>83.2</v>
      </c>
      <c r="P140">
        <v>88.2</v>
      </c>
      <c r="R140">
        <v>58.65</v>
      </c>
      <c r="S140">
        <v>62.4</v>
      </c>
      <c r="T140">
        <v>67.400000000000006</v>
      </c>
      <c r="V140">
        <v>0</v>
      </c>
      <c r="W140">
        <v>0</v>
      </c>
      <c r="X140">
        <v>0</v>
      </c>
      <c r="Z140">
        <v>1E-4</v>
      </c>
      <c r="AA140">
        <v>0.25051290197460852</v>
      </c>
      <c r="AB140">
        <v>1E-4</v>
      </c>
      <c r="AD140">
        <v>1E-4</v>
      </c>
      <c r="AE140">
        <v>0.12525645098730426</v>
      </c>
      <c r="AF140">
        <v>1E-4</v>
      </c>
      <c r="AH140">
        <v>1E-4</v>
      </c>
      <c r="AI140">
        <v>2.65</v>
      </c>
      <c r="AJ140">
        <v>1E-4</v>
      </c>
      <c r="AL140">
        <v>1E-4</v>
      </c>
      <c r="AM140">
        <v>1.325</v>
      </c>
      <c r="AN140">
        <v>1E-4</v>
      </c>
      <c r="AP140">
        <v>44</v>
      </c>
      <c r="AQ140">
        <v>0.35</v>
      </c>
      <c r="BQ140">
        <v>40969</v>
      </c>
      <c r="BR140">
        <v>4.4400000000000004</v>
      </c>
      <c r="BS140">
        <v>4.4450000000000003</v>
      </c>
      <c r="BT140">
        <v>4.45</v>
      </c>
      <c r="BU140">
        <v>0.16250000000000001</v>
      </c>
      <c r="BV140">
        <v>0.17</v>
      </c>
      <c r="BW140">
        <v>0.17749999999999999</v>
      </c>
      <c r="BX140">
        <v>-7.0000000000000007E-2</v>
      </c>
      <c r="BZ140">
        <v>7.0000000000000007E-2</v>
      </c>
      <c r="CA140">
        <v>0</v>
      </c>
      <c r="CB140">
        <v>0</v>
      </c>
      <c r="CC140">
        <v>4.4400000000000004</v>
      </c>
      <c r="CD140">
        <v>0.17749999999999999</v>
      </c>
    </row>
    <row r="141" spans="1:82">
      <c r="A141" s="22">
        <v>41091</v>
      </c>
      <c r="B141">
        <v>6.4827139233090011E-2</v>
      </c>
      <c r="D141" s="22">
        <v>39965</v>
      </c>
      <c r="E141">
        <v>50.85</v>
      </c>
      <c r="F141">
        <v>54.1</v>
      </c>
      <c r="G141">
        <v>59.1</v>
      </c>
      <c r="I141">
        <v>30.7</v>
      </c>
      <c r="J141">
        <v>32.450000000000003</v>
      </c>
      <c r="K141">
        <v>37.450000000000003</v>
      </c>
      <c r="M141" s="22">
        <v>40848</v>
      </c>
      <c r="N141">
        <v>67.45</v>
      </c>
      <c r="O141">
        <v>71.2</v>
      </c>
      <c r="P141">
        <v>76.2</v>
      </c>
      <c r="R141">
        <v>49.65</v>
      </c>
      <c r="S141">
        <v>53.4</v>
      </c>
      <c r="T141">
        <v>58.4</v>
      </c>
      <c r="V141">
        <v>0</v>
      </c>
      <c r="W141">
        <v>0</v>
      </c>
      <c r="X141">
        <v>0</v>
      </c>
      <c r="Z141">
        <v>1E-4</v>
      </c>
      <c r="AA141">
        <v>0.24819283161612782</v>
      </c>
      <c r="AB141">
        <v>1E-4</v>
      </c>
      <c r="AD141">
        <v>1E-4</v>
      </c>
      <c r="AE141">
        <v>0.12409641580806391</v>
      </c>
      <c r="AF141">
        <v>1E-4</v>
      </c>
      <c r="AH141">
        <v>1E-4</v>
      </c>
      <c r="AI141">
        <v>1.9</v>
      </c>
      <c r="AJ141">
        <v>1E-4</v>
      </c>
      <c r="AL141">
        <v>1E-4</v>
      </c>
      <c r="AM141">
        <v>0.95</v>
      </c>
      <c r="AN141">
        <v>1E-4</v>
      </c>
      <c r="AP141">
        <v>44</v>
      </c>
      <c r="AQ141">
        <v>0.35</v>
      </c>
      <c r="BQ141">
        <v>41000</v>
      </c>
      <c r="BR141">
        <v>4.28</v>
      </c>
      <c r="BS141">
        <v>4.2850000000000001</v>
      </c>
      <c r="BT141">
        <v>4.29</v>
      </c>
      <c r="BU141">
        <v>0.16250000000000001</v>
      </c>
      <c r="BV141">
        <v>0.17</v>
      </c>
      <c r="BW141">
        <v>0.17749999999999999</v>
      </c>
      <c r="BX141">
        <v>-7.0000000000000007E-2</v>
      </c>
      <c r="BZ141">
        <v>7.0000000000000007E-2</v>
      </c>
      <c r="CA141">
        <v>0</v>
      </c>
      <c r="CB141">
        <v>0</v>
      </c>
      <c r="CC141">
        <v>4.28</v>
      </c>
      <c r="CD141">
        <v>0.17749999999999999</v>
      </c>
    </row>
    <row r="142" spans="1:82">
      <c r="A142" s="22">
        <v>41122</v>
      </c>
      <c r="B142">
        <v>6.4844691555903014E-2</v>
      </c>
      <c r="D142" s="22">
        <v>39995</v>
      </c>
      <c r="E142">
        <v>68.3</v>
      </c>
      <c r="F142">
        <v>71.55</v>
      </c>
      <c r="G142">
        <v>76.55</v>
      </c>
      <c r="I142">
        <v>35.299999999999997</v>
      </c>
      <c r="J142">
        <v>37.049999999999997</v>
      </c>
      <c r="K142">
        <v>42.05</v>
      </c>
      <c r="M142" s="22">
        <v>40878</v>
      </c>
      <c r="N142">
        <v>68.45</v>
      </c>
      <c r="O142">
        <v>72.2</v>
      </c>
      <c r="P142">
        <v>77.2</v>
      </c>
      <c r="R142">
        <v>50.4</v>
      </c>
      <c r="S142">
        <v>54.15</v>
      </c>
      <c r="T142">
        <v>59.15</v>
      </c>
      <c r="V142">
        <v>0</v>
      </c>
      <c r="W142">
        <v>0</v>
      </c>
      <c r="X142">
        <v>0</v>
      </c>
      <c r="Z142">
        <v>1E-4</v>
      </c>
      <c r="AA142">
        <v>0.25273962229792385</v>
      </c>
      <c r="AB142">
        <v>1E-4</v>
      </c>
      <c r="AD142">
        <v>1E-4</v>
      </c>
      <c r="AE142">
        <v>0.12636981114896192</v>
      </c>
      <c r="AF142">
        <v>1E-4</v>
      </c>
      <c r="AH142">
        <v>1E-4</v>
      </c>
      <c r="AI142">
        <v>1.7</v>
      </c>
      <c r="AJ142">
        <v>1E-4</v>
      </c>
      <c r="AL142">
        <v>1E-4</v>
      </c>
      <c r="AM142">
        <v>0.85</v>
      </c>
      <c r="AN142">
        <v>1E-4</v>
      </c>
      <c r="AP142">
        <v>45</v>
      </c>
      <c r="AQ142">
        <v>0.35</v>
      </c>
      <c r="BQ142">
        <v>41030</v>
      </c>
      <c r="BR142">
        <v>4.2450000000000001</v>
      </c>
      <c r="BS142">
        <v>4.25</v>
      </c>
      <c r="BT142">
        <v>4.2549999999999999</v>
      </c>
      <c r="BU142">
        <v>0.16250000000000001</v>
      </c>
      <c r="BV142">
        <v>0.17</v>
      </c>
      <c r="BW142">
        <v>0.17749999999999999</v>
      </c>
      <c r="BX142">
        <v>-7.0000000000000007E-2</v>
      </c>
      <c r="BZ142">
        <v>7.0000000000000007E-2</v>
      </c>
      <c r="CA142">
        <v>0</v>
      </c>
      <c r="CB142">
        <v>0</v>
      </c>
      <c r="CC142">
        <v>4.2450000000000001</v>
      </c>
      <c r="CD142">
        <v>0.17749999999999999</v>
      </c>
    </row>
    <row r="143" spans="1:82">
      <c r="A143" s="22">
        <v>41153</v>
      </c>
      <c r="B143">
        <v>6.4862243878817005E-2</v>
      </c>
      <c r="D143" s="22">
        <v>40026</v>
      </c>
      <c r="E143">
        <v>81.3</v>
      </c>
      <c r="F143">
        <v>84.55</v>
      </c>
      <c r="G143">
        <v>89.55</v>
      </c>
      <c r="I143">
        <v>37.299999999999997</v>
      </c>
      <c r="J143">
        <v>39.049999999999997</v>
      </c>
      <c r="K143">
        <v>44.05</v>
      </c>
      <c r="M143" s="22">
        <v>40909</v>
      </c>
      <c r="N143">
        <v>81.7</v>
      </c>
      <c r="O143">
        <v>85.45</v>
      </c>
      <c r="P143">
        <v>90.45</v>
      </c>
      <c r="R143">
        <v>60.337499999999999</v>
      </c>
      <c r="S143">
        <v>64.087500000000006</v>
      </c>
      <c r="T143">
        <v>69.087500000000006</v>
      </c>
      <c r="V143">
        <v>0</v>
      </c>
      <c r="W143">
        <v>0</v>
      </c>
      <c r="X143">
        <v>0</v>
      </c>
      <c r="Z143">
        <v>1E-4</v>
      </c>
      <c r="AA143">
        <v>0.23042066336302366</v>
      </c>
      <c r="AB143">
        <v>1E-4</v>
      </c>
      <c r="AD143">
        <v>1E-4</v>
      </c>
      <c r="AE143">
        <v>0.11521033168151183</v>
      </c>
      <c r="AF143">
        <v>1E-4</v>
      </c>
      <c r="AH143">
        <v>1E-4</v>
      </c>
      <c r="AI143">
        <v>1.6</v>
      </c>
      <c r="AJ143">
        <v>1E-4</v>
      </c>
      <c r="AL143">
        <v>1E-4</v>
      </c>
      <c r="AM143">
        <v>0.8</v>
      </c>
      <c r="AN143">
        <v>1E-4</v>
      </c>
      <c r="AP143">
        <v>45</v>
      </c>
      <c r="AQ143">
        <v>0.35</v>
      </c>
      <c r="BQ143">
        <v>41061</v>
      </c>
      <c r="BR143">
        <v>4.2649999999999997</v>
      </c>
      <c r="BS143">
        <v>4.2699999999999996</v>
      </c>
      <c r="BT143">
        <v>4.2750000000000004</v>
      </c>
      <c r="BU143">
        <v>0.16250000000000001</v>
      </c>
      <c r="BV143">
        <v>0.17</v>
      </c>
      <c r="BW143">
        <v>0.17749999999999999</v>
      </c>
      <c r="BX143">
        <v>-7.0000000000000007E-2</v>
      </c>
      <c r="BZ143">
        <v>7.0000000000000007E-2</v>
      </c>
      <c r="CA143">
        <v>0</v>
      </c>
      <c r="CB143">
        <v>0</v>
      </c>
      <c r="CC143">
        <v>4.2649999999999997</v>
      </c>
      <c r="CD143">
        <v>0.17749999999999999</v>
      </c>
    </row>
    <row r="144" spans="1:82">
      <c r="A144" s="22">
        <v>41183</v>
      </c>
      <c r="B144">
        <v>6.487922999786401E-2</v>
      </c>
      <c r="D144" s="22">
        <v>40057</v>
      </c>
      <c r="E144">
        <v>69.3</v>
      </c>
      <c r="F144">
        <v>72.55</v>
      </c>
      <c r="G144">
        <v>77.55</v>
      </c>
      <c r="I144">
        <v>35.299999999999997</v>
      </c>
      <c r="J144">
        <v>37.049999999999997</v>
      </c>
      <c r="K144">
        <v>42.05</v>
      </c>
      <c r="M144" s="22">
        <v>40940</v>
      </c>
      <c r="N144">
        <v>73.7</v>
      </c>
      <c r="O144">
        <v>77.45</v>
      </c>
      <c r="P144">
        <v>82.45</v>
      </c>
      <c r="R144">
        <v>54.337499999999999</v>
      </c>
      <c r="S144">
        <v>58.087499999999999</v>
      </c>
      <c r="T144">
        <v>63.087499999999999</v>
      </c>
      <c r="V144">
        <v>0</v>
      </c>
      <c r="W144">
        <v>0</v>
      </c>
      <c r="X144">
        <v>0</v>
      </c>
      <c r="Z144">
        <v>1E-4</v>
      </c>
      <c r="AA144">
        <v>0.2337599673599996</v>
      </c>
      <c r="AB144">
        <v>1E-4</v>
      </c>
      <c r="AD144">
        <v>1E-4</v>
      </c>
      <c r="AE144">
        <v>0.1168799836799998</v>
      </c>
      <c r="AF144">
        <v>1E-4</v>
      </c>
      <c r="AH144">
        <v>1E-4</v>
      </c>
      <c r="AI144">
        <v>1.8</v>
      </c>
      <c r="AJ144">
        <v>1E-4</v>
      </c>
      <c r="AL144">
        <v>1E-4</v>
      </c>
      <c r="AM144">
        <v>0.9</v>
      </c>
      <c r="AN144">
        <v>1E-4</v>
      </c>
      <c r="AP144">
        <v>45</v>
      </c>
      <c r="AQ144">
        <v>0.35</v>
      </c>
      <c r="BQ144">
        <v>41091</v>
      </c>
      <c r="BR144">
        <v>4.258</v>
      </c>
      <c r="BS144">
        <v>4.2629999999999999</v>
      </c>
      <c r="BT144">
        <v>4.2679999999999998</v>
      </c>
      <c r="BU144">
        <v>0.16250000000000001</v>
      </c>
      <c r="BV144">
        <v>0.17</v>
      </c>
      <c r="BW144">
        <v>0.17749999999999999</v>
      </c>
      <c r="BX144">
        <v>-7.0000000000000007E-2</v>
      </c>
      <c r="BZ144">
        <v>7.0000000000000007E-2</v>
      </c>
      <c r="CA144">
        <v>0</v>
      </c>
      <c r="CB144">
        <v>0</v>
      </c>
      <c r="CC144">
        <v>4.258</v>
      </c>
      <c r="CD144">
        <v>0.17749999999999999</v>
      </c>
    </row>
    <row r="145" spans="1:82">
      <c r="A145" s="22">
        <v>41214</v>
      </c>
      <c r="B145">
        <v>6.4896782320979021E-2</v>
      </c>
      <c r="D145" s="22">
        <v>40087</v>
      </c>
      <c r="E145">
        <v>47.45</v>
      </c>
      <c r="F145">
        <v>50.7</v>
      </c>
      <c r="G145">
        <v>55.7</v>
      </c>
      <c r="I145">
        <v>33.700000000000003</v>
      </c>
      <c r="J145">
        <v>35.450000000000003</v>
      </c>
      <c r="K145">
        <v>40.450000000000003</v>
      </c>
      <c r="M145" s="22">
        <v>40969</v>
      </c>
      <c r="N145">
        <v>67.7</v>
      </c>
      <c r="O145">
        <v>71.45</v>
      </c>
      <c r="P145">
        <v>76.45</v>
      </c>
      <c r="R145">
        <v>49.837499999999999</v>
      </c>
      <c r="S145">
        <v>53.587499999999999</v>
      </c>
      <c r="T145">
        <v>58.587499999999999</v>
      </c>
      <c r="V145">
        <v>0</v>
      </c>
      <c r="W145">
        <v>0</v>
      </c>
      <c r="X145">
        <v>0</v>
      </c>
      <c r="Z145">
        <v>1E-4</v>
      </c>
      <c r="AA145">
        <v>0.23864343874806315</v>
      </c>
      <c r="AB145">
        <v>1E-4</v>
      </c>
      <c r="AD145">
        <v>1E-4</v>
      </c>
      <c r="AE145">
        <v>0.11932171937403158</v>
      </c>
      <c r="AF145">
        <v>1E-4</v>
      </c>
      <c r="AH145">
        <v>1E-4</v>
      </c>
      <c r="AI145">
        <v>1.95</v>
      </c>
      <c r="AJ145">
        <v>1E-4</v>
      </c>
      <c r="AL145">
        <v>1E-4</v>
      </c>
      <c r="AM145">
        <v>0.97499999999999998</v>
      </c>
      <c r="AN145">
        <v>1E-4</v>
      </c>
      <c r="AP145">
        <v>46</v>
      </c>
      <c r="AQ145">
        <v>0.35</v>
      </c>
      <c r="BQ145">
        <v>41122</v>
      </c>
      <c r="BR145">
        <v>4.26</v>
      </c>
      <c r="BS145">
        <v>4.2649999999999997</v>
      </c>
      <c r="BT145">
        <v>4.2699999999999996</v>
      </c>
      <c r="BU145">
        <v>0.16250000000000001</v>
      </c>
      <c r="BV145">
        <v>0.17</v>
      </c>
      <c r="BW145">
        <v>0.17749999999999999</v>
      </c>
      <c r="BX145">
        <v>-7.0000000000000007E-2</v>
      </c>
      <c r="BZ145">
        <v>7.0000000000000007E-2</v>
      </c>
      <c r="CA145">
        <v>0</v>
      </c>
      <c r="CB145">
        <v>0</v>
      </c>
      <c r="CC145">
        <v>4.26</v>
      </c>
      <c r="CD145">
        <v>0.17749999999999999</v>
      </c>
    </row>
    <row r="146" spans="1:82">
      <c r="A146" s="22">
        <v>41244</v>
      </c>
      <c r="B146">
        <v>6.4913768440221023E-2</v>
      </c>
      <c r="D146" s="22">
        <v>40118</v>
      </c>
      <c r="E146">
        <v>46.45</v>
      </c>
      <c r="F146">
        <v>49.7</v>
      </c>
      <c r="G146">
        <v>54.7</v>
      </c>
      <c r="I146">
        <v>30.7</v>
      </c>
      <c r="J146">
        <v>32.450000000000003</v>
      </c>
      <c r="K146">
        <v>37.450000000000003</v>
      </c>
      <c r="M146" s="22">
        <v>41000</v>
      </c>
      <c r="N146">
        <v>65.599999999999994</v>
      </c>
      <c r="O146">
        <v>69.349999999999994</v>
      </c>
      <c r="P146">
        <v>74.349999999999994</v>
      </c>
      <c r="R146">
        <v>48.262500000000003</v>
      </c>
      <c r="S146">
        <v>52.012500000000003</v>
      </c>
      <c r="T146">
        <v>57.012500000000003</v>
      </c>
      <c r="V146">
        <v>0</v>
      </c>
      <c r="W146">
        <v>0</v>
      </c>
      <c r="X146">
        <v>0</v>
      </c>
      <c r="Z146">
        <v>1E-4</v>
      </c>
      <c r="AA146">
        <v>0.22733404170803295</v>
      </c>
      <c r="AB146">
        <v>1E-4</v>
      </c>
      <c r="AD146">
        <v>1E-4</v>
      </c>
      <c r="AE146">
        <v>0.11366702085401648</v>
      </c>
      <c r="AF146">
        <v>1E-4</v>
      </c>
      <c r="AH146">
        <v>1E-4</v>
      </c>
      <c r="AI146">
        <v>2</v>
      </c>
      <c r="AJ146">
        <v>1E-4</v>
      </c>
      <c r="AL146">
        <v>1E-4</v>
      </c>
      <c r="AM146">
        <v>1</v>
      </c>
      <c r="AN146">
        <v>1E-4</v>
      </c>
      <c r="AP146">
        <v>46</v>
      </c>
      <c r="AQ146">
        <v>0.35</v>
      </c>
      <c r="BQ146">
        <v>41153</v>
      </c>
      <c r="BR146">
        <v>4.2770000000000001</v>
      </c>
      <c r="BS146">
        <v>4.282</v>
      </c>
      <c r="BT146">
        <v>4.2869999999999999</v>
      </c>
      <c r="BU146">
        <v>0.16250000000000001</v>
      </c>
      <c r="BV146">
        <v>0.17</v>
      </c>
      <c r="BW146">
        <v>0.17749999999999999</v>
      </c>
      <c r="BX146">
        <v>-7.0000000000000007E-2</v>
      </c>
      <c r="BZ146">
        <v>7.0000000000000007E-2</v>
      </c>
      <c r="CA146">
        <v>0</v>
      </c>
      <c r="CB146">
        <v>0</v>
      </c>
      <c r="CC146">
        <v>4.2770000000000001</v>
      </c>
      <c r="CD146">
        <v>0.17749999999999999</v>
      </c>
    </row>
    <row r="147" spans="1:82">
      <c r="A147" s="22">
        <v>41275</v>
      </c>
      <c r="B147">
        <v>6.4931320763536998E-2</v>
      </c>
      <c r="D147" s="22">
        <v>40148</v>
      </c>
      <c r="E147">
        <v>45.45</v>
      </c>
      <c r="F147">
        <v>48.7</v>
      </c>
      <c r="G147">
        <v>53.7</v>
      </c>
      <c r="I147">
        <v>30.7</v>
      </c>
      <c r="J147">
        <v>32.450000000000003</v>
      </c>
      <c r="K147">
        <v>37.450000000000003</v>
      </c>
      <c r="M147" s="22">
        <v>41030</v>
      </c>
      <c r="N147">
        <v>65.599999999999994</v>
      </c>
      <c r="O147">
        <v>69.349999999999994</v>
      </c>
      <c r="P147">
        <v>74.349999999999994</v>
      </c>
      <c r="R147">
        <v>48.262500000000003</v>
      </c>
      <c r="S147">
        <v>52.012500000000003</v>
      </c>
      <c r="T147">
        <v>57.012500000000003</v>
      </c>
      <c r="V147">
        <v>0</v>
      </c>
      <c r="W147">
        <v>0</v>
      </c>
      <c r="X147">
        <v>0</v>
      </c>
      <c r="Z147">
        <v>1E-4</v>
      </c>
      <c r="AA147">
        <v>0.22706873789181337</v>
      </c>
      <c r="AB147">
        <v>1E-4</v>
      </c>
      <c r="AD147">
        <v>1E-4</v>
      </c>
      <c r="AE147">
        <v>0.11353436894590668</v>
      </c>
      <c r="AF147">
        <v>1E-4</v>
      </c>
      <c r="AH147">
        <v>1E-4</v>
      </c>
      <c r="AI147">
        <v>2.15</v>
      </c>
      <c r="AJ147">
        <v>1E-4</v>
      </c>
      <c r="AL147">
        <v>1E-4</v>
      </c>
      <c r="AM147">
        <v>1.075</v>
      </c>
      <c r="AN147">
        <v>1E-4</v>
      </c>
      <c r="AP147">
        <v>46</v>
      </c>
      <c r="AQ147">
        <v>0.35</v>
      </c>
      <c r="BQ147">
        <v>41183</v>
      </c>
      <c r="BR147">
        <v>4.2869999999999999</v>
      </c>
      <c r="BS147">
        <v>4.2919999999999998</v>
      </c>
      <c r="BT147">
        <v>4.2969999999999997</v>
      </c>
      <c r="BU147">
        <v>0.16250000000000001</v>
      </c>
      <c r="BV147">
        <v>0.17</v>
      </c>
      <c r="BW147">
        <v>0.17749999999999999</v>
      </c>
      <c r="BX147">
        <v>-7.0000000000000007E-2</v>
      </c>
      <c r="BZ147">
        <v>7.0000000000000007E-2</v>
      </c>
      <c r="CA147">
        <v>0</v>
      </c>
      <c r="CB147">
        <v>0</v>
      </c>
      <c r="CC147">
        <v>4.2869999999999999</v>
      </c>
      <c r="CD147">
        <v>0.17749999999999999</v>
      </c>
    </row>
    <row r="148" spans="1:82">
      <c r="A148" s="22">
        <v>41306</v>
      </c>
      <c r="B148">
        <v>6.4948873086956016E-2</v>
      </c>
      <c r="D148" s="22">
        <v>40179</v>
      </c>
      <c r="E148">
        <v>47.2</v>
      </c>
      <c r="F148">
        <v>50.95</v>
      </c>
      <c r="G148">
        <v>55.95</v>
      </c>
      <c r="I148">
        <v>35.200000000000003</v>
      </c>
      <c r="J148">
        <v>36.950000000000003</v>
      </c>
      <c r="K148">
        <v>41.95</v>
      </c>
      <c r="M148" s="22">
        <v>41061</v>
      </c>
      <c r="N148">
        <v>69.599999999999994</v>
      </c>
      <c r="O148">
        <v>73.349999999999994</v>
      </c>
      <c r="P148">
        <v>78.349999999999994</v>
      </c>
      <c r="R148">
        <v>51.262500000000003</v>
      </c>
      <c r="S148">
        <v>55.012500000000003</v>
      </c>
      <c r="T148">
        <v>60.012500000000003</v>
      </c>
      <c r="V148">
        <v>0</v>
      </c>
      <c r="W148">
        <v>0</v>
      </c>
      <c r="X148">
        <v>0</v>
      </c>
      <c r="Z148">
        <v>1E-4</v>
      </c>
      <c r="AA148">
        <v>0.26134980103176386</v>
      </c>
      <c r="AB148">
        <v>1E-4</v>
      </c>
      <c r="AD148">
        <v>1E-4</v>
      </c>
      <c r="AE148">
        <v>0.13067490051588193</v>
      </c>
      <c r="AF148">
        <v>1E-4</v>
      </c>
      <c r="AH148">
        <v>1E-4</v>
      </c>
      <c r="AI148">
        <v>1.95</v>
      </c>
      <c r="AJ148">
        <v>1E-4</v>
      </c>
      <c r="AL148">
        <v>1E-4</v>
      </c>
      <c r="AM148">
        <v>0.97499999999999998</v>
      </c>
      <c r="AN148">
        <v>1E-4</v>
      </c>
      <c r="AP148">
        <v>47</v>
      </c>
      <c r="AQ148">
        <v>0.35</v>
      </c>
      <c r="BQ148">
        <v>41214</v>
      </c>
      <c r="BR148">
        <v>4.4320000000000004</v>
      </c>
      <c r="BS148">
        <v>4.4370000000000003</v>
      </c>
      <c r="BT148">
        <v>4.4420000000000002</v>
      </c>
      <c r="BU148">
        <v>0.16250000000000001</v>
      </c>
      <c r="BV148">
        <v>0.17</v>
      </c>
      <c r="BW148">
        <v>0.17749999999999999</v>
      </c>
      <c r="BX148">
        <v>-7.0000000000000007E-2</v>
      </c>
      <c r="BZ148">
        <v>7.0000000000000007E-2</v>
      </c>
      <c r="CA148">
        <v>0</v>
      </c>
      <c r="CB148">
        <v>0</v>
      </c>
      <c r="CC148">
        <v>4.4320000000000004</v>
      </c>
      <c r="CD148">
        <v>0.17749999999999999</v>
      </c>
    </row>
    <row r="149" spans="1:82">
      <c r="A149" s="22">
        <v>41334</v>
      </c>
      <c r="B149">
        <v>6.4964726798518002E-2</v>
      </c>
      <c r="D149" s="22">
        <v>40210</v>
      </c>
      <c r="E149">
        <v>45.2</v>
      </c>
      <c r="F149">
        <v>48.95</v>
      </c>
      <c r="G149">
        <v>53.95</v>
      </c>
      <c r="I149">
        <v>34.200000000000003</v>
      </c>
      <c r="J149">
        <v>35.950000000000003</v>
      </c>
      <c r="K149">
        <v>40.950000000000003</v>
      </c>
      <c r="M149" s="22">
        <v>41091</v>
      </c>
      <c r="N149">
        <v>105.55</v>
      </c>
      <c r="O149">
        <v>109.3</v>
      </c>
      <c r="P149">
        <v>114.3</v>
      </c>
      <c r="R149">
        <v>72.599999999999994</v>
      </c>
      <c r="S149">
        <v>76.349999999999994</v>
      </c>
      <c r="T149">
        <v>81.349999999999994</v>
      </c>
      <c r="V149">
        <v>0</v>
      </c>
      <c r="W149">
        <v>0</v>
      </c>
      <c r="X149">
        <v>0</v>
      </c>
      <c r="Z149">
        <v>1E-4</v>
      </c>
      <c r="AA149">
        <v>0.26132034972240781</v>
      </c>
      <c r="AB149">
        <v>1E-4</v>
      </c>
      <c r="AD149">
        <v>1E-4</v>
      </c>
      <c r="AE149">
        <v>0.1306601748612039</v>
      </c>
      <c r="AF149">
        <v>1E-4</v>
      </c>
      <c r="AH149">
        <v>1E-4</v>
      </c>
      <c r="AI149">
        <v>2.1</v>
      </c>
      <c r="AJ149">
        <v>1E-4</v>
      </c>
      <c r="AL149">
        <v>1E-4</v>
      </c>
      <c r="AM149">
        <v>1.05</v>
      </c>
      <c r="AN149">
        <v>1E-4</v>
      </c>
      <c r="AP149">
        <v>47</v>
      </c>
      <c r="AQ149">
        <v>0.35</v>
      </c>
      <c r="BQ149">
        <v>41244</v>
      </c>
      <c r="BR149">
        <v>4.5720000000000001</v>
      </c>
      <c r="BS149">
        <v>4.577</v>
      </c>
      <c r="BT149">
        <v>4.5819999999999999</v>
      </c>
      <c r="BU149">
        <v>0.16250000000000001</v>
      </c>
      <c r="BV149">
        <v>0.17</v>
      </c>
      <c r="BW149">
        <v>0.17749999999999999</v>
      </c>
      <c r="BX149">
        <v>-7.0000000000000007E-2</v>
      </c>
      <c r="BZ149">
        <v>7.0000000000000007E-2</v>
      </c>
      <c r="CA149">
        <v>0</v>
      </c>
      <c r="CB149">
        <v>0</v>
      </c>
      <c r="CC149">
        <v>4.5720000000000001</v>
      </c>
      <c r="CD149">
        <v>0.17749999999999999</v>
      </c>
    </row>
    <row r="150" spans="1:82">
      <c r="A150" s="22">
        <v>41365</v>
      </c>
      <c r="B150">
        <v>6.4982279122131004E-2</v>
      </c>
      <c r="D150" s="22">
        <v>40238</v>
      </c>
      <c r="E150">
        <v>44.2</v>
      </c>
      <c r="F150">
        <v>47.95</v>
      </c>
      <c r="G150">
        <v>52.95</v>
      </c>
      <c r="I150">
        <v>32.200000000000003</v>
      </c>
      <c r="J150">
        <v>33.950000000000003</v>
      </c>
      <c r="K150">
        <v>38.950000000000003</v>
      </c>
      <c r="M150" s="22">
        <v>41122</v>
      </c>
      <c r="N150">
        <v>122.55</v>
      </c>
      <c r="O150">
        <v>126.3</v>
      </c>
      <c r="P150">
        <v>131.30000000000001</v>
      </c>
      <c r="R150">
        <v>85.35</v>
      </c>
      <c r="S150">
        <v>89.1</v>
      </c>
      <c r="T150">
        <v>94.1</v>
      </c>
      <c r="V150">
        <v>0</v>
      </c>
      <c r="W150">
        <v>0</v>
      </c>
      <c r="X150">
        <v>0</v>
      </c>
      <c r="Z150">
        <v>1E-4</v>
      </c>
      <c r="AA150">
        <v>0.28743929940189289</v>
      </c>
      <c r="AB150">
        <v>1E-4</v>
      </c>
      <c r="AD150">
        <v>1E-4</v>
      </c>
      <c r="AE150">
        <v>0.14371964970094644</v>
      </c>
      <c r="AF150">
        <v>1E-4</v>
      </c>
      <c r="AH150">
        <v>1E-4</v>
      </c>
      <c r="AI150">
        <v>2.85</v>
      </c>
      <c r="AJ150">
        <v>1E-4</v>
      </c>
      <c r="AL150">
        <v>1E-4</v>
      </c>
      <c r="AM150">
        <v>1.425</v>
      </c>
      <c r="AN150">
        <v>1E-4</v>
      </c>
      <c r="AP150">
        <v>47</v>
      </c>
      <c r="AQ150">
        <v>0.35</v>
      </c>
      <c r="BQ150">
        <v>41275</v>
      </c>
      <c r="BR150">
        <v>4.8650000000000002</v>
      </c>
      <c r="BS150">
        <v>4.87</v>
      </c>
      <c r="BT150">
        <v>4.875</v>
      </c>
      <c r="BU150">
        <v>0.16250000000000001</v>
      </c>
      <c r="BV150">
        <v>0.17</v>
      </c>
      <c r="BW150">
        <v>0.17749999999999999</v>
      </c>
      <c r="BX150">
        <v>-7.0000000000000007E-2</v>
      </c>
      <c r="BZ150">
        <v>7.0000000000000007E-2</v>
      </c>
      <c r="CA150">
        <v>0</v>
      </c>
      <c r="CB150">
        <v>0</v>
      </c>
      <c r="CC150">
        <v>4.8650000000000002</v>
      </c>
      <c r="CD150">
        <v>0.17749999999999999</v>
      </c>
    </row>
    <row r="151" spans="1:82">
      <c r="A151" s="22">
        <v>41395</v>
      </c>
      <c r="B151">
        <v>6.4999265241854023E-2</v>
      </c>
      <c r="D151" s="22">
        <v>40269</v>
      </c>
      <c r="E151">
        <v>42.1</v>
      </c>
      <c r="F151">
        <v>45.85</v>
      </c>
      <c r="G151">
        <v>50.85</v>
      </c>
      <c r="I151">
        <v>32.200000000000003</v>
      </c>
      <c r="J151">
        <v>33.950000000000003</v>
      </c>
      <c r="K151">
        <v>38.950000000000003</v>
      </c>
      <c r="M151" s="22">
        <v>41153</v>
      </c>
      <c r="N151">
        <v>108.55</v>
      </c>
      <c r="O151">
        <v>112.3</v>
      </c>
      <c r="P151">
        <v>117.3</v>
      </c>
      <c r="R151">
        <v>74.849999999999994</v>
      </c>
      <c r="S151">
        <v>78.599999999999994</v>
      </c>
      <c r="T151">
        <v>83.6</v>
      </c>
      <c r="V151">
        <v>0</v>
      </c>
      <c r="W151">
        <v>0</v>
      </c>
      <c r="X151">
        <v>0</v>
      </c>
      <c r="Z151">
        <v>1E-4</v>
      </c>
      <c r="AA151">
        <v>0.26957976104035641</v>
      </c>
      <c r="AB151">
        <v>1E-4</v>
      </c>
      <c r="AD151">
        <v>1E-4</v>
      </c>
      <c r="AE151">
        <v>0.13478988052017821</v>
      </c>
      <c r="AF151">
        <v>1E-4</v>
      </c>
      <c r="AH151">
        <v>1E-4</v>
      </c>
      <c r="AI151">
        <v>2.95</v>
      </c>
      <c r="AJ151">
        <v>1E-4</v>
      </c>
      <c r="AL151">
        <v>1E-4</v>
      </c>
      <c r="AM151">
        <v>1.4750000000000001</v>
      </c>
      <c r="AN151">
        <v>1E-4</v>
      </c>
      <c r="AP151">
        <v>48</v>
      </c>
      <c r="AQ151">
        <v>0.35</v>
      </c>
      <c r="BQ151">
        <v>41306</v>
      </c>
      <c r="BR151">
        <v>4.72</v>
      </c>
      <c r="BS151">
        <v>4.7249999999999996</v>
      </c>
      <c r="BT151">
        <v>4.7300000000000004</v>
      </c>
      <c r="BU151">
        <v>0.16250000000000001</v>
      </c>
      <c r="BV151">
        <v>0.17</v>
      </c>
      <c r="BW151">
        <v>0.17749999999999999</v>
      </c>
      <c r="BX151">
        <v>-7.0000000000000007E-2</v>
      </c>
      <c r="BZ151">
        <v>7.0000000000000007E-2</v>
      </c>
      <c r="CA151">
        <v>0</v>
      </c>
      <c r="CB151">
        <v>0</v>
      </c>
      <c r="CC151">
        <v>4.72</v>
      </c>
      <c r="CD151">
        <v>0.17749999999999999</v>
      </c>
    </row>
    <row r="152" spans="1:82">
      <c r="A152" s="22">
        <v>41426</v>
      </c>
      <c r="B152">
        <v>6.5016817565668003E-2</v>
      </c>
      <c r="D152" s="22">
        <v>40299</v>
      </c>
      <c r="E152">
        <v>44.1</v>
      </c>
      <c r="F152">
        <v>47.85</v>
      </c>
      <c r="G152">
        <v>52.85</v>
      </c>
      <c r="I152">
        <v>28.2</v>
      </c>
      <c r="J152">
        <v>29.95</v>
      </c>
      <c r="K152">
        <v>34.950000000000003</v>
      </c>
      <c r="M152" s="22">
        <v>41183</v>
      </c>
      <c r="N152">
        <v>80.2</v>
      </c>
      <c r="O152">
        <v>83.95</v>
      </c>
      <c r="P152">
        <v>88.95</v>
      </c>
      <c r="R152">
        <v>59.212499999999999</v>
      </c>
      <c r="S152">
        <v>62.962499999999999</v>
      </c>
      <c r="T152">
        <v>67.962500000000006</v>
      </c>
      <c r="V152">
        <v>0</v>
      </c>
      <c r="W152">
        <v>0</v>
      </c>
      <c r="X152">
        <v>0</v>
      </c>
      <c r="Z152">
        <v>1E-4</v>
      </c>
      <c r="AA152">
        <v>0.24635033833749359</v>
      </c>
      <c r="AB152">
        <v>1E-4</v>
      </c>
      <c r="AD152">
        <v>1E-4</v>
      </c>
      <c r="AE152">
        <v>0.1231751691687468</v>
      </c>
      <c r="AF152">
        <v>1E-4</v>
      </c>
      <c r="AH152">
        <v>1E-4</v>
      </c>
      <c r="AI152">
        <v>2.65</v>
      </c>
      <c r="AJ152">
        <v>1E-4</v>
      </c>
      <c r="AL152">
        <v>1E-4</v>
      </c>
      <c r="AM152">
        <v>1.325</v>
      </c>
      <c r="AN152">
        <v>1E-4</v>
      </c>
      <c r="AP152">
        <v>48</v>
      </c>
      <c r="AQ152">
        <v>0.35</v>
      </c>
      <c r="BQ152">
        <v>41334</v>
      </c>
      <c r="BR152">
        <v>4.585</v>
      </c>
      <c r="BS152">
        <v>4.59</v>
      </c>
      <c r="BT152">
        <v>4.5949999999999998</v>
      </c>
      <c r="BU152">
        <v>0.16250000000000001</v>
      </c>
      <c r="BV152">
        <v>0.17</v>
      </c>
      <c r="BW152">
        <v>0.17749999999999999</v>
      </c>
      <c r="BX152">
        <v>-7.0000000000000007E-2</v>
      </c>
      <c r="BZ152">
        <v>7.0000000000000007E-2</v>
      </c>
      <c r="CA152">
        <v>0</v>
      </c>
      <c r="CB152">
        <v>0</v>
      </c>
      <c r="CC152">
        <v>4.585</v>
      </c>
      <c r="CD152">
        <v>0.17749999999999999</v>
      </c>
    </row>
    <row r="153" spans="1:82">
      <c r="A153" s="22">
        <v>41456</v>
      </c>
      <c r="B153">
        <v>6.5033803685585007E-2</v>
      </c>
      <c r="D153" s="22">
        <v>40330</v>
      </c>
      <c r="E153">
        <v>51.1</v>
      </c>
      <c r="F153">
        <v>54.85</v>
      </c>
      <c r="G153">
        <v>59.85</v>
      </c>
      <c r="I153">
        <v>31.2</v>
      </c>
      <c r="J153">
        <v>32.950000000000003</v>
      </c>
      <c r="K153">
        <v>37.950000000000003</v>
      </c>
      <c r="M153" s="22">
        <v>41214</v>
      </c>
      <c r="N153">
        <v>68.2</v>
      </c>
      <c r="O153">
        <v>71.95</v>
      </c>
      <c r="P153">
        <v>76.95</v>
      </c>
      <c r="R153">
        <v>50.212499999999999</v>
      </c>
      <c r="S153">
        <v>53.962499999999999</v>
      </c>
      <c r="T153">
        <v>58.962499999999999</v>
      </c>
      <c r="V153">
        <v>0</v>
      </c>
      <c r="W153">
        <v>0</v>
      </c>
      <c r="X153">
        <v>0</v>
      </c>
      <c r="Z153">
        <v>1E-4</v>
      </c>
      <c r="AA153">
        <v>0.24436826425632649</v>
      </c>
      <c r="AB153">
        <v>1E-4</v>
      </c>
      <c r="AD153">
        <v>1E-4</v>
      </c>
      <c r="AE153">
        <v>0.12218413212816324</v>
      </c>
      <c r="AF153">
        <v>1E-4</v>
      </c>
      <c r="AH153">
        <v>1E-4</v>
      </c>
      <c r="AI153">
        <v>1.9</v>
      </c>
      <c r="AJ153">
        <v>1E-4</v>
      </c>
      <c r="AL153">
        <v>1E-4</v>
      </c>
      <c r="AM153">
        <v>0.95</v>
      </c>
      <c r="AN153">
        <v>1E-4</v>
      </c>
      <c r="AP153">
        <v>48</v>
      </c>
      <c r="AQ153">
        <v>0.35</v>
      </c>
      <c r="BQ153">
        <v>41365</v>
      </c>
      <c r="BR153">
        <v>4.4249999999999998</v>
      </c>
      <c r="BS153">
        <v>4.43</v>
      </c>
      <c r="BT153">
        <v>4.4349999999999996</v>
      </c>
      <c r="BU153">
        <v>0.16250000000000001</v>
      </c>
      <c r="BV153">
        <v>0.17</v>
      </c>
      <c r="BW153">
        <v>0.17749999999999999</v>
      </c>
      <c r="BX153">
        <v>-7.0000000000000007E-2</v>
      </c>
      <c r="BZ153">
        <v>7.0000000000000007E-2</v>
      </c>
      <c r="CA153">
        <v>0</v>
      </c>
      <c r="CB153">
        <v>0</v>
      </c>
      <c r="CC153">
        <v>4.4249999999999998</v>
      </c>
      <c r="CD153">
        <v>0.17749999999999999</v>
      </c>
    </row>
    <row r="154" spans="1:82">
      <c r="A154" s="22">
        <v>41487</v>
      </c>
      <c r="B154">
        <v>6.5051356009600006E-2</v>
      </c>
      <c r="D154" s="22">
        <v>40360</v>
      </c>
      <c r="E154">
        <v>68.55</v>
      </c>
      <c r="F154">
        <v>72.3</v>
      </c>
      <c r="G154">
        <v>77.3</v>
      </c>
      <c r="I154">
        <v>35.799999999999997</v>
      </c>
      <c r="J154">
        <v>37.549999999999997</v>
      </c>
      <c r="K154">
        <v>42.55</v>
      </c>
      <c r="M154" s="22">
        <v>41244</v>
      </c>
      <c r="N154">
        <v>69.2</v>
      </c>
      <c r="O154">
        <v>72.95</v>
      </c>
      <c r="P154">
        <v>77.95</v>
      </c>
      <c r="R154">
        <v>50.962499999999999</v>
      </c>
      <c r="S154">
        <v>54.712499999999999</v>
      </c>
      <c r="T154">
        <v>59.712499999999999</v>
      </c>
      <c r="V154">
        <v>0</v>
      </c>
      <c r="W154">
        <v>0</v>
      </c>
      <c r="X154">
        <v>0</v>
      </c>
      <c r="Z154">
        <v>1E-4</v>
      </c>
      <c r="AA154">
        <v>0.24880852335245501</v>
      </c>
      <c r="AB154">
        <v>1E-4</v>
      </c>
      <c r="AD154">
        <v>1E-4</v>
      </c>
      <c r="AE154">
        <v>0.12440426167622751</v>
      </c>
      <c r="AF154">
        <v>1E-4</v>
      </c>
      <c r="AH154">
        <v>1E-4</v>
      </c>
      <c r="AI154">
        <v>1.7</v>
      </c>
      <c r="AJ154">
        <v>1E-4</v>
      </c>
      <c r="AL154">
        <v>1E-4</v>
      </c>
      <c r="AM154">
        <v>0.85</v>
      </c>
      <c r="AN154">
        <v>1E-4</v>
      </c>
      <c r="AP154">
        <v>49</v>
      </c>
      <c r="AQ154">
        <v>0.35</v>
      </c>
      <c r="BQ154">
        <v>41395</v>
      </c>
      <c r="BR154">
        <v>4.3899999999999997</v>
      </c>
      <c r="BS154">
        <v>4.3949999999999996</v>
      </c>
      <c r="BT154">
        <v>4.4000000000000004</v>
      </c>
      <c r="BU154">
        <v>0.16250000000000001</v>
      </c>
      <c r="BV154">
        <v>0.17</v>
      </c>
      <c r="BW154">
        <v>0.17749999999999999</v>
      </c>
      <c r="BX154">
        <v>-7.0000000000000007E-2</v>
      </c>
      <c r="BZ154">
        <v>7.0000000000000007E-2</v>
      </c>
      <c r="CA154">
        <v>0</v>
      </c>
      <c r="CB154">
        <v>0</v>
      </c>
      <c r="CC154">
        <v>4.3899999999999997</v>
      </c>
      <c r="CD154">
        <v>0.17749999999999999</v>
      </c>
    </row>
    <row r="155" spans="1:82">
      <c r="A155" s="22">
        <v>41518</v>
      </c>
      <c r="B155">
        <v>6.5068908333717007E-2</v>
      </c>
      <c r="D155" s="22">
        <v>40391</v>
      </c>
      <c r="E155">
        <v>81.55</v>
      </c>
      <c r="F155">
        <v>85.3</v>
      </c>
      <c r="G155">
        <v>90.3</v>
      </c>
      <c r="I155">
        <v>37.799999999999997</v>
      </c>
      <c r="J155">
        <v>39.549999999999997</v>
      </c>
      <c r="K155">
        <v>44.55</v>
      </c>
      <c r="M155" s="22">
        <v>41275</v>
      </c>
      <c r="N155">
        <v>82.45</v>
      </c>
      <c r="O155">
        <v>86.2</v>
      </c>
      <c r="P155">
        <v>91.2</v>
      </c>
      <c r="R155">
        <v>60.9</v>
      </c>
      <c r="S155">
        <v>64.650000000000006</v>
      </c>
      <c r="T155">
        <v>69.650000000000006</v>
      </c>
      <c r="V155">
        <v>0</v>
      </c>
      <c r="W155">
        <v>0</v>
      </c>
      <c r="X155">
        <v>0</v>
      </c>
      <c r="Z155">
        <v>1E-4</v>
      </c>
      <c r="AA155">
        <v>0.22806906055029502</v>
      </c>
      <c r="AB155">
        <v>1E-4</v>
      </c>
      <c r="AD155">
        <v>1E-4</v>
      </c>
      <c r="AE155">
        <v>0.11403453027514751</v>
      </c>
      <c r="AF155">
        <v>1E-4</v>
      </c>
      <c r="AH155">
        <v>1E-4</v>
      </c>
      <c r="AI155">
        <v>1.6</v>
      </c>
      <c r="AJ155">
        <v>1E-4</v>
      </c>
      <c r="AL155">
        <v>1E-4</v>
      </c>
      <c r="AM155">
        <v>0.8</v>
      </c>
      <c r="AN155">
        <v>1E-4</v>
      </c>
      <c r="AP155">
        <v>49</v>
      </c>
      <c r="AQ155">
        <v>0.35</v>
      </c>
      <c r="BQ155">
        <v>41426</v>
      </c>
      <c r="BR155">
        <v>4.41</v>
      </c>
      <c r="BS155">
        <v>4.415</v>
      </c>
      <c r="BT155">
        <v>4.42</v>
      </c>
      <c r="BU155">
        <v>0.16250000000000001</v>
      </c>
      <c r="BV155">
        <v>0.17</v>
      </c>
      <c r="BW155">
        <v>0.17749999999999999</v>
      </c>
      <c r="BX155">
        <v>-7.0000000000000007E-2</v>
      </c>
      <c r="BZ155">
        <v>7.0000000000000007E-2</v>
      </c>
      <c r="CA155">
        <v>0</v>
      </c>
      <c r="CB155">
        <v>0</v>
      </c>
      <c r="CC155">
        <v>4.41</v>
      </c>
      <c r="CD155">
        <v>0.17749999999999999</v>
      </c>
    </row>
    <row r="156" spans="1:82">
      <c r="A156" s="22">
        <v>41548</v>
      </c>
      <c r="B156">
        <v>6.5085894453928012E-2</v>
      </c>
      <c r="D156" s="22">
        <v>40422</v>
      </c>
      <c r="E156">
        <v>69.55</v>
      </c>
      <c r="F156">
        <v>73.3</v>
      </c>
      <c r="G156">
        <v>78.3</v>
      </c>
      <c r="I156">
        <v>35.799999999999997</v>
      </c>
      <c r="J156">
        <v>37.549999999999997</v>
      </c>
      <c r="K156">
        <v>42.55</v>
      </c>
      <c r="M156" s="22">
        <v>41306</v>
      </c>
      <c r="N156">
        <v>74.45</v>
      </c>
      <c r="O156">
        <v>78.2</v>
      </c>
      <c r="P156">
        <v>83.2</v>
      </c>
      <c r="R156">
        <v>54.9</v>
      </c>
      <c r="S156">
        <v>58.65</v>
      </c>
      <c r="T156">
        <v>63.65</v>
      </c>
      <c r="V156">
        <v>0</v>
      </c>
      <c r="W156">
        <v>0</v>
      </c>
      <c r="X156">
        <v>0</v>
      </c>
      <c r="Z156">
        <v>1E-4</v>
      </c>
      <c r="AA156">
        <v>0.23137848738636765</v>
      </c>
      <c r="AB156">
        <v>1E-4</v>
      </c>
      <c r="AD156">
        <v>1E-4</v>
      </c>
      <c r="AE156">
        <v>0.11568924369318383</v>
      </c>
      <c r="AF156">
        <v>1E-4</v>
      </c>
      <c r="AH156">
        <v>1E-4</v>
      </c>
      <c r="AI156">
        <v>1.8</v>
      </c>
      <c r="AJ156">
        <v>1E-4</v>
      </c>
      <c r="AL156">
        <v>1E-4</v>
      </c>
      <c r="AM156">
        <v>0.9</v>
      </c>
      <c r="AN156">
        <v>1E-4</v>
      </c>
      <c r="AP156">
        <v>49</v>
      </c>
      <c r="AQ156">
        <v>0.35</v>
      </c>
      <c r="BQ156">
        <v>41456</v>
      </c>
      <c r="BR156">
        <v>4.4030000000000005</v>
      </c>
      <c r="BS156">
        <v>4.4080000000000004</v>
      </c>
      <c r="BT156">
        <v>4.4130000000000003</v>
      </c>
      <c r="BU156">
        <v>0.16250000000000001</v>
      </c>
      <c r="BV156">
        <v>0.17</v>
      </c>
      <c r="BW156">
        <v>0.17749999999999999</v>
      </c>
      <c r="BX156">
        <v>-7.0000000000000007E-2</v>
      </c>
      <c r="BZ156">
        <v>7.0000000000000007E-2</v>
      </c>
      <c r="CA156">
        <v>0</v>
      </c>
      <c r="CB156">
        <v>0</v>
      </c>
      <c r="CC156">
        <v>4.4030000000000005</v>
      </c>
      <c r="CD156">
        <v>0.17749999999999999</v>
      </c>
    </row>
    <row r="157" spans="1:82">
      <c r="A157" s="22">
        <v>41579</v>
      </c>
      <c r="B157">
        <v>6.5103446778246019E-2</v>
      </c>
      <c r="D157" s="22">
        <v>40452</v>
      </c>
      <c r="E157">
        <v>47.7</v>
      </c>
      <c r="F157">
        <v>51.45</v>
      </c>
      <c r="G157">
        <v>56.45</v>
      </c>
      <c r="I157">
        <v>34.200000000000003</v>
      </c>
      <c r="J157">
        <v>35.950000000000003</v>
      </c>
      <c r="K157">
        <v>40.950000000000003</v>
      </c>
      <c r="M157" s="22">
        <v>41334</v>
      </c>
      <c r="N157">
        <v>68.45</v>
      </c>
      <c r="O157">
        <v>72.2</v>
      </c>
      <c r="P157">
        <v>77.2</v>
      </c>
      <c r="R157">
        <v>50.4</v>
      </c>
      <c r="S157">
        <v>54.15</v>
      </c>
      <c r="T157">
        <v>59.15</v>
      </c>
      <c r="V157">
        <v>0</v>
      </c>
      <c r="W157">
        <v>0</v>
      </c>
      <c r="X157">
        <v>0</v>
      </c>
      <c r="Z157">
        <v>1E-4</v>
      </c>
      <c r="AA157">
        <v>0.23614208394085559</v>
      </c>
      <c r="AB157">
        <v>1E-4</v>
      </c>
      <c r="AD157">
        <v>1E-4</v>
      </c>
      <c r="AE157">
        <v>0.1180710419704278</v>
      </c>
      <c r="AF157">
        <v>1E-4</v>
      </c>
      <c r="AH157">
        <v>1E-4</v>
      </c>
      <c r="AI157">
        <v>1.95</v>
      </c>
      <c r="AJ157">
        <v>1E-4</v>
      </c>
      <c r="AL157">
        <v>1E-4</v>
      </c>
      <c r="AM157">
        <v>0.97499999999999998</v>
      </c>
      <c r="AN157">
        <v>1E-4</v>
      </c>
      <c r="AP157">
        <v>50</v>
      </c>
      <c r="AQ157">
        <v>0.35</v>
      </c>
      <c r="BQ157">
        <v>41487</v>
      </c>
      <c r="BR157">
        <v>4.4050000000000002</v>
      </c>
      <c r="BS157">
        <v>4.41</v>
      </c>
      <c r="BT157">
        <v>4.415</v>
      </c>
      <c r="BU157">
        <v>0.16250000000000001</v>
      </c>
      <c r="BV157">
        <v>0.17</v>
      </c>
      <c r="BW157">
        <v>0.17749999999999999</v>
      </c>
      <c r="BX157">
        <v>-7.0000000000000007E-2</v>
      </c>
      <c r="BZ157">
        <v>7.0000000000000007E-2</v>
      </c>
      <c r="CA157">
        <v>0</v>
      </c>
      <c r="CB157">
        <v>0</v>
      </c>
      <c r="CC157">
        <v>4.4050000000000002</v>
      </c>
      <c r="CD157">
        <v>0.17749999999999999</v>
      </c>
    </row>
    <row r="158" spans="1:82">
      <c r="A158" s="22">
        <v>41609</v>
      </c>
      <c r="B158">
        <v>6.5120432898651021E-2</v>
      </c>
      <c r="D158" s="22">
        <v>40483</v>
      </c>
      <c r="E158">
        <v>46.7</v>
      </c>
      <c r="F158">
        <v>50.45</v>
      </c>
      <c r="G158">
        <v>55.45</v>
      </c>
      <c r="I158">
        <v>31.2</v>
      </c>
      <c r="J158">
        <v>32.950000000000003</v>
      </c>
      <c r="K158">
        <v>37.950000000000003</v>
      </c>
      <c r="M158" s="22">
        <v>41365</v>
      </c>
      <c r="N158">
        <v>66.349999999999994</v>
      </c>
      <c r="O158">
        <v>70.099999999999994</v>
      </c>
      <c r="P158">
        <v>75.099999999999994</v>
      </c>
      <c r="R158">
        <v>48.825000000000003</v>
      </c>
      <c r="S158">
        <v>52.575000000000003</v>
      </c>
      <c r="T158">
        <v>57.575000000000003</v>
      </c>
      <c r="V158">
        <v>0</v>
      </c>
      <c r="W158">
        <v>0</v>
      </c>
      <c r="X158">
        <v>0</v>
      </c>
      <c r="Z158">
        <v>1E-4</v>
      </c>
      <c r="AA158">
        <v>0.22570955394389794</v>
      </c>
      <c r="AB158">
        <v>1E-4</v>
      </c>
      <c r="AD158">
        <v>1E-4</v>
      </c>
      <c r="AE158">
        <v>0.11285477697194897</v>
      </c>
      <c r="AF158">
        <v>1E-4</v>
      </c>
      <c r="AH158">
        <v>1E-4</v>
      </c>
      <c r="AI158">
        <v>2</v>
      </c>
      <c r="AJ158">
        <v>1E-4</v>
      </c>
      <c r="AL158">
        <v>1E-4</v>
      </c>
      <c r="AM158">
        <v>1</v>
      </c>
      <c r="AN158">
        <v>1E-4</v>
      </c>
      <c r="AP158">
        <v>50</v>
      </c>
      <c r="AQ158">
        <v>0.35</v>
      </c>
      <c r="BQ158">
        <v>41518</v>
      </c>
      <c r="BR158">
        <v>4.4219999999999997</v>
      </c>
      <c r="BS158">
        <v>4.4269999999999996</v>
      </c>
      <c r="BT158">
        <v>4.4320000000000004</v>
      </c>
      <c r="BU158">
        <v>0.16250000000000001</v>
      </c>
      <c r="BV158">
        <v>0.17</v>
      </c>
      <c r="BW158">
        <v>0.17749999999999999</v>
      </c>
      <c r="BX158">
        <v>-7.0000000000000007E-2</v>
      </c>
      <c r="BZ158">
        <v>7.0000000000000007E-2</v>
      </c>
      <c r="CA158">
        <v>0</v>
      </c>
      <c r="CB158">
        <v>0</v>
      </c>
      <c r="CC158">
        <v>4.4219999999999997</v>
      </c>
      <c r="CD158">
        <v>0.17749999999999999</v>
      </c>
    </row>
    <row r="159" spans="1:82">
      <c r="A159" s="22">
        <v>41640</v>
      </c>
      <c r="B159">
        <v>6.5137985223169007E-2</v>
      </c>
      <c r="D159" s="22">
        <v>40513</v>
      </c>
      <c r="E159">
        <v>45.7</v>
      </c>
      <c r="F159">
        <v>49.45</v>
      </c>
      <c r="G159">
        <v>54.45</v>
      </c>
      <c r="I159">
        <v>31.2</v>
      </c>
      <c r="J159">
        <v>32.950000000000003</v>
      </c>
      <c r="K159">
        <v>37.950000000000003</v>
      </c>
      <c r="M159" s="22">
        <v>41395</v>
      </c>
      <c r="N159">
        <v>66.349999999999994</v>
      </c>
      <c r="O159">
        <v>70.099999999999994</v>
      </c>
      <c r="P159">
        <v>75.099999999999994</v>
      </c>
      <c r="R159">
        <v>48.825000000000003</v>
      </c>
      <c r="S159">
        <v>52.575000000000003</v>
      </c>
      <c r="T159">
        <v>57.575000000000003</v>
      </c>
      <c r="V159">
        <v>0</v>
      </c>
      <c r="W159">
        <v>0</v>
      </c>
      <c r="X159">
        <v>0</v>
      </c>
      <c r="Z159">
        <v>1E-4</v>
      </c>
      <c r="AA159">
        <v>0.22563797195060284</v>
      </c>
      <c r="AB159">
        <v>1E-4</v>
      </c>
      <c r="AD159">
        <v>1E-4</v>
      </c>
      <c r="AE159">
        <v>0.11281898597530142</v>
      </c>
      <c r="AF159">
        <v>1E-4</v>
      </c>
      <c r="AH159">
        <v>1E-4</v>
      </c>
      <c r="AI159">
        <v>2.15</v>
      </c>
      <c r="AJ159">
        <v>1E-4</v>
      </c>
      <c r="AL159">
        <v>1E-4</v>
      </c>
      <c r="AM159">
        <v>1.075</v>
      </c>
      <c r="AN159">
        <v>1E-4</v>
      </c>
      <c r="AP159">
        <v>50</v>
      </c>
      <c r="AQ159">
        <v>0.35</v>
      </c>
      <c r="BQ159">
        <v>41548</v>
      </c>
      <c r="BR159">
        <v>4.4320000000000004</v>
      </c>
      <c r="BS159">
        <v>4.4370000000000003</v>
      </c>
      <c r="BT159">
        <v>4.4420000000000002</v>
      </c>
      <c r="BU159">
        <v>0.16250000000000001</v>
      </c>
      <c r="BV159">
        <v>0.17</v>
      </c>
      <c r="BW159">
        <v>0.17749999999999999</v>
      </c>
      <c r="BX159">
        <v>-7.0000000000000007E-2</v>
      </c>
      <c r="BZ159">
        <v>7.0000000000000007E-2</v>
      </c>
      <c r="CA159">
        <v>0</v>
      </c>
      <c r="CB159">
        <v>0</v>
      </c>
      <c r="CC159">
        <v>4.4320000000000004</v>
      </c>
      <c r="CD159">
        <v>0.17749999999999999</v>
      </c>
    </row>
    <row r="160" spans="1:82">
      <c r="A160" s="22">
        <v>41671</v>
      </c>
      <c r="B160">
        <v>6.5155537547790021E-2</v>
      </c>
      <c r="D160" s="22">
        <v>40544</v>
      </c>
      <c r="E160">
        <v>47.95</v>
      </c>
      <c r="F160">
        <v>51.7</v>
      </c>
      <c r="G160">
        <v>56.7</v>
      </c>
      <c r="I160">
        <v>35.450000000000003</v>
      </c>
      <c r="J160">
        <v>37.450000000000003</v>
      </c>
      <c r="K160">
        <v>42.45</v>
      </c>
      <c r="M160" s="22">
        <v>41426</v>
      </c>
      <c r="N160">
        <v>70.349999999999994</v>
      </c>
      <c r="O160">
        <v>74.099999999999994</v>
      </c>
      <c r="P160">
        <v>79.099999999999994</v>
      </c>
      <c r="R160">
        <v>51.825000000000003</v>
      </c>
      <c r="S160">
        <v>55.575000000000003</v>
      </c>
      <c r="T160">
        <v>60.575000000000003</v>
      </c>
      <c r="V160">
        <v>0</v>
      </c>
      <c r="W160">
        <v>0</v>
      </c>
      <c r="X160">
        <v>0</v>
      </c>
      <c r="Z160">
        <v>1E-4</v>
      </c>
      <c r="AA160">
        <v>0.25805712877626352</v>
      </c>
      <c r="AB160">
        <v>1E-4</v>
      </c>
      <c r="AD160">
        <v>1E-4</v>
      </c>
      <c r="AE160">
        <v>0.12902856438813176</v>
      </c>
      <c r="AF160">
        <v>1E-4</v>
      </c>
      <c r="AH160">
        <v>1E-4</v>
      </c>
      <c r="AI160">
        <v>1.95</v>
      </c>
      <c r="AJ160">
        <v>1E-4</v>
      </c>
      <c r="AL160">
        <v>1E-4</v>
      </c>
      <c r="AM160">
        <v>0.97499999999999998</v>
      </c>
      <c r="AN160">
        <v>1E-4</v>
      </c>
      <c r="AP160">
        <v>51</v>
      </c>
      <c r="AQ160">
        <v>0.35</v>
      </c>
      <c r="BQ160">
        <v>41579</v>
      </c>
      <c r="BR160">
        <v>4.577</v>
      </c>
      <c r="BS160">
        <v>4.5819999999999999</v>
      </c>
      <c r="BT160">
        <v>4.5869999999999997</v>
      </c>
      <c r="BU160">
        <v>0.16250000000000001</v>
      </c>
      <c r="BV160">
        <v>0.17</v>
      </c>
      <c r="BW160">
        <v>0.17749999999999999</v>
      </c>
      <c r="BX160">
        <v>-7.0000000000000007E-2</v>
      </c>
      <c r="BZ160">
        <v>7.0000000000000007E-2</v>
      </c>
      <c r="CA160">
        <v>0</v>
      </c>
      <c r="CB160">
        <v>0</v>
      </c>
      <c r="CC160">
        <v>4.577</v>
      </c>
      <c r="CD160">
        <v>0.17749999999999999</v>
      </c>
    </row>
    <row r="161" spans="1:82">
      <c r="A161" s="22">
        <v>41699</v>
      </c>
      <c r="B161">
        <v>6.5171391260439013E-2</v>
      </c>
      <c r="D161" s="22">
        <v>40575</v>
      </c>
      <c r="E161">
        <v>45.95</v>
      </c>
      <c r="F161">
        <v>49.7</v>
      </c>
      <c r="G161">
        <v>54.7</v>
      </c>
      <c r="I161">
        <v>34.450000000000003</v>
      </c>
      <c r="J161">
        <v>36.450000000000003</v>
      </c>
      <c r="K161">
        <v>41.45</v>
      </c>
      <c r="M161" s="22">
        <v>41456</v>
      </c>
      <c r="N161">
        <v>106.3</v>
      </c>
      <c r="O161">
        <v>110.05</v>
      </c>
      <c r="P161">
        <v>115.05</v>
      </c>
      <c r="R161">
        <v>73.162499999999994</v>
      </c>
      <c r="S161">
        <v>76.912499999999994</v>
      </c>
      <c r="T161">
        <v>81.912499999999994</v>
      </c>
      <c r="V161">
        <v>0</v>
      </c>
      <c r="W161">
        <v>0</v>
      </c>
      <c r="X161">
        <v>0</v>
      </c>
      <c r="Z161">
        <v>1E-4</v>
      </c>
      <c r="AA161">
        <v>0.25823441046111018</v>
      </c>
      <c r="AB161">
        <v>1E-4</v>
      </c>
      <c r="AD161">
        <v>1E-4</v>
      </c>
      <c r="AE161">
        <v>0.12911720523055509</v>
      </c>
      <c r="AF161">
        <v>1E-4</v>
      </c>
      <c r="AH161">
        <v>1E-4</v>
      </c>
      <c r="AI161">
        <v>2.1</v>
      </c>
      <c r="AJ161">
        <v>1E-4</v>
      </c>
      <c r="AL161">
        <v>1E-4</v>
      </c>
      <c r="AM161">
        <v>1.05</v>
      </c>
      <c r="AN161">
        <v>1E-4</v>
      </c>
      <c r="AP161">
        <v>51</v>
      </c>
      <c r="AQ161">
        <v>0.35</v>
      </c>
      <c r="BQ161">
        <v>41609</v>
      </c>
      <c r="BR161">
        <v>4.7169999999999996</v>
      </c>
      <c r="BS161">
        <v>4.7220000000000004</v>
      </c>
      <c r="BT161">
        <v>4.7270000000000003</v>
      </c>
      <c r="BU161">
        <v>0.16250000000000001</v>
      </c>
      <c r="BV161">
        <v>0.17</v>
      </c>
      <c r="BW161">
        <v>0.17749999999999999</v>
      </c>
      <c r="BX161">
        <v>-7.0000000000000007E-2</v>
      </c>
      <c r="BZ161">
        <v>7.0000000000000007E-2</v>
      </c>
      <c r="CA161">
        <v>0</v>
      </c>
      <c r="CB161">
        <v>0</v>
      </c>
      <c r="CC161">
        <v>4.7169999999999996</v>
      </c>
      <c r="CD161">
        <v>0.17749999999999999</v>
      </c>
    </row>
    <row r="162" spans="1:82">
      <c r="A162" s="22">
        <v>41730</v>
      </c>
      <c r="B162">
        <v>6.5188943585254011E-2</v>
      </c>
      <c r="D162" s="22">
        <v>40603</v>
      </c>
      <c r="E162">
        <v>44.95</v>
      </c>
      <c r="F162">
        <v>48.7</v>
      </c>
      <c r="G162">
        <v>53.7</v>
      </c>
      <c r="I162">
        <v>32.450000000000003</v>
      </c>
      <c r="J162">
        <v>34.450000000000003</v>
      </c>
      <c r="K162">
        <v>39.450000000000003</v>
      </c>
      <c r="M162" s="22">
        <v>41487</v>
      </c>
      <c r="N162">
        <v>123.3</v>
      </c>
      <c r="O162">
        <v>127.05</v>
      </c>
      <c r="P162">
        <v>132.05000000000001</v>
      </c>
      <c r="R162">
        <v>85.912499999999994</v>
      </c>
      <c r="S162">
        <v>89.662499999999994</v>
      </c>
      <c r="T162">
        <v>94.662499999999994</v>
      </c>
      <c r="V162">
        <v>0</v>
      </c>
      <c r="W162">
        <v>0</v>
      </c>
      <c r="X162">
        <v>0</v>
      </c>
      <c r="Z162">
        <v>1E-4</v>
      </c>
      <c r="AA162">
        <v>0.28304561528400002</v>
      </c>
      <c r="AB162">
        <v>1E-4</v>
      </c>
      <c r="AD162">
        <v>1E-4</v>
      </c>
      <c r="AE162">
        <v>0.14152280764200001</v>
      </c>
      <c r="AF162">
        <v>1E-4</v>
      </c>
      <c r="AH162">
        <v>1E-4</v>
      </c>
      <c r="AI162">
        <v>2.85</v>
      </c>
      <c r="AJ162">
        <v>1E-4</v>
      </c>
      <c r="AL162">
        <v>1E-4</v>
      </c>
      <c r="AM162">
        <v>1.425</v>
      </c>
      <c r="AN162">
        <v>1E-4</v>
      </c>
      <c r="AP162">
        <v>51</v>
      </c>
      <c r="AQ162">
        <v>0.35</v>
      </c>
      <c r="BQ162">
        <v>41640</v>
      </c>
      <c r="BR162">
        <v>5.0149999999999997</v>
      </c>
      <c r="BS162">
        <v>5.0199999999999996</v>
      </c>
      <c r="BT162">
        <v>5.0250000000000004</v>
      </c>
      <c r="BU162">
        <v>0.16250000000000001</v>
      </c>
      <c r="BV162">
        <v>0.17</v>
      </c>
      <c r="BW162">
        <v>0.17749999999999999</v>
      </c>
      <c r="BX162">
        <v>-7.0000000000000007E-2</v>
      </c>
      <c r="BZ162">
        <v>7.0000000000000007E-2</v>
      </c>
      <c r="CA162">
        <v>0</v>
      </c>
      <c r="CB162">
        <v>0</v>
      </c>
      <c r="CC162">
        <v>5.0149999999999997</v>
      </c>
      <c r="CD162">
        <v>0.17749999999999999</v>
      </c>
    </row>
    <row r="163" spans="1:82">
      <c r="A163" s="22">
        <v>41760</v>
      </c>
      <c r="B163">
        <v>6.5205929706140017E-2</v>
      </c>
      <c r="D163" s="22">
        <v>40634</v>
      </c>
      <c r="E163">
        <v>42.85</v>
      </c>
      <c r="F163">
        <v>46.6</v>
      </c>
      <c r="G163">
        <v>51.6</v>
      </c>
      <c r="I163">
        <v>32.450000000000003</v>
      </c>
      <c r="J163">
        <v>34.450000000000003</v>
      </c>
      <c r="K163">
        <v>39.450000000000003</v>
      </c>
      <c r="M163" s="22">
        <v>41518</v>
      </c>
      <c r="N163">
        <v>109.3</v>
      </c>
      <c r="O163">
        <v>113.05</v>
      </c>
      <c r="P163">
        <v>118.05</v>
      </c>
      <c r="R163">
        <v>75.412499999999994</v>
      </c>
      <c r="S163">
        <v>79.162499999999994</v>
      </c>
      <c r="T163">
        <v>84.162499999999994</v>
      </c>
      <c r="V163">
        <v>0</v>
      </c>
      <c r="W163">
        <v>0</v>
      </c>
      <c r="X163">
        <v>0</v>
      </c>
      <c r="Z163">
        <v>1E-4</v>
      </c>
      <c r="AA163">
        <v>0.2664328441725114</v>
      </c>
      <c r="AB163">
        <v>1E-4</v>
      </c>
      <c r="AD163">
        <v>1E-4</v>
      </c>
      <c r="AE163">
        <v>0.1332164220862557</v>
      </c>
      <c r="AF163">
        <v>1E-4</v>
      </c>
      <c r="AH163">
        <v>1E-4</v>
      </c>
      <c r="AI163">
        <v>2.95</v>
      </c>
      <c r="AJ163">
        <v>1E-4</v>
      </c>
      <c r="AL163">
        <v>1E-4</v>
      </c>
      <c r="AM163">
        <v>1.4750000000000001</v>
      </c>
      <c r="AN163">
        <v>1E-4</v>
      </c>
      <c r="AP163">
        <v>52</v>
      </c>
      <c r="AQ163">
        <v>0.35</v>
      </c>
      <c r="BQ163">
        <v>41671</v>
      </c>
      <c r="BR163">
        <v>4.87</v>
      </c>
      <c r="BS163">
        <v>4.875</v>
      </c>
      <c r="BT163">
        <v>4.88</v>
      </c>
      <c r="BU163">
        <v>0.16250000000000001</v>
      </c>
      <c r="BV163">
        <v>0.17</v>
      </c>
      <c r="BW163">
        <v>0.17749999999999999</v>
      </c>
      <c r="BX163">
        <v>-7.0000000000000007E-2</v>
      </c>
      <c r="BZ163">
        <v>7.0000000000000007E-2</v>
      </c>
      <c r="CA163">
        <v>0</v>
      </c>
      <c r="CB163">
        <v>0</v>
      </c>
      <c r="CC163">
        <v>4.87</v>
      </c>
      <c r="CD163">
        <v>0.17749999999999999</v>
      </c>
    </row>
    <row r="164" spans="1:82">
      <c r="A164" s="22">
        <v>41791</v>
      </c>
      <c r="B164">
        <v>6.5223482031156008E-2</v>
      </c>
      <c r="D164" s="22">
        <v>40664</v>
      </c>
      <c r="E164">
        <v>44.85</v>
      </c>
      <c r="F164">
        <v>48.6</v>
      </c>
      <c r="G164">
        <v>53.6</v>
      </c>
      <c r="I164">
        <v>28.45</v>
      </c>
      <c r="J164">
        <v>30.45</v>
      </c>
      <c r="K164">
        <v>35.450000000000003</v>
      </c>
      <c r="M164" s="22">
        <v>41548</v>
      </c>
      <c r="N164">
        <v>80.95</v>
      </c>
      <c r="O164">
        <v>84.7</v>
      </c>
      <c r="P164">
        <v>89.7</v>
      </c>
      <c r="R164">
        <v>59.774999999999999</v>
      </c>
      <c r="S164">
        <v>63.524999999999999</v>
      </c>
      <c r="T164">
        <v>68.525000000000006</v>
      </c>
      <c r="V164">
        <v>0</v>
      </c>
      <c r="W164">
        <v>0</v>
      </c>
      <c r="X164">
        <v>0</v>
      </c>
      <c r="Z164">
        <v>1E-4</v>
      </c>
      <c r="AA164">
        <v>0.24472502539392915</v>
      </c>
      <c r="AB164">
        <v>1E-4</v>
      </c>
      <c r="AD164">
        <v>1E-4</v>
      </c>
      <c r="AE164">
        <v>0.12236251269696458</v>
      </c>
      <c r="AF164">
        <v>1E-4</v>
      </c>
      <c r="AH164">
        <v>1E-4</v>
      </c>
      <c r="AI164">
        <v>2.65</v>
      </c>
      <c r="AJ164">
        <v>1E-4</v>
      </c>
      <c r="AL164">
        <v>1E-4</v>
      </c>
      <c r="AM164">
        <v>1.325</v>
      </c>
      <c r="AN164">
        <v>1E-4</v>
      </c>
      <c r="AP164">
        <v>52</v>
      </c>
      <c r="AQ164">
        <v>0.35</v>
      </c>
      <c r="BQ164">
        <v>41699</v>
      </c>
      <c r="BR164">
        <v>4.7350000000000003</v>
      </c>
      <c r="BS164">
        <v>4.74</v>
      </c>
      <c r="BT164">
        <v>4.7450000000000001</v>
      </c>
      <c r="BU164">
        <v>0.16250000000000001</v>
      </c>
      <c r="BV164">
        <v>0.17</v>
      </c>
      <c r="BW164">
        <v>0.17749999999999999</v>
      </c>
      <c r="BX164">
        <v>-7.0000000000000007E-2</v>
      </c>
      <c r="BZ164">
        <v>7.0000000000000007E-2</v>
      </c>
      <c r="CA164">
        <v>0</v>
      </c>
      <c r="CB164">
        <v>0</v>
      </c>
      <c r="CC164">
        <v>4.7350000000000003</v>
      </c>
      <c r="CD164">
        <v>0.17749999999999999</v>
      </c>
    </row>
    <row r="165" spans="1:82">
      <c r="A165" s="22">
        <v>41821</v>
      </c>
      <c r="B165">
        <v>6.5240468152237011E-2</v>
      </c>
      <c r="D165" s="22">
        <v>40695</v>
      </c>
      <c r="E165">
        <v>51.85</v>
      </c>
      <c r="F165">
        <v>55.6</v>
      </c>
      <c r="G165">
        <v>60.6</v>
      </c>
      <c r="I165">
        <v>31.45</v>
      </c>
      <c r="J165">
        <v>33.450000000000003</v>
      </c>
      <c r="K165">
        <v>38.450000000000003</v>
      </c>
      <c r="M165" s="22">
        <v>41579</v>
      </c>
      <c r="N165">
        <v>68.95</v>
      </c>
      <c r="O165">
        <v>72.7</v>
      </c>
      <c r="P165">
        <v>77.7</v>
      </c>
      <c r="R165">
        <v>50.774999999999999</v>
      </c>
      <c r="S165">
        <v>54.524999999999999</v>
      </c>
      <c r="T165">
        <v>59.524999999999999</v>
      </c>
      <c r="V165">
        <v>0</v>
      </c>
      <c r="W165">
        <v>0</v>
      </c>
      <c r="X165">
        <v>0</v>
      </c>
      <c r="Z165">
        <v>1E-4</v>
      </c>
      <c r="AA165">
        <v>0.2430476183449608</v>
      </c>
      <c r="AB165">
        <v>1E-4</v>
      </c>
      <c r="AD165">
        <v>1E-4</v>
      </c>
      <c r="AE165">
        <v>0.1215238091724804</v>
      </c>
      <c r="AF165">
        <v>1E-4</v>
      </c>
      <c r="AH165">
        <v>1E-4</v>
      </c>
      <c r="AI165">
        <v>1.9</v>
      </c>
      <c r="AJ165">
        <v>1E-4</v>
      </c>
      <c r="AL165">
        <v>1E-4</v>
      </c>
      <c r="AM165">
        <v>0.95</v>
      </c>
      <c r="AN165">
        <v>1E-4</v>
      </c>
      <c r="AP165">
        <v>52</v>
      </c>
      <c r="AQ165">
        <v>0.35</v>
      </c>
      <c r="BQ165">
        <v>41730</v>
      </c>
      <c r="BR165">
        <v>4.5750000000000002</v>
      </c>
      <c r="BS165">
        <v>4.58</v>
      </c>
      <c r="BT165">
        <v>4.585</v>
      </c>
      <c r="BU165">
        <v>0.16250000000000001</v>
      </c>
      <c r="BV165">
        <v>0.17</v>
      </c>
      <c r="BW165">
        <v>0.17749999999999999</v>
      </c>
      <c r="BX165">
        <v>-7.0000000000000007E-2</v>
      </c>
      <c r="BZ165">
        <v>7.0000000000000007E-2</v>
      </c>
      <c r="CA165">
        <v>0</v>
      </c>
      <c r="CB165">
        <v>0</v>
      </c>
      <c r="CC165">
        <v>4.5750000000000002</v>
      </c>
      <c r="CD165">
        <v>0.17749999999999999</v>
      </c>
    </row>
    <row r="166" spans="1:82">
      <c r="A166" s="22">
        <v>41852</v>
      </c>
      <c r="B166">
        <v>6.5258020477454007E-2</v>
      </c>
      <c r="D166" s="22">
        <v>40725</v>
      </c>
      <c r="E166">
        <v>69.3</v>
      </c>
      <c r="F166">
        <v>73.05</v>
      </c>
      <c r="G166">
        <v>78.05</v>
      </c>
      <c r="I166">
        <v>36.049999999999997</v>
      </c>
      <c r="J166">
        <v>38.049999999999997</v>
      </c>
      <c r="K166">
        <v>43.05</v>
      </c>
      <c r="M166" s="22">
        <v>41609</v>
      </c>
      <c r="N166">
        <v>69.95</v>
      </c>
      <c r="O166">
        <v>73.7</v>
      </c>
      <c r="P166">
        <v>78.7</v>
      </c>
      <c r="R166">
        <v>51.524999999999999</v>
      </c>
      <c r="S166">
        <v>55.274999999999999</v>
      </c>
      <c r="T166">
        <v>60.274999999999999</v>
      </c>
      <c r="V166">
        <v>0</v>
      </c>
      <c r="W166">
        <v>0</v>
      </c>
      <c r="X166">
        <v>0</v>
      </c>
      <c r="Z166">
        <v>1E-4</v>
      </c>
      <c r="AA166">
        <v>0.24743795870788352</v>
      </c>
      <c r="AB166">
        <v>1E-4</v>
      </c>
      <c r="AD166">
        <v>1E-4</v>
      </c>
      <c r="AE166">
        <v>0.12371897935394176</v>
      </c>
      <c r="AF166">
        <v>1E-4</v>
      </c>
      <c r="AH166">
        <v>1E-4</v>
      </c>
      <c r="AI166">
        <v>1.7</v>
      </c>
      <c r="AJ166">
        <v>1E-4</v>
      </c>
      <c r="AL166">
        <v>1E-4</v>
      </c>
      <c r="AM166">
        <v>0.85</v>
      </c>
      <c r="AN166">
        <v>1E-4</v>
      </c>
      <c r="AP166">
        <v>53</v>
      </c>
      <c r="AQ166">
        <v>0.35</v>
      </c>
      <c r="BQ166">
        <v>41760</v>
      </c>
      <c r="BR166">
        <v>4.54</v>
      </c>
      <c r="BS166">
        <v>4.5449999999999999</v>
      </c>
      <c r="BT166">
        <v>4.55</v>
      </c>
      <c r="BU166">
        <v>0.16250000000000001</v>
      </c>
      <c r="BV166">
        <v>0.17</v>
      </c>
      <c r="BW166">
        <v>0.17749999999999999</v>
      </c>
      <c r="BX166">
        <v>-7.0000000000000007E-2</v>
      </c>
      <c r="BZ166">
        <v>7.0000000000000007E-2</v>
      </c>
      <c r="CA166">
        <v>0</v>
      </c>
      <c r="CB166">
        <v>0</v>
      </c>
      <c r="CC166">
        <v>4.54</v>
      </c>
      <c r="CD166">
        <v>0.17749999999999999</v>
      </c>
    </row>
    <row r="167" spans="1:82">
      <c r="A167" s="22">
        <v>41883</v>
      </c>
      <c r="B167">
        <v>6.5275572802773005E-2</v>
      </c>
      <c r="D167" s="22">
        <v>40756</v>
      </c>
      <c r="E167">
        <v>82.3</v>
      </c>
      <c r="F167">
        <v>86.05</v>
      </c>
      <c r="G167">
        <v>91.05</v>
      </c>
      <c r="I167">
        <v>38.049999999999997</v>
      </c>
      <c r="J167">
        <v>40.049999999999997</v>
      </c>
      <c r="K167">
        <v>45.05</v>
      </c>
      <c r="M167" s="22">
        <v>41640</v>
      </c>
      <c r="N167">
        <v>83.2</v>
      </c>
      <c r="O167">
        <v>86.95</v>
      </c>
      <c r="P167">
        <v>91.95</v>
      </c>
      <c r="R167">
        <v>61.462499999999999</v>
      </c>
      <c r="S167">
        <v>65.212500000000006</v>
      </c>
      <c r="T167">
        <v>70.212500000000006</v>
      </c>
      <c r="V167">
        <v>0</v>
      </c>
      <c r="W167">
        <v>0</v>
      </c>
      <c r="X167">
        <v>0</v>
      </c>
      <c r="Z167">
        <v>1E-4</v>
      </c>
      <c r="AA167">
        <v>0.2289232484286699</v>
      </c>
      <c r="AB167">
        <v>1E-4</v>
      </c>
      <c r="AD167">
        <v>1E-4</v>
      </c>
      <c r="AE167">
        <v>0.11446162421433495</v>
      </c>
      <c r="AF167">
        <v>1E-4</v>
      </c>
      <c r="AH167">
        <v>1E-4</v>
      </c>
      <c r="AI167">
        <v>1.6</v>
      </c>
      <c r="AJ167">
        <v>1E-4</v>
      </c>
      <c r="AL167">
        <v>1E-4</v>
      </c>
      <c r="AM167">
        <v>0.8</v>
      </c>
      <c r="AN167">
        <v>1E-4</v>
      </c>
      <c r="AP167">
        <v>53</v>
      </c>
      <c r="AQ167">
        <v>0.35</v>
      </c>
      <c r="BQ167">
        <v>41791</v>
      </c>
      <c r="BR167">
        <v>4.5599999999999996</v>
      </c>
      <c r="BS167">
        <v>4.5650000000000004</v>
      </c>
      <c r="BT167">
        <v>4.57</v>
      </c>
      <c r="BU167">
        <v>0.16250000000000001</v>
      </c>
      <c r="BV167">
        <v>0.17</v>
      </c>
      <c r="BW167">
        <v>0.17749999999999999</v>
      </c>
      <c r="BX167">
        <v>-7.0000000000000007E-2</v>
      </c>
      <c r="BZ167">
        <v>7.0000000000000007E-2</v>
      </c>
      <c r="CA167">
        <v>0</v>
      </c>
      <c r="CB167">
        <v>0</v>
      </c>
      <c r="CC167">
        <v>4.5599999999999996</v>
      </c>
      <c r="CD167">
        <v>0.17749999999999999</v>
      </c>
    </row>
    <row r="168" spans="1:82">
      <c r="A168" s="22">
        <v>41913</v>
      </c>
      <c r="B168">
        <v>6.5292558924147023E-2</v>
      </c>
      <c r="D168" s="22">
        <v>40787</v>
      </c>
      <c r="E168">
        <v>70.3</v>
      </c>
      <c r="F168">
        <v>74.05</v>
      </c>
      <c r="G168">
        <v>79.05</v>
      </c>
      <c r="I168">
        <v>36.049999999999997</v>
      </c>
      <c r="J168">
        <v>38.049999999999997</v>
      </c>
      <c r="K168">
        <v>43.05</v>
      </c>
      <c r="M168" s="22">
        <v>41671</v>
      </c>
      <c r="N168">
        <v>75.2</v>
      </c>
      <c r="O168">
        <v>78.95</v>
      </c>
      <c r="P168">
        <v>83.95</v>
      </c>
      <c r="R168">
        <v>55.462499999999999</v>
      </c>
      <c r="S168">
        <v>59.212499999999999</v>
      </c>
      <c r="T168">
        <v>64.212500000000006</v>
      </c>
      <c r="V168">
        <v>0</v>
      </c>
      <c r="W168">
        <v>0</v>
      </c>
      <c r="X168">
        <v>0</v>
      </c>
      <c r="Z168">
        <v>1E-4</v>
      </c>
      <c r="AA168">
        <v>0.23206720392293892</v>
      </c>
      <c r="AB168">
        <v>1E-4</v>
      </c>
      <c r="AD168">
        <v>1E-4</v>
      </c>
      <c r="AE168">
        <v>0.11603360196146946</v>
      </c>
      <c r="AF168">
        <v>1E-4</v>
      </c>
      <c r="AH168">
        <v>1E-4</v>
      </c>
      <c r="AI168">
        <v>1.8</v>
      </c>
      <c r="AJ168">
        <v>1E-4</v>
      </c>
      <c r="AL168">
        <v>1E-4</v>
      </c>
      <c r="AM168">
        <v>0.9</v>
      </c>
      <c r="AN168">
        <v>1E-4</v>
      </c>
      <c r="AP168">
        <v>53</v>
      </c>
      <c r="AQ168">
        <v>0.35</v>
      </c>
      <c r="BQ168">
        <v>41821</v>
      </c>
      <c r="BR168">
        <v>4.5529999999999999</v>
      </c>
      <c r="BS168">
        <v>4.5579999999999998</v>
      </c>
      <c r="BT168">
        <v>4.5630000000000006</v>
      </c>
      <c r="BU168">
        <v>0.16250000000000001</v>
      </c>
      <c r="BV168">
        <v>0.17</v>
      </c>
      <c r="BW168">
        <v>0.17749999999999999</v>
      </c>
      <c r="BX168">
        <v>-7.0000000000000007E-2</v>
      </c>
      <c r="BZ168">
        <v>7.0000000000000007E-2</v>
      </c>
      <c r="CA168">
        <v>0</v>
      </c>
      <c r="CB168">
        <v>0</v>
      </c>
      <c r="CC168">
        <v>4.5529999999999999</v>
      </c>
      <c r="CD168">
        <v>0.17749999999999999</v>
      </c>
    </row>
    <row r="169" spans="1:82">
      <c r="A169" s="22">
        <v>41944</v>
      </c>
      <c r="B169">
        <v>6.5310111249667013E-2</v>
      </c>
      <c r="D169" s="22">
        <v>40817</v>
      </c>
      <c r="E169">
        <v>48.45</v>
      </c>
      <c r="F169">
        <v>52.2</v>
      </c>
      <c r="G169">
        <v>57.2</v>
      </c>
      <c r="I169">
        <v>34.450000000000003</v>
      </c>
      <c r="J169">
        <v>36.450000000000003</v>
      </c>
      <c r="K169">
        <v>41.45</v>
      </c>
      <c r="M169" s="22">
        <v>41699</v>
      </c>
      <c r="N169">
        <v>69.2</v>
      </c>
      <c r="O169">
        <v>72.95</v>
      </c>
      <c r="P169">
        <v>77.95</v>
      </c>
      <c r="R169">
        <v>50.962499999999999</v>
      </c>
      <c r="S169">
        <v>54.712499999999999</v>
      </c>
      <c r="T169">
        <v>59.712499999999999</v>
      </c>
      <c r="V169">
        <v>0</v>
      </c>
      <c r="W169">
        <v>0</v>
      </c>
      <c r="X169">
        <v>0</v>
      </c>
      <c r="Z169">
        <v>1E-4</v>
      </c>
      <c r="AA169">
        <v>0.23659262064970243</v>
      </c>
      <c r="AB169">
        <v>1E-4</v>
      </c>
      <c r="AD169">
        <v>1E-4</v>
      </c>
      <c r="AE169">
        <v>0.11829631032485122</v>
      </c>
      <c r="AF169">
        <v>1E-4</v>
      </c>
      <c r="AH169">
        <v>1E-4</v>
      </c>
      <c r="AI169">
        <v>1.95</v>
      </c>
      <c r="AJ169">
        <v>1E-4</v>
      </c>
      <c r="AL169">
        <v>1E-4</v>
      </c>
      <c r="AM169">
        <v>0.97499999999999998</v>
      </c>
      <c r="AN169">
        <v>1E-4</v>
      </c>
      <c r="AP169">
        <v>54</v>
      </c>
      <c r="AQ169">
        <v>0.35</v>
      </c>
      <c r="BQ169">
        <v>41852</v>
      </c>
      <c r="BR169">
        <v>4.5549999999999997</v>
      </c>
      <c r="BS169">
        <v>4.5599999999999996</v>
      </c>
      <c r="BT169">
        <v>4.5650000000000004</v>
      </c>
      <c r="BU169">
        <v>0.16250000000000001</v>
      </c>
      <c r="BV169">
        <v>0.17</v>
      </c>
      <c r="BW169">
        <v>0.17749999999999999</v>
      </c>
      <c r="BX169">
        <v>-7.0000000000000007E-2</v>
      </c>
      <c r="BZ169">
        <v>7.0000000000000007E-2</v>
      </c>
      <c r="CA169">
        <v>0</v>
      </c>
      <c r="CB169">
        <v>0</v>
      </c>
      <c r="CC169">
        <v>4.5549999999999997</v>
      </c>
      <c r="CD169">
        <v>0.17749999999999999</v>
      </c>
    </row>
    <row r="170" spans="1:82">
      <c r="A170" s="22">
        <v>41974</v>
      </c>
      <c r="B170">
        <v>6.5327097371235016E-2</v>
      </c>
      <c r="D170" s="22">
        <v>40848</v>
      </c>
      <c r="E170">
        <v>47.45</v>
      </c>
      <c r="F170">
        <v>51.2</v>
      </c>
      <c r="G170">
        <v>56.2</v>
      </c>
      <c r="I170">
        <v>31.45</v>
      </c>
      <c r="J170">
        <v>33.450000000000003</v>
      </c>
      <c r="K170">
        <v>38.450000000000003</v>
      </c>
      <c r="M170" s="22">
        <v>41730</v>
      </c>
      <c r="N170">
        <v>67.099999999999994</v>
      </c>
      <c r="O170">
        <v>70.849999999999994</v>
      </c>
      <c r="P170">
        <v>75.849999999999994</v>
      </c>
      <c r="R170">
        <v>49.387500000000003</v>
      </c>
      <c r="S170">
        <v>53.137500000000003</v>
      </c>
      <c r="T170">
        <v>58.137500000000003</v>
      </c>
      <c r="V170">
        <v>0</v>
      </c>
      <c r="W170">
        <v>0</v>
      </c>
      <c r="X170">
        <v>0</v>
      </c>
      <c r="Z170">
        <v>1E-4</v>
      </c>
      <c r="AA170">
        <v>0.22668171715259267</v>
      </c>
      <c r="AB170">
        <v>1E-4</v>
      </c>
      <c r="AD170">
        <v>1E-4</v>
      </c>
      <c r="AE170">
        <v>0.11334085857629633</v>
      </c>
      <c r="AF170">
        <v>1E-4</v>
      </c>
      <c r="AH170">
        <v>1E-4</v>
      </c>
      <c r="AI170">
        <v>2</v>
      </c>
      <c r="AJ170">
        <v>1E-4</v>
      </c>
      <c r="AL170">
        <v>1E-4</v>
      </c>
      <c r="AM170">
        <v>1</v>
      </c>
      <c r="AN170">
        <v>1E-4</v>
      </c>
      <c r="AP170">
        <v>54</v>
      </c>
      <c r="AQ170">
        <v>0.35</v>
      </c>
      <c r="BQ170">
        <v>41883</v>
      </c>
      <c r="BR170">
        <v>4.5720000000000001</v>
      </c>
      <c r="BS170">
        <v>4.577</v>
      </c>
      <c r="BT170">
        <v>4.5819999999999999</v>
      </c>
      <c r="BU170">
        <v>0.16250000000000001</v>
      </c>
      <c r="BV170">
        <v>0.17</v>
      </c>
      <c r="BW170">
        <v>0.17749999999999999</v>
      </c>
      <c r="BX170">
        <v>-7.0000000000000007E-2</v>
      </c>
      <c r="BZ170">
        <v>7.0000000000000007E-2</v>
      </c>
      <c r="CA170">
        <v>0</v>
      </c>
      <c r="CB170">
        <v>0</v>
      </c>
      <c r="CC170">
        <v>4.5720000000000001</v>
      </c>
      <c r="CD170">
        <v>0.17749999999999999</v>
      </c>
    </row>
    <row r="171" spans="1:82">
      <c r="A171" s="22">
        <v>42005</v>
      </c>
      <c r="B171">
        <v>6.5344649696957011E-2</v>
      </c>
      <c r="D171" s="22">
        <v>40878</v>
      </c>
      <c r="E171">
        <v>46.45</v>
      </c>
      <c r="F171">
        <v>50.2</v>
      </c>
      <c r="G171">
        <v>55.2</v>
      </c>
      <c r="I171">
        <v>31.45</v>
      </c>
      <c r="J171">
        <v>33.450000000000003</v>
      </c>
      <c r="K171">
        <v>38.450000000000003</v>
      </c>
      <c r="M171" s="22">
        <v>41760</v>
      </c>
      <c r="N171">
        <v>67.099999999999994</v>
      </c>
      <c r="O171">
        <v>70.849999999999994</v>
      </c>
      <c r="P171">
        <v>75.849999999999994</v>
      </c>
      <c r="R171">
        <v>49.387500000000003</v>
      </c>
      <c r="S171">
        <v>53.137500000000003</v>
      </c>
      <c r="T171">
        <v>58.137500000000003</v>
      </c>
      <c r="V171">
        <v>0</v>
      </c>
      <c r="W171">
        <v>0</v>
      </c>
      <c r="X171">
        <v>0</v>
      </c>
      <c r="Z171">
        <v>1E-4</v>
      </c>
      <c r="AA171">
        <v>0.22661371425896232</v>
      </c>
      <c r="AB171">
        <v>1E-4</v>
      </c>
      <c r="AD171">
        <v>1E-4</v>
      </c>
      <c r="AE171">
        <v>0.11330685712948116</v>
      </c>
      <c r="AF171">
        <v>1E-4</v>
      </c>
      <c r="AH171">
        <v>1E-4</v>
      </c>
      <c r="AI171">
        <v>2.15</v>
      </c>
      <c r="AJ171">
        <v>1E-4</v>
      </c>
      <c r="AL171">
        <v>1E-4</v>
      </c>
      <c r="AM171">
        <v>1.075</v>
      </c>
      <c r="AN171">
        <v>1E-4</v>
      </c>
      <c r="AP171">
        <v>54</v>
      </c>
      <c r="AQ171">
        <v>0.35</v>
      </c>
      <c r="BQ171">
        <v>41913</v>
      </c>
      <c r="BR171">
        <v>4.5819999999999999</v>
      </c>
      <c r="BS171">
        <v>4.5869999999999997</v>
      </c>
      <c r="BT171">
        <v>4.5919999999999996</v>
      </c>
      <c r="BU171">
        <v>0.16250000000000001</v>
      </c>
      <c r="BV171">
        <v>0.17</v>
      </c>
      <c r="BW171">
        <v>0.17749999999999999</v>
      </c>
      <c r="BX171">
        <v>-7.0000000000000007E-2</v>
      </c>
      <c r="BZ171">
        <v>7.0000000000000007E-2</v>
      </c>
      <c r="CA171">
        <v>0</v>
      </c>
      <c r="CB171">
        <v>0</v>
      </c>
      <c r="CC171">
        <v>4.5819999999999999</v>
      </c>
      <c r="CD171">
        <v>0.17749999999999999</v>
      </c>
    </row>
    <row r="172" spans="1:82">
      <c r="A172" s="22">
        <v>42036</v>
      </c>
      <c r="B172">
        <v>6.5362202022780008E-2</v>
      </c>
      <c r="D172" s="22">
        <v>40909</v>
      </c>
      <c r="E172">
        <v>48.7</v>
      </c>
      <c r="F172">
        <v>52.45</v>
      </c>
      <c r="G172">
        <v>57.45</v>
      </c>
      <c r="I172">
        <v>35.950000000000003</v>
      </c>
      <c r="J172">
        <v>37.950000000000003</v>
      </c>
      <c r="K172">
        <v>42.95</v>
      </c>
      <c r="M172" s="22">
        <v>41791</v>
      </c>
      <c r="N172">
        <v>71.099999999999994</v>
      </c>
      <c r="O172">
        <v>74.849999999999994</v>
      </c>
      <c r="P172">
        <v>79.849999999999994</v>
      </c>
      <c r="R172">
        <v>52.387500000000003</v>
      </c>
      <c r="S172">
        <v>56.137500000000003</v>
      </c>
      <c r="T172">
        <v>61.137500000000003</v>
      </c>
      <c r="V172">
        <v>0</v>
      </c>
      <c r="W172">
        <v>0</v>
      </c>
      <c r="X172">
        <v>0</v>
      </c>
      <c r="Z172">
        <v>1E-4</v>
      </c>
      <c r="AA172">
        <v>0.25741191324333995</v>
      </c>
      <c r="AB172">
        <v>1E-4</v>
      </c>
      <c r="AD172">
        <v>1E-4</v>
      </c>
      <c r="AE172">
        <v>0.12870595662166998</v>
      </c>
      <c r="AF172">
        <v>1E-4</v>
      </c>
      <c r="AH172">
        <v>1E-4</v>
      </c>
      <c r="AI172">
        <v>1.95</v>
      </c>
      <c r="AJ172">
        <v>1E-4</v>
      </c>
      <c r="AL172">
        <v>1E-4</v>
      </c>
      <c r="AM172">
        <v>0.97499999999999998</v>
      </c>
      <c r="AN172">
        <v>1E-4</v>
      </c>
      <c r="AP172">
        <v>55</v>
      </c>
      <c r="AQ172">
        <v>0.35</v>
      </c>
      <c r="BQ172">
        <v>41944</v>
      </c>
      <c r="BR172">
        <v>4.7270000000000003</v>
      </c>
      <c r="BS172">
        <v>4.7320000000000002</v>
      </c>
      <c r="BT172">
        <v>4.7370000000000001</v>
      </c>
      <c r="BU172">
        <v>0.16250000000000001</v>
      </c>
      <c r="BV172">
        <v>0.17</v>
      </c>
      <c r="BW172">
        <v>0.17749999999999999</v>
      </c>
      <c r="BX172">
        <v>-7.0000000000000007E-2</v>
      </c>
      <c r="BZ172">
        <v>7.0000000000000007E-2</v>
      </c>
      <c r="CA172">
        <v>0</v>
      </c>
      <c r="CB172">
        <v>0</v>
      </c>
      <c r="CC172">
        <v>4.7270000000000003</v>
      </c>
      <c r="CD172">
        <v>0.17749999999999999</v>
      </c>
    </row>
    <row r="173" spans="1:82">
      <c r="A173" s="22">
        <v>42064</v>
      </c>
      <c r="B173">
        <v>6.5378055736514021E-2</v>
      </c>
      <c r="D173" s="22">
        <v>40940</v>
      </c>
      <c r="E173">
        <v>46.7</v>
      </c>
      <c r="F173">
        <v>50.45</v>
      </c>
      <c r="G173">
        <v>55.45</v>
      </c>
      <c r="I173">
        <v>34.950000000000003</v>
      </c>
      <c r="J173">
        <v>36.950000000000003</v>
      </c>
      <c r="K173">
        <v>41.95</v>
      </c>
      <c r="M173" s="22">
        <v>41821</v>
      </c>
      <c r="N173">
        <v>107.05</v>
      </c>
      <c r="O173">
        <v>110.8</v>
      </c>
      <c r="P173">
        <v>115.8</v>
      </c>
      <c r="R173">
        <v>73.724999999999994</v>
      </c>
      <c r="S173">
        <v>77.474999999999994</v>
      </c>
      <c r="T173">
        <v>82.474999999999994</v>
      </c>
      <c r="V173">
        <v>0</v>
      </c>
      <c r="W173">
        <v>0</v>
      </c>
      <c r="X173">
        <v>0</v>
      </c>
      <c r="Z173">
        <v>1E-4</v>
      </c>
      <c r="AA173">
        <v>0.25758033084394427</v>
      </c>
      <c r="AB173">
        <v>1E-4</v>
      </c>
      <c r="AD173">
        <v>1E-4</v>
      </c>
      <c r="AE173">
        <v>0.12879016542197214</v>
      </c>
      <c r="AF173">
        <v>1E-4</v>
      </c>
      <c r="AH173">
        <v>1E-4</v>
      </c>
      <c r="AI173">
        <v>2.1</v>
      </c>
      <c r="AJ173">
        <v>1E-4</v>
      </c>
      <c r="AL173">
        <v>1E-4</v>
      </c>
      <c r="AM173">
        <v>1.05</v>
      </c>
      <c r="AN173">
        <v>1E-4</v>
      </c>
      <c r="AP173">
        <v>55</v>
      </c>
      <c r="AQ173">
        <v>0.35</v>
      </c>
      <c r="BQ173">
        <v>41974</v>
      </c>
      <c r="BR173">
        <v>4.867</v>
      </c>
      <c r="BS173">
        <v>4.8719999999999999</v>
      </c>
      <c r="BT173">
        <v>4.8769999999999998</v>
      </c>
      <c r="BU173">
        <v>0.16250000000000001</v>
      </c>
      <c r="BV173">
        <v>0.17</v>
      </c>
      <c r="BW173">
        <v>0.17749999999999999</v>
      </c>
      <c r="BX173">
        <v>-7.0000000000000007E-2</v>
      </c>
      <c r="BZ173">
        <v>7.0000000000000007E-2</v>
      </c>
      <c r="CA173">
        <v>0</v>
      </c>
      <c r="CB173">
        <v>0</v>
      </c>
      <c r="CC173">
        <v>4.867</v>
      </c>
      <c r="CD173">
        <v>0.17749999999999999</v>
      </c>
    </row>
    <row r="174" spans="1:82">
      <c r="A174" s="22">
        <v>42095</v>
      </c>
      <c r="B174">
        <v>6.5395608062531002E-2</v>
      </c>
      <c r="D174" s="22">
        <v>40969</v>
      </c>
      <c r="E174">
        <v>45.7</v>
      </c>
      <c r="F174">
        <v>49.45</v>
      </c>
      <c r="G174">
        <v>54.45</v>
      </c>
      <c r="I174">
        <v>32.950000000000003</v>
      </c>
      <c r="J174">
        <v>34.950000000000003</v>
      </c>
      <c r="K174">
        <v>39.950000000000003</v>
      </c>
      <c r="M174" s="22">
        <v>41852</v>
      </c>
      <c r="N174">
        <v>124.05</v>
      </c>
      <c r="O174">
        <v>127.8</v>
      </c>
      <c r="P174">
        <v>132.80000000000001</v>
      </c>
      <c r="R174">
        <v>86.474999999999994</v>
      </c>
      <c r="S174">
        <v>90.224999999999994</v>
      </c>
      <c r="T174">
        <v>95.224999999999994</v>
      </c>
      <c r="V174">
        <v>0</v>
      </c>
      <c r="W174">
        <v>0</v>
      </c>
      <c r="X174">
        <v>0</v>
      </c>
      <c r="Z174">
        <v>1E-4</v>
      </c>
      <c r="AA174">
        <v>0.28115097542568968</v>
      </c>
      <c r="AB174">
        <v>1E-4</v>
      </c>
      <c r="AD174">
        <v>1E-4</v>
      </c>
      <c r="AE174">
        <v>0.14057548771284484</v>
      </c>
      <c r="AF174">
        <v>1E-4</v>
      </c>
      <c r="AH174">
        <v>1E-4</v>
      </c>
      <c r="AI174">
        <v>2.85</v>
      </c>
      <c r="AJ174">
        <v>1E-4</v>
      </c>
      <c r="AL174">
        <v>1E-4</v>
      </c>
      <c r="AM174">
        <v>1.425</v>
      </c>
      <c r="AN174">
        <v>1E-4</v>
      </c>
      <c r="AP174">
        <v>55</v>
      </c>
      <c r="AQ174">
        <v>0.35</v>
      </c>
      <c r="BQ174">
        <v>42005</v>
      </c>
      <c r="BR174">
        <v>5.17</v>
      </c>
      <c r="BS174">
        <v>5.1749999999999998</v>
      </c>
      <c r="BT174">
        <v>5.18</v>
      </c>
      <c r="BU174">
        <v>0.16250000000000001</v>
      </c>
      <c r="BV174">
        <v>0.17</v>
      </c>
      <c r="BW174">
        <v>0.17749999999999999</v>
      </c>
      <c r="BX174">
        <v>-7.0000000000000007E-2</v>
      </c>
      <c r="BZ174">
        <v>7.0000000000000007E-2</v>
      </c>
      <c r="CA174">
        <v>0</v>
      </c>
      <c r="CB174">
        <v>0</v>
      </c>
      <c r="CC174">
        <v>5.17</v>
      </c>
      <c r="CD174">
        <v>0.17749999999999999</v>
      </c>
    </row>
    <row r="175" spans="1:82">
      <c r="A175" s="22">
        <v>42125</v>
      </c>
      <c r="B175">
        <v>6.5412594184581008E-2</v>
      </c>
      <c r="D175" s="22">
        <v>41000</v>
      </c>
      <c r="E175">
        <v>43.6</v>
      </c>
      <c r="F175">
        <v>47.35</v>
      </c>
      <c r="G175">
        <v>52.35</v>
      </c>
      <c r="I175">
        <v>32.950000000000003</v>
      </c>
      <c r="J175">
        <v>34.950000000000003</v>
      </c>
      <c r="K175">
        <v>39.950000000000003</v>
      </c>
      <c r="M175" s="22">
        <v>41883</v>
      </c>
      <c r="N175">
        <v>110.05</v>
      </c>
      <c r="O175">
        <v>113.8</v>
      </c>
      <c r="P175">
        <v>118.8</v>
      </c>
      <c r="R175">
        <v>75.974999999999994</v>
      </c>
      <c r="S175">
        <v>79.724999999999994</v>
      </c>
      <c r="T175">
        <v>84.724999999999994</v>
      </c>
      <c r="V175">
        <v>0</v>
      </c>
      <c r="W175">
        <v>0</v>
      </c>
      <c r="X175">
        <v>0</v>
      </c>
      <c r="Z175">
        <v>1E-4</v>
      </c>
      <c r="AA175">
        <v>0.26536884286977547</v>
      </c>
      <c r="AB175">
        <v>1E-4</v>
      </c>
      <c r="AD175">
        <v>1E-4</v>
      </c>
      <c r="AE175">
        <v>0.13268442143488773</v>
      </c>
      <c r="AF175">
        <v>1E-4</v>
      </c>
      <c r="AH175">
        <v>1E-4</v>
      </c>
      <c r="AI175">
        <v>2.95</v>
      </c>
      <c r="AJ175">
        <v>1E-4</v>
      </c>
      <c r="AL175">
        <v>1E-4</v>
      </c>
      <c r="AM175">
        <v>1.4750000000000001</v>
      </c>
      <c r="AN175">
        <v>1E-4</v>
      </c>
      <c r="AP175">
        <v>56</v>
      </c>
      <c r="AQ175">
        <v>0.35</v>
      </c>
      <c r="BQ175">
        <v>42036</v>
      </c>
      <c r="BR175">
        <v>5.0250000000000004</v>
      </c>
      <c r="BS175">
        <v>5.03</v>
      </c>
      <c r="BT175">
        <v>5.0350000000000001</v>
      </c>
      <c r="BU175">
        <v>0.16250000000000001</v>
      </c>
      <c r="BV175">
        <v>0.17</v>
      </c>
      <c r="BW175">
        <v>0.17749999999999999</v>
      </c>
      <c r="BX175">
        <v>-7.0000000000000007E-2</v>
      </c>
      <c r="BZ175">
        <v>7.0000000000000007E-2</v>
      </c>
      <c r="CA175">
        <v>0</v>
      </c>
      <c r="CB175">
        <v>0</v>
      </c>
      <c r="CC175">
        <v>5.0250000000000004</v>
      </c>
      <c r="CD175">
        <v>0.17749999999999999</v>
      </c>
    </row>
    <row r="176" spans="1:82">
      <c r="A176" s="22">
        <v>42156</v>
      </c>
      <c r="B176">
        <v>6.5430146510799009E-2</v>
      </c>
      <c r="D176" s="22">
        <v>41030</v>
      </c>
      <c r="E176">
        <v>45.6</v>
      </c>
      <c r="F176">
        <v>49.35</v>
      </c>
      <c r="G176">
        <v>54.35</v>
      </c>
      <c r="I176">
        <v>28.95</v>
      </c>
      <c r="J176">
        <v>30.95</v>
      </c>
      <c r="K176">
        <v>35.950000000000003</v>
      </c>
      <c r="M176" s="22">
        <v>41913</v>
      </c>
      <c r="N176">
        <v>81.7</v>
      </c>
      <c r="O176">
        <v>85.45</v>
      </c>
      <c r="P176">
        <v>90.45</v>
      </c>
      <c r="R176">
        <v>60.337499999999999</v>
      </c>
      <c r="S176">
        <v>64.087500000000006</v>
      </c>
      <c r="T176">
        <v>69.087500000000006</v>
      </c>
      <c r="V176">
        <v>0</v>
      </c>
      <c r="W176">
        <v>0</v>
      </c>
      <c r="X176">
        <v>0</v>
      </c>
      <c r="Z176">
        <v>1E-4</v>
      </c>
      <c r="AA176">
        <v>0.24474641503012232</v>
      </c>
      <c r="AB176">
        <v>1E-4</v>
      </c>
      <c r="AD176">
        <v>1E-4</v>
      </c>
      <c r="AE176">
        <v>0.12237320751506116</v>
      </c>
      <c r="AF176">
        <v>1E-4</v>
      </c>
      <c r="AH176">
        <v>1E-4</v>
      </c>
      <c r="AI176">
        <v>2.65</v>
      </c>
      <c r="AJ176">
        <v>1E-4</v>
      </c>
      <c r="AL176">
        <v>1E-4</v>
      </c>
      <c r="AM176">
        <v>1.325</v>
      </c>
      <c r="AN176">
        <v>1E-4</v>
      </c>
      <c r="AP176">
        <v>56</v>
      </c>
      <c r="AQ176">
        <v>0.35</v>
      </c>
      <c r="BQ176">
        <v>42064</v>
      </c>
      <c r="BR176">
        <v>4.8899999999999997</v>
      </c>
      <c r="BS176">
        <v>4.8949999999999996</v>
      </c>
      <c r="BT176">
        <v>4.9000000000000004</v>
      </c>
      <c r="BU176">
        <v>0.16250000000000001</v>
      </c>
      <c r="BV176">
        <v>0.17</v>
      </c>
      <c r="BW176">
        <v>0.17749999999999999</v>
      </c>
      <c r="BX176">
        <v>-7.0000000000000007E-2</v>
      </c>
      <c r="BZ176">
        <v>7.0000000000000007E-2</v>
      </c>
      <c r="CA176">
        <v>0</v>
      </c>
      <c r="CB176">
        <v>0</v>
      </c>
      <c r="CC176">
        <v>4.8899999999999997</v>
      </c>
      <c r="CD176">
        <v>0.17749999999999999</v>
      </c>
    </row>
    <row r="177" spans="1:82">
      <c r="A177" s="22">
        <v>42186</v>
      </c>
      <c r="B177">
        <v>6.5447132633044011E-2</v>
      </c>
      <c r="D177" s="22">
        <v>41061</v>
      </c>
      <c r="E177">
        <v>52.6</v>
      </c>
      <c r="F177">
        <v>56.35</v>
      </c>
      <c r="G177">
        <v>61.35</v>
      </c>
      <c r="I177">
        <v>31.95</v>
      </c>
      <c r="J177">
        <v>33.950000000000003</v>
      </c>
      <c r="K177">
        <v>38.950000000000003</v>
      </c>
      <c r="M177" s="22">
        <v>41944</v>
      </c>
      <c r="N177">
        <v>69.7</v>
      </c>
      <c r="O177">
        <v>73.45</v>
      </c>
      <c r="P177">
        <v>78.45</v>
      </c>
      <c r="R177">
        <v>51.337499999999999</v>
      </c>
      <c r="S177">
        <v>55.087499999999999</v>
      </c>
      <c r="T177">
        <v>60.087499999999999</v>
      </c>
      <c r="V177">
        <v>0</v>
      </c>
      <c r="W177">
        <v>0</v>
      </c>
      <c r="X177">
        <v>0</v>
      </c>
      <c r="Z177">
        <v>1E-4</v>
      </c>
      <c r="AA177">
        <v>0.24315287833360238</v>
      </c>
      <c r="AB177">
        <v>1E-4</v>
      </c>
      <c r="AD177">
        <v>1E-4</v>
      </c>
      <c r="AE177">
        <v>0.12157643916680119</v>
      </c>
      <c r="AF177">
        <v>1E-4</v>
      </c>
      <c r="AH177">
        <v>1E-4</v>
      </c>
      <c r="AI177">
        <v>1.9</v>
      </c>
      <c r="AJ177">
        <v>1E-4</v>
      </c>
      <c r="AL177">
        <v>1E-4</v>
      </c>
      <c r="AM177">
        <v>0.95</v>
      </c>
      <c r="AN177">
        <v>1E-4</v>
      </c>
      <c r="AP177">
        <v>56</v>
      </c>
      <c r="AQ177">
        <v>0.35</v>
      </c>
      <c r="BQ177">
        <v>42095</v>
      </c>
      <c r="BR177">
        <v>4.7300000000000004</v>
      </c>
      <c r="BS177">
        <v>4.7350000000000003</v>
      </c>
      <c r="BT177">
        <v>4.74</v>
      </c>
      <c r="BU177">
        <v>0.16250000000000001</v>
      </c>
      <c r="BV177">
        <v>0.17</v>
      </c>
      <c r="BW177">
        <v>0.17749999999999999</v>
      </c>
      <c r="BX177">
        <v>-7.0000000000000007E-2</v>
      </c>
      <c r="BZ177">
        <v>7.0000000000000007E-2</v>
      </c>
      <c r="CA177">
        <v>0</v>
      </c>
      <c r="CB177">
        <v>0</v>
      </c>
      <c r="CC177">
        <v>4.7300000000000004</v>
      </c>
      <c r="CD177">
        <v>0.17749999999999999</v>
      </c>
    </row>
    <row r="178" spans="1:82">
      <c r="A178" s="22">
        <v>42217</v>
      </c>
      <c r="B178">
        <v>6.5464684959463004E-2</v>
      </c>
      <c r="D178" s="22">
        <v>41091</v>
      </c>
      <c r="E178">
        <v>70.05</v>
      </c>
      <c r="F178">
        <v>73.8</v>
      </c>
      <c r="G178">
        <v>78.8</v>
      </c>
      <c r="I178">
        <v>36.549999999999997</v>
      </c>
      <c r="J178">
        <v>38.549999999999997</v>
      </c>
      <c r="K178">
        <v>43.55</v>
      </c>
      <c r="M178" s="22">
        <v>41974</v>
      </c>
      <c r="N178">
        <v>70.7</v>
      </c>
      <c r="O178">
        <v>74.45</v>
      </c>
      <c r="P178">
        <v>79.45</v>
      </c>
      <c r="R178">
        <v>52.087499999999999</v>
      </c>
      <c r="S178">
        <v>55.837499999999999</v>
      </c>
      <c r="T178">
        <v>60.837499999999999</v>
      </c>
      <c r="V178">
        <v>0</v>
      </c>
      <c r="W178">
        <v>0</v>
      </c>
      <c r="X178">
        <v>0</v>
      </c>
      <c r="Z178">
        <v>1E-4</v>
      </c>
      <c r="AA178">
        <v>0.24732370167837894</v>
      </c>
      <c r="AB178">
        <v>1E-4</v>
      </c>
      <c r="AD178">
        <v>1E-4</v>
      </c>
      <c r="AE178">
        <v>0.12366185083918947</v>
      </c>
      <c r="AF178">
        <v>1E-4</v>
      </c>
      <c r="AH178">
        <v>1E-4</v>
      </c>
      <c r="AI178">
        <v>1.7</v>
      </c>
      <c r="AJ178">
        <v>1E-4</v>
      </c>
      <c r="AL178">
        <v>1E-4</v>
      </c>
      <c r="AM178">
        <v>0.85</v>
      </c>
      <c r="AN178">
        <v>1E-4</v>
      </c>
      <c r="AP178">
        <v>57</v>
      </c>
      <c r="AQ178">
        <v>0.35</v>
      </c>
      <c r="BQ178">
        <v>42125</v>
      </c>
      <c r="BR178">
        <v>4.6950000000000003</v>
      </c>
      <c r="BS178">
        <v>4.7</v>
      </c>
      <c r="BT178">
        <v>4.7050000000000001</v>
      </c>
      <c r="BU178">
        <v>0.16250000000000001</v>
      </c>
      <c r="BV178">
        <v>0.17</v>
      </c>
      <c r="BW178">
        <v>0.17749999999999999</v>
      </c>
      <c r="BX178">
        <v>-7.0000000000000007E-2</v>
      </c>
      <c r="BZ178">
        <v>7.0000000000000007E-2</v>
      </c>
      <c r="CA178">
        <v>0</v>
      </c>
      <c r="CB178">
        <v>0</v>
      </c>
      <c r="CC178">
        <v>4.6950000000000003</v>
      </c>
      <c r="CD178">
        <v>0.17749999999999999</v>
      </c>
    </row>
    <row r="179" spans="1:82">
      <c r="A179" s="22">
        <v>42248</v>
      </c>
      <c r="B179">
        <v>6.5482237285984027E-2</v>
      </c>
      <c r="D179" s="22">
        <v>41122</v>
      </c>
      <c r="E179">
        <v>83.05</v>
      </c>
      <c r="F179">
        <v>86.8</v>
      </c>
      <c r="G179">
        <v>91.8</v>
      </c>
      <c r="I179">
        <v>38.549999999999997</v>
      </c>
      <c r="J179">
        <v>40.549999999999997</v>
      </c>
      <c r="K179">
        <v>45.55</v>
      </c>
      <c r="M179" s="22">
        <v>42005</v>
      </c>
      <c r="N179">
        <v>82.7</v>
      </c>
      <c r="O179">
        <v>87.7</v>
      </c>
      <c r="P179">
        <v>92.7</v>
      </c>
      <c r="R179">
        <v>60.774999999999999</v>
      </c>
      <c r="S179">
        <v>65.775000000000006</v>
      </c>
      <c r="T179">
        <v>70.775000000000006</v>
      </c>
      <c r="V179">
        <v>0</v>
      </c>
      <c r="W179">
        <v>0</v>
      </c>
      <c r="X179">
        <v>0</v>
      </c>
      <c r="Z179">
        <v>1E-4</v>
      </c>
      <c r="AA179">
        <v>0.22973472691312602</v>
      </c>
      <c r="AB179">
        <v>1E-4</v>
      </c>
      <c r="AD179">
        <v>1E-4</v>
      </c>
      <c r="AE179">
        <v>0.11486736345656301</v>
      </c>
      <c r="AF179">
        <v>1E-4</v>
      </c>
      <c r="AH179">
        <v>1E-4</v>
      </c>
      <c r="AI179">
        <v>1.6</v>
      </c>
      <c r="AJ179">
        <v>1E-4</v>
      </c>
      <c r="AL179">
        <v>1E-4</v>
      </c>
      <c r="AM179">
        <v>0.8</v>
      </c>
      <c r="AN179">
        <v>1E-4</v>
      </c>
      <c r="AP179">
        <v>57</v>
      </c>
      <c r="AQ179">
        <v>0.35</v>
      </c>
      <c r="BQ179">
        <v>42156</v>
      </c>
      <c r="BR179">
        <v>4.7149999999999999</v>
      </c>
      <c r="BS179">
        <v>4.72</v>
      </c>
      <c r="BT179">
        <v>4.7249999999999996</v>
      </c>
      <c r="BU179">
        <v>0.16250000000000001</v>
      </c>
      <c r="BV179">
        <v>0.17</v>
      </c>
      <c r="BW179">
        <v>0.17749999999999999</v>
      </c>
      <c r="BX179">
        <v>-7.0000000000000007E-2</v>
      </c>
      <c r="BZ179">
        <v>7.0000000000000007E-2</v>
      </c>
      <c r="CA179">
        <v>0</v>
      </c>
      <c r="CB179">
        <v>0</v>
      </c>
      <c r="CC179">
        <v>4.7149999999999999</v>
      </c>
      <c r="CD179">
        <v>0.17749999999999999</v>
      </c>
    </row>
    <row r="180" spans="1:82">
      <c r="A180" s="22">
        <v>42278</v>
      </c>
      <c r="B180">
        <v>6.5499223408521018E-2</v>
      </c>
      <c r="D180" s="22">
        <v>41153</v>
      </c>
      <c r="E180">
        <v>71.05</v>
      </c>
      <c r="F180">
        <v>74.8</v>
      </c>
      <c r="G180">
        <v>79.8</v>
      </c>
      <c r="I180">
        <v>36.549999999999997</v>
      </c>
      <c r="J180">
        <v>38.549999999999997</v>
      </c>
      <c r="K180">
        <v>43.55</v>
      </c>
      <c r="M180" s="22">
        <v>42036</v>
      </c>
      <c r="N180">
        <v>74.7</v>
      </c>
      <c r="O180">
        <v>79.7</v>
      </c>
      <c r="P180">
        <v>84.7</v>
      </c>
      <c r="R180">
        <v>54.774999999999999</v>
      </c>
      <c r="S180">
        <v>59.774999999999999</v>
      </c>
      <c r="T180">
        <v>64.775000000000006</v>
      </c>
      <c r="V180">
        <v>0</v>
      </c>
      <c r="W180">
        <v>0</v>
      </c>
      <c r="X180">
        <v>0</v>
      </c>
      <c r="Z180">
        <v>1E-4</v>
      </c>
      <c r="AA180">
        <v>0.23272148463268158</v>
      </c>
      <c r="AB180">
        <v>1E-4</v>
      </c>
      <c r="AD180">
        <v>1E-4</v>
      </c>
      <c r="AE180">
        <v>0.11636074231634079</v>
      </c>
      <c r="AF180">
        <v>1E-4</v>
      </c>
      <c r="AH180">
        <v>1E-4</v>
      </c>
      <c r="AI180">
        <v>1.8</v>
      </c>
      <c r="AJ180">
        <v>1E-4</v>
      </c>
      <c r="AL180">
        <v>1E-4</v>
      </c>
      <c r="AM180">
        <v>0.9</v>
      </c>
      <c r="AN180">
        <v>1E-4</v>
      </c>
      <c r="AP180">
        <v>57</v>
      </c>
      <c r="AQ180">
        <v>0.35</v>
      </c>
      <c r="BQ180">
        <v>42186</v>
      </c>
      <c r="BR180">
        <v>4.7080000000000002</v>
      </c>
      <c r="BS180">
        <v>4.7130000000000001</v>
      </c>
      <c r="BT180">
        <v>4.718</v>
      </c>
      <c r="BU180">
        <v>0.16250000000000001</v>
      </c>
      <c r="BV180">
        <v>0.17</v>
      </c>
      <c r="BW180">
        <v>0.17749999999999999</v>
      </c>
      <c r="BX180">
        <v>-7.0000000000000007E-2</v>
      </c>
      <c r="BZ180">
        <v>7.0000000000000007E-2</v>
      </c>
      <c r="CA180">
        <v>0</v>
      </c>
      <c r="CB180">
        <v>0</v>
      </c>
      <c r="CC180">
        <v>4.7080000000000002</v>
      </c>
      <c r="CD180">
        <v>0.17749999999999999</v>
      </c>
    </row>
    <row r="181" spans="1:82">
      <c r="A181" s="22">
        <v>42309</v>
      </c>
      <c r="B181">
        <v>6.5516775735244018E-2</v>
      </c>
      <c r="D181" s="22">
        <v>41183</v>
      </c>
      <c r="E181">
        <v>49.2</v>
      </c>
      <c r="F181">
        <v>52.95</v>
      </c>
      <c r="G181">
        <v>57.95</v>
      </c>
      <c r="I181">
        <v>34.950000000000003</v>
      </c>
      <c r="J181">
        <v>36.950000000000003</v>
      </c>
      <c r="K181">
        <v>41.95</v>
      </c>
      <c r="M181" s="22">
        <v>42064</v>
      </c>
      <c r="N181">
        <v>68.7</v>
      </c>
      <c r="O181">
        <v>73.7</v>
      </c>
      <c r="P181">
        <v>78.7</v>
      </c>
      <c r="R181">
        <v>50.274999999999999</v>
      </c>
      <c r="S181">
        <v>55.274999999999999</v>
      </c>
      <c r="T181">
        <v>60.274999999999999</v>
      </c>
      <c r="V181">
        <v>0</v>
      </c>
      <c r="W181">
        <v>0</v>
      </c>
      <c r="X181">
        <v>0</v>
      </c>
      <c r="Z181">
        <v>1E-4</v>
      </c>
      <c r="AA181">
        <v>0.23702063052310696</v>
      </c>
      <c r="AB181">
        <v>1E-4</v>
      </c>
      <c r="AD181">
        <v>1E-4</v>
      </c>
      <c r="AE181">
        <v>0.11851031526155348</v>
      </c>
      <c r="AF181">
        <v>1E-4</v>
      </c>
      <c r="AH181">
        <v>1E-4</v>
      </c>
      <c r="AI181">
        <v>1.95</v>
      </c>
      <c r="AJ181">
        <v>1E-4</v>
      </c>
      <c r="AL181">
        <v>1E-4</v>
      </c>
      <c r="AM181">
        <v>0.97499999999999998</v>
      </c>
      <c r="AN181">
        <v>1E-4</v>
      </c>
      <c r="AP181">
        <v>58</v>
      </c>
      <c r="AQ181">
        <v>0.35</v>
      </c>
      <c r="BQ181">
        <v>42217</v>
      </c>
      <c r="BR181">
        <v>4.71</v>
      </c>
      <c r="BS181">
        <v>4.7149999999999999</v>
      </c>
      <c r="BT181">
        <v>4.72</v>
      </c>
      <c r="BU181">
        <v>0.16250000000000001</v>
      </c>
      <c r="BV181">
        <v>0.17</v>
      </c>
      <c r="BW181">
        <v>0.17749999999999999</v>
      </c>
      <c r="BX181">
        <v>-7.0000000000000007E-2</v>
      </c>
      <c r="BZ181">
        <v>7.0000000000000007E-2</v>
      </c>
      <c r="CA181">
        <v>0</v>
      </c>
      <c r="CB181">
        <v>0</v>
      </c>
      <c r="CC181">
        <v>4.71</v>
      </c>
      <c r="CD181">
        <v>0.17749999999999999</v>
      </c>
    </row>
    <row r="182" spans="1:82">
      <c r="A182" s="22">
        <v>42339</v>
      </c>
      <c r="B182">
        <v>6.5533761857976019E-2</v>
      </c>
      <c r="D182" s="22">
        <v>41214</v>
      </c>
      <c r="E182">
        <v>48.2</v>
      </c>
      <c r="F182">
        <v>51.95</v>
      </c>
      <c r="G182">
        <v>56.95</v>
      </c>
      <c r="I182">
        <v>31.95</v>
      </c>
      <c r="J182">
        <v>33.950000000000003</v>
      </c>
      <c r="K182">
        <v>38.950000000000003</v>
      </c>
      <c r="M182" s="22">
        <v>42095</v>
      </c>
      <c r="N182">
        <v>66.599999999999994</v>
      </c>
      <c r="O182">
        <v>71.599999999999994</v>
      </c>
      <c r="P182">
        <v>76.599999999999994</v>
      </c>
      <c r="R182">
        <v>48.7</v>
      </c>
      <c r="S182">
        <v>53.7</v>
      </c>
      <c r="T182">
        <v>58.7</v>
      </c>
      <c r="V182">
        <v>0</v>
      </c>
      <c r="W182">
        <v>0</v>
      </c>
      <c r="X182">
        <v>0</v>
      </c>
      <c r="Z182">
        <v>1E-4</v>
      </c>
      <c r="AA182">
        <v>0.22760527220085267</v>
      </c>
      <c r="AB182">
        <v>1E-4</v>
      </c>
      <c r="AD182">
        <v>1E-4</v>
      </c>
      <c r="AE182">
        <v>0.11380263610042633</v>
      </c>
      <c r="AF182">
        <v>1E-4</v>
      </c>
      <c r="AH182">
        <v>1E-4</v>
      </c>
      <c r="AI182">
        <v>2</v>
      </c>
      <c r="AJ182">
        <v>1E-4</v>
      </c>
      <c r="AL182">
        <v>1E-4</v>
      </c>
      <c r="AM182">
        <v>1</v>
      </c>
      <c r="AN182">
        <v>1E-4</v>
      </c>
      <c r="AP182">
        <v>58</v>
      </c>
      <c r="AQ182">
        <v>0.35</v>
      </c>
      <c r="BQ182">
        <v>42248</v>
      </c>
      <c r="BR182">
        <v>4.7270000000000003</v>
      </c>
      <c r="BS182">
        <v>4.7320000000000002</v>
      </c>
      <c r="BT182">
        <v>4.7370000000000001</v>
      </c>
      <c r="BU182">
        <v>0.16250000000000001</v>
      </c>
      <c r="BV182">
        <v>0.17</v>
      </c>
      <c r="BW182">
        <v>0.17749999999999999</v>
      </c>
      <c r="BX182">
        <v>-7.0000000000000007E-2</v>
      </c>
      <c r="BZ182">
        <v>7.0000000000000007E-2</v>
      </c>
      <c r="CA182">
        <v>0</v>
      </c>
      <c r="CB182">
        <v>0</v>
      </c>
      <c r="CC182">
        <v>4.7270000000000003</v>
      </c>
      <c r="CD182">
        <v>0.17749999999999999</v>
      </c>
    </row>
    <row r="183" spans="1:82">
      <c r="A183" s="22">
        <v>42370</v>
      </c>
      <c r="B183">
        <v>6.5551314184899026E-2</v>
      </c>
      <c r="D183" s="22">
        <v>41244</v>
      </c>
      <c r="E183">
        <v>47.2</v>
      </c>
      <c r="F183">
        <v>50.95</v>
      </c>
      <c r="G183">
        <v>55.95</v>
      </c>
      <c r="I183">
        <v>31.95</v>
      </c>
      <c r="J183">
        <v>33.950000000000003</v>
      </c>
      <c r="K183">
        <v>38.950000000000003</v>
      </c>
      <c r="M183" s="22">
        <v>42125</v>
      </c>
      <c r="N183">
        <v>66.599999999999994</v>
      </c>
      <c r="O183">
        <v>71.599999999999994</v>
      </c>
      <c r="P183">
        <v>76.599999999999994</v>
      </c>
      <c r="R183">
        <v>48.7</v>
      </c>
      <c r="S183">
        <v>53.7</v>
      </c>
      <c r="T183">
        <v>58.7</v>
      </c>
      <c r="V183">
        <v>0</v>
      </c>
      <c r="W183">
        <v>0</v>
      </c>
      <c r="X183">
        <v>0</v>
      </c>
      <c r="Z183">
        <v>1E-4</v>
      </c>
      <c r="AA183">
        <v>0.22754066945190385</v>
      </c>
      <c r="AB183">
        <v>1E-4</v>
      </c>
      <c r="AD183">
        <v>1E-4</v>
      </c>
      <c r="AE183">
        <v>0.11377033472595192</v>
      </c>
      <c r="AF183">
        <v>1E-4</v>
      </c>
      <c r="AH183">
        <v>1E-4</v>
      </c>
      <c r="AI183">
        <v>2.15</v>
      </c>
      <c r="AJ183">
        <v>1E-4</v>
      </c>
      <c r="AL183">
        <v>1E-4</v>
      </c>
      <c r="AM183">
        <v>1.075</v>
      </c>
      <c r="AN183">
        <v>1E-4</v>
      </c>
      <c r="AP183">
        <v>58</v>
      </c>
      <c r="AQ183">
        <v>0.35</v>
      </c>
      <c r="BQ183">
        <v>42278</v>
      </c>
      <c r="BR183">
        <v>4.7370000000000001</v>
      </c>
      <c r="BS183">
        <v>4.742</v>
      </c>
      <c r="BT183">
        <v>4.7469999999999999</v>
      </c>
      <c r="BU183">
        <v>0.16250000000000001</v>
      </c>
      <c r="BV183">
        <v>0.17</v>
      </c>
      <c r="BW183">
        <v>0.17749999999999999</v>
      </c>
      <c r="BX183">
        <v>-7.0000000000000007E-2</v>
      </c>
      <c r="BZ183">
        <v>7.0000000000000007E-2</v>
      </c>
      <c r="CA183">
        <v>0</v>
      </c>
      <c r="CB183">
        <v>0</v>
      </c>
      <c r="CC183">
        <v>4.7370000000000001</v>
      </c>
      <c r="CD183">
        <v>0.17749999999999999</v>
      </c>
    </row>
    <row r="184" spans="1:82">
      <c r="A184" s="22">
        <v>42401</v>
      </c>
      <c r="B184">
        <v>6.5568866511924007E-2</v>
      </c>
      <c r="D184" s="22">
        <v>41275</v>
      </c>
      <c r="E184">
        <v>49.45</v>
      </c>
      <c r="F184">
        <v>53.2</v>
      </c>
      <c r="G184">
        <v>58.2</v>
      </c>
      <c r="I184">
        <v>36.450000000000003</v>
      </c>
      <c r="J184">
        <v>38.450000000000003</v>
      </c>
      <c r="K184">
        <v>43.45</v>
      </c>
      <c r="M184" s="22">
        <v>42156</v>
      </c>
      <c r="N184">
        <v>70.599999999999994</v>
      </c>
      <c r="O184">
        <v>75.599999999999994</v>
      </c>
      <c r="P184">
        <v>80.599999999999994</v>
      </c>
      <c r="R184">
        <v>51.7</v>
      </c>
      <c r="S184">
        <v>56.7</v>
      </c>
      <c r="T184">
        <v>61.7</v>
      </c>
      <c r="V184">
        <v>0</v>
      </c>
      <c r="W184">
        <v>0</v>
      </c>
      <c r="X184">
        <v>0</v>
      </c>
      <c r="Z184">
        <v>1E-4</v>
      </c>
      <c r="AA184">
        <v>0.25679895848706258</v>
      </c>
      <c r="AB184">
        <v>1E-4</v>
      </c>
      <c r="AD184">
        <v>1E-4</v>
      </c>
      <c r="AE184">
        <v>0.12839947924353129</v>
      </c>
      <c r="AF184">
        <v>1E-4</v>
      </c>
      <c r="AH184">
        <v>1E-4</v>
      </c>
      <c r="AI184">
        <v>1.95</v>
      </c>
      <c r="AJ184">
        <v>1E-4</v>
      </c>
      <c r="AL184">
        <v>1E-4</v>
      </c>
      <c r="AM184">
        <v>0.97499999999999998</v>
      </c>
      <c r="AN184">
        <v>1E-4</v>
      </c>
      <c r="AP184">
        <v>59</v>
      </c>
      <c r="AQ184">
        <v>0.35</v>
      </c>
      <c r="BQ184">
        <v>42309</v>
      </c>
      <c r="BR184">
        <v>4.8819999999999997</v>
      </c>
      <c r="BS184">
        <v>4.8869999999999996</v>
      </c>
      <c r="BT184">
        <v>4.8920000000000003</v>
      </c>
      <c r="BU184">
        <v>0.16250000000000001</v>
      </c>
      <c r="BV184">
        <v>0.17</v>
      </c>
      <c r="BW184">
        <v>0.17749999999999999</v>
      </c>
      <c r="BX184">
        <v>-7.0000000000000007E-2</v>
      </c>
      <c r="BZ184">
        <v>7.0000000000000007E-2</v>
      </c>
      <c r="CA184">
        <v>0</v>
      </c>
      <c r="CB184">
        <v>0</v>
      </c>
      <c r="CC184">
        <v>4.8819999999999997</v>
      </c>
      <c r="CD184">
        <v>0.17749999999999999</v>
      </c>
    </row>
    <row r="185" spans="1:82">
      <c r="A185" s="22">
        <v>42430</v>
      </c>
      <c r="B185">
        <v>6.5585286430846004E-2</v>
      </c>
      <c r="D185" s="22">
        <v>41306</v>
      </c>
      <c r="E185">
        <v>47.45</v>
      </c>
      <c r="F185">
        <v>51.2</v>
      </c>
      <c r="G185">
        <v>56.2</v>
      </c>
      <c r="I185">
        <v>35.450000000000003</v>
      </c>
      <c r="J185">
        <v>37.450000000000003</v>
      </c>
      <c r="K185">
        <v>42.45</v>
      </c>
      <c r="M185" s="22">
        <v>42186</v>
      </c>
      <c r="N185">
        <v>106.55</v>
      </c>
      <c r="O185">
        <v>111.55</v>
      </c>
      <c r="P185">
        <v>116.55</v>
      </c>
      <c r="R185">
        <v>73.037499999999994</v>
      </c>
      <c r="S185">
        <v>78.037499999999994</v>
      </c>
      <c r="T185">
        <v>83.037499999999994</v>
      </c>
      <c r="V185">
        <v>0</v>
      </c>
      <c r="W185">
        <v>0</v>
      </c>
      <c r="X185">
        <v>0</v>
      </c>
      <c r="Z185">
        <v>1E-4</v>
      </c>
      <c r="AA185">
        <v>0.25695895520763673</v>
      </c>
      <c r="AB185">
        <v>1E-4</v>
      </c>
      <c r="AD185">
        <v>1E-4</v>
      </c>
      <c r="AE185">
        <v>0.12847947760381837</v>
      </c>
      <c r="AF185">
        <v>1E-4</v>
      </c>
      <c r="AH185">
        <v>1E-4</v>
      </c>
      <c r="AI185">
        <v>2.1</v>
      </c>
      <c r="AJ185">
        <v>1E-4</v>
      </c>
      <c r="AL185">
        <v>1E-4</v>
      </c>
      <c r="AM185">
        <v>1.05</v>
      </c>
      <c r="AN185">
        <v>1E-4</v>
      </c>
      <c r="AP185">
        <v>59</v>
      </c>
      <c r="AQ185">
        <v>0.35</v>
      </c>
      <c r="BQ185">
        <v>42339</v>
      </c>
      <c r="BR185">
        <v>5.0220000000000002</v>
      </c>
      <c r="BS185">
        <v>5.0270000000000001</v>
      </c>
      <c r="BT185">
        <v>5.032</v>
      </c>
      <c r="BU185">
        <v>0.16250000000000001</v>
      </c>
      <c r="BV185">
        <v>0.17</v>
      </c>
      <c r="BW185">
        <v>0.17749999999999999</v>
      </c>
      <c r="BX185">
        <v>-7.0000000000000007E-2</v>
      </c>
      <c r="BZ185">
        <v>7.0000000000000007E-2</v>
      </c>
      <c r="CA185">
        <v>0</v>
      </c>
      <c r="CB185">
        <v>0</v>
      </c>
      <c r="CC185">
        <v>5.0220000000000002</v>
      </c>
      <c r="CD185">
        <v>0.17749999999999999</v>
      </c>
    </row>
    <row r="186" spans="1:82">
      <c r="A186" s="22">
        <v>42461</v>
      </c>
      <c r="B186">
        <v>6.5602838758069021E-2</v>
      </c>
      <c r="D186" s="22">
        <v>41334</v>
      </c>
      <c r="E186">
        <v>46.45</v>
      </c>
      <c r="F186">
        <v>50.2</v>
      </c>
      <c r="G186">
        <v>55.2</v>
      </c>
      <c r="I186">
        <v>33.450000000000003</v>
      </c>
      <c r="J186">
        <v>35.450000000000003</v>
      </c>
      <c r="K186">
        <v>40.450000000000003</v>
      </c>
      <c r="M186" s="22">
        <v>42217</v>
      </c>
      <c r="N186">
        <v>123.55</v>
      </c>
      <c r="O186">
        <v>128.55000000000001</v>
      </c>
      <c r="P186">
        <v>133.55000000000001</v>
      </c>
      <c r="R186">
        <v>85.787499999999994</v>
      </c>
      <c r="S186">
        <v>90.787499999999994</v>
      </c>
      <c r="T186">
        <v>95.787499999999994</v>
      </c>
      <c r="V186">
        <v>0</v>
      </c>
      <c r="W186">
        <v>0</v>
      </c>
      <c r="X186">
        <v>0</v>
      </c>
      <c r="Z186">
        <v>1E-4</v>
      </c>
      <c r="AA186">
        <v>0.27935106756029482</v>
      </c>
      <c r="AB186">
        <v>1E-4</v>
      </c>
      <c r="AD186">
        <v>1E-4</v>
      </c>
      <c r="AE186">
        <v>0.13967553378014741</v>
      </c>
      <c r="AF186">
        <v>1E-4</v>
      </c>
      <c r="AH186">
        <v>1E-4</v>
      </c>
      <c r="AI186">
        <v>2.85</v>
      </c>
      <c r="AJ186">
        <v>1E-4</v>
      </c>
      <c r="AL186">
        <v>1E-4</v>
      </c>
      <c r="AM186">
        <v>1.425</v>
      </c>
      <c r="AN186">
        <v>1E-4</v>
      </c>
      <c r="AP186">
        <v>59</v>
      </c>
      <c r="AQ186">
        <v>0.35</v>
      </c>
      <c r="BQ186">
        <v>42370</v>
      </c>
      <c r="BR186">
        <v>5.33</v>
      </c>
      <c r="BS186">
        <v>5.335</v>
      </c>
      <c r="BT186">
        <v>5.34</v>
      </c>
      <c r="BU186">
        <v>0.16250000000000001</v>
      </c>
      <c r="BV186">
        <v>0.17</v>
      </c>
      <c r="BW186">
        <v>0.17749999999999999</v>
      </c>
      <c r="BX186">
        <v>-7.0000000000000007E-2</v>
      </c>
      <c r="BZ186">
        <v>7.0000000000000007E-2</v>
      </c>
      <c r="CA186">
        <v>0</v>
      </c>
      <c r="CB186">
        <v>0</v>
      </c>
      <c r="CC186">
        <v>5.33</v>
      </c>
      <c r="CD186">
        <v>0.17749999999999999</v>
      </c>
    </row>
    <row r="187" spans="1:82">
      <c r="A187" s="22">
        <v>42491</v>
      </c>
      <c r="B187">
        <v>6.561982488128501E-2</v>
      </c>
      <c r="D187" s="22">
        <v>41365</v>
      </c>
      <c r="E187">
        <v>44.35</v>
      </c>
      <c r="F187">
        <v>48.1</v>
      </c>
      <c r="G187">
        <v>53.1</v>
      </c>
      <c r="I187">
        <v>33.450000000000003</v>
      </c>
      <c r="J187">
        <v>35.450000000000003</v>
      </c>
      <c r="K187">
        <v>40.450000000000003</v>
      </c>
      <c r="M187" s="22">
        <v>42248</v>
      </c>
      <c r="N187">
        <v>109.55</v>
      </c>
      <c r="O187">
        <v>114.55</v>
      </c>
      <c r="P187">
        <v>119.55</v>
      </c>
      <c r="R187">
        <v>75.287499999999994</v>
      </c>
      <c r="S187">
        <v>80.287499999999994</v>
      </c>
      <c r="T187">
        <v>85.287499999999994</v>
      </c>
      <c r="V187">
        <v>0</v>
      </c>
      <c r="W187">
        <v>0</v>
      </c>
      <c r="X187">
        <v>0</v>
      </c>
      <c r="Z187">
        <v>1E-4</v>
      </c>
      <c r="AA187">
        <v>0.2643580416321763</v>
      </c>
      <c r="AB187">
        <v>1E-4</v>
      </c>
      <c r="AD187">
        <v>1E-4</v>
      </c>
      <c r="AE187">
        <v>0.13217902081608815</v>
      </c>
      <c r="AF187">
        <v>1E-4</v>
      </c>
      <c r="AH187">
        <v>1E-4</v>
      </c>
      <c r="AI187">
        <v>2.95</v>
      </c>
      <c r="AJ187">
        <v>1E-4</v>
      </c>
      <c r="AL187">
        <v>1E-4</v>
      </c>
      <c r="AM187">
        <v>1.4750000000000001</v>
      </c>
      <c r="AN187">
        <v>1E-4</v>
      </c>
      <c r="AP187">
        <v>60</v>
      </c>
      <c r="AQ187">
        <v>0.35</v>
      </c>
      <c r="BQ187">
        <v>42401</v>
      </c>
      <c r="BR187">
        <v>5.1849999999999996</v>
      </c>
      <c r="BS187">
        <v>5.19</v>
      </c>
      <c r="BT187">
        <v>5.1950000000000003</v>
      </c>
      <c r="BU187">
        <v>0.16250000000000001</v>
      </c>
      <c r="BV187">
        <v>0.17</v>
      </c>
      <c r="BW187">
        <v>0.17749999999999999</v>
      </c>
      <c r="BX187">
        <v>-7.0000000000000007E-2</v>
      </c>
      <c r="BZ187">
        <v>7.0000000000000007E-2</v>
      </c>
      <c r="CA187">
        <v>0</v>
      </c>
      <c r="CB187">
        <v>0</v>
      </c>
      <c r="CC187">
        <v>5.1849999999999996</v>
      </c>
      <c r="CD187">
        <v>0.17749999999999999</v>
      </c>
    </row>
    <row r="188" spans="1:82">
      <c r="A188" s="22">
        <v>42522</v>
      </c>
      <c r="B188">
        <v>6.5637377208709019E-2</v>
      </c>
      <c r="D188" s="22">
        <v>41395</v>
      </c>
      <c r="E188">
        <v>46.35</v>
      </c>
      <c r="F188">
        <v>50.1</v>
      </c>
      <c r="G188">
        <v>55.1</v>
      </c>
      <c r="I188">
        <v>29.45</v>
      </c>
      <c r="J188">
        <v>31.45</v>
      </c>
      <c r="K188">
        <v>36.450000000000003</v>
      </c>
      <c r="M188" s="22">
        <v>42278</v>
      </c>
      <c r="N188">
        <v>81.2</v>
      </c>
      <c r="O188">
        <v>86.2</v>
      </c>
      <c r="P188">
        <v>91.2</v>
      </c>
      <c r="R188">
        <v>59.65</v>
      </c>
      <c r="S188">
        <v>64.650000000000006</v>
      </c>
      <c r="T188">
        <v>69.650000000000006</v>
      </c>
      <c r="V188">
        <v>0</v>
      </c>
      <c r="W188">
        <v>0</v>
      </c>
      <c r="X188">
        <v>0</v>
      </c>
      <c r="Z188">
        <v>1E-4</v>
      </c>
      <c r="AA188">
        <v>0.24476673518450584</v>
      </c>
      <c r="AB188">
        <v>1E-4</v>
      </c>
      <c r="AD188">
        <v>1E-4</v>
      </c>
      <c r="AE188">
        <v>0.12238336759225292</v>
      </c>
      <c r="AF188">
        <v>1E-4</v>
      </c>
      <c r="AH188">
        <v>1E-4</v>
      </c>
      <c r="AI188">
        <v>2.65</v>
      </c>
      <c r="AJ188">
        <v>1E-4</v>
      </c>
      <c r="AL188">
        <v>1E-4</v>
      </c>
      <c r="AM188">
        <v>1.325</v>
      </c>
      <c r="AN188">
        <v>1E-4</v>
      </c>
      <c r="AP188">
        <v>60</v>
      </c>
      <c r="AQ188">
        <v>0.35</v>
      </c>
      <c r="BQ188">
        <v>42430</v>
      </c>
      <c r="BR188">
        <v>5.05</v>
      </c>
      <c r="BS188">
        <v>5.0549999999999997</v>
      </c>
      <c r="BT188">
        <v>5.0599999999999996</v>
      </c>
      <c r="BU188">
        <v>0.16250000000000001</v>
      </c>
      <c r="BV188">
        <v>0.17</v>
      </c>
      <c r="BW188">
        <v>0.17749999999999999</v>
      </c>
      <c r="BX188">
        <v>-7.0000000000000007E-2</v>
      </c>
      <c r="BZ188">
        <v>7.0000000000000007E-2</v>
      </c>
      <c r="CA188">
        <v>0</v>
      </c>
      <c r="CB188">
        <v>0</v>
      </c>
      <c r="CC188">
        <v>5.05</v>
      </c>
      <c r="CD188">
        <v>0.17749999999999999</v>
      </c>
    </row>
    <row r="189" spans="1:82">
      <c r="A189" s="22">
        <v>42552</v>
      </c>
      <c r="B189">
        <v>6.5654363332119006E-2</v>
      </c>
      <c r="D189" s="22">
        <v>41426</v>
      </c>
      <c r="E189">
        <v>53.35</v>
      </c>
      <c r="F189">
        <v>57.1</v>
      </c>
      <c r="G189">
        <v>62.1</v>
      </c>
      <c r="I189">
        <v>32.450000000000003</v>
      </c>
      <c r="J189">
        <v>34.450000000000003</v>
      </c>
      <c r="K189">
        <v>39.450000000000003</v>
      </c>
      <c r="M189" s="22">
        <v>42309</v>
      </c>
      <c r="N189">
        <v>69.2</v>
      </c>
      <c r="O189">
        <v>74.2</v>
      </c>
      <c r="P189">
        <v>79.2</v>
      </c>
      <c r="R189">
        <v>50.65</v>
      </c>
      <c r="S189">
        <v>55.65</v>
      </c>
      <c r="T189">
        <v>60.65</v>
      </c>
      <c r="V189">
        <v>0</v>
      </c>
      <c r="W189">
        <v>0</v>
      </c>
      <c r="X189">
        <v>0</v>
      </c>
      <c r="Z189">
        <v>1E-4</v>
      </c>
      <c r="AA189">
        <v>0.2432528753228119</v>
      </c>
      <c r="AB189">
        <v>1E-4</v>
      </c>
      <c r="AD189">
        <v>1E-4</v>
      </c>
      <c r="AE189">
        <v>0.12162643766140595</v>
      </c>
      <c r="AF189">
        <v>1E-4</v>
      </c>
      <c r="AH189">
        <v>1E-4</v>
      </c>
      <c r="AI189">
        <v>1.9</v>
      </c>
      <c r="AJ189">
        <v>1E-4</v>
      </c>
      <c r="AL189">
        <v>1E-4</v>
      </c>
      <c r="AM189">
        <v>0.95</v>
      </c>
      <c r="AN189">
        <v>1E-4</v>
      </c>
      <c r="AP189">
        <v>60</v>
      </c>
      <c r="AQ189">
        <v>0.35</v>
      </c>
      <c r="BQ189">
        <v>42461</v>
      </c>
      <c r="BR189">
        <v>4.8899999999999997</v>
      </c>
      <c r="BS189">
        <v>4.8949999999999996</v>
      </c>
      <c r="BT189">
        <v>4.9000000000000004</v>
      </c>
      <c r="BU189">
        <v>0.16250000000000001</v>
      </c>
      <c r="BV189">
        <v>0.17</v>
      </c>
      <c r="BW189">
        <v>0.17749999999999999</v>
      </c>
      <c r="BX189">
        <v>-7.0000000000000007E-2</v>
      </c>
      <c r="BZ189">
        <v>7.0000000000000007E-2</v>
      </c>
      <c r="CA189">
        <v>0</v>
      </c>
      <c r="CB189">
        <v>0</v>
      </c>
      <c r="CC189">
        <v>4.8899999999999997</v>
      </c>
      <c r="CD189">
        <v>0.17749999999999999</v>
      </c>
    </row>
    <row r="190" spans="1:82">
      <c r="A190" s="22">
        <v>42583</v>
      </c>
      <c r="B190">
        <v>6.5671915659744007E-2</v>
      </c>
      <c r="D190" s="22">
        <v>41456</v>
      </c>
      <c r="E190">
        <v>70.8</v>
      </c>
      <c r="F190">
        <v>74.55</v>
      </c>
      <c r="G190">
        <v>79.55</v>
      </c>
      <c r="I190">
        <v>37.049999999999997</v>
      </c>
      <c r="J190">
        <v>39.049999999999997</v>
      </c>
      <c r="K190">
        <v>44.05</v>
      </c>
      <c r="M190" s="22">
        <v>42339</v>
      </c>
      <c r="N190">
        <v>70.2</v>
      </c>
      <c r="O190">
        <v>75.2</v>
      </c>
      <c r="P190">
        <v>80.2</v>
      </c>
      <c r="R190">
        <v>51.4</v>
      </c>
      <c r="S190">
        <v>56.4</v>
      </c>
      <c r="T190">
        <v>61.4</v>
      </c>
      <c r="V190">
        <v>0</v>
      </c>
      <c r="W190">
        <v>0</v>
      </c>
      <c r="X190">
        <v>0</v>
      </c>
      <c r="Z190">
        <v>1E-4</v>
      </c>
      <c r="AA190">
        <v>0.24721515750034964</v>
      </c>
      <c r="AB190">
        <v>1E-4</v>
      </c>
      <c r="AD190">
        <v>1E-4</v>
      </c>
      <c r="AE190">
        <v>0.12360757875017482</v>
      </c>
      <c r="AF190">
        <v>1E-4</v>
      </c>
      <c r="AH190">
        <v>1E-4</v>
      </c>
      <c r="AI190">
        <v>1.7</v>
      </c>
      <c r="AJ190">
        <v>1E-4</v>
      </c>
      <c r="AL190">
        <v>1E-4</v>
      </c>
      <c r="AM190">
        <v>0.85</v>
      </c>
      <c r="AN190">
        <v>1E-4</v>
      </c>
      <c r="AP190">
        <v>61</v>
      </c>
      <c r="AQ190">
        <v>0.35</v>
      </c>
      <c r="BQ190">
        <v>42491</v>
      </c>
      <c r="BR190">
        <v>4.8550000000000004</v>
      </c>
      <c r="BS190">
        <v>4.8600000000000003</v>
      </c>
      <c r="BT190">
        <v>4.8650000000000002</v>
      </c>
      <c r="BU190">
        <v>0.16250000000000001</v>
      </c>
      <c r="BV190">
        <v>0.17</v>
      </c>
      <c r="BW190">
        <v>0.17749999999999999</v>
      </c>
      <c r="BX190">
        <v>-7.0000000000000007E-2</v>
      </c>
      <c r="BZ190">
        <v>7.0000000000000007E-2</v>
      </c>
      <c r="CA190">
        <v>0</v>
      </c>
      <c r="CB190">
        <v>0</v>
      </c>
      <c r="CC190">
        <v>4.8550000000000004</v>
      </c>
      <c r="CD190">
        <v>0.17749999999999999</v>
      </c>
    </row>
    <row r="191" spans="1:82">
      <c r="A191" s="22">
        <v>42614</v>
      </c>
      <c r="B191">
        <v>6.568946798747001E-2</v>
      </c>
      <c r="D191" s="22">
        <v>41487</v>
      </c>
      <c r="E191">
        <v>83.8</v>
      </c>
      <c r="F191">
        <v>87.55</v>
      </c>
      <c r="G191">
        <v>92.55</v>
      </c>
      <c r="I191">
        <v>39.049999999999997</v>
      </c>
      <c r="J191">
        <v>41.05</v>
      </c>
      <c r="K191">
        <v>46.05</v>
      </c>
      <c r="M191" s="22">
        <v>42370</v>
      </c>
      <c r="N191">
        <v>82.75</v>
      </c>
      <c r="O191">
        <v>87.75</v>
      </c>
      <c r="P191">
        <v>92.75</v>
      </c>
      <c r="R191">
        <v>60.8125</v>
      </c>
      <c r="S191">
        <v>65.8125</v>
      </c>
      <c r="T191">
        <v>70.8125</v>
      </c>
      <c r="V191">
        <v>0</v>
      </c>
      <c r="W191">
        <v>0</v>
      </c>
      <c r="X191">
        <v>0</v>
      </c>
      <c r="Z191">
        <v>1E-4</v>
      </c>
      <c r="AA191">
        <v>0.23050563147335937</v>
      </c>
      <c r="AB191">
        <v>1E-4</v>
      </c>
      <c r="AD191">
        <v>1E-4</v>
      </c>
      <c r="AE191">
        <v>0.11525281573667968</v>
      </c>
      <c r="AF191">
        <v>1E-4</v>
      </c>
      <c r="AH191">
        <v>1E-4</v>
      </c>
      <c r="AI191">
        <v>1.6</v>
      </c>
      <c r="AJ191">
        <v>1E-4</v>
      </c>
      <c r="AL191">
        <v>1E-4</v>
      </c>
      <c r="AM191">
        <v>0.8</v>
      </c>
      <c r="AN191">
        <v>1E-4</v>
      </c>
      <c r="AP191">
        <v>61</v>
      </c>
      <c r="AQ191">
        <v>0.35</v>
      </c>
      <c r="BQ191">
        <v>42522</v>
      </c>
      <c r="BR191">
        <v>4.875</v>
      </c>
      <c r="BS191">
        <v>4.88</v>
      </c>
      <c r="BT191">
        <v>4.8849999999999998</v>
      </c>
      <c r="BU191">
        <v>0.16250000000000001</v>
      </c>
      <c r="BV191">
        <v>0.17</v>
      </c>
      <c r="BW191">
        <v>0.17749999999999999</v>
      </c>
      <c r="BX191">
        <v>-7.0000000000000007E-2</v>
      </c>
      <c r="BZ191">
        <v>7.0000000000000007E-2</v>
      </c>
      <c r="CA191">
        <v>0</v>
      </c>
      <c r="CB191">
        <v>0</v>
      </c>
      <c r="CC191">
        <v>4.875</v>
      </c>
      <c r="CD191">
        <v>0.17749999999999999</v>
      </c>
    </row>
    <row r="192" spans="1:82">
      <c r="A192" s="22">
        <v>42644</v>
      </c>
      <c r="B192">
        <v>6.5706454111174012E-2</v>
      </c>
      <c r="D192" s="22">
        <v>41518</v>
      </c>
      <c r="E192">
        <v>71.8</v>
      </c>
      <c r="F192">
        <v>75.55</v>
      </c>
      <c r="G192">
        <v>80.55</v>
      </c>
      <c r="I192">
        <v>37.049999999999997</v>
      </c>
      <c r="J192">
        <v>39.049999999999997</v>
      </c>
      <c r="K192">
        <v>44.05</v>
      </c>
      <c r="M192" s="22">
        <v>42401</v>
      </c>
      <c r="N192">
        <v>74.75</v>
      </c>
      <c r="O192">
        <v>79.75</v>
      </c>
      <c r="P192">
        <v>84.75</v>
      </c>
      <c r="R192">
        <v>54.8125</v>
      </c>
      <c r="S192">
        <v>59.8125</v>
      </c>
      <c r="T192">
        <v>64.8125</v>
      </c>
      <c r="V192">
        <v>0</v>
      </c>
      <c r="W192">
        <v>0</v>
      </c>
      <c r="X192">
        <v>0</v>
      </c>
      <c r="Z192">
        <v>1E-4</v>
      </c>
      <c r="AA192">
        <v>0.23334305130693714</v>
      </c>
      <c r="AB192">
        <v>1E-4</v>
      </c>
      <c r="AD192">
        <v>1E-4</v>
      </c>
      <c r="AE192">
        <v>0.11667152565346857</v>
      </c>
      <c r="AF192">
        <v>1E-4</v>
      </c>
      <c r="AH192">
        <v>1E-4</v>
      </c>
      <c r="AI192">
        <v>1.8</v>
      </c>
      <c r="AJ192">
        <v>1E-4</v>
      </c>
      <c r="AL192">
        <v>1E-4</v>
      </c>
      <c r="AM192">
        <v>0.9</v>
      </c>
      <c r="AN192">
        <v>1E-4</v>
      </c>
      <c r="AP192">
        <v>61</v>
      </c>
      <c r="AQ192">
        <v>0.35</v>
      </c>
      <c r="BQ192">
        <v>42552</v>
      </c>
      <c r="BR192">
        <v>4.8680000000000003</v>
      </c>
      <c r="BS192">
        <v>4.8730000000000002</v>
      </c>
      <c r="BT192">
        <v>4.8780000000000001</v>
      </c>
      <c r="BU192">
        <v>0.16250000000000001</v>
      </c>
      <c r="BV192">
        <v>0.17</v>
      </c>
      <c r="BW192">
        <v>0.17749999999999999</v>
      </c>
      <c r="BX192">
        <v>-7.0000000000000007E-2</v>
      </c>
      <c r="BZ192">
        <v>7.0000000000000007E-2</v>
      </c>
      <c r="CA192">
        <v>0</v>
      </c>
      <c r="CB192">
        <v>0</v>
      </c>
      <c r="CC192">
        <v>4.8680000000000003</v>
      </c>
      <c r="CD192">
        <v>0.17749999999999999</v>
      </c>
    </row>
    <row r="193" spans="1:82">
      <c r="A193" s="22">
        <v>42675</v>
      </c>
      <c r="B193">
        <v>6.5724006439102006E-2</v>
      </c>
      <c r="D193" s="22">
        <v>41548</v>
      </c>
      <c r="E193">
        <v>49.95</v>
      </c>
      <c r="F193">
        <v>53.7</v>
      </c>
      <c r="G193">
        <v>58.7</v>
      </c>
      <c r="I193">
        <v>35.450000000000003</v>
      </c>
      <c r="J193">
        <v>37.450000000000003</v>
      </c>
      <c r="K193">
        <v>42.45</v>
      </c>
      <c r="M193" s="22">
        <v>42430</v>
      </c>
      <c r="N193">
        <v>68.75</v>
      </c>
      <c r="O193">
        <v>73.75</v>
      </c>
      <c r="P193">
        <v>78.75</v>
      </c>
      <c r="R193">
        <v>50.3125</v>
      </c>
      <c r="S193">
        <v>55.3125</v>
      </c>
      <c r="T193">
        <v>60.3125</v>
      </c>
      <c r="V193">
        <v>0</v>
      </c>
      <c r="W193">
        <v>0</v>
      </c>
      <c r="X193">
        <v>0</v>
      </c>
      <c r="Z193">
        <v>1E-4</v>
      </c>
      <c r="AA193">
        <v>0.23742723990284126</v>
      </c>
      <c r="AB193">
        <v>1E-4</v>
      </c>
      <c r="AD193">
        <v>1E-4</v>
      </c>
      <c r="AE193">
        <v>0.11871361995142063</v>
      </c>
      <c r="AF193">
        <v>1E-4</v>
      </c>
      <c r="AH193">
        <v>1E-4</v>
      </c>
      <c r="AI193">
        <v>1.95</v>
      </c>
      <c r="AJ193">
        <v>1E-4</v>
      </c>
      <c r="AL193">
        <v>1E-4</v>
      </c>
      <c r="AM193">
        <v>0.97499999999999998</v>
      </c>
      <c r="AN193">
        <v>1E-4</v>
      </c>
      <c r="AP193">
        <v>62</v>
      </c>
      <c r="AQ193">
        <v>0.35</v>
      </c>
      <c r="BQ193">
        <v>42583</v>
      </c>
      <c r="BR193">
        <v>4.87</v>
      </c>
      <c r="BS193">
        <v>4.875</v>
      </c>
      <c r="BT193">
        <v>4.88</v>
      </c>
      <c r="BU193">
        <v>0.16250000000000001</v>
      </c>
      <c r="BV193">
        <v>0.17</v>
      </c>
      <c r="BW193">
        <v>0.17749999999999999</v>
      </c>
      <c r="BX193">
        <v>-7.0000000000000007E-2</v>
      </c>
      <c r="BZ193">
        <v>7.0000000000000007E-2</v>
      </c>
      <c r="CA193">
        <v>0</v>
      </c>
      <c r="CB193">
        <v>0</v>
      </c>
      <c r="CC193">
        <v>4.87</v>
      </c>
      <c r="CD193">
        <v>0.17749999999999999</v>
      </c>
    </row>
    <row r="194" spans="1:82">
      <c r="A194" s="22">
        <v>42705</v>
      </c>
      <c r="B194">
        <v>6.5740992563000006E-2</v>
      </c>
      <c r="D194" s="22">
        <v>41579</v>
      </c>
      <c r="E194">
        <v>48.95</v>
      </c>
      <c r="F194">
        <v>52.7</v>
      </c>
      <c r="G194">
        <v>57.7</v>
      </c>
      <c r="I194">
        <v>32.450000000000003</v>
      </c>
      <c r="J194">
        <v>34.450000000000003</v>
      </c>
      <c r="K194">
        <v>39.450000000000003</v>
      </c>
      <c r="M194" s="22">
        <v>42461</v>
      </c>
      <c r="N194">
        <v>66.650000000000006</v>
      </c>
      <c r="O194">
        <v>71.650000000000006</v>
      </c>
      <c r="P194">
        <v>76.650000000000006</v>
      </c>
      <c r="R194">
        <v>48.737499999999997</v>
      </c>
      <c r="S194">
        <v>53.737499999999997</v>
      </c>
      <c r="T194">
        <v>58.737499999999997</v>
      </c>
      <c r="V194">
        <v>0</v>
      </c>
      <c r="W194">
        <v>0</v>
      </c>
      <c r="X194">
        <v>0</v>
      </c>
      <c r="Z194">
        <v>1E-4</v>
      </c>
      <c r="AA194">
        <v>0.22848264949669969</v>
      </c>
      <c r="AB194">
        <v>1E-4</v>
      </c>
      <c r="AD194">
        <v>1E-4</v>
      </c>
      <c r="AE194">
        <v>0.11424132474834985</v>
      </c>
      <c r="AF194">
        <v>1E-4</v>
      </c>
      <c r="AH194">
        <v>1E-4</v>
      </c>
      <c r="AI194">
        <v>2</v>
      </c>
      <c r="AJ194">
        <v>1E-4</v>
      </c>
      <c r="AL194">
        <v>1E-4</v>
      </c>
      <c r="AM194">
        <v>1</v>
      </c>
      <c r="AN194">
        <v>1E-4</v>
      </c>
      <c r="AP194">
        <v>62</v>
      </c>
      <c r="AQ194">
        <v>0.35</v>
      </c>
      <c r="BQ194">
        <v>42614</v>
      </c>
      <c r="BR194">
        <v>4.8869999999999996</v>
      </c>
      <c r="BS194">
        <v>4.8920000000000003</v>
      </c>
      <c r="BT194">
        <v>4.8970000000000002</v>
      </c>
      <c r="BU194">
        <v>0.16250000000000001</v>
      </c>
      <c r="BV194">
        <v>0.17</v>
      </c>
      <c r="BW194">
        <v>0.17749999999999999</v>
      </c>
      <c r="BX194">
        <v>-7.0000000000000007E-2</v>
      </c>
      <c r="BZ194">
        <v>7.0000000000000007E-2</v>
      </c>
      <c r="CA194">
        <v>0</v>
      </c>
      <c r="CB194">
        <v>0</v>
      </c>
      <c r="CC194">
        <v>4.8869999999999996</v>
      </c>
      <c r="CD194">
        <v>0.17749999999999999</v>
      </c>
    </row>
    <row r="195" spans="1:82">
      <c r="A195" s="22">
        <v>42736</v>
      </c>
      <c r="B195">
        <v>6.5758544891128007E-2</v>
      </c>
      <c r="D195" s="22">
        <v>41609</v>
      </c>
      <c r="E195">
        <v>47.95</v>
      </c>
      <c r="F195">
        <v>51.7</v>
      </c>
      <c r="G195">
        <v>56.7</v>
      </c>
      <c r="I195">
        <v>32.450000000000003</v>
      </c>
      <c r="J195">
        <v>34.450000000000003</v>
      </c>
      <c r="K195">
        <v>39.450000000000003</v>
      </c>
      <c r="M195" s="22">
        <v>42491</v>
      </c>
      <c r="N195">
        <v>66.650000000000006</v>
      </c>
      <c r="O195">
        <v>71.650000000000006</v>
      </c>
      <c r="P195">
        <v>76.650000000000006</v>
      </c>
      <c r="R195">
        <v>48.737499999999997</v>
      </c>
      <c r="S195">
        <v>53.737499999999997</v>
      </c>
      <c r="T195">
        <v>58.737499999999997</v>
      </c>
      <c r="V195">
        <v>0</v>
      </c>
      <c r="W195">
        <v>0</v>
      </c>
      <c r="X195">
        <v>0</v>
      </c>
      <c r="Z195">
        <v>1E-4</v>
      </c>
      <c r="AA195">
        <v>0.22842127688519831</v>
      </c>
      <c r="AB195">
        <v>1E-4</v>
      </c>
      <c r="AD195">
        <v>1E-4</v>
      </c>
      <c r="AE195">
        <v>0.11421063844259915</v>
      </c>
      <c r="AF195">
        <v>1E-4</v>
      </c>
      <c r="AH195">
        <v>1E-4</v>
      </c>
      <c r="AI195">
        <v>2.15</v>
      </c>
      <c r="AJ195">
        <v>1E-4</v>
      </c>
      <c r="AL195">
        <v>1E-4</v>
      </c>
      <c r="AM195">
        <v>1.075</v>
      </c>
      <c r="AN195">
        <v>1E-4</v>
      </c>
      <c r="AP195">
        <v>62</v>
      </c>
      <c r="AQ195">
        <v>0.35</v>
      </c>
      <c r="BQ195">
        <v>42644</v>
      </c>
      <c r="BR195">
        <v>4.8970000000000002</v>
      </c>
      <c r="BS195">
        <v>4.9020000000000001</v>
      </c>
      <c r="BT195">
        <v>4.907</v>
      </c>
      <c r="BU195">
        <v>0.16250000000000001</v>
      </c>
      <c r="BV195">
        <v>0.17</v>
      </c>
      <c r="BW195">
        <v>0.17749999999999999</v>
      </c>
      <c r="BX195">
        <v>-7.0000000000000007E-2</v>
      </c>
      <c r="BZ195">
        <v>7.0000000000000007E-2</v>
      </c>
      <c r="CA195">
        <v>0</v>
      </c>
      <c r="CB195">
        <v>0</v>
      </c>
      <c r="CC195">
        <v>4.8970000000000002</v>
      </c>
      <c r="CD195">
        <v>0.17749999999999999</v>
      </c>
    </row>
    <row r="196" spans="1:82">
      <c r="A196" s="22">
        <v>42767</v>
      </c>
      <c r="B196">
        <v>6.577609721935801E-2</v>
      </c>
      <c r="D196" s="22">
        <v>41640</v>
      </c>
      <c r="E196">
        <v>50.2</v>
      </c>
      <c r="F196">
        <v>53.95</v>
      </c>
      <c r="G196">
        <v>58.95</v>
      </c>
      <c r="I196">
        <v>36.950000000000003</v>
      </c>
      <c r="J196">
        <v>38.950000000000003</v>
      </c>
      <c r="K196">
        <v>43.95</v>
      </c>
      <c r="M196" s="22">
        <v>42522</v>
      </c>
      <c r="N196">
        <v>70.650000000000006</v>
      </c>
      <c r="O196">
        <v>75.650000000000006</v>
      </c>
      <c r="P196">
        <v>80.650000000000006</v>
      </c>
      <c r="R196">
        <v>51.737499999999997</v>
      </c>
      <c r="S196">
        <v>56.737499999999997</v>
      </c>
      <c r="T196">
        <v>61.737499999999997</v>
      </c>
      <c r="V196">
        <v>0</v>
      </c>
      <c r="W196">
        <v>0</v>
      </c>
      <c r="X196">
        <v>0</v>
      </c>
      <c r="Z196">
        <v>1E-4</v>
      </c>
      <c r="AA196">
        <v>0.25621665146859912</v>
      </c>
      <c r="AB196">
        <v>1E-4</v>
      </c>
      <c r="AD196">
        <v>1E-4</v>
      </c>
      <c r="AE196">
        <v>0.12810832573429956</v>
      </c>
      <c r="AF196">
        <v>1E-4</v>
      </c>
      <c r="AH196">
        <v>1E-4</v>
      </c>
      <c r="AI196">
        <v>1.95</v>
      </c>
      <c r="AJ196">
        <v>1E-4</v>
      </c>
      <c r="AL196">
        <v>1E-4</v>
      </c>
      <c r="AM196">
        <v>0.97499999999999998</v>
      </c>
      <c r="AN196">
        <v>1E-4</v>
      </c>
      <c r="AP196">
        <v>63</v>
      </c>
      <c r="AQ196">
        <v>0.35</v>
      </c>
      <c r="BQ196">
        <v>42675</v>
      </c>
      <c r="BR196">
        <v>5.0419999999999998</v>
      </c>
      <c r="BS196">
        <v>5.0469999999999997</v>
      </c>
      <c r="BT196">
        <v>5.0519999999999996</v>
      </c>
      <c r="BU196">
        <v>0.16250000000000001</v>
      </c>
      <c r="BV196">
        <v>0.17</v>
      </c>
      <c r="BW196">
        <v>0.17749999999999999</v>
      </c>
      <c r="BX196">
        <v>-7.0000000000000007E-2</v>
      </c>
      <c r="BZ196">
        <v>7.0000000000000007E-2</v>
      </c>
      <c r="CA196">
        <v>0</v>
      </c>
      <c r="CB196">
        <v>0</v>
      </c>
      <c r="CC196">
        <v>5.0419999999999998</v>
      </c>
      <c r="CD196">
        <v>0.17749999999999999</v>
      </c>
    </row>
    <row r="197" spans="1:82">
      <c r="A197" s="22">
        <v>42795</v>
      </c>
      <c r="B197">
        <v>6.5791950935267005E-2</v>
      </c>
      <c r="D197" s="22">
        <v>41671</v>
      </c>
      <c r="E197">
        <v>48.2</v>
      </c>
      <c r="F197">
        <v>51.95</v>
      </c>
      <c r="G197">
        <v>56.95</v>
      </c>
      <c r="I197">
        <v>35.950000000000003</v>
      </c>
      <c r="J197">
        <v>37.950000000000003</v>
      </c>
      <c r="K197">
        <v>42.95</v>
      </c>
      <c r="M197" s="22">
        <v>42552</v>
      </c>
      <c r="N197">
        <v>106.6</v>
      </c>
      <c r="O197">
        <v>111.6</v>
      </c>
      <c r="P197">
        <v>116.6</v>
      </c>
      <c r="R197">
        <v>73.075000000000003</v>
      </c>
      <c r="S197">
        <v>78.075000000000003</v>
      </c>
      <c r="T197">
        <v>83.075000000000003</v>
      </c>
      <c r="V197">
        <v>0</v>
      </c>
      <c r="W197">
        <v>0</v>
      </c>
      <c r="X197">
        <v>0</v>
      </c>
      <c r="Z197">
        <v>1E-4</v>
      </c>
      <c r="AA197">
        <v>0.25636864835314455</v>
      </c>
      <c r="AB197">
        <v>1E-4</v>
      </c>
      <c r="AD197">
        <v>1E-4</v>
      </c>
      <c r="AE197">
        <v>0.12818432417657227</v>
      </c>
      <c r="AF197">
        <v>1E-4</v>
      </c>
      <c r="AH197">
        <v>1E-4</v>
      </c>
      <c r="AI197">
        <v>2.1</v>
      </c>
      <c r="AJ197">
        <v>1E-4</v>
      </c>
      <c r="AL197">
        <v>1E-4</v>
      </c>
      <c r="AM197">
        <v>1.05</v>
      </c>
      <c r="AN197">
        <v>1E-4</v>
      </c>
      <c r="AP197">
        <v>63</v>
      </c>
      <c r="AQ197">
        <v>0.35</v>
      </c>
      <c r="BQ197">
        <v>42705</v>
      </c>
      <c r="BR197">
        <v>5.1820000000000004</v>
      </c>
      <c r="BS197">
        <v>5.1870000000000003</v>
      </c>
      <c r="BT197">
        <v>5.1920000000000002</v>
      </c>
      <c r="BU197">
        <v>0.16250000000000001</v>
      </c>
      <c r="BV197">
        <v>0.17</v>
      </c>
      <c r="BW197">
        <v>0.17749999999999999</v>
      </c>
      <c r="BX197">
        <v>-7.0000000000000007E-2</v>
      </c>
      <c r="BZ197">
        <v>7.0000000000000007E-2</v>
      </c>
      <c r="CA197">
        <v>0</v>
      </c>
      <c r="CB197">
        <v>0</v>
      </c>
      <c r="CC197">
        <v>5.1820000000000004</v>
      </c>
      <c r="CD197">
        <v>0.17749999999999999</v>
      </c>
    </row>
    <row r="198" spans="1:82">
      <c r="A198" s="22">
        <v>42826</v>
      </c>
      <c r="B198">
        <v>6.5809503263692004E-2</v>
      </c>
      <c r="D198" s="22">
        <v>41699</v>
      </c>
      <c r="E198">
        <v>47.2</v>
      </c>
      <c r="F198">
        <v>50.95</v>
      </c>
      <c r="G198">
        <v>55.95</v>
      </c>
      <c r="I198">
        <v>33.950000000000003</v>
      </c>
      <c r="J198">
        <v>35.950000000000003</v>
      </c>
      <c r="K198">
        <v>40.950000000000003</v>
      </c>
      <c r="M198" s="22">
        <v>42583</v>
      </c>
      <c r="N198">
        <v>123.6</v>
      </c>
      <c r="O198">
        <v>128.6</v>
      </c>
      <c r="P198">
        <v>133.6</v>
      </c>
      <c r="R198">
        <v>85.825000000000003</v>
      </c>
      <c r="S198">
        <v>90.825000000000003</v>
      </c>
      <c r="T198">
        <v>95.825000000000003</v>
      </c>
      <c r="V198">
        <v>0</v>
      </c>
      <c r="W198">
        <v>0</v>
      </c>
      <c r="X198">
        <v>0</v>
      </c>
      <c r="Z198">
        <v>1E-4</v>
      </c>
      <c r="AA198">
        <v>0.27764115508816972</v>
      </c>
      <c r="AB198">
        <v>1E-4</v>
      </c>
      <c r="AD198">
        <v>1E-4</v>
      </c>
      <c r="AE198">
        <v>0.13882057754408486</v>
      </c>
      <c r="AF198">
        <v>1E-4</v>
      </c>
      <c r="AH198">
        <v>1E-4</v>
      </c>
      <c r="AI198">
        <v>2.85</v>
      </c>
      <c r="AJ198">
        <v>1E-4</v>
      </c>
      <c r="AL198">
        <v>1E-4</v>
      </c>
      <c r="AM198">
        <v>1.425</v>
      </c>
      <c r="AN198">
        <v>1E-4</v>
      </c>
      <c r="AP198">
        <v>63</v>
      </c>
      <c r="AQ198">
        <v>0.35</v>
      </c>
      <c r="BQ198">
        <v>42736</v>
      </c>
      <c r="BR198">
        <v>5.4924999999999997</v>
      </c>
      <c r="BS198">
        <v>5.4974999999999996</v>
      </c>
      <c r="BT198">
        <v>5.5025000000000004</v>
      </c>
      <c r="BU198">
        <v>0.16250000000000001</v>
      </c>
      <c r="BV198">
        <v>0.17</v>
      </c>
      <c r="BW198">
        <v>0.17749999999999999</v>
      </c>
      <c r="BX198">
        <v>-7.0000000000000007E-2</v>
      </c>
      <c r="BZ198">
        <v>7.0000000000000007E-2</v>
      </c>
      <c r="CA198">
        <v>0</v>
      </c>
      <c r="CB198">
        <v>0</v>
      </c>
      <c r="CC198">
        <v>5.4924999999999997</v>
      </c>
      <c r="CD198">
        <v>0.17749999999999999</v>
      </c>
    </row>
    <row r="199" spans="1:82">
      <c r="A199" s="22">
        <v>42856</v>
      </c>
      <c r="B199">
        <v>6.5826489388072007E-2</v>
      </c>
      <c r="D199" s="22">
        <v>41730</v>
      </c>
      <c r="E199">
        <v>45.1</v>
      </c>
      <c r="F199">
        <v>48.85</v>
      </c>
      <c r="G199">
        <v>53.85</v>
      </c>
      <c r="I199">
        <v>33.950000000000003</v>
      </c>
      <c r="J199">
        <v>35.950000000000003</v>
      </c>
      <c r="K199">
        <v>40.950000000000003</v>
      </c>
      <c r="M199" s="22">
        <v>42614</v>
      </c>
      <c r="N199">
        <v>109.6</v>
      </c>
      <c r="O199">
        <v>114.6</v>
      </c>
      <c r="P199">
        <v>119.6</v>
      </c>
      <c r="R199">
        <v>75.325000000000003</v>
      </c>
      <c r="S199">
        <v>80.325000000000003</v>
      </c>
      <c r="T199">
        <v>85.325000000000003</v>
      </c>
      <c r="V199">
        <v>0</v>
      </c>
      <c r="W199">
        <v>0</v>
      </c>
      <c r="X199">
        <v>0</v>
      </c>
      <c r="Z199">
        <v>1E-4</v>
      </c>
      <c r="AA199">
        <v>0.26339778045645712</v>
      </c>
      <c r="AB199">
        <v>1E-4</v>
      </c>
      <c r="AD199">
        <v>1E-4</v>
      </c>
      <c r="AE199">
        <v>0.13169889022822856</v>
      </c>
      <c r="AF199">
        <v>1E-4</v>
      </c>
      <c r="AH199">
        <v>1E-4</v>
      </c>
      <c r="AI199">
        <v>2.95</v>
      </c>
      <c r="AJ199">
        <v>1E-4</v>
      </c>
      <c r="AL199">
        <v>1E-4</v>
      </c>
      <c r="AM199">
        <v>1.4750000000000001</v>
      </c>
      <c r="AN199">
        <v>1E-4</v>
      </c>
      <c r="AP199">
        <v>64</v>
      </c>
      <c r="AQ199">
        <v>0.35</v>
      </c>
      <c r="BQ199">
        <v>42767</v>
      </c>
      <c r="BR199">
        <v>5.3475000000000001</v>
      </c>
      <c r="BS199">
        <v>5.3525</v>
      </c>
      <c r="BT199">
        <v>5.3574999999999999</v>
      </c>
      <c r="BU199">
        <v>0.16250000000000001</v>
      </c>
      <c r="BV199">
        <v>0.17</v>
      </c>
      <c r="BW199">
        <v>0.17749999999999999</v>
      </c>
      <c r="BX199">
        <v>-7.0000000000000007E-2</v>
      </c>
      <c r="BZ199">
        <v>7.0000000000000007E-2</v>
      </c>
      <c r="CA199">
        <v>0</v>
      </c>
      <c r="CB199">
        <v>0</v>
      </c>
      <c r="CC199">
        <v>5.3475000000000001</v>
      </c>
      <c r="CD199">
        <v>0.17749999999999999</v>
      </c>
    </row>
    <row r="200" spans="1:82">
      <c r="A200" s="22">
        <v>42887</v>
      </c>
      <c r="B200">
        <v>6.5844041716697013E-2</v>
      </c>
      <c r="D200" s="22">
        <v>41760</v>
      </c>
      <c r="E200">
        <v>47.1</v>
      </c>
      <c r="F200">
        <v>50.85</v>
      </c>
      <c r="G200">
        <v>55.85</v>
      </c>
      <c r="I200">
        <v>29.95</v>
      </c>
      <c r="J200">
        <v>31.95</v>
      </c>
      <c r="K200">
        <v>36.950000000000003</v>
      </c>
      <c r="M200" s="22">
        <v>42644</v>
      </c>
      <c r="N200">
        <v>81.25</v>
      </c>
      <c r="O200">
        <v>86.25</v>
      </c>
      <c r="P200">
        <v>91.25</v>
      </c>
      <c r="R200">
        <v>59.6875</v>
      </c>
      <c r="S200">
        <v>64.6875</v>
      </c>
      <c r="T200">
        <v>69.6875</v>
      </c>
      <c r="V200">
        <v>0</v>
      </c>
      <c r="W200">
        <v>0</v>
      </c>
      <c r="X200">
        <v>0</v>
      </c>
      <c r="Z200">
        <v>1E-4</v>
      </c>
      <c r="AA200">
        <v>0.24478603933117019</v>
      </c>
      <c r="AB200">
        <v>1E-4</v>
      </c>
      <c r="AD200">
        <v>1E-4</v>
      </c>
      <c r="AE200">
        <v>0.12239301966558509</v>
      </c>
      <c r="AF200">
        <v>1E-4</v>
      </c>
      <c r="AH200">
        <v>1E-4</v>
      </c>
      <c r="AI200">
        <v>2.65</v>
      </c>
      <c r="AJ200">
        <v>1E-4</v>
      </c>
      <c r="AL200">
        <v>1E-4</v>
      </c>
      <c r="AM200">
        <v>1.325</v>
      </c>
      <c r="AN200">
        <v>1E-4</v>
      </c>
      <c r="AP200">
        <v>64</v>
      </c>
      <c r="AQ200">
        <v>0.35</v>
      </c>
      <c r="BQ200">
        <v>42795</v>
      </c>
      <c r="BR200">
        <v>5.2125000000000004</v>
      </c>
      <c r="BS200">
        <v>5.2175000000000002</v>
      </c>
      <c r="BT200">
        <v>5.2225000000000001</v>
      </c>
      <c r="BU200">
        <v>0.16250000000000001</v>
      </c>
      <c r="BV200">
        <v>0.17</v>
      </c>
      <c r="BW200">
        <v>0.17749999999999999</v>
      </c>
      <c r="BX200">
        <v>-7.0000000000000007E-2</v>
      </c>
      <c r="BZ200">
        <v>7.0000000000000007E-2</v>
      </c>
      <c r="CA200">
        <v>0</v>
      </c>
      <c r="CB200">
        <v>0</v>
      </c>
      <c r="CC200">
        <v>5.2125000000000004</v>
      </c>
      <c r="CD200">
        <v>0.17749999999999999</v>
      </c>
    </row>
    <row r="201" spans="1:82">
      <c r="A201" s="22">
        <v>42917</v>
      </c>
      <c r="B201">
        <v>6.5861027841271014E-2</v>
      </c>
      <c r="D201" s="22">
        <v>41791</v>
      </c>
      <c r="E201">
        <v>54.1</v>
      </c>
      <c r="F201">
        <v>57.85</v>
      </c>
      <c r="G201">
        <v>62.85</v>
      </c>
      <c r="I201">
        <v>32.950000000000003</v>
      </c>
      <c r="J201">
        <v>34.950000000000003</v>
      </c>
      <c r="K201">
        <v>39.950000000000003</v>
      </c>
      <c r="M201" s="22">
        <v>42675</v>
      </c>
      <c r="N201">
        <v>69.25</v>
      </c>
      <c r="O201">
        <v>74.25</v>
      </c>
      <c r="P201">
        <v>79.25</v>
      </c>
      <c r="R201">
        <v>50.6875</v>
      </c>
      <c r="S201">
        <v>55.6875</v>
      </c>
      <c r="T201">
        <v>60.6875</v>
      </c>
      <c r="V201">
        <v>0</v>
      </c>
      <c r="W201">
        <v>0</v>
      </c>
      <c r="X201">
        <v>0</v>
      </c>
      <c r="Z201">
        <v>1E-4</v>
      </c>
      <c r="AA201">
        <v>0.24334787246256093</v>
      </c>
      <c r="AB201">
        <v>1E-4</v>
      </c>
      <c r="AD201">
        <v>1E-4</v>
      </c>
      <c r="AE201">
        <v>0.12167393623128046</v>
      </c>
      <c r="AF201">
        <v>1E-4</v>
      </c>
      <c r="AH201">
        <v>1E-4</v>
      </c>
      <c r="AI201">
        <v>1.9</v>
      </c>
      <c r="AJ201">
        <v>1E-4</v>
      </c>
      <c r="AL201">
        <v>1E-4</v>
      </c>
      <c r="AM201">
        <v>0.95</v>
      </c>
      <c r="AN201">
        <v>1E-4</v>
      </c>
      <c r="AP201">
        <v>64</v>
      </c>
      <c r="AQ201">
        <v>0.35</v>
      </c>
      <c r="BQ201">
        <v>42826</v>
      </c>
      <c r="BR201">
        <v>5.0525000000000002</v>
      </c>
      <c r="BS201">
        <v>5.0575000000000001</v>
      </c>
      <c r="BT201">
        <v>5.0625</v>
      </c>
      <c r="BU201">
        <v>0.16250000000000001</v>
      </c>
      <c r="BV201">
        <v>0.17</v>
      </c>
      <c r="BW201">
        <v>0.17749999999999999</v>
      </c>
      <c r="BX201">
        <v>-7.0000000000000007E-2</v>
      </c>
      <c r="BZ201">
        <v>7.0000000000000007E-2</v>
      </c>
      <c r="CA201">
        <v>0</v>
      </c>
      <c r="CB201">
        <v>0</v>
      </c>
      <c r="CC201">
        <v>5.0525000000000002</v>
      </c>
      <c r="CD201">
        <v>0.17749999999999999</v>
      </c>
    </row>
    <row r="202" spans="1:82">
      <c r="A202" s="22">
        <v>42948</v>
      </c>
      <c r="B202">
        <v>6.5878580170097012E-2</v>
      </c>
      <c r="D202" s="22">
        <v>41821</v>
      </c>
      <c r="E202">
        <v>71.55</v>
      </c>
      <c r="F202">
        <v>75.3</v>
      </c>
      <c r="G202">
        <v>80.3</v>
      </c>
      <c r="I202">
        <v>37.549999999999997</v>
      </c>
      <c r="J202">
        <v>39.549999999999997</v>
      </c>
      <c r="K202">
        <v>44.55</v>
      </c>
      <c r="M202" s="22">
        <v>42705</v>
      </c>
      <c r="N202">
        <v>70.25</v>
      </c>
      <c r="O202">
        <v>75.25</v>
      </c>
      <c r="P202">
        <v>80.25</v>
      </c>
      <c r="R202">
        <v>51.4375</v>
      </c>
      <c r="S202">
        <v>56.4375</v>
      </c>
      <c r="T202">
        <v>61.4375</v>
      </c>
      <c r="V202">
        <v>0</v>
      </c>
      <c r="W202">
        <v>0</v>
      </c>
      <c r="X202">
        <v>0</v>
      </c>
      <c r="Z202">
        <v>1E-4</v>
      </c>
      <c r="AA202">
        <v>0.24711204053122177</v>
      </c>
      <c r="AB202">
        <v>1E-4</v>
      </c>
      <c r="AD202">
        <v>1E-4</v>
      </c>
      <c r="AE202">
        <v>0.12355602026561088</v>
      </c>
      <c r="AF202">
        <v>1E-4</v>
      </c>
      <c r="AH202">
        <v>1E-4</v>
      </c>
      <c r="AI202">
        <v>1.7</v>
      </c>
      <c r="AJ202">
        <v>1E-4</v>
      </c>
      <c r="AL202">
        <v>1E-4</v>
      </c>
      <c r="AM202">
        <v>0.85</v>
      </c>
      <c r="AN202">
        <v>1E-4</v>
      </c>
      <c r="AP202">
        <v>65</v>
      </c>
      <c r="AQ202">
        <v>0.35</v>
      </c>
      <c r="BQ202">
        <v>42856</v>
      </c>
      <c r="BR202">
        <v>5.0175000000000001</v>
      </c>
      <c r="BS202">
        <v>5.0225</v>
      </c>
      <c r="BT202">
        <v>5.0274999999999999</v>
      </c>
      <c r="BU202">
        <v>0.16250000000000001</v>
      </c>
      <c r="BV202">
        <v>0.17</v>
      </c>
      <c r="BW202">
        <v>0.17749999999999999</v>
      </c>
      <c r="BX202">
        <v>-7.0000000000000007E-2</v>
      </c>
      <c r="BZ202">
        <v>7.0000000000000007E-2</v>
      </c>
      <c r="CA202">
        <v>0</v>
      </c>
      <c r="CB202">
        <v>0</v>
      </c>
      <c r="CC202">
        <v>5.0175000000000001</v>
      </c>
      <c r="CD202">
        <v>0.17749999999999999</v>
      </c>
    </row>
    <row r="203" spans="1:82">
      <c r="A203" s="22">
        <v>42979</v>
      </c>
      <c r="B203">
        <v>6.5896132499026025E-2</v>
      </c>
      <c r="D203" s="22">
        <v>41852</v>
      </c>
      <c r="E203">
        <v>84.55</v>
      </c>
      <c r="F203">
        <v>88.3</v>
      </c>
      <c r="G203">
        <v>93.3</v>
      </c>
      <c r="I203">
        <v>39.549999999999997</v>
      </c>
      <c r="J203">
        <v>41.55</v>
      </c>
      <c r="K203">
        <v>46.55</v>
      </c>
      <c r="M203" s="22">
        <v>42736</v>
      </c>
      <c r="N203">
        <v>82.8</v>
      </c>
      <c r="O203">
        <v>87.8</v>
      </c>
      <c r="P203">
        <v>92.8</v>
      </c>
      <c r="R203">
        <v>60.85</v>
      </c>
      <c r="S203">
        <v>65.849999999999994</v>
      </c>
      <c r="T203">
        <v>70.849999999999994</v>
      </c>
      <c r="V203">
        <v>0</v>
      </c>
      <c r="W203">
        <v>0</v>
      </c>
      <c r="X203">
        <v>0</v>
      </c>
      <c r="Z203">
        <v>1E-4</v>
      </c>
      <c r="AA203">
        <v>0.23123799080558102</v>
      </c>
      <c r="AB203">
        <v>1E-4</v>
      </c>
      <c r="AD203">
        <v>1E-4</v>
      </c>
      <c r="AE203">
        <v>0.11561899540279051</v>
      </c>
      <c r="AF203">
        <v>1E-4</v>
      </c>
      <c r="AH203">
        <v>1E-4</v>
      </c>
      <c r="AI203">
        <v>1.6</v>
      </c>
      <c r="AJ203">
        <v>1E-4</v>
      </c>
      <c r="AL203">
        <v>1E-4</v>
      </c>
      <c r="AM203">
        <v>0.8</v>
      </c>
      <c r="AN203">
        <v>1E-4</v>
      </c>
      <c r="AP203">
        <v>65</v>
      </c>
      <c r="AQ203">
        <v>0.35</v>
      </c>
      <c r="BQ203">
        <v>42887</v>
      </c>
      <c r="BR203">
        <v>5.0374999999999996</v>
      </c>
      <c r="BS203">
        <v>5.0425000000000004</v>
      </c>
      <c r="BT203">
        <v>5.0475000000000003</v>
      </c>
      <c r="BU203">
        <v>0.16250000000000001</v>
      </c>
      <c r="BV203">
        <v>0.17</v>
      </c>
      <c r="BW203">
        <v>0.17749999999999999</v>
      </c>
      <c r="BX203">
        <v>-7.0000000000000007E-2</v>
      </c>
      <c r="BZ203">
        <v>7.0000000000000007E-2</v>
      </c>
      <c r="CA203">
        <v>0</v>
      </c>
      <c r="CB203">
        <v>0</v>
      </c>
      <c r="CC203">
        <v>5.0374999999999996</v>
      </c>
      <c r="CD203">
        <v>0.17749999999999999</v>
      </c>
    </row>
    <row r="204" spans="1:82">
      <c r="A204" s="22">
        <v>43009</v>
      </c>
      <c r="B204">
        <v>6.5913118623892028E-2</v>
      </c>
      <c r="D204" s="22">
        <v>41883</v>
      </c>
      <c r="E204">
        <v>72.55</v>
      </c>
      <c r="F204">
        <v>76.3</v>
      </c>
      <c r="G204">
        <v>81.3</v>
      </c>
      <c r="I204">
        <v>37.549999999999997</v>
      </c>
      <c r="J204">
        <v>39.549999999999997</v>
      </c>
      <c r="K204">
        <v>44.55</v>
      </c>
      <c r="M204" s="22">
        <v>42767</v>
      </c>
      <c r="N204">
        <v>74.8</v>
      </c>
      <c r="O204">
        <v>79.8</v>
      </c>
      <c r="P204">
        <v>84.8</v>
      </c>
      <c r="R204">
        <v>54.85</v>
      </c>
      <c r="S204">
        <v>59.85</v>
      </c>
      <c r="T204">
        <v>64.849999999999994</v>
      </c>
      <c r="V204">
        <v>0</v>
      </c>
      <c r="W204">
        <v>0</v>
      </c>
      <c r="X204">
        <v>0</v>
      </c>
      <c r="Z204">
        <v>1E-4</v>
      </c>
      <c r="AA204">
        <v>0.23393353964747993</v>
      </c>
      <c r="AB204">
        <v>1E-4</v>
      </c>
      <c r="AD204">
        <v>1E-4</v>
      </c>
      <c r="AE204">
        <v>0.11696676982373996</v>
      </c>
      <c r="AF204">
        <v>1E-4</v>
      </c>
      <c r="AH204">
        <v>1E-4</v>
      </c>
      <c r="AI204">
        <v>1.8</v>
      </c>
      <c r="AJ204">
        <v>1E-4</v>
      </c>
      <c r="AL204">
        <v>1E-4</v>
      </c>
      <c r="AM204">
        <v>0.9</v>
      </c>
      <c r="AN204">
        <v>1E-4</v>
      </c>
      <c r="AP204">
        <v>65</v>
      </c>
      <c r="AQ204">
        <v>0.35</v>
      </c>
      <c r="BQ204">
        <v>42917</v>
      </c>
      <c r="BR204">
        <v>5.0305</v>
      </c>
      <c r="BS204">
        <v>5.0354999999999999</v>
      </c>
      <c r="BT204">
        <v>5.0405000000000006</v>
      </c>
      <c r="BU204">
        <v>0.16250000000000001</v>
      </c>
      <c r="BV204">
        <v>0.17</v>
      </c>
      <c r="BW204">
        <v>0.17749999999999999</v>
      </c>
      <c r="BX204">
        <v>-7.0000000000000007E-2</v>
      </c>
      <c r="BZ204">
        <v>7.0000000000000007E-2</v>
      </c>
      <c r="CA204">
        <v>0</v>
      </c>
      <c r="CB204">
        <v>0</v>
      </c>
      <c r="CC204">
        <v>5.0305</v>
      </c>
      <c r="CD204">
        <v>0.17749999999999999</v>
      </c>
    </row>
    <row r="205" spans="1:82">
      <c r="A205" s="22">
        <v>43040</v>
      </c>
      <c r="B205">
        <v>6.5930670953022019E-2</v>
      </c>
      <c r="D205" s="22">
        <v>41913</v>
      </c>
      <c r="E205">
        <v>50.7</v>
      </c>
      <c r="F205">
        <v>54.45</v>
      </c>
      <c r="G205">
        <v>59.45</v>
      </c>
      <c r="I205">
        <v>35.950000000000003</v>
      </c>
      <c r="J205">
        <v>37.950000000000003</v>
      </c>
      <c r="K205">
        <v>42.95</v>
      </c>
      <c r="M205" s="22">
        <v>42795</v>
      </c>
      <c r="N205">
        <v>68.8</v>
      </c>
      <c r="O205">
        <v>73.8</v>
      </c>
      <c r="P205">
        <v>78.8</v>
      </c>
      <c r="R205">
        <v>50.35</v>
      </c>
      <c r="S205">
        <v>55.35</v>
      </c>
      <c r="T205">
        <v>60.35</v>
      </c>
      <c r="V205">
        <v>0</v>
      </c>
      <c r="W205">
        <v>0</v>
      </c>
      <c r="X205">
        <v>0</v>
      </c>
      <c r="Z205">
        <v>1E-4</v>
      </c>
      <c r="AA205">
        <v>0.23781351881358884</v>
      </c>
      <c r="AB205">
        <v>1E-4</v>
      </c>
      <c r="AD205">
        <v>1E-4</v>
      </c>
      <c r="AE205">
        <v>0.11890675940679442</v>
      </c>
      <c r="AF205">
        <v>1E-4</v>
      </c>
      <c r="AH205">
        <v>1E-4</v>
      </c>
      <c r="AI205">
        <v>1.95</v>
      </c>
      <c r="AJ205">
        <v>1E-4</v>
      </c>
      <c r="AL205">
        <v>1E-4</v>
      </c>
      <c r="AM205">
        <v>0.97499999999999998</v>
      </c>
      <c r="AN205">
        <v>1E-4</v>
      </c>
      <c r="AP205">
        <v>66</v>
      </c>
      <c r="AQ205">
        <v>0.35</v>
      </c>
      <c r="BQ205">
        <v>42948</v>
      </c>
      <c r="BR205">
        <v>5.0324999999999998</v>
      </c>
      <c r="BS205">
        <v>5.0374999999999996</v>
      </c>
      <c r="BT205">
        <v>5.0425000000000004</v>
      </c>
      <c r="BU205">
        <v>0.16250000000000001</v>
      </c>
      <c r="BV205">
        <v>0.17</v>
      </c>
      <c r="BW205">
        <v>0.17749999999999999</v>
      </c>
      <c r="BX205">
        <v>-7.0000000000000007E-2</v>
      </c>
      <c r="BZ205">
        <v>7.0000000000000007E-2</v>
      </c>
      <c r="CA205">
        <v>0</v>
      </c>
      <c r="CB205">
        <v>0</v>
      </c>
      <c r="CC205">
        <v>5.0324999999999998</v>
      </c>
      <c r="CD205">
        <v>0.17749999999999999</v>
      </c>
    </row>
    <row r="206" spans="1:82">
      <c r="A206" s="22">
        <v>43070</v>
      </c>
      <c r="B206">
        <v>6.5947657078083019E-2</v>
      </c>
      <c r="D206" s="22">
        <v>41944</v>
      </c>
      <c r="E206">
        <v>49.7</v>
      </c>
      <c r="F206">
        <v>53.45</v>
      </c>
      <c r="G206">
        <v>58.45</v>
      </c>
      <c r="I206">
        <v>32.950000000000003</v>
      </c>
      <c r="J206">
        <v>34.950000000000003</v>
      </c>
      <c r="K206">
        <v>39.950000000000003</v>
      </c>
      <c r="M206" s="22">
        <v>42826</v>
      </c>
      <c r="N206">
        <v>66.7</v>
      </c>
      <c r="O206">
        <v>71.7</v>
      </c>
      <c r="P206">
        <v>76.7</v>
      </c>
      <c r="R206">
        <v>48.774999999999999</v>
      </c>
      <c r="S206">
        <v>53.774999999999999</v>
      </c>
      <c r="T206">
        <v>58.774999999999999</v>
      </c>
      <c r="V206">
        <v>0</v>
      </c>
      <c r="W206">
        <v>0</v>
      </c>
      <c r="X206">
        <v>0</v>
      </c>
      <c r="Z206">
        <v>1E-4</v>
      </c>
      <c r="AA206">
        <v>0.22931615792775434</v>
      </c>
      <c r="AB206">
        <v>1E-4</v>
      </c>
      <c r="AD206">
        <v>1E-4</v>
      </c>
      <c r="AE206">
        <v>0.11465807896387717</v>
      </c>
      <c r="AF206">
        <v>1E-4</v>
      </c>
      <c r="AH206">
        <v>1E-4</v>
      </c>
      <c r="AI206">
        <v>2</v>
      </c>
      <c r="AJ206">
        <v>1E-4</v>
      </c>
      <c r="AL206">
        <v>1E-4</v>
      </c>
      <c r="AM206">
        <v>1</v>
      </c>
      <c r="AN206">
        <v>1E-4</v>
      </c>
      <c r="AP206">
        <v>66</v>
      </c>
      <c r="AQ206">
        <v>0.35</v>
      </c>
      <c r="BQ206">
        <v>42979</v>
      </c>
      <c r="BR206">
        <v>5.0495000000000001</v>
      </c>
      <c r="BS206">
        <v>5.0545</v>
      </c>
      <c r="BT206">
        <v>5.0594999999999999</v>
      </c>
      <c r="BU206">
        <v>0.16250000000000001</v>
      </c>
      <c r="BV206">
        <v>0.17</v>
      </c>
      <c r="BW206">
        <v>0.17749999999999999</v>
      </c>
      <c r="BX206">
        <v>-7.0000000000000007E-2</v>
      </c>
      <c r="BZ206">
        <v>7.0000000000000007E-2</v>
      </c>
      <c r="CA206">
        <v>0</v>
      </c>
      <c r="CB206">
        <v>0</v>
      </c>
      <c r="CC206">
        <v>5.0495000000000001</v>
      </c>
      <c r="CD206">
        <v>0.17749999999999999</v>
      </c>
    </row>
    <row r="207" spans="1:82">
      <c r="A207" s="22">
        <v>43101</v>
      </c>
      <c r="B207">
        <v>6.5965209407413003E-2</v>
      </c>
      <c r="D207" s="22">
        <v>41974</v>
      </c>
      <c r="E207">
        <v>48.7</v>
      </c>
      <c r="F207">
        <v>52.45</v>
      </c>
      <c r="G207">
        <v>57.45</v>
      </c>
      <c r="I207">
        <v>32.950000000000003</v>
      </c>
      <c r="J207">
        <v>34.950000000000003</v>
      </c>
      <c r="K207">
        <v>39.950000000000003</v>
      </c>
      <c r="M207" s="22">
        <v>42856</v>
      </c>
      <c r="N207">
        <v>66.7</v>
      </c>
      <c r="O207">
        <v>71.7</v>
      </c>
      <c r="P207">
        <v>76.7</v>
      </c>
      <c r="R207">
        <v>48.774999999999999</v>
      </c>
      <c r="S207">
        <v>53.774999999999999</v>
      </c>
      <c r="T207">
        <v>58.774999999999999</v>
      </c>
      <c r="V207">
        <v>0</v>
      </c>
      <c r="W207">
        <v>0</v>
      </c>
      <c r="X207">
        <v>0</v>
      </c>
      <c r="Z207">
        <v>1E-4</v>
      </c>
      <c r="AA207">
        <v>0.22925785394682802</v>
      </c>
      <c r="AB207">
        <v>1E-4</v>
      </c>
      <c r="AD207">
        <v>1E-4</v>
      </c>
      <c r="AE207">
        <v>0.11462892697341401</v>
      </c>
      <c r="AF207">
        <v>1E-4</v>
      </c>
      <c r="AH207">
        <v>1E-4</v>
      </c>
      <c r="AI207">
        <v>2.15</v>
      </c>
      <c r="AJ207">
        <v>1E-4</v>
      </c>
      <c r="AL207">
        <v>1E-4</v>
      </c>
      <c r="AM207">
        <v>1.075</v>
      </c>
      <c r="AN207">
        <v>1E-4</v>
      </c>
      <c r="AP207">
        <v>66</v>
      </c>
      <c r="AQ207">
        <v>0.35</v>
      </c>
      <c r="BQ207">
        <v>43009</v>
      </c>
      <c r="BR207">
        <v>5.0594999999999999</v>
      </c>
      <c r="BS207">
        <v>5.0644999999999998</v>
      </c>
      <c r="BT207">
        <v>5.0694999999999997</v>
      </c>
      <c r="BU207">
        <v>0.16250000000000001</v>
      </c>
      <c r="BV207">
        <v>0.17</v>
      </c>
      <c r="BW207">
        <v>0.17749999999999999</v>
      </c>
      <c r="BX207">
        <v>-7.0000000000000007E-2</v>
      </c>
      <c r="BZ207">
        <v>7.0000000000000007E-2</v>
      </c>
      <c r="CA207">
        <v>0</v>
      </c>
      <c r="CB207">
        <v>0</v>
      </c>
      <c r="CC207">
        <v>5.0594999999999999</v>
      </c>
      <c r="CD207">
        <v>0.17749999999999999</v>
      </c>
    </row>
    <row r="208" spans="1:82">
      <c r="A208" s="22">
        <v>43132</v>
      </c>
      <c r="B208">
        <v>6.5982761736846016E-2</v>
      </c>
      <c r="D208" s="22">
        <v>42005</v>
      </c>
      <c r="E208">
        <v>49.7</v>
      </c>
      <c r="F208">
        <v>54.7</v>
      </c>
      <c r="G208">
        <v>59.7</v>
      </c>
      <c r="I208">
        <v>34.450000000000003</v>
      </c>
      <c r="J208">
        <v>39.450000000000003</v>
      </c>
      <c r="K208">
        <v>44.45</v>
      </c>
      <c r="M208" s="22">
        <v>42887</v>
      </c>
      <c r="N208">
        <v>70.7</v>
      </c>
      <c r="O208">
        <v>75.7</v>
      </c>
      <c r="P208">
        <v>80.7</v>
      </c>
      <c r="R208">
        <v>51.774999999999999</v>
      </c>
      <c r="S208">
        <v>56.774999999999999</v>
      </c>
      <c r="T208">
        <v>61.774999999999999</v>
      </c>
      <c r="V208">
        <v>0</v>
      </c>
      <c r="W208">
        <v>0</v>
      </c>
      <c r="X208">
        <v>0</v>
      </c>
      <c r="Z208">
        <v>1E-4</v>
      </c>
      <c r="AA208">
        <v>0.25566345980105881</v>
      </c>
      <c r="AB208">
        <v>1E-4</v>
      </c>
      <c r="AD208">
        <v>1E-4</v>
      </c>
      <c r="AE208">
        <v>0.12783172990052941</v>
      </c>
      <c r="AF208">
        <v>1E-4</v>
      </c>
      <c r="AH208">
        <v>1E-4</v>
      </c>
      <c r="AI208">
        <v>1.95</v>
      </c>
      <c r="AJ208">
        <v>1E-4</v>
      </c>
      <c r="AL208">
        <v>1E-4</v>
      </c>
      <c r="AM208">
        <v>0.97499999999999998</v>
      </c>
      <c r="AN208">
        <v>1E-4</v>
      </c>
      <c r="AP208">
        <v>67</v>
      </c>
      <c r="AQ208">
        <v>0.35</v>
      </c>
      <c r="BQ208">
        <v>43040</v>
      </c>
      <c r="BR208">
        <v>5.2045000000000003</v>
      </c>
      <c r="BS208">
        <v>5.2095000000000002</v>
      </c>
      <c r="BT208">
        <v>5.2145000000000001</v>
      </c>
      <c r="BU208">
        <v>0.16250000000000001</v>
      </c>
      <c r="BV208">
        <v>0.17</v>
      </c>
      <c r="BW208">
        <v>0.17749999999999999</v>
      </c>
      <c r="BX208">
        <v>-7.0000000000000007E-2</v>
      </c>
      <c r="BZ208">
        <v>7.0000000000000007E-2</v>
      </c>
      <c r="CA208">
        <v>0</v>
      </c>
      <c r="CB208">
        <v>0</v>
      </c>
      <c r="CC208">
        <v>5.2045000000000003</v>
      </c>
      <c r="CD208">
        <v>0.17749999999999999</v>
      </c>
    </row>
    <row r="209" spans="1:82">
      <c r="A209" s="22">
        <v>43160</v>
      </c>
      <c r="B209">
        <v>6.5998615453840018E-2</v>
      </c>
      <c r="D209" s="22">
        <v>42036</v>
      </c>
      <c r="E209">
        <v>47.7</v>
      </c>
      <c r="F209">
        <v>52.7</v>
      </c>
      <c r="G209">
        <v>57.7</v>
      </c>
      <c r="I209">
        <v>33.450000000000003</v>
      </c>
      <c r="J209">
        <v>38.450000000000003</v>
      </c>
      <c r="K209">
        <v>43.45</v>
      </c>
      <c r="M209" s="22">
        <v>42917</v>
      </c>
      <c r="N209">
        <v>106.65</v>
      </c>
      <c r="O209">
        <v>111.65</v>
      </c>
      <c r="P209">
        <v>116.65</v>
      </c>
      <c r="R209">
        <v>73.112499999999997</v>
      </c>
      <c r="S209">
        <v>78.112499999999997</v>
      </c>
      <c r="T209">
        <v>83.112499999999997</v>
      </c>
      <c r="V209">
        <v>0</v>
      </c>
      <c r="W209">
        <v>0</v>
      </c>
      <c r="X209">
        <v>0</v>
      </c>
      <c r="Z209">
        <v>1E-4</v>
      </c>
      <c r="AA209">
        <v>0.25580785684137691</v>
      </c>
      <c r="AB209">
        <v>1E-4</v>
      </c>
      <c r="AD209">
        <v>1E-4</v>
      </c>
      <c r="AE209">
        <v>0.12790392842068846</v>
      </c>
      <c r="AF209">
        <v>1E-4</v>
      </c>
      <c r="AH209">
        <v>1E-4</v>
      </c>
      <c r="AI209">
        <v>2.1</v>
      </c>
      <c r="AJ209">
        <v>1E-4</v>
      </c>
      <c r="AL209">
        <v>1E-4</v>
      </c>
      <c r="AM209">
        <v>1.05</v>
      </c>
      <c r="AN209">
        <v>1E-4</v>
      </c>
      <c r="AP209">
        <v>67</v>
      </c>
      <c r="AQ209">
        <v>0.35</v>
      </c>
      <c r="BQ209">
        <v>43070</v>
      </c>
      <c r="BR209">
        <v>5.3445000000000009</v>
      </c>
      <c r="BS209">
        <v>5.3495000000000008</v>
      </c>
      <c r="BT209">
        <v>5.3545000000000007</v>
      </c>
      <c r="BU209">
        <v>0.16250000000000001</v>
      </c>
      <c r="BV209">
        <v>0.17</v>
      </c>
      <c r="BW209">
        <v>0.17749999999999999</v>
      </c>
      <c r="BX209">
        <v>-7.0000000000000007E-2</v>
      </c>
      <c r="BZ209">
        <v>7.0000000000000007E-2</v>
      </c>
      <c r="CA209">
        <v>0</v>
      </c>
      <c r="CB209">
        <v>0</v>
      </c>
      <c r="CC209">
        <v>5.3445000000000009</v>
      </c>
      <c r="CD209">
        <v>0.17749999999999999</v>
      </c>
    </row>
    <row r="210" spans="1:82">
      <c r="A210" s="22">
        <v>43191</v>
      </c>
      <c r="B210">
        <v>6.6016167783466029E-2</v>
      </c>
      <c r="D210" s="22">
        <v>42064</v>
      </c>
      <c r="E210">
        <v>46.7</v>
      </c>
      <c r="F210">
        <v>51.7</v>
      </c>
      <c r="G210">
        <v>56.7</v>
      </c>
      <c r="I210">
        <v>31.45</v>
      </c>
      <c r="J210">
        <v>36.450000000000003</v>
      </c>
      <c r="K210">
        <v>41.45</v>
      </c>
      <c r="M210" s="22">
        <v>42948</v>
      </c>
      <c r="N210">
        <v>123.65</v>
      </c>
      <c r="O210">
        <v>128.65</v>
      </c>
      <c r="P210">
        <v>133.65</v>
      </c>
      <c r="R210">
        <v>85.862499999999997</v>
      </c>
      <c r="S210">
        <v>90.862499999999997</v>
      </c>
      <c r="T210">
        <v>95.862499999999997</v>
      </c>
      <c r="V210">
        <v>0</v>
      </c>
      <c r="W210">
        <v>0</v>
      </c>
      <c r="X210">
        <v>0</v>
      </c>
      <c r="Z210">
        <v>1E-4</v>
      </c>
      <c r="AA210">
        <v>0.27601673823965084</v>
      </c>
      <c r="AB210">
        <v>1E-4</v>
      </c>
      <c r="AD210">
        <v>1E-4</v>
      </c>
      <c r="AE210">
        <v>0.13800836911982542</v>
      </c>
      <c r="AF210">
        <v>1E-4</v>
      </c>
      <c r="AH210">
        <v>1E-4</v>
      </c>
      <c r="AI210">
        <v>2.85</v>
      </c>
      <c r="AJ210">
        <v>1E-4</v>
      </c>
      <c r="AL210">
        <v>1E-4</v>
      </c>
      <c r="AM210">
        <v>1.425</v>
      </c>
      <c r="AN210">
        <v>1E-4</v>
      </c>
      <c r="AP210">
        <v>67</v>
      </c>
      <c r="AQ210">
        <v>0.35</v>
      </c>
      <c r="BQ210">
        <v>43101</v>
      </c>
      <c r="BR210">
        <v>5.6574999999999998</v>
      </c>
      <c r="BS210">
        <v>5.6624999999999996</v>
      </c>
      <c r="BT210">
        <v>5.6675000000000004</v>
      </c>
      <c r="BU210">
        <v>0.16250000000000001</v>
      </c>
      <c r="BV210">
        <v>0.17</v>
      </c>
      <c r="BW210">
        <v>0.17749999999999999</v>
      </c>
      <c r="BX210">
        <v>-7.0000000000000007E-2</v>
      </c>
      <c r="BZ210">
        <v>7.0000000000000007E-2</v>
      </c>
      <c r="CA210">
        <v>0</v>
      </c>
      <c r="CB210">
        <v>0</v>
      </c>
      <c r="CC210">
        <v>5.6574999999999998</v>
      </c>
      <c r="CD210">
        <v>0.17749999999999999</v>
      </c>
    </row>
    <row r="211" spans="1:82">
      <c r="A211" s="22">
        <v>43221</v>
      </c>
      <c r="B211">
        <v>6.6033153909009018E-2</v>
      </c>
      <c r="D211" s="22">
        <v>42095</v>
      </c>
      <c r="E211">
        <v>44.6</v>
      </c>
      <c r="F211">
        <v>49.6</v>
      </c>
      <c r="G211">
        <v>54.6</v>
      </c>
      <c r="I211">
        <v>31.45</v>
      </c>
      <c r="J211">
        <v>36.450000000000003</v>
      </c>
      <c r="K211">
        <v>41.45</v>
      </c>
      <c r="M211" s="22">
        <v>42979</v>
      </c>
      <c r="N211">
        <v>109.65</v>
      </c>
      <c r="O211">
        <v>114.65</v>
      </c>
      <c r="P211">
        <v>119.65</v>
      </c>
      <c r="R211">
        <v>75.362499999999997</v>
      </c>
      <c r="S211">
        <v>80.362499999999997</v>
      </c>
      <c r="T211">
        <v>85.362499999999997</v>
      </c>
      <c r="V211">
        <v>0</v>
      </c>
      <c r="W211">
        <v>0</v>
      </c>
      <c r="X211">
        <v>0</v>
      </c>
      <c r="Z211">
        <v>1E-4</v>
      </c>
      <c r="AA211">
        <v>0.26248553233952387</v>
      </c>
      <c r="AB211">
        <v>1E-4</v>
      </c>
      <c r="AD211">
        <v>1E-4</v>
      </c>
      <c r="AE211">
        <v>0.13124276616976194</v>
      </c>
      <c r="AF211">
        <v>1E-4</v>
      </c>
      <c r="AH211">
        <v>1E-4</v>
      </c>
      <c r="AI211">
        <v>2.95</v>
      </c>
      <c r="AJ211">
        <v>1E-4</v>
      </c>
      <c r="AL211">
        <v>1E-4</v>
      </c>
      <c r="AM211">
        <v>1.4750000000000001</v>
      </c>
      <c r="AN211">
        <v>1E-4</v>
      </c>
      <c r="AP211">
        <v>68</v>
      </c>
      <c r="AQ211">
        <v>0.35</v>
      </c>
      <c r="BQ211">
        <v>43132</v>
      </c>
      <c r="BR211">
        <v>5.5125000000000002</v>
      </c>
      <c r="BS211">
        <v>5.5175000000000001</v>
      </c>
      <c r="BT211">
        <v>5.5225</v>
      </c>
      <c r="BU211">
        <v>0.16250000000000001</v>
      </c>
      <c r="BV211">
        <v>0.17</v>
      </c>
      <c r="BW211">
        <v>0.17749999999999999</v>
      </c>
      <c r="BX211">
        <v>-7.0000000000000007E-2</v>
      </c>
      <c r="BZ211">
        <v>7.0000000000000007E-2</v>
      </c>
      <c r="CA211">
        <v>0</v>
      </c>
      <c r="CB211">
        <v>0</v>
      </c>
      <c r="CC211">
        <v>5.5125000000000002</v>
      </c>
      <c r="CD211">
        <v>0.17749999999999999</v>
      </c>
    </row>
    <row r="212" spans="1:82">
      <c r="A212" s="22">
        <v>43252</v>
      </c>
      <c r="B212">
        <v>6.6050706238836007E-2</v>
      </c>
      <c r="D212" s="22">
        <v>42125</v>
      </c>
      <c r="E212">
        <v>46.6</v>
      </c>
      <c r="F212">
        <v>51.6</v>
      </c>
      <c r="G212">
        <v>56.6</v>
      </c>
      <c r="I212">
        <v>27.45</v>
      </c>
      <c r="J212">
        <v>32.450000000000003</v>
      </c>
      <c r="K212">
        <v>37.450000000000003</v>
      </c>
      <c r="M212" s="22">
        <v>43009</v>
      </c>
      <c r="N212">
        <v>81.3</v>
      </c>
      <c r="O212">
        <v>86.3</v>
      </c>
      <c r="P212">
        <v>91.3</v>
      </c>
      <c r="R212">
        <v>59.725000000000001</v>
      </c>
      <c r="S212">
        <v>64.724999999999994</v>
      </c>
      <c r="T212">
        <v>69.724999999999994</v>
      </c>
      <c r="V212">
        <v>0</v>
      </c>
      <c r="W212">
        <v>0</v>
      </c>
      <c r="X212">
        <v>0</v>
      </c>
      <c r="Z212">
        <v>1E-4</v>
      </c>
      <c r="AA212">
        <v>0.2448043782705013</v>
      </c>
      <c r="AB212">
        <v>1E-4</v>
      </c>
      <c r="AD212">
        <v>1E-4</v>
      </c>
      <c r="AE212">
        <v>0.12240218913525065</v>
      </c>
      <c r="AF212">
        <v>1E-4</v>
      </c>
      <c r="AH212">
        <v>1E-4</v>
      </c>
      <c r="AI212">
        <v>2.65</v>
      </c>
      <c r="AJ212">
        <v>1E-4</v>
      </c>
      <c r="AL212">
        <v>1E-4</v>
      </c>
      <c r="AM212">
        <v>1.325</v>
      </c>
      <c r="AN212">
        <v>1E-4</v>
      </c>
      <c r="AP212">
        <v>68</v>
      </c>
      <c r="AQ212">
        <v>0.35</v>
      </c>
      <c r="BQ212">
        <v>43160</v>
      </c>
      <c r="BR212">
        <v>5.3775000000000004</v>
      </c>
      <c r="BS212">
        <v>5.3825000000000003</v>
      </c>
      <c r="BT212">
        <v>5.3875000000000002</v>
      </c>
      <c r="BU212">
        <v>0.16250000000000001</v>
      </c>
      <c r="BV212">
        <v>0.17</v>
      </c>
      <c r="BW212">
        <v>0.17749999999999999</v>
      </c>
      <c r="BX212">
        <v>-7.0000000000000007E-2</v>
      </c>
      <c r="BZ212">
        <v>7.0000000000000007E-2</v>
      </c>
      <c r="CA212">
        <v>0</v>
      </c>
      <c r="CB212">
        <v>0</v>
      </c>
      <c r="CC212">
        <v>5.3775000000000004</v>
      </c>
      <c r="CD212">
        <v>0.17749999999999999</v>
      </c>
    </row>
    <row r="213" spans="1:82">
      <c r="A213" s="22">
        <v>43282</v>
      </c>
      <c r="B213">
        <v>6.6067692364572994E-2</v>
      </c>
      <c r="D213" s="22">
        <v>42156</v>
      </c>
      <c r="E213">
        <v>53.6</v>
      </c>
      <c r="F213">
        <v>58.6</v>
      </c>
      <c r="G213">
        <v>63.6</v>
      </c>
      <c r="I213">
        <v>30.45</v>
      </c>
      <c r="J213">
        <v>35.450000000000003</v>
      </c>
      <c r="K213">
        <v>40.450000000000003</v>
      </c>
      <c r="M213" s="22">
        <v>43040</v>
      </c>
      <c r="N213">
        <v>69.3</v>
      </c>
      <c r="O213">
        <v>74.3</v>
      </c>
      <c r="P213">
        <v>79.3</v>
      </c>
      <c r="R213">
        <v>50.725000000000001</v>
      </c>
      <c r="S213">
        <v>55.725000000000001</v>
      </c>
      <c r="T213">
        <v>60.725000000000001</v>
      </c>
      <c r="V213">
        <v>0</v>
      </c>
      <c r="W213">
        <v>0</v>
      </c>
      <c r="X213">
        <v>0</v>
      </c>
      <c r="Z213">
        <v>1E-4</v>
      </c>
      <c r="AA213">
        <v>0.24343811974532251</v>
      </c>
      <c r="AB213">
        <v>1E-4</v>
      </c>
      <c r="AD213">
        <v>1E-4</v>
      </c>
      <c r="AE213">
        <v>0.12171905987266125</v>
      </c>
      <c r="AF213">
        <v>1E-4</v>
      </c>
      <c r="AH213">
        <v>1E-4</v>
      </c>
      <c r="AI213">
        <v>1.9</v>
      </c>
      <c r="AJ213">
        <v>1E-4</v>
      </c>
      <c r="AL213">
        <v>1E-4</v>
      </c>
      <c r="AM213">
        <v>0.95</v>
      </c>
      <c r="AN213">
        <v>1E-4</v>
      </c>
      <c r="AP213">
        <v>68</v>
      </c>
      <c r="AQ213">
        <v>0.35</v>
      </c>
      <c r="BQ213">
        <v>43191</v>
      </c>
      <c r="BR213">
        <v>5.2175000000000002</v>
      </c>
      <c r="BS213">
        <v>5.2225000000000001</v>
      </c>
      <c r="BT213">
        <v>5.2275</v>
      </c>
      <c r="BU213">
        <v>0.16250000000000001</v>
      </c>
      <c r="BV213">
        <v>0.17</v>
      </c>
      <c r="BW213">
        <v>0.17749999999999999</v>
      </c>
      <c r="BX213">
        <v>-7.0000000000000007E-2</v>
      </c>
      <c r="BZ213">
        <v>7.0000000000000007E-2</v>
      </c>
      <c r="CA213">
        <v>0</v>
      </c>
      <c r="CB213">
        <v>0</v>
      </c>
      <c r="CC213">
        <v>5.2175000000000002</v>
      </c>
      <c r="CD213">
        <v>0.17749999999999999</v>
      </c>
    </row>
    <row r="214" spans="1:82">
      <c r="A214" s="22">
        <v>43313</v>
      </c>
      <c r="B214">
        <v>6.6085244694601017E-2</v>
      </c>
      <c r="D214" s="22">
        <v>42186</v>
      </c>
      <c r="E214">
        <v>71.05</v>
      </c>
      <c r="F214">
        <v>76.05</v>
      </c>
      <c r="G214">
        <v>81.05</v>
      </c>
      <c r="I214">
        <v>35.049999999999997</v>
      </c>
      <c r="J214">
        <v>40.049999999999997</v>
      </c>
      <c r="K214">
        <v>45.05</v>
      </c>
      <c r="M214" s="22">
        <v>43070</v>
      </c>
      <c r="N214">
        <v>70.3</v>
      </c>
      <c r="O214">
        <v>75.3</v>
      </c>
      <c r="P214">
        <v>80.3</v>
      </c>
      <c r="R214">
        <v>51.475000000000001</v>
      </c>
      <c r="S214">
        <v>56.475000000000001</v>
      </c>
      <c r="T214">
        <v>61.475000000000001</v>
      </c>
      <c r="V214">
        <v>0</v>
      </c>
      <c r="W214">
        <v>0</v>
      </c>
      <c r="X214">
        <v>0</v>
      </c>
      <c r="Z214">
        <v>1E-4</v>
      </c>
      <c r="AA214">
        <v>0.24701407941055034</v>
      </c>
      <c r="AB214">
        <v>1E-4</v>
      </c>
      <c r="AD214">
        <v>1E-4</v>
      </c>
      <c r="AE214">
        <v>0.12350703970527517</v>
      </c>
      <c r="AF214">
        <v>1E-4</v>
      </c>
      <c r="AH214">
        <v>1E-4</v>
      </c>
      <c r="AI214">
        <v>1.7</v>
      </c>
      <c r="AJ214">
        <v>1E-4</v>
      </c>
      <c r="AL214">
        <v>1E-4</v>
      </c>
      <c r="AM214">
        <v>0.85</v>
      </c>
      <c r="AN214">
        <v>1E-4</v>
      </c>
      <c r="AP214">
        <v>69</v>
      </c>
      <c r="AQ214">
        <v>0.35</v>
      </c>
      <c r="BQ214">
        <v>43221</v>
      </c>
      <c r="BR214">
        <v>5.1825000000000001</v>
      </c>
      <c r="BS214">
        <v>5.1875</v>
      </c>
      <c r="BT214">
        <v>5.1924999999999999</v>
      </c>
      <c r="BU214">
        <v>0.16250000000000001</v>
      </c>
      <c r="BV214">
        <v>0.17</v>
      </c>
      <c r="BW214">
        <v>0.17749999999999999</v>
      </c>
      <c r="BX214">
        <v>-7.0000000000000007E-2</v>
      </c>
      <c r="BZ214">
        <v>7.0000000000000007E-2</v>
      </c>
      <c r="CA214">
        <v>0</v>
      </c>
      <c r="CB214">
        <v>0</v>
      </c>
      <c r="CC214">
        <v>5.1825000000000001</v>
      </c>
      <c r="CD214">
        <v>0.17749999999999999</v>
      </c>
    </row>
    <row r="215" spans="1:82">
      <c r="A215" s="22">
        <v>43344</v>
      </c>
      <c r="B215">
        <v>6.6102797024731041E-2</v>
      </c>
      <c r="D215" s="22">
        <v>42217</v>
      </c>
      <c r="E215">
        <v>84.05</v>
      </c>
      <c r="F215">
        <v>89.05</v>
      </c>
      <c r="G215">
        <v>94.05</v>
      </c>
      <c r="I215">
        <v>37.049999999999997</v>
      </c>
      <c r="J215">
        <v>42.05</v>
      </c>
      <c r="K215">
        <v>47.05</v>
      </c>
      <c r="M215" s="22">
        <v>43101</v>
      </c>
      <c r="N215">
        <v>82.85</v>
      </c>
      <c r="O215">
        <v>87.85</v>
      </c>
      <c r="P215">
        <v>92.85</v>
      </c>
      <c r="R215">
        <v>60.887500000000003</v>
      </c>
      <c r="S215">
        <v>65.887500000000003</v>
      </c>
      <c r="T215">
        <v>70.887500000000003</v>
      </c>
      <c r="V215">
        <v>0</v>
      </c>
      <c r="W215">
        <v>0</v>
      </c>
      <c r="X215">
        <v>0</v>
      </c>
      <c r="Z215">
        <v>1E-4</v>
      </c>
      <c r="AA215">
        <v>0.23193373217119159</v>
      </c>
      <c r="AB215">
        <v>1E-4</v>
      </c>
      <c r="AD215">
        <v>1E-4</v>
      </c>
      <c r="AE215">
        <v>0.1159668660855958</v>
      </c>
      <c r="AF215">
        <v>1E-4</v>
      </c>
      <c r="AH215">
        <v>1E-4</v>
      </c>
      <c r="AI215">
        <v>1.6</v>
      </c>
      <c r="AJ215">
        <v>1E-4</v>
      </c>
      <c r="AL215">
        <v>1E-4</v>
      </c>
      <c r="AM215">
        <v>0.8</v>
      </c>
      <c r="AN215">
        <v>1E-4</v>
      </c>
      <c r="AP215">
        <v>69</v>
      </c>
      <c r="AQ215">
        <v>0.35</v>
      </c>
      <c r="BQ215">
        <v>43252</v>
      </c>
      <c r="BR215">
        <v>5.2024999999999997</v>
      </c>
      <c r="BS215">
        <v>5.2074999999999996</v>
      </c>
      <c r="BT215">
        <v>5.2125000000000004</v>
      </c>
      <c r="BU215">
        <v>0.16250000000000001</v>
      </c>
      <c r="BV215">
        <v>0.17</v>
      </c>
      <c r="BW215">
        <v>0.17749999999999999</v>
      </c>
      <c r="BX215">
        <v>-7.0000000000000007E-2</v>
      </c>
      <c r="BZ215">
        <v>7.0000000000000007E-2</v>
      </c>
      <c r="CA215">
        <v>0</v>
      </c>
      <c r="CB215">
        <v>0</v>
      </c>
      <c r="CC215">
        <v>5.2024999999999997</v>
      </c>
      <c r="CD215">
        <v>0.17749999999999999</v>
      </c>
    </row>
    <row r="216" spans="1:82">
      <c r="A216" s="22">
        <v>43374</v>
      </c>
      <c r="B216">
        <v>6.6119783150761016E-2</v>
      </c>
      <c r="D216" s="22">
        <v>42248</v>
      </c>
      <c r="E216">
        <v>72.05</v>
      </c>
      <c r="F216">
        <v>77.05</v>
      </c>
      <c r="G216">
        <v>82.05</v>
      </c>
      <c r="I216">
        <v>35.049999999999997</v>
      </c>
      <c r="J216">
        <v>40.049999999999997</v>
      </c>
      <c r="K216">
        <v>45.05</v>
      </c>
      <c r="M216" s="22">
        <v>43132</v>
      </c>
      <c r="N216">
        <v>74.849999999999994</v>
      </c>
      <c r="O216">
        <v>79.849999999999994</v>
      </c>
      <c r="P216">
        <v>84.85</v>
      </c>
      <c r="R216">
        <v>54.887500000000003</v>
      </c>
      <c r="S216">
        <v>59.887500000000003</v>
      </c>
      <c r="T216">
        <v>64.887500000000003</v>
      </c>
      <c r="V216">
        <v>0</v>
      </c>
      <c r="W216">
        <v>0</v>
      </c>
      <c r="X216">
        <v>0</v>
      </c>
      <c r="Z216">
        <v>1E-4</v>
      </c>
      <c r="AA216">
        <v>0.23449450357099555</v>
      </c>
      <c r="AB216">
        <v>1E-4</v>
      </c>
      <c r="AD216">
        <v>1E-4</v>
      </c>
      <c r="AE216">
        <v>0.11724725178549777</v>
      </c>
      <c r="AF216">
        <v>1E-4</v>
      </c>
      <c r="AH216">
        <v>1E-4</v>
      </c>
      <c r="AI216">
        <v>1.8</v>
      </c>
      <c r="AJ216">
        <v>1E-4</v>
      </c>
      <c r="AL216">
        <v>1E-4</v>
      </c>
      <c r="AM216">
        <v>0.9</v>
      </c>
      <c r="AN216">
        <v>1E-4</v>
      </c>
      <c r="AP216">
        <v>69</v>
      </c>
      <c r="AQ216">
        <v>0.35</v>
      </c>
      <c r="BQ216">
        <v>43282</v>
      </c>
      <c r="BR216">
        <v>5.1955</v>
      </c>
      <c r="BS216">
        <v>5.2004999999999999</v>
      </c>
      <c r="BT216">
        <v>5.2054999999999998</v>
      </c>
      <c r="BU216">
        <v>0.16250000000000001</v>
      </c>
      <c r="BV216">
        <v>0.17</v>
      </c>
      <c r="BW216">
        <v>0.17749999999999999</v>
      </c>
      <c r="BX216">
        <v>-7.0000000000000007E-2</v>
      </c>
      <c r="BZ216">
        <v>7.0000000000000007E-2</v>
      </c>
      <c r="CA216">
        <v>0</v>
      </c>
      <c r="CB216">
        <v>0</v>
      </c>
      <c r="CC216">
        <v>5.1955</v>
      </c>
      <c r="CD216">
        <v>0.17749999999999999</v>
      </c>
    </row>
    <row r="217" spans="1:82">
      <c r="A217" s="22">
        <v>43405</v>
      </c>
      <c r="B217">
        <v>6.6137335481091991E-2</v>
      </c>
      <c r="D217" s="22">
        <v>42278</v>
      </c>
      <c r="E217">
        <v>50.2</v>
      </c>
      <c r="F217">
        <v>55.2</v>
      </c>
      <c r="G217">
        <v>60.2</v>
      </c>
      <c r="I217">
        <v>33.450000000000003</v>
      </c>
      <c r="J217">
        <v>38.450000000000003</v>
      </c>
      <c r="K217">
        <v>43.45</v>
      </c>
      <c r="M217" s="22">
        <v>43160</v>
      </c>
      <c r="N217">
        <v>68.849999999999994</v>
      </c>
      <c r="O217">
        <v>73.849999999999994</v>
      </c>
      <c r="P217">
        <v>78.849999999999994</v>
      </c>
      <c r="R217">
        <v>50.387500000000003</v>
      </c>
      <c r="S217">
        <v>55.387500000000003</v>
      </c>
      <c r="T217">
        <v>60.387500000000003</v>
      </c>
      <c r="V217">
        <v>0</v>
      </c>
      <c r="W217">
        <v>0</v>
      </c>
      <c r="X217">
        <v>0</v>
      </c>
      <c r="Z217">
        <v>1E-4</v>
      </c>
      <c r="AA217">
        <v>0.23818048377879902</v>
      </c>
      <c r="AB217">
        <v>1E-4</v>
      </c>
      <c r="AD217">
        <v>1E-4</v>
      </c>
      <c r="AE217">
        <v>0.11909024188939951</v>
      </c>
      <c r="AF217">
        <v>1E-4</v>
      </c>
      <c r="AH217">
        <v>1E-4</v>
      </c>
      <c r="AI217">
        <v>1.95</v>
      </c>
      <c r="AJ217">
        <v>1E-4</v>
      </c>
      <c r="AL217">
        <v>1E-4</v>
      </c>
      <c r="AM217">
        <v>0.97499999999999998</v>
      </c>
      <c r="AN217">
        <v>1E-4</v>
      </c>
      <c r="AP217">
        <v>70</v>
      </c>
      <c r="AQ217">
        <v>0.35</v>
      </c>
      <c r="BQ217">
        <v>43313</v>
      </c>
      <c r="BR217">
        <v>5.1974999999999998</v>
      </c>
      <c r="BS217">
        <v>5.2024999999999997</v>
      </c>
      <c r="BT217">
        <v>5.2074999999999996</v>
      </c>
      <c r="BU217">
        <v>0.16250000000000001</v>
      </c>
      <c r="BV217">
        <v>0.17</v>
      </c>
      <c r="BW217">
        <v>0.17749999999999999</v>
      </c>
      <c r="BX217">
        <v>-7.0000000000000007E-2</v>
      </c>
      <c r="BZ217">
        <v>7.0000000000000007E-2</v>
      </c>
      <c r="CA217">
        <v>0</v>
      </c>
      <c r="CB217">
        <v>0</v>
      </c>
      <c r="CC217">
        <v>5.1974999999999998</v>
      </c>
      <c r="CD217">
        <v>0.17749999999999999</v>
      </c>
    </row>
    <row r="218" spans="1:82">
      <c r="A218" s="22">
        <v>43435</v>
      </c>
      <c r="B218">
        <v>6.6154321607316005E-2</v>
      </c>
      <c r="D218" s="22">
        <v>42309</v>
      </c>
      <c r="E218">
        <v>49.2</v>
      </c>
      <c r="F218">
        <v>54.2</v>
      </c>
      <c r="G218">
        <v>59.2</v>
      </c>
      <c r="I218">
        <v>30.45</v>
      </c>
      <c r="J218">
        <v>35.450000000000003</v>
      </c>
      <c r="K218">
        <v>40.450000000000003</v>
      </c>
      <c r="M218" s="22">
        <v>43191</v>
      </c>
      <c r="N218">
        <v>66.75</v>
      </c>
      <c r="O218">
        <v>71.75</v>
      </c>
      <c r="P218">
        <v>76.75</v>
      </c>
      <c r="R218">
        <v>48.8125</v>
      </c>
      <c r="S218">
        <v>53.8125</v>
      </c>
      <c r="T218">
        <v>58.8125</v>
      </c>
      <c r="V218">
        <v>0</v>
      </c>
      <c r="W218">
        <v>0</v>
      </c>
      <c r="X218">
        <v>0</v>
      </c>
      <c r="Z218">
        <v>1E-4</v>
      </c>
      <c r="AA218">
        <v>0.23010799093725626</v>
      </c>
      <c r="AB218">
        <v>1E-4</v>
      </c>
      <c r="AD218">
        <v>1E-4</v>
      </c>
      <c r="AE218">
        <v>0.11505399546862813</v>
      </c>
      <c r="AF218">
        <v>1E-4</v>
      </c>
      <c r="AH218">
        <v>1E-4</v>
      </c>
      <c r="AI218">
        <v>2</v>
      </c>
      <c r="AJ218">
        <v>1E-4</v>
      </c>
      <c r="AL218">
        <v>1E-4</v>
      </c>
      <c r="AM218">
        <v>1</v>
      </c>
      <c r="AN218">
        <v>1E-4</v>
      </c>
      <c r="AP218">
        <v>70</v>
      </c>
      <c r="AQ218">
        <v>0.35</v>
      </c>
      <c r="BQ218">
        <v>43344</v>
      </c>
      <c r="BR218">
        <v>5.2145000000000001</v>
      </c>
      <c r="BS218">
        <v>5.2195000000000009</v>
      </c>
      <c r="BT218">
        <v>5.2245000000000008</v>
      </c>
      <c r="BU218">
        <v>0.16250000000000001</v>
      </c>
      <c r="BV218">
        <v>0.17</v>
      </c>
      <c r="BW218">
        <v>0.17749999999999999</v>
      </c>
      <c r="BX218">
        <v>-7.0000000000000007E-2</v>
      </c>
      <c r="BZ218">
        <v>7.0000000000000007E-2</v>
      </c>
      <c r="CA218">
        <v>0</v>
      </c>
      <c r="CB218">
        <v>0</v>
      </c>
      <c r="CC218">
        <v>5.2145000000000001</v>
      </c>
      <c r="CD218">
        <v>0.17749999999999999</v>
      </c>
    </row>
    <row r="219" spans="1:82">
      <c r="A219" s="22">
        <v>43466</v>
      </c>
      <c r="B219">
        <v>6.6171873937849013E-2</v>
      </c>
      <c r="D219" s="22">
        <v>42339</v>
      </c>
      <c r="E219">
        <v>48.2</v>
      </c>
      <c r="F219">
        <v>53.2</v>
      </c>
      <c r="G219">
        <v>58.2</v>
      </c>
      <c r="I219">
        <v>30.45</v>
      </c>
      <c r="J219">
        <v>35.450000000000003</v>
      </c>
      <c r="K219">
        <v>40.450000000000003</v>
      </c>
      <c r="M219" s="22">
        <v>43221</v>
      </c>
      <c r="N219">
        <v>66.75</v>
      </c>
      <c r="O219">
        <v>71.75</v>
      </c>
      <c r="P219">
        <v>76.75</v>
      </c>
      <c r="R219">
        <v>48.8125</v>
      </c>
      <c r="S219">
        <v>53.8125</v>
      </c>
      <c r="T219">
        <v>58.8125</v>
      </c>
      <c r="V219">
        <v>0</v>
      </c>
      <c r="W219">
        <v>0</v>
      </c>
      <c r="X219">
        <v>0</v>
      </c>
      <c r="Z219">
        <v>1E-4</v>
      </c>
      <c r="AA219">
        <v>0.23005260215537626</v>
      </c>
      <c r="AB219">
        <v>1E-4</v>
      </c>
      <c r="AD219">
        <v>1E-4</v>
      </c>
      <c r="AE219">
        <v>0.11502630107768813</v>
      </c>
      <c r="AF219">
        <v>1E-4</v>
      </c>
      <c r="AH219">
        <v>1E-4</v>
      </c>
      <c r="AI219">
        <v>2.15</v>
      </c>
      <c r="AJ219">
        <v>1E-4</v>
      </c>
      <c r="AL219">
        <v>1E-4</v>
      </c>
      <c r="AM219">
        <v>1.075</v>
      </c>
      <c r="AN219">
        <v>1E-4</v>
      </c>
      <c r="AP219">
        <v>70</v>
      </c>
      <c r="AQ219">
        <v>0.35</v>
      </c>
      <c r="BQ219">
        <v>43374</v>
      </c>
      <c r="BR219">
        <v>5.2245000000000008</v>
      </c>
      <c r="BS219">
        <v>5.2295000000000007</v>
      </c>
      <c r="BT219">
        <v>5.2345000000000006</v>
      </c>
      <c r="BU219">
        <v>0.16250000000000001</v>
      </c>
      <c r="BV219">
        <v>0.17</v>
      </c>
      <c r="BW219">
        <v>0.17749999999999999</v>
      </c>
      <c r="BX219">
        <v>-7.0000000000000007E-2</v>
      </c>
      <c r="BZ219">
        <v>7.0000000000000007E-2</v>
      </c>
      <c r="CA219">
        <v>0</v>
      </c>
      <c r="CB219">
        <v>0</v>
      </c>
      <c r="CC219">
        <v>5.2245000000000008</v>
      </c>
      <c r="CD219">
        <v>0.17749999999999999</v>
      </c>
    </row>
    <row r="220" spans="1:82">
      <c r="A220" s="22">
        <v>43497</v>
      </c>
      <c r="B220">
        <v>6.6189426268481996E-2</v>
      </c>
      <c r="D220" s="22">
        <v>42370</v>
      </c>
      <c r="E220">
        <v>49.75</v>
      </c>
      <c r="F220">
        <v>54.75</v>
      </c>
      <c r="G220">
        <v>59.75</v>
      </c>
      <c r="I220">
        <v>34.450000000000003</v>
      </c>
      <c r="J220">
        <v>39.450000000000003</v>
      </c>
      <c r="K220">
        <v>44.45</v>
      </c>
      <c r="M220" s="22">
        <v>43252</v>
      </c>
      <c r="N220">
        <v>70.75</v>
      </c>
      <c r="O220">
        <v>75.75</v>
      </c>
      <c r="P220">
        <v>80.75</v>
      </c>
      <c r="R220">
        <v>51.8125</v>
      </c>
      <c r="S220">
        <v>56.8125</v>
      </c>
      <c r="T220">
        <v>61.8125</v>
      </c>
      <c r="V220">
        <v>0</v>
      </c>
      <c r="W220">
        <v>0</v>
      </c>
      <c r="X220">
        <v>0</v>
      </c>
      <c r="Z220">
        <v>1E-4</v>
      </c>
      <c r="AA220">
        <v>0.25513792771689547</v>
      </c>
      <c r="AB220">
        <v>1E-4</v>
      </c>
      <c r="AD220">
        <v>1E-4</v>
      </c>
      <c r="AE220">
        <v>0.12756896385844774</v>
      </c>
      <c r="AF220">
        <v>1E-4</v>
      </c>
      <c r="AH220">
        <v>1E-4</v>
      </c>
      <c r="AI220">
        <v>1.95</v>
      </c>
      <c r="AJ220">
        <v>1E-4</v>
      </c>
      <c r="AL220">
        <v>1E-4</v>
      </c>
      <c r="AM220">
        <v>0.97499999999999998</v>
      </c>
      <c r="AN220">
        <v>1E-4</v>
      </c>
      <c r="AP220">
        <v>71</v>
      </c>
      <c r="AQ220">
        <v>0.35</v>
      </c>
      <c r="BQ220">
        <v>43405</v>
      </c>
      <c r="BR220">
        <v>5.3695000000000004</v>
      </c>
      <c r="BS220">
        <v>5.3745000000000003</v>
      </c>
      <c r="BT220">
        <v>5.3795000000000002</v>
      </c>
      <c r="BU220">
        <v>0.16250000000000001</v>
      </c>
      <c r="BV220">
        <v>0.17</v>
      </c>
      <c r="BW220">
        <v>0.17749999999999999</v>
      </c>
      <c r="BX220">
        <v>-7.0000000000000007E-2</v>
      </c>
      <c r="BZ220">
        <v>7.0000000000000007E-2</v>
      </c>
      <c r="CA220">
        <v>0</v>
      </c>
      <c r="CB220">
        <v>0</v>
      </c>
      <c r="CC220">
        <v>5.3695000000000004</v>
      </c>
      <c r="CD220">
        <v>0.17749999999999999</v>
      </c>
    </row>
    <row r="221" spans="1:82">
      <c r="A221" s="22">
        <v>43525</v>
      </c>
      <c r="B221">
        <v>6.6205279986562005E-2</v>
      </c>
      <c r="D221" s="22">
        <v>42401</v>
      </c>
      <c r="E221">
        <v>47.75</v>
      </c>
      <c r="F221">
        <v>52.75</v>
      </c>
      <c r="G221">
        <v>57.75</v>
      </c>
      <c r="I221">
        <v>33.450000000000003</v>
      </c>
      <c r="J221">
        <v>38.450000000000003</v>
      </c>
      <c r="K221">
        <v>43.45</v>
      </c>
      <c r="M221" s="22">
        <v>43282</v>
      </c>
      <c r="N221">
        <v>106.7</v>
      </c>
      <c r="O221">
        <v>111.7</v>
      </c>
      <c r="P221">
        <v>116.7</v>
      </c>
      <c r="R221">
        <v>73.150000000000006</v>
      </c>
      <c r="S221">
        <v>78.150000000000006</v>
      </c>
      <c r="T221">
        <v>83.15</v>
      </c>
      <c r="V221">
        <v>0</v>
      </c>
      <c r="W221">
        <v>0</v>
      </c>
      <c r="X221">
        <v>0</v>
      </c>
      <c r="Z221">
        <v>1E-4</v>
      </c>
      <c r="AA221">
        <v>0.25527510490519773</v>
      </c>
      <c r="AB221">
        <v>1E-4</v>
      </c>
      <c r="AD221">
        <v>1E-4</v>
      </c>
      <c r="AE221">
        <v>0.12763755245259886</v>
      </c>
      <c r="AF221">
        <v>1E-4</v>
      </c>
      <c r="AH221">
        <v>1E-4</v>
      </c>
      <c r="AI221">
        <v>2.1</v>
      </c>
      <c r="AJ221">
        <v>1E-4</v>
      </c>
      <c r="AL221">
        <v>1E-4</v>
      </c>
      <c r="AM221">
        <v>1.05</v>
      </c>
      <c r="AN221">
        <v>1E-4</v>
      </c>
      <c r="AP221">
        <v>71</v>
      </c>
      <c r="AQ221">
        <v>0.35</v>
      </c>
      <c r="BQ221">
        <v>43435</v>
      </c>
      <c r="BR221">
        <v>5.509500000000001</v>
      </c>
      <c r="BS221">
        <v>5.5145000000000008</v>
      </c>
      <c r="BT221">
        <v>5.5195000000000007</v>
      </c>
      <c r="BU221">
        <v>0.16250000000000001</v>
      </c>
      <c r="BV221">
        <v>0.17</v>
      </c>
      <c r="BW221">
        <v>0.17749999999999999</v>
      </c>
      <c r="BX221">
        <v>-7.0000000000000007E-2</v>
      </c>
      <c r="BZ221">
        <v>7.0000000000000007E-2</v>
      </c>
      <c r="CA221">
        <v>0</v>
      </c>
      <c r="CB221">
        <v>0</v>
      </c>
      <c r="CC221">
        <v>5.509500000000001</v>
      </c>
      <c r="CD221">
        <v>0.17749999999999999</v>
      </c>
    </row>
    <row r="222" spans="1:82">
      <c r="A222" s="22">
        <v>43556</v>
      </c>
      <c r="B222">
        <v>6.6222832317389999E-2</v>
      </c>
      <c r="D222" s="22">
        <v>42430</v>
      </c>
      <c r="E222">
        <v>46.75</v>
      </c>
      <c r="F222">
        <v>51.75</v>
      </c>
      <c r="G222">
        <v>56.75</v>
      </c>
      <c r="I222">
        <v>31.45</v>
      </c>
      <c r="J222">
        <v>36.450000000000003</v>
      </c>
      <c r="K222">
        <v>41.45</v>
      </c>
      <c r="M222" s="22">
        <v>43313</v>
      </c>
      <c r="N222">
        <v>123.7</v>
      </c>
      <c r="O222">
        <v>128.69999999999999</v>
      </c>
      <c r="P222">
        <v>133.69999999999999</v>
      </c>
      <c r="R222">
        <v>85.9</v>
      </c>
      <c r="S222">
        <v>90.9</v>
      </c>
      <c r="T222">
        <v>95.9</v>
      </c>
      <c r="V222">
        <v>0</v>
      </c>
      <c r="W222">
        <v>0</v>
      </c>
      <c r="X222">
        <v>0</v>
      </c>
      <c r="Z222">
        <v>1E-4</v>
      </c>
      <c r="AA222">
        <v>0.27447354223355791</v>
      </c>
      <c r="AB222">
        <v>1E-4</v>
      </c>
      <c r="AD222">
        <v>1E-4</v>
      </c>
      <c r="AE222">
        <v>0.13723677111677896</v>
      </c>
      <c r="AF222">
        <v>1E-4</v>
      </c>
      <c r="AH222">
        <v>1E-4</v>
      </c>
      <c r="AI222">
        <v>2.85</v>
      </c>
      <c r="AJ222">
        <v>1E-4</v>
      </c>
      <c r="AL222">
        <v>1E-4</v>
      </c>
      <c r="AM222">
        <v>1.425</v>
      </c>
      <c r="AN222">
        <v>1E-4</v>
      </c>
      <c r="AP222">
        <v>71</v>
      </c>
      <c r="AQ222">
        <v>0.35</v>
      </c>
      <c r="BQ222">
        <v>43466</v>
      </c>
      <c r="BR222">
        <v>5.8250000000000002</v>
      </c>
      <c r="BS222">
        <v>5.83</v>
      </c>
      <c r="BT222">
        <v>5.835</v>
      </c>
      <c r="BU222">
        <v>0.16250000000000001</v>
      </c>
      <c r="BV222">
        <v>0.17</v>
      </c>
      <c r="BW222">
        <v>0.17749999999999999</v>
      </c>
      <c r="BX222">
        <v>-7.0000000000000007E-2</v>
      </c>
      <c r="BZ222">
        <v>7.0000000000000007E-2</v>
      </c>
      <c r="CA222">
        <v>0</v>
      </c>
      <c r="CB222">
        <v>0</v>
      </c>
      <c r="CC222">
        <v>5.8250000000000002</v>
      </c>
      <c r="CD222">
        <v>0.17749999999999999</v>
      </c>
    </row>
    <row r="223" spans="1:82">
      <c r="A223" s="22">
        <v>43586</v>
      </c>
      <c r="B223">
        <v>6.6239818444096002E-2</v>
      </c>
      <c r="D223" s="22">
        <v>42461</v>
      </c>
      <c r="E223">
        <v>44.65</v>
      </c>
      <c r="F223">
        <v>49.65</v>
      </c>
      <c r="G223">
        <v>54.65</v>
      </c>
      <c r="I223">
        <v>31.45</v>
      </c>
      <c r="J223">
        <v>36.450000000000003</v>
      </c>
      <c r="K223">
        <v>41.45</v>
      </c>
      <c r="M223" s="22">
        <v>43344</v>
      </c>
      <c r="N223">
        <v>109.7</v>
      </c>
      <c r="O223">
        <v>114.7</v>
      </c>
      <c r="P223">
        <v>119.7</v>
      </c>
      <c r="R223">
        <v>75.400000000000006</v>
      </c>
      <c r="S223">
        <v>80.400000000000006</v>
      </c>
      <c r="T223">
        <v>85.4</v>
      </c>
      <c r="V223">
        <v>0</v>
      </c>
      <c r="W223">
        <v>0</v>
      </c>
      <c r="X223">
        <v>0</v>
      </c>
      <c r="Z223">
        <v>1E-4</v>
      </c>
      <c r="AA223">
        <v>0.26161889662843735</v>
      </c>
      <c r="AB223">
        <v>1E-4</v>
      </c>
      <c r="AD223">
        <v>1E-4</v>
      </c>
      <c r="AE223">
        <v>0.13080944831421867</v>
      </c>
      <c r="AF223">
        <v>1E-4</v>
      </c>
      <c r="AH223">
        <v>1E-4</v>
      </c>
      <c r="AI223">
        <v>2.95</v>
      </c>
      <c r="AJ223">
        <v>1E-4</v>
      </c>
      <c r="AL223">
        <v>1E-4</v>
      </c>
      <c r="AM223">
        <v>1.4750000000000001</v>
      </c>
      <c r="AN223">
        <v>1E-4</v>
      </c>
      <c r="AP223">
        <v>72</v>
      </c>
      <c r="AQ223">
        <v>0.35</v>
      </c>
      <c r="BQ223">
        <v>43497</v>
      </c>
      <c r="BR223">
        <v>5.68</v>
      </c>
      <c r="BS223">
        <v>5.6849999999999996</v>
      </c>
      <c r="BT223">
        <v>5.69</v>
      </c>
      <c r="BU223">
        <v>0.16250000000000001</v>
      </c>
      <c r="BV223">
        <v>0.17</v>
      </c>
      <c r="BW223">
        <v>0.17749999999999999</v>
      </c>
      <c r="BX223">
        <v>-7.0000000000000007E-2</v>
      </c>
      <c r="BZ223">
        <v>7.0000000000000007E-2</v>
      </c>
      <c r="CA223">
        <v>0</v>
      </c>
      <c r="CB223">
        <v>0</v>
      </c>
      <c r="CC223">
        <v>5.68</v>
      </c>
      <c r="CD223">
        <v>0.17749999999999999</v>
      </c>
    </row>
    <row r="224" spans="1:82">
      <c r="A224" s="22">
        <v>43617</v>
      </c>
      <c r="B224">
        <v>6.6257370775125002E-2</v>
      </c>
      <c r="D224" s="22">
        <v>42491</v>
      </c>
      <c r="E224">
        <v>46.65</v>
      </c>
      <c r="F224">
        <v>51.65</v>
      </c>
      <c r="G224">
        <v>56.65</v>
      </c>
      <c r="I224">
        <v>27.45</v>
      </c>
      <c r="J224">
        <v>32.450000000000003</v>
      </c>
      <c r="K224">
        <v>37.450000000000003</v>
      </c>
      <c r="M224" s="22">
        <v>43374</v>
      </c>
      <c r="N224">
        <v>81.349999999999994</v>
      </c>
      <c r="O224">
        <v>86.35</v>
      </c>
      <c r="P224">
        <v>91.35</v>
      </c>
      <c r="R224">
        <v>59.762500000000003</v>
      </c>
      <c r="S224">
        <v>64.762500000000003</v>
      </c>
      <c r="T224">
        <v>69.762500000000003</v>
      </c>
      <c r="V224">
        <v>0</v>
      </c>
      <c r="W224">
        <v>0</v>
      </c>
      <c r="X224">
        <v>0</v>
      </c>
      <c r="Z224">
        <v>1E-4</v>
      </c>
      <c r="AA224">
        <v>0.24482180026286587</v>
      </c>
      <c r="AB224">
        <v>1E-4</v>
      </c>
      <c r="AD224">
        <v>1E-4</v>
      </c>
      <c r="AE224">
        <v>0.12241090013143294</v>
      </c>
      <c r="AF224">
        <v>1E-4</v>
      </c>
      <c r="AH224">
        <v>1E-4</v>
      </c>
      <c r="AI224">
        <v>2.65</v>
      </c>
      <c r="AJ224">
        <v>1E-4</v>
      </c>
      <c r="AL224">
        <v>1E-4</v>
      </c>
      <c r="AM224">
        <v>1.325</v>
      </c>
      <c r="AN224">
        <v>1E-4</v>
      </c>
      <c r="AP224">
        <v>72</v>
      </c>
      <c r="AQ224">
        <v>0.35</v>
      </c>
      <c r="BQ224">
        <v>43525</v>
      </c>
      <c r="BR224">
        <v>5.5449999999999999</v>
      </c>
      <c r="BS224">
        <v>5.55</v>
      </c>
      <c r="BT224">
        <v>5.5549999999999997</v>
      </c>
      <c r="BU224">
        <v>0.16250000000000001</v>
      </c>
      <c r="BV224">
        <v>0.17</v>
      </c>
      <c r="BW224">
        <v>0.17749999999999999</v>
      </c>
      <c r="BX224">
        <v>-7.0000000000000007E-2</v>
      </c>
      <c r="BZ224">
        <v>7.0000000000000007E-2</v>
      </c>
      <c r="CA224">
        <v>0</v>
      </c>
      <c r="CB224">
        <v>0</v>
      </c>
      <c r="CC224">
        <v>5.5449999999999999</v>
      </c>
      <c r="CD224">
        <v>0.17749999999999999</v>
      </c>
    </row>
    <row r="225" spans="1:82">
      <c r="A225" s="22">
        <v>43647</v>
      </c>
      <c r="B225">
        <v>6.6274356902024018E-2</v>
      </c>
      <c r="D225" s="22">
        <v>42522</v>
      </c>
      <c r="E225">
        <v>53.65</v>
      </c>
      <c r="F225">
        <v>58.65</v>
      </c>
      <c r="G225">
        <v>63.65</v>
      </c>
      <c r="I225">
        <v>30.45</v>
      </c>
      <c r="J225">
        <v>35.450000000000003</v>
      </c>
      <c r="K225">
        <v>40.450000000000003</v>
      </c>
      <c r="M225" s="22">
        <v>43405</v>
      </c>
      <c r="N225">
        <v>69.349999999999994</v>
      </c>
      <c r="O225">
        <v>74.349999999999994</v>
      </c>
      <c r="P225">
        <v>79.349999999999994</v>
      </c>
      <c r="R225">
        <v>50.762500000000003</v>
      </c>
      <c r="S225">
        <v>55.762500000000003</v>
      </c>
      <c r="T225">
        <v>60.762500000000003</v>
      </c>
      <c r="V225">
        <v>0</v>
      </c>
      <c r="W225">
        <v>0</v>
      </c>
      <c r="X225">
        <v>0</v>
      </c>
      <c r="Z225">
        <v>1E-4</v>
      </c>
      <c r="AA225">
        <v>0.24352385466394602</v>
      </c>
      <c r="AB225">
        <v>1E-4</v>
      </c>
      <c r="AD225">
        <v>1E-4</v>
      </c>
      <c r="AE225">
        <v>0.12176192733197301</v>
      </c>
      <c r="AF225">
        <v>1E-4</v>
      </c>
      <c r="AH225">
        <v>1E-4</v>
      </c>
      <c r="AI225">
        <v>1.9</v>
      </c>
      <c r="AJ225">
        <v>1E-4</v>
      </c>
      <c r="AL225">
        <v>1E-4</v>
      </c>
      <c r="AM225">
        <v>0.95</v>
      </c>
      <c r="AN225">
        <v>1E-4</v>
      </c>
      <c r="AP225">
        <v>72</v>
      </c>
      <c r="AQ225">
        <v>0.35</v>
      </c>
      <c r="BQ225">
        <v>43556</v>
      </c>
      <c r="BR225">
        <v>5.3849999999999998</v>
      </c>
      <c r="BS225">
        <v>5.39</v>
      </c>
      <c r="BT225">
        <v>5.3949999999999996</v>
      </c>
      <c r="BU225">
        <v>0.16250000000000001</v>
      </c>
      <c r="BV225">
        <v>0.17</v>
      </c>
      <c r="BW225">
        <v>0.17749999999999999</v>
      </c>
      <c r="BX225">
        <v>-7.0000000000000007E-2</v>
      </c>
      <c r="BZ225">
        <v>7.0000000000000007E-2</v>
      </c>
      <c r="CA225">
        <v>0</v>
      </c>
      <c r="CB225">
        <v>0</v>
      </c>
      <c r="CC225">
        <v>5.3849999999999998</v>
      </c>
      <c r="CD225">
        <v>0.17749999999999999</v>
      </c>
    </row>
    <row r="226" spans="1:82">
      <c r="A226" s="22">
        <v>43678</v>
      </c>
      <c r="B226">
        <v>6.6291909233254009E-2</v>
      </c>
      <c r="D226" s="22">
        <v>42552</v>
      </c>
      <c r="E226">
        <v>71.099999999999994</v>
      </c>
      <c r="F226">
        <v>76.099999999999994</v>
      </c>
      <c r="G226">
        <v>81.099999999999994</v>
      </c>
      <c r="I226">
        <v>35.049999999999997</v>
      </c>
      <c r="J226">
        <v>40.049999999999997</v>
      </c>
      <c r="K226">
        <v>45.05</v>
      </c>
      <c r="M226" s="22">
        <v>43435</v>
      </c>
      <c r="N226">
        <v>70.349999999999994</v>
      </c>
      <c r="O226">
        <v>75.349999999999994</v>
      </c>
      <c r="P226">
        <v>80.349999999999994</v>
      </c>
      <c r="R226">
        <v>51.512500000000003</v>
      </c>
      <c r="S226">
        <v>56.512500000000003</v>
      </c>
      <c r="T226">
        <v>61.512500000000003</v>
      </c>
      <c r="V226">
        <v>0</v>
      </c>
      <c r="W226">
        <v>0</v>
      </c>
      <c r="X226">
        <v>0</v>
      </c>
      <c r="Z226">
        <v>1E-4</v>
      </c>
      <c r="AA226">
        <v>0.24692101634591246</v>
      </c>
      <c r="AB226">
        <v>1E-4</v>
      </c>
      <c r="AD226">
        <v>1E-4</v>
      </c>
      <c r="AE226">
        <v>0.12346050817295623</v>
      </c>
      <c r="AF226">
        <v>1E-4</v>
      </c>
      <c r="AH226">
        <v>1E-4</v>
      </c>
      <c r="AI226">
        <v>1.7</v>
      </c>
      <c r="AJ226">
        <v>1E-4</v>
      </c>
      <c r="AL226">
        <v>1E-4</v>
      </c>
      <c r="AM226">
        <v>0.85</v>
      </c>
      <c r="AN226">
        <v>1E-4</v>
      </c>
      <c r="AP226">
        <v>73</v>
      </c>
      <c r="AQ226">
        <v>0.35</v>
      </c>
      <c r="BQ226">
        <v>43586</v>
      </c>
      <c r="BR226">
        <v>5.35</v>
      </c>
      <c r="BS226">
        <v>5.3550000000000004</v>
      </c>
      <c r="BT226">
        <v>5.36</v>
      </c>
      <c r="BU226">
        <v>0.16250000000000001</v>
      </c>
      <c r="BV226">
        <v>0.17</v>
      </c>
      <c r="BW226">
        <v>0.17749999999999999</v>
      </c>
      <c r="BX226">
        <v>-7.0000000000000007E-2</v>
      </c>
      <c r="BZ226">
        <v>7.0000000000000007E-2</v>
      </c>
      <c r="CA226">
        <v>0</v>
      </c>
      <c r="CB226">
        <v>0</v>
      </c>
      <c r="CC226">
        <v>5.35</v>
      </c>
      <c r="CD226">
        <v>0.17749999999999999</v>
      </c>
    </row>
    <row r="227" spans="1:82">
      <c r="A227" s="22">
        <v>43709</v>
      </c>
      <c r="B227">
        <v>6.6309461564586031E-2</v>
      </c>
      <c r="D227" s="22">
        <v>42583</v>
      </c>
      <c r="E227">
        <v>84.1</v>
      </c>
      <c r="F227">
        <v>89.1</v>
      </c>
      <c r="G227">
        <v>94.1</v>
      </c>
      <c r="I227">
        <v>37.049999999999997</v>
      </c>
      <c r="J227">
        <v>42.05</v>
      </c>
      <c r="K227">
        <v>47.05</v>
      </c>
      <c r="M227" s="22">
        <v>43466</v>
      </c>
      <c r="N227">
        <v>82.9</v>
      </c>
      <c r="O227">
        <v>87.9</v>
      </c>
      <c r="P227">
        <v>92.9</v>
      </c>
      <c r="R227">
        <v>60.924999999999997</v>
      </c>
      <c r="S227">
        <v>65.924999999999997</v>
      </c>
      <c r="T227">
        <v>70.924999999999997</v>
      </c>
      <c r="V227">
        <v>0</v>
      </c>
      <c r="W227">
        <v>0</v>
      </c>
      <c r="X227">
        <v>0</v>
      </c>
      <c r="Z227">
        <v>1E-4</v>
      </c>
      <c r="AA227">
        <v>0.23259468646852166</v>
      </c>
      <c r="AB227">
        <v>1E-4</v>
      </c>
      <c r="AD227">
        <v>1E-4</v>
      </c>
      <c r="AE227">
        <v>0.11629734323426083</v>
      </c>
      <c r="AF227">
        <v>1E-4</v>
      </c>
      <c r="AH227">
        <v>1E-4</v>
      </c>
      <c r="AI227">
        <v>1.6</v>
      </c>
      <c r="AJ227">
        <v>1E-4</v>
      </c>
      <c r="AL227">
        <v>1E-4</v>
      </c>
      <c r="AM227">
        <v>0.8</v>
      </c>
      <c r="AN227">
        <v>1E-4</v>
      </c>
      <c r="AP227">
        <v>73</v>
      </c>
      <c r="AQ227">
        <v>0.35</v>
      </c>
      <c r="BQ227">
        <v>43617</v>
      </c>
      <c r="BR227">
        <v>5.37</v>
      </c>
      <c r="BS227">
        <v>5.375</v>
      </c>
      <c r="BT227">
        <v>5.38</v>
      </c>
      <c r="BU227">
        <v>0.16250000000000001</v>
      </c>
      <c r="BV227">
        <v>0.17</v>
      </c>
      <c r="BW227">
        <v>0.17749999999999999</v>
      </c>
      <c r="BX227">
        <v>-7.0000000000000007E-2</v>
      </c>
      <c r="BZ227">
        <v>7.0000000000000007E-2</v>
      </c>
      <c r="CA227">
        <v>0</v>
      </c>
      <c r="CB227">
        <v>0</v>
      </c>
      <c r="CC227">
        <v>5.37</v>
      </c>
      <c r="CD227">
        <v>0.17749999999999999</v>
      </c>
    </row>
    <row r="228" spans="1:82">
      <c r="A228" s="22">
        <v>43739</v>
      </c>
      <c r="B228">
        <v>6.6326447691779006E-2</v>
      </c>
      <c r="D228" s="22">
        <v>42614</v>
      </c>
      <c r="E228">
        <v>72.099999999999994</v>
      </c>
      <c r="F228">
        <v>77.099999999999994</v>
      </c>
      <c r="G228">
        <v>82.1</v>
      </c>
      <c r="I228">
        <v>35.049999999999997</v>
      </c>
      <c r="J228">
        <v>40.049999999999997</v>
      </c>
      <c r="K228">
        <v>45.05</v>
      </c>
      <c r="M228" s="22">
        <v>43497</v>
      </c>
      <c r="N228">
        <v>74.900000000000006</v>
      </c>
      <c r="O228">
        <v>79.900000000000006</v>
      </c>
      <c r="P228">
        <v>84.9</v>
      </c>
      <c r="R228">
        <v>54.924999999999997</v>
      </c>
      <c r="S228">
        <v>59.924999999999997</v>
      </c>
      <c r="T228">
        <v>64.924999999999997</v>
      </c>
      <c r="V228">
        <v>0</v>
      </c>
      <c r="W228">
        <v>0</v>
      </c>
      <c r="X228">
        <v>0</v>
      </c>
      <c r="Z228">
        <v>1E-4</v>
      </c>
      <c r="AA228">
        <v>0.2350274192983354</v>
      </c>
      <c r="AB228">
        <v>1E-4</v>
      </c>
      <c r="AD228">
        <v>1E-4</v>
      </c>
      <c r="AE228">
        <v>0.1175137096491677</v>
      </c>
      <c r="AF228">
        <v>1E-4</v>
      </c>
      <c r="AH228">
        <v>1E-4</v>
      </c>
      <c r="AI228">
        <v>1.8</v>
      </c>
      <c r="AJ228">
        <v>1E-4</v>
      </c>
      <c r="AL228">
        <v>1E-4</v>
      </c>
      <c r="AM228">
        <v>0.9</v>
      </c>
      <c r="AN228">
        <v>1E-4</v>
      </c>
      <c r="AP228">
        <v>73</v>
      </c>
      <c r="AQ228">
        <v>0.35</v>
      </c>
      <c r="BQ228">
        <v>43647</v>
      </c>
      <c r="BR228">
        <v>5.3629999999999995</v>
      </c>
      <c r="BS228">
        <v>5.3679999999999994</v>
      </c>
      <c r="BT228">
        <v>5.3729999999999993</v>
      </c>
      <c r="BU228">
        <v>0.16250000000000001</v>
      </c>
      <c r="BV228">
        <v>0.17</v>
      </c>
      <c r="BW228">
        <v>0.17749999999999999</v>
      </c>
      <c r="BX228">
        <v>-7.0000000000000007E-2</v>
      </c>
      <c r="BZ228">
        <v>7.0000000000000007E-2</v>
      </c>
      <c r="CA228">
        <v>0</v>
      </c>
      <c r="CB228">
        <v>0</v>
      </c>
      <c r="CC228">
        <v>5.3629999999999995</v>
      </c>
      <c r="CD228">
        <v>0.17749999999999999</v>
      </c>
    </row>
    <row r="229" spans="1:82">
      <c r="A229" s="22">
        <v>43770</v>
      </c>
      <c r="B229">
        <v>6.6344000023312019E-2</v>
      </c>
      <c r="D229" s="22">
        <v>42644</v>
      </c>
      <c r="E229">
        <v>50.25</v>
      </c>
      <c r="F229">
        <v>55.25</v>
      </c>
      <c r="G229">
        <v>60.25</v>
      </c>
      <c r="I229">
        <v>33.450000000000003</v>
      </c>
      <c r="J229">
        <v>38.450000000000003</v>
      </c>
      <c r="K229">
        <v>43.45</v>
      </c>
      <c r="M229" s="22">
        <v>43525</v>
      </c>
      <c r="N229">
        <v>68.900000000000006</v>
      </c>
      <c r="O229">
        <v>73.900000000000006</v>
      </c>
      <c r="P229">
        <v>78.900000000000006</v>
      </c>
      <c r="R229">
        <v>50.424999999999997</v>
      </c>
      <c r="S229">
        <v>55.424999999999997</v>
      </c>
      <c r="T229">
        <v>60.424999999999997</v>
      </c>
      <c r="V229">
        <v>0</v>
      </c>
      <c r="W229">
        <v>0</v>
      </c>
      <c r="X229">
        <v>0</v>
      </c>
      <c r="Z229">
        <v>1E-4</v>
      </c>
      <c r="AA229">
        <v>0.23852910049574869</v>
      </c>
      <c r="AB229">
        <v>1E-4</v>
      </c>
      <c r="AD229">
        <v>1E-4</v>
      </c>
      <c r="AE229">
        <v>0.11926455024787434</v>
      </c>
      <c r="AF229">
        <v>1E-4</v>
      </c>
      <c r="AH229">
        <v>1E-4</v>
      </c>
      <c r="AI229">
        <v>1.95</v>
      </c>
      <c r="AJ229">
        <v>1E-4</v>
      </c>
      <c r="AL229">
        <v>1E-4</v>
      </c>
      <c r="AM229">
        <v>0.97499999999999998</v>
      </c>
      <c r="AN229">
        <v>1E-4</v>
      </c>
      <c r="AP229">
        <v>74</v>
      </c>
      <c r="AQ229">
        <v>0.35</v>
      </c>
      <c r="BQ229">
        <v>43678</v>
      </c>
      <c r="BR229">
        <v>5.3650000000000002</v>
      </c>
      <c r="BS229">
        <v>5.37</v>
      </c>
      <c r="BT229">
        <v>5.375</v>
      </c>
      <c r="BU229">
        <v>0.16250000000000001</v>
      </c>
      <c r="BV229">
        <v>0.17</v>
      </c>
      <c r="BW229">
        <v>0.17749999999999999</v>
      </c>
      <c r="BX229">
        <v>-7.0000000000000007E-2</v>
      </c>
      <c r="BZ229">
        <v>7.0000000000000007E-2</v>
      </c>
      <c r="CA229">
        <v>0</v>
      </c>
      <c r="CB229">
        <v>0</v>
      </c>
      <c r="CC229">
        <v>5.3650000000000002</v>
      </c>
      <c r="CD229">
        <v>0.17749999999999999</v>
      </c>
    </row>
    <row r="230" spans="1:82">
      <c r="A230" s="22">
        <v>43800</v>
      </c>
      <c r="B230">
        <v>6.636098615069902E-2</v>
      </c>
      <c r="D230" s="22">
        <v>42675</v>
      </c>
      <c r="E230">
        <v>49.25</v>
      </c>
      <c r="F230">
        <v>54.25</v>
      </c>
      <c r="G230">
        <v>59.25</v>
      </c>
      <c r="I230">
        <v>30.45</v>
      </c>
      <c r="J230">
        <v>35.450000000000003</v>
      </c>
      <c r="K230">
        <v>40.450000000000003</v>
      </c>
      <c r="M230" s="22">
        <v>43556</v>
      </c>
      <c r="N230">
        <v>66.8</v>
      </c>
      <c r="O230">
        <v>71.8</v>
      </c>
      <c r="P230">
        <v>76.8</v>
      </c>
      <c r="R230">
        <v>48.85</v>
      </c>
      <c r="S230">
        <v>53.85</v>
      </c>
      <c r="T230">
        <v>58.85</v>
      </c>
      <c r="V230">
        <v>0</v>
      </c>
      <c r="W230">
        <v>0</v>
      </c>
      <c r="X230">
        <v>0</v>
      </c>
      <c r="Z230">
        <v>1E-4</v>
      </c>
      <c r="AA230">
        <v>0.23086023229628308</v>
      </c>
      <c r="AB230">
        <v>1E-4</v>
      </c>
      <c r="AD230">
        <v>1E-4</v>
      </c>
      <c r="AE230">
        <v>0.11543011614814154</v>
      </c>
      <c r="AF230">
        <v>1E-4</v>
      </c>
      <c r="AH230">
        <v>1E-4</v>
      </c>
      <c r="AI230">
        <v>2</v>
      </c>
      <c r="AJ230">
        <v>1E-4</v>
      </c>
      <c r="AL230">
        <v>1E-4</v>
      </c>
      <c r="AM230">
        <v>1</v>
      </c>
      <c r="AN230">
        <v>1E-4</v>
      </c>
      <c r="AP230">
        <v>74</v>
      </c>
      <c r="AQ230">
        <v>0.35</v>
      </c>
      <c r="BQ230">
        <v>43709</v>
      </c>
      <c r="BR230">
        <v>5.3820000000000006</v>
      </c>
      <c r="BS230">
        <v>5.3870000000000005</v>
      </c>
      <c r="BT230">
        <v>5.3920000000000003</v>
      </c>
      <c r="BU230">
        <v>0.16250000000000001</v>
      </c>
      <c r="BV230">
        <v>0.17</v>
      </c>
      <c r="BW230">
        <v>0.17749999999999999</v>
      </c>
      <c r="BX230">
        <v>-7.0000000000000007E-2</v>
      </c>
      <c r="BZ230">
        <v>7.0000000000000007E-2</v>
      </c>
      <c r="CA230">
        <v>0</v>
      </c>
      <c r="CB230">
        <v>0</v>
      </c>
      <c r="CC230">
        <v>5.3820000000000006</v>
      </c>
      <c r="CD230">
        <v>0.17749999999999999</v>
      </c>
    </row>
    <row r="231" spans="1:82">
      <c r="A231" s="22">
        <v>43831</v>
      </c>
      <c r="B231">
        <v>6.6378538482432012E-2</v>
      </c>
      <c r="D231" s="22">
        <v>42705</v>
      </c>
      <c r="E231">
        <v>48.25</v>
      </c>
      <c r="F231">
        <v>53.25</v>
      </c>
      <c r="G231">
        <v>58.25</v>
      </c>
      <c r="I231">
        <v>30.45</v>
      </c>
      <c r="J231">
        <v>35.450000000000003</v>
      </c>
      <c r="K231">
        <v>40.450000000000003</v>
      </c>
      <c r="M231" s="22">
        <v>43586</v>
      </c>
      <c r="N231">
        <v>66.8</v>
      </c>
      <c r="O231">
        <v>71.8</v>
      </c>
      <c r="P231">
        <v>76.8</v>
      </c>
      <c r="R231">
        <v>48.85</v>
      </c>
      <c r="S231">
        <v>53.85</v>
      </c>
      <c r="T231">
        <v>58.85</v>
      </c>
      <c r="V231">
        <v>0</v>
      </c>
      <c r="W231">
        <v>0</v>
      </c>
      <c r="X231">
        <v>0</v>
      </c>
      <c r="Z231">
        <v>1E-4</v>
      </c>
      <c r="AA231">
        <v>0.23080761295349705</v>
      </c>
      <c r="AB231">
        <v>1E-4</v>
      </c>
      <c r="AD231">
        <v>1E-4</v>
      </c>
      <c r="AE231">
        <v>0.11540380647674853</v>
      </c>
      <c r="AF231">
        <v>1E-4</v>
      </c>
      <c r="AH231">
        <v>1E-4</v>
      </c>
      <c r="AI231">
        <v>2.15</v>
      </c>
      <c r="AJ231">
        <v>1E-4</v>
      </c>
      <c r="AL231">
        <v>1E-4</v>
      </c>
      <c r="AM231">
        <v>1.075</v>
      </c>
      <c r="AN231">
        <v>1E-4</v>
      </c>
      <c r="AP231">
        <v>74</v>
      </c>
      <c r="AQ231">
        <v>0.35</v>
      </c>
      <c r="BQ231">
        <v>43739</v>
      </c>
      <c r="BR231">
        <v>5.3920000000000003</v>
      </c>
      <c r="BS231">
        <v>5.3970000000000002</v>
      </c>
      <c r="BT231">
        <v>5.4020000000000001</v>
      </c>
      <c r="BU231">
        <v>0.16250000000000001</v>
      </c>
      <c r="BV231">
        <v>0.17</v>
      </c>
      <c r="BW231">
        <v>0.17749999999999999</v>
      </c>
      <c r="BX231">
        <v>-7.0000000000000007E-2</v>
      </c>
      <c r="BZ231">
        <v>7.0000000000000007E-2</v>
      </c>
      <c r="CA231">
        <v>0</v>
      </c>
      <c r="CB231">
        <v>0</v>
      </c>
      <c r="CC231">
        <v>5.3920000000000003</v>
      </c>
      <c r="CD231">
        <v>0.17749999999999999</v>
      </c>
    </row>
    <row r="232" spans="1:82">
      <c r="A232" s="22">
        <v>43862</v>
      </c>
      <c r="B232">
        <v>6.6396090814267991E-2</v>
      </c>
      <c r="D232" s="22">
        <v>42736</v>
      </c>
      <c r="E232">
        <v>49.8</v>
      </c>
      <c r="F232">
        <v>54.8</v>
      </c>
      <c r="G232">
        <v>59.8</v>
      </c>
      <c r="I232">
        <v>34.450000000000003</v>
      </c>
      <c r="J232">
        <v>39.450000000000003</v>
      </c>
      <c r="K232">
        <v>44.45</v>
      </c>
      <c r="M232" s="22">
        <v>43617</v>
      </c>
      <c r="N232">
        <v>70.8</v>
      </c>
      <c r="O232">
        <v>75.8</v>
      </c>
      <c r="P232">
        <v>80.8</v>
      </c>
      <c r="R232">
        <v>51.85</v>
      </c>
      <c r="S232">
        <v>56.85</v>
      </c>
      <c r="T232">
        <v>61.85</v>
      </c>
      <c r="V232">
        <v>0</v>
      </c>
      <c r="W232">
        <v>0</v>
      </c>
      <c r="X232">
        <v>0</v>
      </c>
      <c r="Z232">
        <v>1E-4</v>
      </c>
      <c r="AA232">
        <v>0.25463867223694031</v>
      </c>
      <c r="AB232">
        <v>1E-4</v>
      </c>
      <c r="AD232">
        <v>1E-4</v>
      </c>
      <c r="AE232">
        <v>0.12731933611847016</v>
      </c>
      <c r="AF232">
        <v>1E-4</v>
      </c>
      <c r="AH232">
        <v>1E-4</v>
      </c>
      <c r="AI232">
        <v>1.95</v>
      </c>
      <c r="AJ232">
        <v>1E-4</v>
      </c>
      <c r="AL232">
        <v>1E-4</v>
      </c>
      <c r="AM232">
        <v>0.97499999999999998</v>
      </c>
      <c r="AN232">
        <v>1E-4</v>
      </c>
      <c r="AP232">
        <v>75</v>
      </c>
      <c r="AQ232">
        <v>0.35</v>
      </c>
      <c r="BQ232">
        <v>43770</v>
      </c>
      <c r="BR232">
        <v>5.5370000000000008</v>
      </c>
      <c r="BS232">
        <v>5.5420000000000007</v>
      </c>
      <c r="BT232">
        <v>5.5470000000000006</v>
      </c>
      <c r="BU232">
        <v>0.16250000000000001</v>
      </c>
      <c r="BV232">
        <v>0.17</v>
      </c>
      <c r="BW232">
        <v>0.17749999999999999</v>
      </c>
      <c r="BX232">
        <v>-7.0000000000000007E-2</v>
      </c>
      <c r="BZ232">
        <v>7.0000000000000007E-2</v>
      </c>
      <c r="CA232">
        <v>0</v>
      </c>
      <c r="CB232">
        <v>0</v>
      </c>
      <c r="CC232">
        <v>5.5370000000000008</v>
      </c>
      <c r="CD232">
        <v>0.17749999999999999</v>
      </c>
    </row>
    <row r="233" spans="1:82">
      <c r="A233" s="22">
        <v>43891</v>
      </c>
      <c r="B233">
        <v>6.6412510737690014E-2</v>
      </c>
      <c r="D233" s="22">
        <v>42767</v>
      </c>
      <c r="E233">
        <v>47.8</v>
      </c>
      <c r="F233">
        <v>52.8</v>
      </c>
      <c r="G233">
        <v>57.8</v>
      </c>
      <c r="I233">
        <v>33.450000000000003</v>
      </c>
      <c r="J233">
        <v>38.450000000000003</v>
      </c>
      <c r="K233">
        <v>43.45</v>
      </c>
      <c r="M233" s="22">
        <v>43647</v>
      </c>
      <c r="N233">
        <v>106.75</v>
      </c>
      <c r="O233">
        <v>111.75</v>
      </c>
      <c r="P233">
        <v>116.75</v>
      </c>
      <c r="R233">
        <v>73.1875</v>
      </c>
      <c r="S233">
        <v>78.1875</v>
      </c>
      <c r="T233">
        <v>83.1875</v>
      </c>
      <c r="V233">
        <v>0</v>
      </c>
      <c r="W233">
        <v>0</v>
      </c>
      <c r="X233">
        <v>0</v>
      </c>
      <c r="Z233">
        <v>1E-4</v>
      </c>
      <c r="AA233">
        <v>0.25476899056582747</v>
      </c>
      <c r="AB233">
        <v>1E-4</v>
      </c>
      <c r="AD233">
        <v>1E-4</v>
      </c>
      <c r="AE233">
        <v>0.12738449528291373</v>
      </c>
      <c r="AF233">
        <v>1E-4</v>
      </c>
      <c r="AH233">
        <v>1E-4</v>
      </c>
      <c r="AI233">
        <v>2.1</v>
      </c>
      <c r="AJ233">
        <v>1E-4</v>
      </c>
      <c r="AL233">
        <v>1E-4</v>
      </c>
      <c r="AM233">
        <v>1.05</v>
      </c>
      <c r="AN233">
        <v>1E-4</v>
      </c>
      <c r="AP233">
        <v>75</v>
      </c>
      <c r="AQ233">
        <v>0.35</v>
      </c>
      <c r="BQ233">
        <v>43800</v>
      </c>
      <c r="BR233">
        <v>5.6770000000000005</v>
      </c>
      <c r="BS233">
        <v>5.6820000000000004</v>
      </c>
      <c r="BT233">
        <v>5.6870000000000003</v>
      </c>
      <c r="BU233">
        <v>0.16250000000000001</v>
      </c>
      <c r="BV233">
        <v>0.17</v>
      </c>
      <c r="BW233">
        <v>0.17749999999999999</v>
      </c>
      <c r="BX233">
        <v>-7.0000000000000007E-2</v>
      </c>
      <c r="BZ233">
        <v>7.0000000000000007E-2</v>
      </c>
      <c r="CA233">
        <v>0</v>
      </c>
      <c r="CB233">
        <v>0</v>
      </c>
      <c r="CC233">
        <v>5.6770000000000005</v>
      </c>
      <c r="CD233">
        <v>0.17749999999999999</v>
      </c>
    </row>
    <row r="234" spans="1:82">
      <c r="A234" s="22">
        <v>43922</v>
      </c>
      <c r="B234">
        <v>6.6430063069723003E-2</v>
      </c>
      <c r="D234" s="22">
        <v>42795</v>
      </c>
      <c r="E234">
        <v>46.8</v>
      </c>
      <c r="F234">
        <v>51.8</v>
      </c>
      <c r="G234">
        <v>56.8</v>
      </c>
      <c r="I234">
        <v>31.45</v>
      </c>
      <c r="J234">
        <v>36.450000000000003</v>
      </c>
      <c r="K234">
        <v>41.45</v>
      </c>
      <c r="M234" s="22">
        <v>43678</v>
      </c>
      <c r="N234">
        <v>123.75</v>
      </c>
      <c r="O234">
        <v>128.75</v>
      </c>
      <c r="P234">
        <v>133.75</v>
      </c>
      <c r="R234">
        <v>85.9375</v>
      </c>
      <c r="S234">
        <v>90.9375</v>
      </c>
      <c r="T234">
        <v>95.9375</v>
      </c>
      <c r="V234">
        <v>0</v>
      </c>
      <c r="W234">
        <v>0</v>
      </c>
      <c r="X234">
        <v>0</v>
      </c>
      <c r="Z234">
        <v>1E-4</v>
      </c>
      <c r="AA234">
        <v>0.27300750602776963</v>
      </c>
      <c r="AB234">
        <v>1E-4</v>
      </c>
      <c r="AD234">
        <v>1E-4</v>
      </c>
      <c r="AE234">
        <v>0.13650375301388482</v>
      </c>
      <c r="AF234">
        <v>1E-4</v>
      </c>
      <c r="AH234">
        <v>1E-4</v>
      </c>
      <c r="AI234">
        <v>2.85</v>
      </c>
      <c r="AJ234">
        <v>1E-4</v>
      </c>
      <c r="AL234">
        <v>1E-4</v>
      </c>
      <c r="AM234">
        <v>1.425</v>
      </c>
      <c r="AN234">
        <v>1E-4</v>
      </c>
      <c r="AP234">
        <v>75</v>
      </c>
      <c r="AQ234">
        <v>0.35</v>
      </c>
      <c r="BQ234">
        <v>43831</v>
      </c>
      <c r="BR234">
        <v>5.9950000000000001</v>
      </c>
      <c r="BS234">
        <v>6</v>
      </c>
      <c r="BT234">
        <v>6.0049999999999999</v>
      </c>
      <c r="BU234">
        <v>0.16250000000000001</v>
      </c>
      <c r="BV234">
        <v>0.17</v>
      </c>
      <c r="BW234">
        <v>0.17749999999999999</v>
      </c>
      <c r="BX234">
        <v>-7.0000000000000007E-2</v>
      </c>
      <c r="BZ234">
        <v>7.0000000000000007E-2</v>
      </c>
      <c r="CA234">
        <v>0</v>
      </c>
      <c r="CB234">
        <v>0</v>
      </c>
      <c r="CC234">
        <v>5.9950000000000001</v>
      </c>
      <c r="CD234">
        <v>0.17749999999999999</v>
      </c>
    </row>
    <row r="235" spans="1:82">
      <c r="A235" s="22">
        <v>43952</v>
      </c>
      <c r="B235">
        <v>6.6447049197595004E-2</v>
      </c>
      <c r="D235" s="22">
        <v>42826</v>
      </c>
      <c r="E235">
        <v>44.7</v>
      </c>
      <c r="F235">
        <v>49.7</v>
      </c>
      <c r="G235">
        <v>54.7</v>
      </c>
      <c r="I235">
        <v>31.45</v>
      </c>
      <c r="J235">
        <v>36.450000000000003</v>
      </c>
      <c r="K235">
        <v>41.45</v>
      </c>
      <c r="M235" s="22">
        <v>43709</v>
      </c>
      <c r="N235">
        <v>109.75</v>
      </c>
      <c r="O235">
        <v>114.75</v>
      </c>
      <c r="P235">
        <v>119.75</v>
      </c>
      <c r="R235">
        <v>75.4375</v>
      </c>
      <c r="S235">
        <v>80.4375</v>
      </c>
      <c r="T235">
        <v>85.4375</v>
      </c>
      <c r="V235">
        <v>0</v>
      </c>
      <c r="W235">
        <v>0</v>
      </c>
      <c r="X235">
        <v>0</v>
      </c>
      <c r="Z235">
        <v>1E-4</v>
      </c>
      <c r="AA235">
        <v>0.26079559270290509</v>
      </c>
      <c r="AB235">
        <v>1E-4</v>
      </c>
      <c r="AD235">
        <v>1E-4</v>
      </c>
      <c r="AE235">
        <v>0.13039779635145254</v>
      </c>
      <c r="AF235">
        <v>1E-4</v>
      </c>
      <c r="AH235">
        <v>1E-4</v>
      </c>
      <c r="AI235">
        <v>2.95</v>
      </c>
      <c r="AJ235">
        <v>1E-4</v>
      </c>
      <c r="AL235">
        <v>1E-4</v>
      </c>
      <c r="AM235">
        <v>1.4750000000000001</v>
      </c>
      <c r="AN235">
        <v>1E-4</v>
      </c>
      <c r="AP235">
        <v>76</v>
      </c>
      <c r="AQ235">
        <v>0.35</v>
      </c>
      <c r="BQ235">
        <v>43862</v>
      </c>
      <c r="BR235">
        <v>5.85</v>
      </c>
      <c r="BS235">
        <v>5.8550000000000004</v>
      </c>
      <c r="BT235">
        <v>5.86</v>
      </c>
      <c r="BU235">
        <v>0.16250000000000001</v>
      </c>
      <c r="BV235">
        <v>0.17</v>
      </c>
      <c r="BW235">
        <v>0.17749999999999999</v>
      </c>
      <c r="BX235">
        <v>-7.0000000000000007E-2</v>
      </c>
      <c r="BZ235">
        <v>7.0000000000000007E-2</v>
      </c>
      <c r="CA235">
        <v>0</v>
      </c>
      <c r="CB235">
        <v>0</v>
      </c>
      <c r="CC235">
        <v>5.85</v>
      </c>
      <c r="CD235">
        <v>0.17749999999999999</v>
      </c>
    </row>
    <row r="236" spans="1:82">
      <c r="A236" s="22">
        <v>43983</v>
      </c>
      <c r="B236">
        <v>6.6464601529828013E-2</v>
      </c>
      <c r="D236" s="22">
        <v>42856</v>
      </c>
      <c r="E236">
        <v>46.7</v>
      </c>
      <c r="F236">
        <v>51.7</v>
      </c>
      <c r="G236">
        <v>56.7</v>
      </c>
      <c r="I236">
        <v>27.45</v>
      </c>
      <c r="J236">
        <v>32.450000000000003</v>
      </c>
      <c r="K236">
        <v>37.450000000000003</v>
      </c>
      <c r="M236" s="22">
        <v>43739</v>
      </c>
      <c r="N236">
        <v>81.400000000000006</v>
      </c>
      <c r="O236">
        <v>86.4</v>
      </c>
      <c r="P236">
        <v>91.4</v>
      </c>
      <c r="R236">
        <v>59.8</v>
      </c>
      <c r="S236">
        <v>64.8</v>
      </c>
      <c r="T236">
        <v>69.8</v>
      </c>
      <c r="V236">
        <v>0</v>
      </c>
      <c r="W236">
        <v>0</v>
      </c>
      <c r="X236">
        <v>0</v>
      </c>
      <c r="Z236">
        <v>1E-4</v>
      </c>
      <c r="AA236">
        <v>0.2448383511556122</v>
      </c>
      <c r="AB236">
        <v>1E-4</v>
      </c>
      <c r="AD236">
        <v>1E-4</v>
      </c>
      <c r="AE236">
        <v>0.1224191755778061</v>
      </c>
      <c r="AF236">
        <v>1E-4</v>
      </c>
      <c r="AH236">
        <v>1E-4</v>
      </c>
      <c r="AI236">
        <v>2.65</v>
      </c>
      <c r="AJ236">
        <v>1E-4</v>
      </c>
      <c r="AL236">
        <v>1E-4</v>
      </c>
      <c r="AM236">
        <v>1.325</v>
      </c>
      <c r="AN236">
        <v>1E-4</v>
      </c>
      <c r="AP236">
        <v>76</v>
      </c>
      <c r="AQ236">
        <v>0.35</v>
      </c>
      <c r="BQ236">
        <v>43891</v>
      </c>
      <c r="BR236">
        <v>5.7149999999999999</v>
      </c>
      <c r="BS236">
        <v>5.72</v>
      </c>
      <c r="BT236">
        <v>5.7249999999999996</v>
      </c>
      <c r="BU236">
        <v>0.16250000000000001</v>
      </c>
      <c r="BV236">
        <v>0.17</v>
      </c>
      <c r="BW236">
        <v>0.17749999999999999</v>
      </c>
      <c r="BX236">
        <v>-7.0000000000000007E-2</v>
      </c>
      <c r="BZ236">
        <v>7.0000000000000007E-2</v>
      </c>
      <c r="CA236">
        <v>0</v>
      </c>
      <c r="CB236">
        <v>0</v>
      </c>
      <c r="CC236">
        <v>5.7149999999999999</v>
      </c>
      <c r="CD236">
        <v>0.17749999999999999</v>
      </c>
    </row>
    <row r="237" spans="1:82">
      <c r="A237" s="22">
        <v>44013</v>
      </c>
      <c r="B237">
        <v>6.6481587657894012E-2</v>
      </c>
      <c r="D237" s="22">
        <v>42887</v>
      </c>
      <c r="E237">
        <v>53.7</v>
      </c>
      <c r="F237">
        <v>58.7</v>
      </c>
      <c r="G237">
        <v>63.7</v>
      </c>
      <c r="I237">
        <v>30.45</v>
      </c>
      <c r="J237">
        <v>35.450000000000003</v>
      </c>
      <c r="K237">
        <v>40.450000000000003</v>
      </c>
      <c r="M237" s="22">
        <v>43770</v>
      </c>
      <c r="N237">
        <v>69.400000000000006</v>
      </c>
      <c r="O237">
        <v>74.400000000000006</v>
      </c>
      <c r="P237">
        <v>79.400000000000006</v>
      </c>
      <c r="R237">
        <v>50.8</v>
      </c>
      <c r="S237">
        <v>55.8</v>
      </c>
      <c r="T237">
        <v>60.8</v>
      </c>
      <c r="V237">
        <v>0</v>
      </c>
      <c r="W237">
        <v>0</v>
      </c>
      <c r="X237">
        <v>0</v>
      </c>
      <c r="Z237">
        <v>1E-4</v>
      </c>
      <c r="AA237">
        <v>0.24360530283663837</v>
      </c>
      <c r="AB237">
        <v>1E-4</v>
      </c>
      <c r="AD237">
        <v>1E-4</v>
      </c>
      <c r="AE237">
        <v>0.12180265141831918</v>
      </c>
      <c r="AF237">
        <v>1E-4</v>
      </c>
      <c r="AH237">
        <v>1E-4</v>
      </c>
      <c r="AI237">
        <v>1.9</v>
      </c>
      <c r="AJ237">
        <v>1E-4</v>
      </c>
      <c r="AL237">
        <v>1E-4</v>
      </c>
      <c r="AM237">
        <v>0.95</v>
      </c>
      <c r="AN237">
        <v>1E-4</v>
      </c>
      <c r="AP237">
        <v>76</v>
      </c>
      <c r="AQ237">
        <v>0.35</v>
      </c>
      <c r="BQ237">
        <v>43922</v>
      </c>
      <c r="BR237">
        <v>5.5549999999999997</v>
      </c>
      <c r="BS237">
        <v>5.56</v>
      </c>
      <c r="BT237">
        <v>5.5650000000000004</v>
      </c>
      <c r="BU237">
        <v>0.16250000000000001</v>
      </c>
      <c r="BV237">
        <v>0.17</v>
      </c>
      <c r="BW237">
        <v>0.17749999999999999</v>
      </c>
      <c r="BX237">
        <v>-7.0000000000000007E-2</v>
      </c>
      <c r="BZ237">
        <v>7.0000000000000007E-2</v>
      </c>
      <c r="CA237">
        <v>0</v>
      </c>
      <c r="CB237">
        <v>0</v>
      </c>
      <c r="CC237">
        <v>5.5549999999999997</v>
      </c>
      <c r="CD237">
        <v>0.17749999999999999</v>
      </c>
    </row>
    <row r="238" spans="1:82">
      <c r="A238" s="22">
        <v>44044</v>
      </c>
      <c r="B238">
        <v>6.6499139990329012E-2</v>
      </c>
      <c r="D238" s="22">
        <v>42917</v>
      </c>
      <c r="E238">
        <v>71.150000000000006</v>
      </c>
      <c r="F238">
        <v>76.150000000000006</v>
      </c>
      <c r="G238">
        <v>81.150000000000006</v>
      </c>
      <c r="I238">
        <v>35.049999999999997</v>
      </c>
      <c r="J238">
        <v>40.049999999999997</v>
      </c>
      <c r="K238">
        <v>45.05</v>
      </c>
      <c r="M238" s="22">
        <v>43800</v>
      </c>
      <c r="N238">
        <v>70.400000000000006</v>
      </c>
      <c r="O238">
        <v>75.400000000000006</v>
      </c>
      <c r="P238">
        <v>80.400000000000006</v>
      </c>
      <c r="R238">
        <v>51.55</v>
      </c>
      <c r="S238">
        <v>56.55</v>
      </c>
      <c r="T238">
        <v>61.55</v>
      </c>
      <c r="V238">
        <v>0</v>
      </c>
      <c r="W238">
        <v>0</v>
      </c>
      <c r="X238">
        <v>0</v>
      </c>
      <c r="Z238">
        <v>1E-4</v>
      </c>
      <c r="AA238">
        <v>0.2468326064345065</v>
      </c>
      <c r="AB238">
        <v>1E-4</v>
      </c>
      <c r="AD238">
        <v>1E-4</v>
      </c>
      <c r="AE238">
        <v>0.12341630321725325</v>
      </c>
      <c r="AF238">
        <v>1E-4</v>
      </c>
      <c r="AH238">
        <v>1E-4</v>
      </c>
      <c r="AI238">
        <v>1.7</v>
      </c>
      <c r="AJ238">
        <v>1E-4</v>
      </c>
      <c r="AL238">
        <v>1E-4</v>
      </c>
      <c r="AM238">
        <v>0.85</v>
      </c>
      <c r="AN238">
        <v>1E-4</v>
      </c>
      <c r="AP238">
        <v>77</v>
      </c>
      <c r="AQ238">
        <v>0.35</v>
      </c>
      <c r="BQ238">
        <v>43952</v>
      </c>
      <c r="BR238">
        <v>5.52</v>
      </c>
      <c r="BS238">
        <v>5.5250000000000004</v>
      </c>
      <c r="BT238">
        <v>5.53</v>
      </c>
      <c r="BU238">
        <v>0.16250000000000001</v>
      </c>
      <c r="BV238">
        <v>0.17</v>
      </c>
      <c r="BW238">
        <v>0.17749999999999999</v>
      </c>
      <c r="BX238">
        <v>-7.0000000000000007E-2</v>
      </c>
      <c r="BZ238">
        <v>7.0000000000000007E-2</v>
      </c>
      <c r="CA238">
        <v>0</v>
      </c>
      <c r="CB238">
        <v>0</v>
      </c>
      <c r="CC238">
        <v>5.52</v>
      </c>
      <c r="CD238">
        <v>0.17749999999999999</v>
      </c>
    </row>
    <row r="239" spans="1:82">
      <c r="A239" s="22">
        <v>44075</v>
      </c>
      <c r="B239">
        <v>6.6516692322866014E-2</v>
      </c>
      <c r="D239" s="22">
        <v>42948</v>
      </c>
      <c r="E239">
        <v>84.15</v>
      </c>
      <c r="F239">
        <v>89.15</v>
      </c>
      <c r="G239">
        <v>94.15</v>
      </c>
      <c r="I239">
        <v>37.049999999999997</v>
      </c>
      <c r="J239">
        <v>42.05</v>
      </c>
      <c r="K239">
        <v>47.05</v>
      </c>
      <c r="M239" s="22">
        <v>43831</v>
      </c>
      <c r="N239">
        <v>82.95</v>
      </c>
      <c r="O239">
        <v>87.95</v>
      </c>
      <c r="P239">
        <v>92.95</v>
      </c>
      <c r="R239">
        <v>60.962499999999999</v>
      </c>
      <c r="S239">
        <v>65.962500000000006</v>
      </c>
      <c r="T239">
        <v>70.962500000000006</v>
      </c>
      <c r="V239">
        <v>0</v>
      </c>
      <c r="W239">
        <v>0</v>
      </c>
      <c r="X239">
        <v>0</v>
      </c>
      <c r="Z239">
        <v>1E-4</v>
      </c>
      <c r="AA239">
        <v>0.33039867348889573</v>
      </c>
      <c r="AB239">
        <v>1E-4</v>
      </c>
      <c r="AD239">
        <v>1E-4</v>
      </c>
      <c r="AE239">
        <v>0.16519933674444787</v>
      </c>
      <c r="AF239">
        <v>1E-4</v>
      </c>
      <c r="AH239">
        <v>1E-4</v>
      </c>
      <c r="AI239">
        <v>1.6</v>
      </c>
      <c r="AJ239">
        <v>1E-4</v>
      </c>
      <c r="AL239">
        <v>1E-4</v>
      </c>
      <c r="AM239">
        <v>0.8</v>
      </c>
      <c r="AN239">
        <v>1E-4</v>
      </c>
      <c r="AP239">
        <v>77</v>
      </c>
      <c r="AQ239">
        <v>0.35</v>
      </c>
      <c r="BQ239">
        <v>43983</v>
      </c>
      <c r="BR239">
        <v>5.54</v>
      </c>
      <c r="BS239">
        <v>5.5449999999999999</v>
      </c>
      <c r="BT239">
        <v>5.55</v>
      </c>
      <c r="BU239">
        <v>0.16250000000000001</v>
      </c>
      <c r="BV239">
        <v>0.17</v>
      </c>
      <c r="BW239">
        <v>0.17749999999999999</v>
      </c>
      <c r="BX239">
        <v>-7.0000000000000007E-2</v>
      </c>
      <c r="BZ239">
        <v>7.0000000000000007E-2</v>
      </c>
      <c r="CA239">
        <v>0</v>
      </c>
      <c r="CB239">
        <v>0</v>
      </c>
      <c r="CC239">
        <v>5.54</v>
      </c>
      <c r="CD239">
        <v>0.17749999999999999</v>
      </c>
    </row>
    <row r="240" spans="1:82">
      <c r="A240" s="22">
        <v>44105</v>
      </c>
      <c r="B240">
        <v>6.6533678451224015E-2</v>
      </c>
      <c r="D240" s="22">
        <v>42979</v>
      </c>
      <c r="E240">
        <v>72.150000000000006</v>
      </c>
      <c r="F240">
        <v>77.150000000000006</v>
      </c>
      <c r="G240">
        <v>82.15</v>
      </c>
      <c r="I240">
        <v>35.049999999999997</v>
      </c>
      <c r="J240">
        <v>40.049999999999997</v>
      </c>
      <c r="K240">
        <v>45.05</v>
      </c>
      <c r="M240" s="22">
        <v>43862</v>
      </c>
      <c r="N240">
        <v>74.95</v>
      </c>
      <c r="O240">
        <v>79.95</v>
      </c>
      <c r="P240">
        <v>84.95</v>
      </c>
      <c r="R240">
        <v>54.962499999999999</v>
      </c>
      <c r="S240">
        <v>59.962499999999999</v>
      </c>
      <c r="T240">
        <v>64.962500000000006</v>
      </c>
      <c r="V240">
        <v>0</v>
      </c>
      <c r="W240">
        <v>0</v>
      </c>
      <c r="X240">
        <v>0</v>
      </c>
      <c r="Z240">
        <v>1E-4</v>
      </c>
      <c r="AA240">
        <v>0.31404491898574433</v>
      </c>
      <c r="AB240">
        <v>1E-4</v>
      </c>
      <c r="AD240">
        <v>1E-4</v>
      </c>
      <c r="AE240">
        <v>0.15702245949287216</v>
      </c>
      <c r="AF240">
        <v>1E-4</v>
      </c>
      <c r="AH240">
        <v>1E-4</v>
      </c>
      <c r="AI240">
        <v>1.8</v>
      </c>
      <c r="AJ240">
        <v>1E-4</v>
      </c>
      <c r="AL240">
        <v>1E-4</v>
      </c>
      <c r="AM240">
        <v>0.9</v>
      </c>
      <c r="AN240">
        <v>1E-4</v>
      </c>
      <c r="AP240">
        <v>77</v>
      </c>
      <c r="AQ240">
        <v>0.35</v>
      </c>
      <c r="BQ240">
        <v>44013</v>
      </c>
      <c r="BR240">
        <v>5.5330000000000004</v>
      </c>
      <c r="BS240">
        <v>5.5380000000000011</v>
      </c>
      <c r="BT240">
        <v>5.543000000000001</v>
      </c>
      <c r="BU240">
        <v>0.16250000000000001</v>
      </c>
      <c r="BV240">
        <v>0.17</v>
      </c>
      <c r="BW240">
        <v>0.17749999999999999</v>
      </c>
      <c r="BX240">
        <v>-7.0000000000000007E-2</v>
      </c>
      <c r="BZ240">
        <v>7.0000000000000007E-2</v>
      </c>
      <c r="CA240">
        <v>0</v>
      </c>
      <c r="CB240">
        <v>0</v>
      </c>
      <c r="CC240">
        <v>5.5330000000000004</v>
      </c>
      <c r="CD240">
        <v>0.17749999999999999</v>
      </c>
    </row>
    <row r="241" spans="1:82">
      <c r="A241" s="22">
        <v>44136</v>
      </c>
      <c r="B241">
        <v>6.6551230783962023E-2</v>
      </c>
      <c r="D241" s="22">
        <v>43009</v>
      </c>
      <c r="E241">
        <v>50.3</v>
      </c>
      <c r="F241">
        <v>55.3</v>
      </c>
      <c r="G241">
        <v>60.3</v>
      </c>
      <c r="I241">
        <v>33.450000000000003</v>
      </c>
      <c r="J241">
        <v>38.450000000000003</v>
      </c>
      <c r="K241">
        <v>43.45</v>
      </c>
      <c r="M241" s="22">
        <v>43891</v>
      </c>
      <c r="N241">
        <v>68.95</v>
      </c>
      <c r="O241">
        <v>73.95</v>
      </c>
      <c r="P241">
        <v>78.95</v>
      </c>
      <c r="R241">
        <v>50.462499999999999</v>
      </c>
      <c r="S241">
        <v>55.462499999999999</v>
      </c>
      <c r="T241">
        <v>60.462499999999999</v>
      </c>
      <c r="V241">
        <v>0</v>
      </c>
      <c r="W241">
        <v>0</v>
      </c>
      <c r="X241">
        <v>0</v>
      </c>
      <c r="Z241">
        <v>1E-4</v>
      </c>
      <c r="AA241">
        <v>0.2985753579710636</v>
      </c>
      <c r="AB241">
        <v>1E-4</v>
      </c>
      <c r="AD241">
        <v>1E-4</v>
      </c>
      <c r="AE241">
        <v>0.1492876789855318</v>
      </c>
      <c r="AF241">
        <v>1E-4</v>
      </c>
      <c r="AH241">
        <v>1E-4</v>
      </c>
      <c r="AI241">
        <v>1.95</v>
      </c>
      <c r="AJ241">
        <v>1E-4</v>
      </c>
      <c r="AL241">
        <v>1E-4</v>
      </c>
      <c r="AM241">
        <v>0.97499999999999998</v>
      </c>
      <c r="AN241">
        <v>1E-4</v>
      </c>
      <c r="AP241">
        <v>78</v>
      </c>
      <c r="AQ241">
        <v>0.35</v>
      </c>
      <c r="BQ241">
        <v>44044</v>
      </c>
      <c r="BR241">
        <v>5.5350000000000001</v>
      </c>
      <c r="BS241">
        <v>5.54</v>
      </c>
      <c r="BT241">
        <v>5.5449999999999999</v>
      </c>
      <c r="BU241">
        <v>0.16250000000000001</v>
      </c>
      <c r="BV241">
        <v>0.17</v>
      </c>
      <c r="BW241">
        <v>0.17749999999999999</v>
      </c>
      <c r="BX241">
        <v>-7.0000000000000007E-2</v>
      </c>
      <c r="BZ241">
        <v>7.0000000000000007E-2</v>
      </c>
      <c r="CA241">
        <v>0</v>
      </c>
      <c r="CB241">
        <v>0</v>
      </c>
      <c r="CC241">
        <v>5.5350000000000001</v>
      </c>
      <c r="CD241">
        <v>0.17749999999999999</v>
      </c>
    </row>
    <row r="242" spans="1:82">
      <c r="A242" s="22">
        <v>44166</v>
      </c>
      <c r="B242">
        <v>6.6568216912514994E-2</v>
      </c>
      <c r="D242" s="22">
        <v>43040</v>
      </c>
      <c r="E242">
        <v>49.3</v>
      </c>
      <c r="F242">
        <v>54.3</v>
      </c>
      <c r="G242">
        <v>59.3</v>
      </c>
      <c r="I242">
        <v>30.45</v>
      </c>
      <c r="J242">
        <v>35.450000000000003</v>
      </c>
      <c r="K242">
        <v>40.450000000000003</v>
      </c>
      <c r="M242" s="22">
        <v>43922</v>
      </c>
      <c r="N242">
        <v>66.849999999999994</v>
      </c>
      <c r="O242">
        <v>71.849999999999994</v>
      </c>
      <c r="P242">
        <v>76.849999999999994</v>
      </c>
      <c r="R242">
        <v>48.887500000000003</v>
      </c>
      <c r="S242">
        <v>53.887500000000003</v>
      </c>
      <c r="T242">
        <v>58.887500000000003</v>
      </c>
      <c r="V242">
        <v>0</v>
      </c>
      <c r="W242">
        <v>0</v>
      </c>
      <c r="X242">
        <v>0</v>
      </c>
      <c r="Z242">
        <v>1E-4</v>
      </c>
      <c r="AA242">
        <v>0.27017067185191829</v>
      </c>
      <c r="AB242">
        <v>1E-4</v>
      </c>
      <c r="AD242">
        <v>1E-4</v>
      </c>
      <c r="AE242">
        <v>0.13508533592595914</v>
      </c>
      <c r="AF242">
        <v>1E-4</v>
      </c>
      <c r="AH242">
        <v>1E-4</v>
      </c>
      <c r="AI242">
        <v>2</v>
      </c>
      <c r="AJ242">
        <v>1E-4</v>
      </c>
      <c r="AL242">
        <v>1E-4</v>
      </c>
      <c r="AM242">
        <v>1</v>
      </c>
      <c r="AN242">
        <v>1E-4</v>
      </c>
      <c r="AP242">
        <v>78</v>
      </c>
      <c r="AQ242">
        <v>0.35</v>
      </c>
      <c r="BQ242">
        <v>44075</v>
      </c>
      <c r="BR242">
        <v>5.5520000000000005</v>
      </c>
      <c r="BS242">
        <v>5.5570000000000004</v>
      </c>
      <c r="BT242">
        <v>5.5620000000000003</v>
      </c>
      <c r="BU242">
        <v>0.16250000000000001</v>
      </c>
      <c r="BV242">
        <v>0.17</v>
      </c>
      <c r="BW242">
        <v>0.17749999999999999</v>
      </c>
      <c r="BX242">
        <v>-7.0000000000000007E-2</v>
      </c>
      <c r="BZ242">
        <v>7.0000000000000007E-2</v>
      </c>
      <c r="CA242">
        <v>0</v>
      </c>
      <c r="CB242">
        <v>0</v>
      </c>
      <c r="CC242">
        <v>5.5520000000000005</v>
      </c>
      <c r="CD242">
        <v>0.17749999999999999</v>
      </c>
    </row>
    <row r="243" spans="1:82">
      <c r="A243" s="22">
        <v>44197</v>
      </c>
      <c r="B243">
        <v>6.6569186761889013E-2</v>
      </c>
      <c r="D243" s="22">
        <v>43070</v>
      </c>
      <c r="E243">
        <v>48.3</v>
      </c>
      <c r="F243">
        <v>53.3</v>
      </c>
      <c r="G243">
        <v>58.3</v>
      </c>
      <c r="I243">
        <v>30.45</v>
      </c>
      <c r="J243">
        <v>35.450000000000003</v>
      </c>
      <c r="K243">
        <v>40.450000000000003</v>
      </c>
      <c r="M243" s="22">
        <v>43952</v>
      </c>
      <c r="N243">
        <v>66.849999999999994</v>
      </c>
      <c r="O243">
        <v>71.849999999999994</v>
      </c>
      <c r="P243">
        <v>76.849999999999994</v>
      </c>
      <c r="R243">
        <v>48.887500000000003</v>
      </c>
      <c r="S243">
        <v>53.887500000000003</v>
      </c>
      <c r="T243">
        <v>58.887500000000003</v>
      </c>
      <c r="V243">
        <v>0</v>
      </c>
      <c r="W243">
        <v>0</v>
      </c>
      <c r="X243">
        <v>0</v>
      </c>
      <c r="Z243">
        <v>1E-4</v>
      </c>
      <c r="AA243">
        <v>0.25081861264602118</v>
      </c>
      <c r="AB243">
        <v>1E-4</v>
      </c>
      <c r="AD243">
        <v>1E-4</v>
      </c>
      <c r="AE243">
        <v>0.12540930632301059</v>
      </c>
      <c r="AF243">
        <v>1E-4</v>
      </c>
      <c r="AH243">
        <v>1E-4</v>
      </c>
      <c r="AI243">
        <v>2.15</v>
      </c>
      <c r="AJ243">
        <v>1E-4</v>
      </c>
      <c r="AL243">
        <v>1E-4</v>
      </c>
      <c r="AM243">
        <v>1.075</v>
      </c>
      <c r="AN243">
        <v>1E-4</v>
      </c>
      <c r="AP243">
        <v>78</v>
      </c>
      <c r="AQ243">
        <v>0.35</v>
      </c>
      <c r="BQ243">
        <v>44105</v>
      </c>
      <c r="BR243">
        <v>5.5620000000000003</v>
      </c>
      <c r="BS243">
        <v>5.5670000000000002</v>
      </c>
      <c r="BT243">
        <v>5.572000000000001</v>
      </c>
      <c r="BU243">
        <v>0.16250000000000001</v>
      </c>
      <c r="BV243">
        <v>0.17</v>
      </c>
      <c r="BW243">
        <v>0.17749999999999999</v>
      </c>
      <c r="BX243">
        <v>-7.0000000000000007E-2</v>
      </c>
      <c r="BZ243">
        <v>7.0000000000000007E-2</v>
      </c>
      <c r="CA243">
        <v>0</v>
      </c>
      <c r="CB243">
        <v>0</v>
      </c>
      <c r="CC243">
        <v>5.5620000000000003</v>
      </c>
      <c r="CD243">
        <v>0.17749999999999999</v>
      </c>
    </row>
    <row r="244" spans="1:82">
      <c r="A244" s="22">
        <v>44228</v>
      </c>
      <c r="B244">
        <v>6.6565320053574017E-2</v>
      </c>
      <c r="D244" s="22">
        <v>43101</v>
      </c>
      <c r="E244">
        <v>49.85</v>
      </c>
      <c r="F244">
        <v>54.85</v>
      </c>
      <c r="G244">
        <v>59.85</v>
      </c>
      <c r="I244">
        <v>34.450000000000003</v>
      </c>
      <c r="J244">
        <v>39.450000000000003</v>
      </c>
      <c r="K244">
        <v>44.45</v>
      </c>
      <c r="M244" s="22">
        <v>43983</v>
      </c>
      <c r="N244">
        <v>70.849999999999994</v>
      </c>
      <c r="O244">
        <v>75.849999999999994</v>
      </c>
      <c r="P244">
        <v>80.849999999999994</v>
      </c>
      <c r="R244">
        <v>51.887500000000003</v>
      </c>
      <c r="S244">
        <v>56.887500000000003</v>
      </c>
      <c r="T244">
        <v>61.887500000000003</v>
      </c>
      <c r="V244">
        <v>0</v>
      </c>
      <c r="W244">
        <v>0</v>
      </c>
      <c r="X244">
        <v>0</v>
      </c>
      <c r="Z244">
        <v>1E-4</v>
      </c>
      <c r="AA244">
        <v>0.25416437953098292</v>
      </c>
      <c r="AB244">
        <v>1E-4</v>
      </c>
      <c r="AD244">
        <v>1E-4</v>
      </c>
      <c r="AE244">
        <v>0.12708218976549146</v>
      </c>
      <c r="AF244">
        <v>1E-4</v>
      </c>
      <c r="AH244">
        <v>1E-4</v>
      </c>
      <c r="AI244">
        <v>1.95</v>
      </c>
      <c r="AJ244">
        <v>1E-4</v>
      </c>
      <c r="AL244">
        <v>1E-4</v>
      </c>
      <c r="AM244">
        <v>0.97499999999999998</v>
      </c>
      <c r="AN244">
        <v>1E-4</v>
      </c>
      <c r="AP244">
        <v>79</v>
      </c>
      <c r="AQ244">
        <v>0.35</v>
      </c>
      <c r="BQ244">
        <v>44136</v>
      </c>
      <c r="BR244">
        <v>5.7070000000000007</v>
      </c>
      <c r="BS244">
        <v>5.7120000000000006</v>
      </c>
      <c r="BT244">
        <v>5.7170000000000005</v>
      </c>
      <c r="BU244">
        <v>0.16250000000000001</v>
      </c>
      <c r="BV244">
        <v>0.17</v>
      </c>
      <c r="BW244">
        <v>0.17749999999999999</v>
      </c>
      <c r="BX244">
        <v>-7.0000000000000007E-2</v>
      </c>
      <c r="BZ244">
        <v>7.0000000000000007E-2</v>
      </c>
      <c r="CA244">
        <v>0</v>
      </c>
      <c r="CB244">
        <v>0</v>
      </c>
      <c r="CC244">
        <v>5.7070000000000007</v>
      </c>
      <c r="CD244">
        <v>0.17749999999999999</v>
      </c>
    </row>
    <row r="245" spans="1:82">
      <c r="A245" s="22">
        <v>44256</v>
      </c>
      <c r="B245">
        <v>6.6561827542841012E-2</v>
      </c>
      <c r="D245" s="22">
        <v>43132</v>
      </c>
      <c r="E245">
        <v>47.85</v>
      </c>
      <c r="F245">
        <v>52.85</v>
      </c>
      <c r="G245">
        <v>57.85</v>
      </c>
      <c r="I245">
        <v>33.450000000000003</v>
      </c>
      <c r="J245">
        <v>38.450000000000003</v>
      </c>
      <c r="K245">
        <v>43.45</v>
      </c>
      <c r="M245" s="22">
        <v>44013</v>
      </c>
      <c r="N245">
        <v>106.8</v>
      </c>
      <c r="O245">
        <v>111.8</v>
      </c>
      <c r="P245">
        <v>116.8</v>
      </c>
      <c r="R245">
        <v>73.224999999999994</v>
      </c>
      <c r="S245">
        <v>78.224999999999994</v>
      </c>
      <c r="T245">
        <v>83.224999999999994</v>
      </c>
      <c r="V245">
        <v>0</v>
      </c>
      <c r="W245">
        <v>0</v>
      </c>
      <c r="X245">
        <v>0</v>
      </c>
      <c r="Z245">
        <v>1E-4</v>
      </c>
      <c r="AA245">
        <v>0.2330975001148069</v>
      </c>
      <c r="AB245">
        <v>1E-4</v>
      </c>
      <c r="AD245">
        <v>1E-4</v>
      </c>
      <c r="AE245">
        <v>0.11654875005740345</v>
      </c>
      <c r="AF245">
        <v>1E-4</v>
      </c>
      <c r="AH245">
        <v>1E-4</v>
      </c>
      <c r="AI245">
        <v>2.1</v>
      </c>
      <c r="AJ245">
        <v>1E-4</v>
      </c>
      <c r="AL245">
        <v>1E-4</v>
      </c>
      <c r="AM245">
        <v>1.05</v>
      </c>
      <c r="AN245">
        <v>1E-4</v>
      </c>
      <c r="AP245">
        <v>79</v>
      </c>
      <c r="AQ245">
        <v>0.35</v>
      </c>
      <c r="BQ245">
        <v>44166</v>
      </c>
      <c r="BR245">
        <v>5.8470000000000004</v>
      </c>
      <c r="BS245">
        <v>5.8520000000000003</v>
      </c>
      <c r="BT245">
        <v>5.8570000000000002</v>
      </c>
      <c r="BU245">
        <v>0.16250000000000001</v>
      </c>
      <c r="BV245">
        <v>0.17</v>
      </c>
      <c r="BW245">
        <v>0.17749999999999999</v>
      </c>
      <c r="BX245">
        <v>-7.0000000000000007E-2</v>
      </c>
      <c r="BZ245">
        <v>7.0000000000000007E-2</v>
      </c>
      <c r="CA245">
        <v>0</v>
      </c>
      <c r="CB245">
        <v>0</v>
      </c>
      <c r="CC245">
        <v>5.8470000000000004</v>
      </c>
      <c r="CD245">
        <v>0.17749999999999999</v>
      </c>
    </row>
    <row r="246" spans="1:82">
      <c r="A246" s="22">
        <v>44287</v>
      </c>
      <c r="B246">
        <v>6.655796083453501E-2</v>
      </c>
      <c r="D246" s="22">
        <v>43160</v>
      </c>
      <c r="E246">
        <v>46.85</v>
      </c>
      <c r="F246">
        <v>51.85</v>
      </c>
      <c r="G246">
        <v>56.85</v>
      </c>
      <c r="I246">
        <v>31.45</v>
      </c>
      <c r="J246">
        <v>36.450000000000003</v>
      </c>
      <c r="K246">
        <v>41.45</v>
      </c>
      <c r="M246" s="22">
        <v>44044</v>
      </c>
      <c r="N246">
        <v>123.8</v>
      </c>
      <c r="O246">
        <v>128.80000000000001</v>
      </c>
      <c r="P246">
        <v>133.80000000000001</v>
      </c>
      <c r="R246">
        <v>85.974999999999994</v>
      </c>
      <c r="S246">
        <v>90.974999999999994</v>
      </c>
      <c r="T246">
        <v>95.974999999999994</v>
      </c>
      <c r="V246">
        <v>0</v>
      </c>
      <c r="W246">
        <v>0</v>
      </c>
      <c r="X246">
        <v>0</v>
      </c>
      <c r="Z246">
        <v>1E-4</v>
      </c>
      <c r="AA246">
        <v>0.22634564302689233</v>
      </c>
      <c r="AB246">
        <v>1E-4</v>
      </c>
      <c r="AD246">
        <v>1E-4</v>
      </c>
      <c r="AE246">
        <v>0.11317282151344617</v>
      </c>
      <c r="AF246">
        <v>1E-4</v>
      </c>
      <c r="AH246">
        <v>1E-4</v>
      </c>
      <c r="AI246">
        <v>2.85</v>
      </c>
      <c r="AJ246">
        <v>1E-4</v>
      </c>
      <c r="AL246">
        <v>1E-4</v>
      </c>
      <c r="AM246">
        <v>1.425</v>
      </c>
      <c r="AN246">
        <v>1E-4</v>
      </c>
      <c r="AP246">
        <v>79</v>
      </c>
      <c r="AQ246">
        <v>0.35</v>
      </c>
      <c r="BQ246">
        <v>44197</v>
      </c>
      <c r="BR246">
        <v>6.1675000000000004</v>
      </c>
      <c r="BS246">
        <v>6.1725000000000003</v>
      </c>
      <c r="BT246">
        <v>6.1775000000000002</v>
      </c>
      <c r="BU246">
        <v>0.16250000000000001</v>
      </c>
      <c r="BV246">
        <v>0.17</v>
      </c>
      <c r="BW246">
        <v>0.17749999999999999</v>
      </c>
      <c r="BX246">
        <v>-7.0000000000000007E-2</v>
      </c>
      <c r="BZ246">
        <v>7.0000000000000007E-2</v>
      </c>
      <c r="CA246">
        <v>0</v>
      </c>
      <c r="CB246">
        <v>0</v>
      </c>
      <c r="CC246">
        <v>6.1675000000000004</v>
      </c>
      <c r="CD246">
        <v>0.17749999999999999</v>
      </c>
    </row>
    <row r="247" spans="1:82">
      <c r="A247" s="22">
        <v>44317</v>
      </c>
      <c r="B247">
        <v>6.6554218858759992E-2</v>
      </c>
      <c r="D247" s="22">
        <v>43191</v>
      </c>
      <c r="E247">
        <v>44.75</v>
      </c>
      <c r="F247">
        <v>49.75</v>
      </c>
      <c r="G247">
        <v>54.75</v>
      </c>
      <c r="I247">
        <v>31.45</v>
      </c>
      <c r="J247">
        <v>36.450000000000003</v>
      </c>
      <c r="K247">
        <v>41.45</v>
      </c>
      <c r="M247" s="22">
        <v>44075</v>
      </c>
      <c r="N247">
        <v>109.8</v>
      </c>
      <c r="O247">
        <v>114.8</v>
      </c>
      <c r="P247">
        <v>119.8</v>
      </c>
      <c r="R247">
        <v>75.474999999999994</v>
      </c>
      <c r="S247">
        <v>80.474999999999994</v>
      </c>
      <c r="T247">
        <v>85.474999999999994</v>
      </c>
      <c r="V247">
        <v>0</v>
      </c>
      <c r="W247">
        <v>0</v>
      </c>
      <c r="X247">
        <v>0</v>
      </c>
      <c r="Z247">
        <v>1E-4</v>
      </c>
      <c r="AA247">
        <v>0.1950100904802371</v>
      </c>
      <c r="AB247">
        <v>1E-4</v>
      </c>
      <c r="AD247">
        <v>1E-4</v>
      </c>
      <c r="AE247">
        <v>9.7505045240118549E-2</v>
      </c>
      <c r="AF247">
        <v>1E-4</v>
      </c>
      <c r="AH247">
        <v>1E-4</v>
      </c>
      <c r="AI247">
        <v>2.95</v>
      </c>
      <c r="AJ247">
        <v>1E-4</v>
      </c>
      <c r="AL247">
        <v>1E-4</v>
      </c>
      <c r="AM247">
        <v>1.4750000000000001</v>
      </c>
      <c r="AN247">
        <v>1E-4</v>
      </c>
      <c r="AP247">
        <v>80</v>
      </c>
      <c r="AQ247">
        <v>0.35</v>
      </c>
      <c r="BQ247">
        <v>44228</v>
      </c>
      <c r="BR247">
        <v>6.0225</v>
      </c>
      <c r="BS247">
        <v>6.0274999999999999</v>
      </c>
      <c r="BT247">
        <v>6.0324999999999998</v>
      </c>
      <c r="BU247">
        <v>0.16250000000000001</v>
      </c>
      <c r="BV247">
        <v>0.17</v>
      </c>
      <c r="BW247">
        <v>0.17749999999999999</v>
      </c>
      <c r="BX247">
        <v>-7.0000000000000007E-2</v>
      </c>
      <c r="BZ247">
        <v>7.0000000000000007E-2</v>
      </c>
      <c r="CA247">
        <v>0</v>
      </c>
      <c r="CB247">
        <v>0</v>
      </c>
      <c r="CC247">
        <v>6.0225</v>
      </c>
      <c r="CD247">
        <v>0.17749999999999999</v>
      </c>
    </row>
    <row r="248" spans="1:82">
      <c r="A248" s="22">
        <v>44348</v>
      </c>
      <c r="B248">
        <v>6.6550352150464009E-2</v>
      </c>
      <c r="D248" s="22">
        <v>43221</v>
      </c>
      <c r="E248">
        <v>46.75</v>
      </c>
      <c r="F248">
        <v>51.75</v>
      </c>
      <c r="G248">
        <v>56.75</v>
      </c>
      <c r="I248">
        <v>27.45</v>
      </c>
      <c r="J248">
        <v>32.450000000000003</v>
      </c>
      <c r="K248">
        <v>37.450000000000003</v>
      </c>
      <c r="M248" s="22">
        <v>44105</v>
      </c>
      <c r="N248">
        <v>81.45</v>
      </c>
      <c r="O248">
        <v>86.45</v>
      </c>
      <c r="P248">
        <v>91.45</v>
      </c>
      <c r="R248">
        <v>59.837499999999999</v>
      </c>
      <c r="S248">
        <v>64.837500000000006</v>
      </c>
      <c r="T248">
        <v>69.837500000000006</v>
      </c>
      <c r="V248">
        <v>0</v>
      </c>
      <c r="W248">
        <v>0</v>
      </c>
      <c r="X248">
        <v>0</v>
      </c>
      <c r="Z248">
        <v>1E-4</v>
      </c>
      <c r="AA248">
        <v>0.16323604966914751</v>
      </c>
      <c r="AB248">
        <v>1E-4</v>
      </c>
      <c r="AD248">
        <v>1E-4</v>
      </c>
      <c r="AE248">
        <v>8.1618024834573755E-2</v>
      </c>
      <c r="AF248">
        <v>1E-4</v>
      </c>
      <c r="AH248">
        <v>1E-4</v>
      </c>
      <c r="AI248">
        <v>2.65</v>
      </c>
      <c r="AJ248">
        <v>1E-4</v>
      </c>
      <c r="AL248">
        <v>1E-4</v>
      </c>
      <c r="AM248">
        <v>1.325</v>
      </c>
      <c r="AN248">
        <v>1E-4</v>
      </c>
      <c r="AP248">
        <v>80</v>
      </c>
      <c r="AQ248">
        <v>0.35</v>
      </c>
      <c r="BQ248">
        <v>44256</v>
      </c>
      <c r="BR248">
        <v>5.8875000000000002</v>
      </c>
      <c r="BS248">
        <v>5.8925000000000001</v>
      </c>
      <c r="BT248">
        <v>5.8975</v>
      </c>
      <c r="BU248">
        <v>0.16250000000000001</v>
      </c>
      <c r="BV248">
        <v>0.17</v>
      </c>
      <c r="BW248">
        <v>0.17749999999999999</v>
      </c>
      <c r="BX248">
        <v>-7.0000000000000007E-2</v>
      </c>
      <c r="BZ248">
        <v>7.0000000000000007E-2</v>
      </c>
      <c r="CA248">
        <v>0</v>
      </c>
      <c r="CB248">
        <v>0</v>
      </c>
      <c r="CC248">
        <v>5.8875000000000002</v>
      </c>
      <c r="CD248">
        <v>0.17749999999999999</v>
      </c>
    </row>
    <row r="249" spans="1:82">
      <c r="A249" s="22">
        <v>44378</v>
      </c>
      <c r="B249">
        <v>6.6546610174698012E-2</v>
      </c>
      <c r="D249" s="22">
        <v>43252</v>
      </c>
      <c r="E249">
        <v>53.75</v>
      </c>
      <c r="F249">
        <v>58.75</v>
      </c>
      <c r="G249">
        <v>63.75</v>
      </c>
      <c r="I249">
        <v>30.45</v>
      </c>
      <c r="J249">
        <v>35.450000000000003</v>
      </c>
      <c r="K249">
        <v>40.450000000000003</v>
      </c>
      <c r="M249" s="22">
        <v>44136</v>
      </c>
      <c r="N249">
        <v>69.45</v>
      </c>
      <c r="O249">
        <v>74.45</v>
      </c>
      <c r="P249">
        <v>79.45</v>
      </c>
      <c r="R249">
        <v>50.837499999999999</v>
      </c>
      <c r="S249">
        <v>55.837499999999999</v>
      </c>
      <c r="T249">
        <v>60.837499999999999</v>
      </c>
      <c r="V249">
        <v>0</v>
      </c>
      <c r="W249">
        <v>0</v>
      </c>
      <c r="X249">
        <v>0</v>
      </c>
      <c r="Z249">
        <v>1E-4</v>
      </c>
      <c r="AA249">
        <v>0.14214822918373937</v>
      </c>
      <c r="AB249">
        <v>1E-4</v>
      </c>
      <c r="AD249">
        <v>1E-4</v>
      </c>
      <c r="AE249">
        <v>7.1074114591869686E-2</v>
      </c>
      <c r="AF249">
        <v>1E-4</v>
      </c>
      <c r="AH249">
        <v>1E-4</v>
      </c>
      <c r="AI249">
        <v>1.9</v>
      </c>
      <c r="AJ249">
        <v>1E-4</v>
      </c>
      <c r="AL249">
        <v>1E-4</v>
      </c>
      <c r="AM249">
        <v>0.95</v>
      </c>
      <c r="AN249">
        <v>1E-4</v>
      </c>
      <c r="AP249">
        <v>80</v>
      </c>
      <c r="AQ249">
        <v>0.35</v>
      </c>
      <c r="BQ249">
        <v>44287</v>
      </c>
      <c r="BR249">
        <v>5.7275</v>
      </c>
      <c r="BS249">
        <v>5.7324999999999999</v>
      </c>
      <c r="BT249">
        <v>5.7374999999999998</v>
      </c>
      <c r="BU249">
        <v>0.16250000000000001</v>
      </c>
      <c r="BV249">
        <v>0.17</v>
      </c>
      <c r="BW249">
        <v>0.17749999999999999</v>
      </c>
      <c r="BX249">
        <v>-7.0000000000000007E-2</v>
      </c>
      <c r="BZ249">
        <v>7.0000000000000007E-2</v>
      </c>
      <c r="CA249">
        <v>0</v>
      </c>
      <c r="CB249">
        <v>0</v>
      </c>
      <c r="CC249">
        <v>5.7275</v>
      </c>
      <c r="CD249">
        <v>0.17749999999999999</v>
      </c>
    </row>
    <row r="250" spans="1:82">
      <c r="A250" s="22">
        <v>44409</v>
      </c>
      <c r="B250">
        <v>6.6542743466411008E-2</v>
      </c>
      <c r="D250" s="22">
        <v>43282</v>
      </c>
      <c r="E250">
        <v>71.2</v>
      </c>
      <c r="F250">
        <v>76.2</v>
      </c>
      <c r="G250">
        <v>81.2</v>
      </c>
      <c r="I250">
        <v>35.049999999999997</v>
      </c>
      <c r="J250">
        <v>40.049999999999997</v>
      </c>
      <c r="K250">
        <v>45.05</v>
      </c>
      <c r="M250" s="22">
        <v>44166</v>
      </c>
      <c r="N250">
        <v>70.45</v>
      </c>
      <c r="O250">
        <v>75.45</v>
      </c>
      <c r="P250">
        <v>80.45</v>
      </c>
      <c r="R250">
        <v>51.587499999999999</v>
      </c>
      <c r="S250">
        <v>56.587499999999999</v>
      </c>
      <c r="T250">
        <v>61.587499999999999</v>
      </c>
      <c r="V250">
        <v>0</v>
      </c>
      <c r="W250">
        <v>0</v>
      </c>
      <c r="X250">
        <v>0</v>
      </c>
      <c r="Z250">
        <v>1E-4</v>
      </c>
      <c r="AA250">
        <v>0.15588002722332472</v>
      </c>
      <c r="AB250">
        <v>1E-4</v>
      </c>
      <c r="AD250">
        <v>1E-4</v>
      </c>
      <c r="AE250">
        <v>7.7940013611662362E-2</v>
      </c>
      <c r="AF250">
        <v>1E-4</v>
      </c>
      <c r="AH250">
        <v>1E-4</v>
      </c>
      <c r="AI250">
        <v>1.7</v>
      </c>
      <c r="AJ250">
        <v>1E-4</v>
      </c>
      <c r="AL250">
        <v>1E-4</v>
      </c>
      <c r="AM250">
        <v>0.85</v>
      </c>
      <c r="AN250">
        <v>1E-4</v>
      </c>
      <c r="AP250">
        <v>81</v>
      </c>
      <c r="AQ250">
        <v>0.35</v>
      </c>
      <c r="BQ250">
        <v>44317</v>
      </c>
      <c r="BR250">
        <v>5.6924999999999999</v>
      </c>
      <c r="BS250">
        <v>5.6974999999999998</v>
      </c>
      <c r="BT250">
        <v>5.7024999999999997</v>
      </c>
      <c r="BU250">
        <v>0.16250000000000001</v>
      </c>
      <c r="BV250">
        <v>0.17</v>
      </c>
      <c r="BW250">
        <v>0.17749999999999999</v>
      </c>
      <c r="BX250">
        <v>-7.0000000000000007E-2</v>
      </c>
      <c r="BZ250">
        <v>7.0000000000000007E-2</v>
      </c>
      <c r="CA250">
        <v>0</v>
      </c>
      <c r="CB250">
        <v>0</v>
      </c>
      <c r="CC250">
        <v>5.6924999999999999</v>
      </c>
      <c r="CD250">
        <v>0.17749999999999999</v>
      </c>
    </row>
    <row r="251" spans="1:82">
      <c r="A251" s="22">
        <v>44440</v>
      </c>
      <c r="B251">
        <v>6.653887675813E-2</v>
      </c>
      <c r="D251" s="22">
        <v>43313</v>
      </c>
      <c r="E251">
        <v>84.2</v>
      </c>
      <c r="F251">
        <v>89.2</v>
      </c>
      <c r="G251">
        <v>94.2</v>
      </c>
      <c r="I251">
        <v>37.049999999999997</v>
      </c>
      <c r="J251">
        <v>42.05</v>
      </c>
      <c r="K251">
        <v>47.05</v>
      </c>
      <c r="M251" s="22">
        <v>44197</v>
      </c>
      <c r="N251">
        <v>83</v>
      </c>
      <c r="O251">
        <v>88</v>
      </c>
      <c r="P251">
        <v>93</v>
      </c>
      <c r="R251">
        <v>61</v>
      </c>
      <c r="S251">
        <v>66</v>
      </c>
      <c r="T251">
        <v>71</v>
      </c>
      <c r="V251">
        <v>0</v>
      </c>
      <c r="W251">
        <v>0</v>
      </c>
      <c r="X251">
        <v>0</v>
      </c>
      <c r="Z251">
        <v>1E-4</v>
      </c>
      <c r="AA251">
        <v>0.15588002722332472</v>
      </c>
      <c r="AB251">
        <v>1E-4</v>
      </c>
      <c r="AD251">
        <v>1E-4</v>
      </c>
      <c r="AE251">
        <v>7.7940013611662362E-2</v>
      </c>
      <c r="AF251">
        <v>1E-4</v>
      </c>
      <c r="AH251">
        <v>1E-4</v>
      </c>
      <c r="AI251">
        <v>1.6</v>
      </c>
      <c r="AJ251">
        <v>1E-4</v>
      </c>
      <c r="AL251">
        <v>1E-4</v>
      </c>
      <c r="AM251">
        <v>0.8</v>
      </c>
      <c r="AN251">
        <v>1E-4</v>
      </c>
      <c r="AP251">
        <v>81</v>
      </c>
      <c r="AQ251">
        <v>0.35</v>
      </c>
      <c r="BQ251">
        <v>44348</v>
      </c>
      <c r="BR251">
        <v>5.7125000000000004</v>
      </c>
      <c r="BS251">
        <v>5.7175000000000002</v>
      </c>
      <c r="BT251">
        <v>5.7225000000000001</v>
      </c>
      <c r="BU251">
        <v>0.16250000000000001</v>
      </c>
      <c r="BV251">
        <v>0.17</v>
      </c>
      <c r="BW251">
        <v>0.17749999999999999</v>
      </c>
      <c r="BX251">
        <v>-7.0000000000000007E-2</v>
      </c>
      <c r="BZ251">
        <v>7.0000000000000007E-2</v>
      </c>
      <c r="CA251">
        <v>0</v>
      </c>
      <c r="CB251">
        <v>0</v>
      </c>
      <c r="CC251">
        <v>5.7125000000000004</v>
      </c>
      <c r="CD251">
        <v>0.17749999999999999</v>
      </c>
    </row>
    <row r="252" spans="1:82">
      <c r="A252" s="22">
        <v>44470</v>
      </c>
      <c r="B252">
        <v>6.653513478237702E-2</v>
      </c>
      <c r="D252" s="22">
        <v>43344</v>
      </c>
      <c r="E252">
        <v>72.2</v>
      </c>
      <c r="F252">
        <v>77.2</v>
      </c>
      <c r="G252">
        <v>82.2</v>
      </c>
      <c r="I252">
        <v>35.049999999999997</v>
      </c>
      <c r="J252">
        <v>40.049999999999997</v>
      </c>
      <c r="K252">
        <v>45.05</v>
      </c>
      <c r="M252" s="22">
        <v>44228</v>
      </c>
      <c r="N252">
        <v>75</v>
      </c>
      <c r="O252">
        <v>80</v>
      </c>
      <c r="P252">
        <v>85</v>
      </c>
      <c r="R252">
        <v>55</v>
      </c>
      <c r="S252">
        <v>60</v>
      </c>
      <c r="T252">
        <v>65</v>
      </c>
      <c r="V252">
        <v>0</v>
      </c>
      <c r="W252">
        <v>0</v>
      </c>
      <c r="X252">
        <v>0</v>
      </c>
      <c r="Z252">
        <v>1E-4</v>
      </c>
      <c r="AA252">
        <v>0.15588002722332472</v>
      </c>
      <c r="AB252">
        <v>1E-4</v>
      </c>
      <c r="AD252">
        <v>1E-4</v>
      </c>
      <c r="AE252">
        <v>7.7940013611662362E-2</v>
      </c>
      <c r="AF252">
        <v>1E-4</v>
      </c>
      <c r="AH252">
        <v>1E-4</v>
      </c>
      <c r="AI252">
        <v>1.8</v>
      </c>
      <c r="AJ252">
        <v>1E-4</v>
      </c>
      <c r="AL252">
        <v>1E-4</v>
      </c>
      <c r="AM252">
        <v>0.9</v>
      </c>
      <c r="AN252">
        <v>1E-4</v>
      </c>
      <c r="AP252">
        <v>81</v>
      </c>
      <c r="AQ252">
        <v>0.35</v>
      </c>
      <c r="BQ252">
        <v>44378</v>
      </c>
      <c r="BR252">
        <v>5.7055000000000007</v>
      </c>
      <c r="BS252">
        <v>5.7105000000000006</v>
      </c>
      <c r="BT252">
        <v>5.7155000000000005</v>
      </c>
      <c r="BU252">
        <v>0.16250000000000001</v>
      </c>
      <c r="BV252">
        <v>0.17</v>
      </c>
      <c r="BW252">
        <v>0.17749999999999999</v>
      </c>
      <c r="BX252">
        <v>-7.0000000000000007E-2</v>
      </c>
      <c r="BZ252">
        <v>7.0000000000000007E-2</v>
      </c>
      <c r="CA252">
        <v>0</v>
      </c>
      <c r="CB252">
        <v>0</v>
      </c>
      <c r="CC252">
        <v>5.7055000000000007</v>
      </c>
      <c r="CD252">
        <v>0.17749999999999999</v>
      </c>
    </row>
    <row r="253" spans="1:82">
      <c r="A253" s="22">
        <v>44501</v>
      </c>
      <c r="B253">
        <v>6.6531268074106018E-2</v>
      </c>
      <c r="D253" s="22">
        <v>43374</v>
      </c>
      <c r="E253">
        <v>50.35</v>
      </c>
      <c r="F253">
        <v>55.35</v>
      </c>
      <c r="G253">
        <v>60.35</v>
      </c>
      <c r="I253">
        <v>33.450000000000003</v>
      </c>
      <c r="J253">
        <v>38.450000000000003</v>
      </c>
      <c r="K253">
        <v>43.45</v>
      </c>
      <c r="M253" s="22">
        <v>44256</v>
      </c>
      <c r="N253">
        <v>69</v>
      </c>
      <c r="O253">
        <v>74</v>
      </c>
      <c r="P253">
        <v>79</v>
      </c>
      <c r="R253">
        <v>50.5</v>
      </c>
      <c r="S253">
        <v>55.5</v>
      </c>
      <c r="T253">
        <v>60.5</v>
      </c>
      <c r="V253">
        <v>0</v>
      </c>
      <c r="W253">
        <v>0</v>
      </c>
      <c r="X253">
        <v>0</v>
      </c>
      <c r="Z253">
        <v>1E-4</v>
      </c>
      <c r="AA253">
        <v>0.15588002722332472</v>
      </c>
      <c r="AB253">
        <v>1E-4</v>
      </c>
      <c r="AD253">
        <v>1E-4</v>
      </c>
      <c r="AE253">
        <v>7.7940013611662362E-2</v>
      </c>
      <c r="AF253">
        <v>1E-4</v>
      </c>
      <c r="AH253">
        <v>1E-4</v>
      </c>
      <c r="AI253">
        <v>1.95</v>
      </c>
      <c r="AJ253">
        <v>1E-4</v>
      </c>
      <c r="AL253">
        <v>1E-4</v>
      </c>
      <c r="AM253">
        <v>0.97499999999999998</v>
      </c>
      <c r="AN253">
        <v>1E-4</v>
      </c>
      <c r="AP253">
        <v>82</v>
      </c>
      <c r="AQ253">
        <v>0.35</v>
      </c>
      <c r="BQ253">
        <v>44409</v>
      </c>
      <c r="BR253">
        <v>5.7074999999999996</v>
      </c>
      <c r="BS253">
        <v>5.7125000000000004</v>
      </c>
      <c r="BT253">
        <v>5.7175000000000002</v>
      </c>
      <c r="BU253">
        <v>0.16250000000000001</v>
      </c>
      <c r="BV253">
        <v>0.17</v>
      </c>
      <c r="BW253">
        <v>0.17749999999999999</v>
      </c>
      <c r="BX253">
        <v>-7.0000000000000007E-2</v>
      </c>
      <c r="BZ253">
        <v>7.0000000000000007E-2</v>
      </c>
      <c r="CA253">
        <v>0</v>
      </c>
      <c r="CB253">
        <v>0</v>
      </c>
      <c r="CC253">
        <v>5.7074999999999996</v>
      </c>
      <c r="CD253">
        <v>0.17749999999999999</v>
      </c>
    </row>
    <row r="254" spans="1:82">
      <c r="A254" s="22">
        <v>44531</v>
      </c>
      <c r="B254">
        <v>6.6527526098363016E-2</v>
      </c>
      <c r="D254" s="22">
        <v>43405</v>
      </c>
      <c r="E254">
        <v>49.35</v>
      </c>
      <c r="F254">
        <v>54.35</v>
      </c>
      <c r="G254">
        <v>59.35</v>
      </c>
      <c r="I254">
        <v>30.45</v>
      </c>
      <c r="J254">
        <v>35.450000000000003</v>
      </c>
      <c r="K254">
        <v>40.450000000000003</v>
      </c>
      <c r="M254" s="22">
        <v>44287</v>
      </c>
      <c r="N254">
        <v>66.900000000000006</v>
      </c>
      <c r="O254">
        <v>71.900000000000006</v>
      </c>
      <c r="P254">
        <v>76.900000000000006</v>
      </c>
      <c r="R254">
        <v>48.924999999999997</v>
      </c>
      <c r="S254">
        <v>53.924999999999997</v>
      </c>
      <c r="T254">
        <v>58.924999999999997</v>
      </c>
      <c r="V254">
        <v>0</v>
      </c>
      <c r="W254">
        <v>0</v>
      </c>
      <c r="X254">
        <v>0</v>
      </c>
      <c r="Z254">
        <v>1E-4</v>
      </c>
      <c r="AA254">
        <v>0.15588002722332472</v>
      </c>
      <c r="AB254">
        <v>1E-4</v>
      </c>
      <c r="AD254">
        <v>1E-4</v>
      </c>
      <c r="AE254">
        <v>7.7940013611662362E-2</v>
      </c>
      <c r="AF254">
        <v>1E-4</v>
      </c>
      <c r="AH254">
        <v>1E-4</v>
      </c>
      <c r="AI254">
        <v>2</v>
      </c>
      <c r="AJ254">
        <v>1E-4</v>
      </c>
      <c r="AL254">
        <v>1E-4</v>
      </c>
      <c r="AM254">
        <v>1</v>
      </c>
      <c r="AN254">
        <v>1E-4</v>
      </c>
      <c r="AP254">
        <v>82</v>
      </c>
      <c r="AQ254">
        <v>0.35</v>
      </c>
      <c r="BQ254">
        <v>44440</v>
      </c>
      <c r="BR254">
        <v>5.7245000000000008</v>
      </c>
      <c r="BS254">
        <v>5.7295000000000007</v>
      </c>
      <c r="BT254">
        <v>5.7345000000000006</v>
      </c>
      <c r="BU254">
        <v>0.16250000000000001</v>
      </c>
      <c r="BV254">
        <v>0.17</v>
      </c>
      <c r="BW254">
        <v>0.17749999999999999</v>
      </c>
      <c r="BX254">
        <v>-7.0000000000000007E-2</v>
      </c>
      <c r="BZ254">
        <v>7.0000000000000007E-2</v>
      </c>
      <c r="CA254">
        <v>0</v>
      </c>
      <c r="CB254">
        <v>0</v>
      </c>
      <c r="CC254">
        <v>5.7245000000000008</v>
      </c>
      <c r="CD254">
        <v>0.17749999999999999</v>
      </c>
    </row>
    <row r="255" spans="1:82">
      <c r="A255" s="22">
        <v>44562</v>
      </c>
      <c r="B255">
        <v>6.652365939010102E-2</v>
      </c>
      <c r="D255" s="22">
        <v>43435</v>
      </c>
      <c r="E255">
        <v>48.35</v>
      </c>
      <c r="F255">
        <v>53.35</v>
      </c>
      <c r="G255">
        <v>58.35</v>
      </c>
      <c r="I255">
        <v>30.45</v>
      </c>
      <c r="J255">
        <v>35.450000000000003</v>
      </c>
      <c r="K255">
        <v>40.450000000000003</v>
      </c>
      <c r="M255" s="22">
        <v>44317</v>
      </c>
      <c r="N255">
        <v>66.900000000000006</v>
      </c>
      <c r="O255">
        <v>71.900000000000006</v>
      </c>
      <c r="P255">
        <v>76.900000000000006</v>
      </c>
      <c r="R255">
        <v>48.924999999999997</v>
      </c>
      <c r="S255">
        <v>53.924999999999997</v>
      </c>
      <c r="T255">
        <v>58.924999999999997</v>
      </c>
      <c r="V255">
        <v>0</v>
      </c>
      <c r="W255">
        <v>0</v>
      </c>
      <c r="X255">
        <v>0</v>
      </c>
      <c r="Z255">
        <v>1E-4</v>
      </c>
      <c r="AA255">
        <v>0.15588002722332472</v>
      </c>
      <c r="AB255">
        <v>1E-4</v>
      </c>
      <c r="AD255">
        <v>1E-4</v>
      </c>
      <c r="AE255">
        <v>7.7940013611662362E-2</v>
      </c>
      <c r="AF255">
        <v>1E-4</v>
      </c>
      <c r="AH255">
        <v>1E-4</v>
      </c>
      <c r="AI255">
        <v>2.15</v>
      </c>
      <c r="AJ255">
        <v>1E-4</v>
      </c>
      <c r="AL255">
        <v>1E-4</v>
      </c>
      <c r="AM255">
        <v>1.075</v>
      </c>
      <c r="AN255">
        <v>1E-4</v>
      </c>
      <c r="AP255">
        <v>82</v>
      </c>
      <c r="AQ255">
        <v>0.35</v>
      </c>
      <c r="BQ255">
        <v>44470</v>
      </c>
      <c r="BR255">
        <v>5.7345000000000006</v>
      </c>
      <c r="BS255">
        <v>5.7395000000000005</v>
      </c>
      <c r="BT255">
        <v>5.7445000000000004</v>
      </c>
      <c r="BU255">
        <v>0.16250000000000001</v>
      </c>
      <c r="BV255">
        <v>0.17</v>
      </c>
      <c r="BW255">
        <v>0.17749999999999999</v>
      </c>
      <c r="BX255">
        <v>-7.0000000000000007E-2</v>
      </c>
      <c r="BZ255">
        <v>7.0000000000000007E-2</v>
      </c>
      <c r="CA255">
        <v>0</v>
      </c>
      <c r="CB255">
        <v>0</v>
      </c>
      <c r="CC255">
        <v>5.7345000000000006</v>
      </c>
      <c r="CD255">
        <v>0.17749999999999999</v>
      </c>
    </row>
    <row r="256" spans="1:82">
      <c r="A256" s="22">
        <v>44593</v>
      </c>
      <c r="B256">
        <v>6.651979268184402E-2</v>
      </c>
      <c r="D256" s="22">
        <v>43466</v>
      </c>
      <c r="E256">
        <v>49.9</v>
      </c>
      <c r="F256">
        <v>54.9</v>
      </c>
      <c r="G256">
        <v>59.9</v>
      </c>
      <c r="I256">
        <v>34.450000000000003</v>
      </c>
      <c r="J256">
        <v>39.450000000000003</v>
      </c>
      <c r="K256">
        <v>44.45</v>
      </c>
      <c r="M256" s="22">
        <v>44348</v>
      </c>
      <c r="N256">
        <v>70.900000000000006</v>
      </c>
      <c r="O256">
        <v>75.900000000000006</v>
      </c>
      <c r="P256">
        <v>80.900000000000006</v>
      </c>
      <c r="R256">
        <v>51.924999999999997</v>
      </c>
      <c r="S256">
        <v>56.924999999999997</v>
      </c>
      <c r="T256">
        <v>61.924999999999997</v>
      </c>
      <c r="V256">
        <v>0</v>
      </c>
      <c r="W256">
        <v>0</v>
      </c>
      <c r="X256">
        <v>0</v>
      </c>
      <c r="Z256">
        <v>1E-4</v>
      </c>
      <c r="AA256">
        <v>0.15588002722332472</v>
      </c>
      <c r="AB256">
        <v>1E-4</v>
      </c>
      <c r="AD256">
        <v>1E-4</v>
      </c>
      <c r="AE256">
        <v>7.7940013611662362E-2</v>
      </c>
      <c r="AF256">
        <v>1E-4</v>
      </c>
      <c r="AH256">
        <v>1E-4</v>
      </c>
      <c r="AI256">
        <v>1.95</v>
      </c>
      <c r="AJ256">
        <v>1E-4</v>
      </c>
      <c r="AL256">
        <v>1E-4</v>
      </c>
      <c r="AM256">
        <v>0.97499999999999998</v>
      </c>
      <c r="AN256">
        <v>1E-4</v>
      </c>
      <c r="AP256">
        <v>83</v>
      </c>
      <c r="AQ256">
        <v>0.35</v>
      </c>
      <c r="BQ256">
        <v>44501</v>
      </c>
      <c r="BR256">
        <v>5.8795000000000002</v>
      </c>
      <c r="BS256">
        <v>5.884500000000001</v>
      </c>
      <c r="BT256">
        <v>5.8895000000000008</v>
      </c>
      <c r="BU256">
        <v>0.16250000000000001</v>
      </c>
      <c r="BV256">
        <v>0.17</v>
      </c>
      <c r="BW256">
        <v>0.17749999999999999</v>
      </c>
      <c r="BX256">
        <v>-7.0000000000000007E-2</v>
      </c>
      <c r="BZ256">
        <v>7.0000000000000007E-2</v>
      </c>
      <c r="CA256">
        <v>0</v>
      </c>
      <c r="CB256">
        <v>0</v>
      </c>
      <c r="CC256">
        <v>5.8795000000000002</v>
      </c>
      <c r="CD256">
        <v>0.17749999999999999</v>
      </c>
    </row>
    <row r="257" spans="1:82">
      <c r="A257" s="22">
        <v>44621</v>
      </c>
      <c r="B257">
        <v>6.6516300171164014E-2</v>
      </c>
      <c r="D257" s="22">
        <v>43497</v>
      </c>
      <c r="E257">
        <v>47.9</v>
      </c>
      <c r="F257">
        <v>52.9</v>
      </c>
      <c r="G257">
        <v>57.9</v>
      </c>
      <c r="I257">
        <v>33.450000000000003</v>
      </c>
      <c r="J257">
        <v>38.450000000000003</v>
      </c>
      <c r="K257">
        <v>43.45</v>
      </c>
      <c r="M257" s="22">
        <v>44378</v>
      </c>
      <c r="N257">
        <v>106.85</v>
      </c>
      <c r="O257">
        <v>111.85</v>
      </c>
      <c r="P257">
        <v>116.85</v>
      </c>
      <c r="R257">
        <v>73.262500000000003</v>
      </c>
      <c r="S257">
        <v>78.262500000000003</v>
      </c>
      <c r="T257">
        <v>83.262500000000003</v>
      </c>
      <c r="V257">
        <v>0</v>
      </c>
      <c r="W257">
        <v>0</v>
      </c>
      <c r="X257">
        <v>0</v>
      </c>
      <c r="Z257">
        <v>1E-4</v>
      </c>
      <c r="AA257">
        <v>0.15588002722332472</v>
      </c>
      <c r="AB257">
        <v>1E-4</v>
      </c>
      <c r="AD257">
        <v>1E-4</v>
      </c>
      <c r="AE257">
        <v>7.7940013611662362E-2</v>
      </c>
      <c r="AF257">
        <v>1E-4</v>
      </c>
      <c r="AH257">
        <v>1E-4</v>
      </c>
      <c r="AI257">
        <v>2.1</v>
      </c>
      <c r="AJ257">
        <v>1E-4</v>
      </c>
      <c r="AL257">
        <v>1E-4</v>
      </c>
      <c r="AM257">
        <v>1.05</v>
      </c>
      <c r="AN257">
        <v>1E-4</v>
      </c>
      <c r="AP257">
        <v>83</v>
      </c>
      <c r="AQ257">
        <v>0.35</v>
      </c>
      <c r="BQ257">
        <v>44531</v>
      </c>
      <c r="BR257">
        <v>6.0195000000000007</v>
      </c>
      <c r="BS257">
        <v>6.0245000000000006</v>
      </c>
      <c r="BT257">
        <v>6.0295000000000005</v>
      </c>
      <c r="BU257">
        <v>0.16250000000000001</v>
      </c>
      <c r="BV257">
        <v>0.17</v>
      </c>
      <c r="BW257">
        <v>0.17749999999999999</v>
      </c>
      <c r="BX257">
        <v>-7.0000000000000007E-2</v>
      </c>
      <c r="BZ257">
        <v>7.0000000000000007E-2</v>
      </c>
      <c r="CA257">
        <v>0</v>
      </c>
      <c r="CB257">
        <v>0</v>
      </c>
      <c r="CC257">
        <v>6.0195000000000007</v>
      </c>
      <c r="CD257">
        <v>0.17749999999999999</v>
      </c>
    </row>
    <row r="258" spans="1:82">
      <c r="A258" s="22">
        <v>44652</v>
      </c>
      <c r="B258">
        <v>6.6512433462917006E-2</v>
      </c>
      <c r="D258" s="22">
        <v>43525</v>
      </c>
      <c r="E258">
        <v>46.9</v>
      </c>
      <c r="F258">
        <v>51.9</v>
      </c>
      <c r="G258">
        <v>56.9</v>
      </c>
      <c r="I258">
        <v>31.45</v>
      </c>
      <c r="J258">
        <v>36.450000000000003</v>
      </c>
      <c r="K258">
        <v>41.45</v>
      </c>
      <c r="M258" s="22">
        <v>44409</v>
      </c>
      <c r="N258">
        <v>123.85</v>
      </c>
      <c r="O258">
        <v>128.85</v>
      </c>
      <c r="P258">
        <v>133.85</v>
      </c>
      <c r="R258">
        <v>86.012500000000003</v>
      </c>
      <c r="S258">
        <v>91.012500000000003</v>
      </c>
      <c r="T258">
        <v>96.012500000000003</v>
      </c>
      <c r="V258">
        <v>0</v>
      </c>
      <c r="W258">
        <v>0</v>
      </c>
      <c r="X258">
        <v>0</v>
      </c>
      <c r="Z258">
        <v>1E-4</v>
      </c>
      <c r="AA258">
        <v>0.15588002722332472</v>
      </c>
      <c r="AB258">
        <v>1E-4</v>
      </c>
      <c r="AD258">
        <v>1E-4</v>
      </c>
      <c r="AE258">
        <v>7.7940013611662362E-2</v>
      </c>
      <c r="AF258">
        <v>1E-4</v>
      </c>
      <c r="AH258">
        <v>1E-4</v>
      </c>
      <c r="AI258">
        <v>2.85</v>
      </c>
      <c r="AJ258">
        <v>1E-4</v>
      </c>
      <c r="AL258">
        <v>1E-4</v>
      </c>
      <c r="AM258">
        <v>1.425</v>
      </c>
      <c r="AN258">
        <v>1E-4</v>
      </c>
      <c r="AP258">
        <v>83</v>
      </c>
      <c r="AQ258">
        <v>0.35</v>
      </c>
      <c r="BQ258">
        <v>44562</v>
      </c>
      <c r="BR258">
        <v>6.3425000000000002</v>
      </c>
      <c r="BS258">
        <v>6.3475000000000001</v>
      </c>
      <c r="BT258">
        <v>6.3525</v>
      </c>
      <c r="BU258">
        <v>0.16250000000000001</v>
      </c>
      <c r="BV258">
        <v>0.17</v>
      </c>
      <c r="BW258">
        <v>0.17749999999999999</v>
      </c>
      <c r="BX258">
        <v>-7.0000000000000007E-2</v>
      </c>
      <c r="BZ258">
        <v>7.0000000000000007E-2</v>
      </c>
      <c r="CA258">
        <v>0</v>
      </c>
      <c r="CB258">
        <v>0</v>
      </c>
      <c r="CC258">
        <v>6.3425000000000002</v>
      </c>
      <c r="CD258">
        <v>0.17749999999999999</v>
      </c>
    </row>
    <row r="259" spans="1:82">
      <c r="A259" s="22">
        <v>44682</v>
      </c>
      <c r="B259">
        <v>6.6508691487197999E-2</v>
      </c>
      <c r="D259" s="22">
        <v>43556</v>
      </c>
      <c r="E259">
        <v>44.8</v>
      </c>
      <c r="F259">
        <v>49.8</v>
      </c>
      <c r="G259">
        <v>54.8</v>
      </c>
      <c r="I259">
        <v>31.45</v>
      </c>
      <c r="J259">
        <v>36.450000000000003</v>
      </c>
      <c r="K259">
        <v>41.45</v>
      </c>
      <c r="M259" s="22">
        <v>44440</v>
      </c>
      <c r="N259">
        <v>109.85</v>
      </c>
      <c r="O259">
        <v>114.85</v>
      </c>
      <c r="P259">
        <v>119.85</v>
      </c>
      <c r="R259">
        <v>75.512500000000003</v>
      </c>
      <c r="S259">
        <v>80.512500000000003</v>
      </c>
      <c r="T259">
        <v>85.512500000000003</v>
      </c>
      <c r="V259">
        <v>0</v>
      </c>
      <c r="W259">
        <v>0</v>
      </c>
      <c r="X259">
        <v>0</v>
      </c>
      <c r="Z259">
        <v>1E-4</v>
      </c>
      <c r="AA259">
        <v>0.15588002722332472</v>
      </c>
      <c r="AB259">
        <v>1E-4</v>
      </c>
      <c r="AD259">
        <v>1E-4</v>
      </c>
      <c r="AE259">
        <v>7.7940013611662362E-2</v>
      </c>
      <c r="AF259">
        <v>1E-4</v>
      </c>
      <c r="AH259">
        <v>1E-4</v>
      </c>
      <c r="AI259">
        <v>2.95</v>
      </c>
      <c r="AJ259">
        <v>1E-4</v>
      </c>
      <c r="AL259">
        <v>1E-4</v>
      </c>
      <c r="AM259">
        <v>1.4750000000000001</v>
      </c>
      <c r="AN259">
        <v>1E-4</v>
      </c>
      <c r="AP259">
        <v>84</v>
      </c>
      <c r="AQ259">
        <v>0.35</v>
      </c>
      <c r="BQ259">
        <v>44593</v>
      </c>
      <c r="BR259">
        <v>6.1974999999999998</v>
      </c>
      <c r="BS259">
        <v>6.2024999999999997</v>
      </c>
      <c r="BT259">
        <v>6.2074999999999996</v>
      </c>
      <c r="BU259">
        <v>0.16250000000000001</v>
      </c>
      <c r="BV259">
        <v>0.17</v>
      </c>
      <c r="BW259">
        <v>0.17749999999999999</v>
      </c>
      <c r="BX259">
        <v>-7.0000000000000007E-2</v>
      </c>
      <c r="BZ259">
        <v>7.0000000000000007E-2</v>
      </c>
      <c r="CA259">
        <v>0</v>
      </c>
      <c r="CB259">
        <v>0</v>
      </c>
      <c r="CC259">
        <v>6.1974999999999998</v>
      </c>
      <c r="CD259">
        <v>0.17749999999999999</v>
      </c>
    </row>
    <row r="260" spans="1:82">
      <c r="A260" s="22">
        <v>44713</v>
      </c>
      <c r="B260">
        <v>6.6504824778959998E-2</v>
      </c>
      <c r="D260" s="22">
        <v>43586</v>
      </c>
      <c r="E260">
        <v>46.8</v>
      </c>
      <c r="F260">
        <v>51.8</v>
      </c>
      <c r="G260">
        <v>56.8</v>
      </c>
      <c r="I260">
        <v>27.45</v>
      </c>
      <c r="J260">
        <v>32.450000000000003</v>
      </c>
      <c r="K260">
        <v>37.450000000000003</v>
      </c>
      <c r="M260" s="22">
        <v>44470</v>
      </c>
      <c r="N260">
        <v>81.5</v>
      </c>
      <c r="O260">
        <v>86.5</v>
      </c>
      <c r="P260">
        <v>91.5</v>
      </c>
      <c r="R260">
        <v>59.875</v>
      </c>
      <c r="S260">
        <v>64.875</v>
      </c>
      <c r="T260">
        <v>69.875</v>
      </c>
      <c r="V260">
        <v>0</v>
      </c>
      <c r="W260">
        <v>0</v>
      </c>
      <c r="X260">
        <v>0</v>
      </c>
      <c r="Z260">
        <v>1E-4</v>
      </c>
      <c r="AA260">
        <v>0.15588002722332472</v>
      </c>
      <c r="AB260">
        <v>1E-4</v>
      </c>
      <c r="AD260">
        <v>1E-4</v>
      </c>
      <c r="AE260">
        <v>7.7940013611662362E-2</v>
      </c>
      <c r="AF260">
        <v>1E-4</v>
      </c>
      <c r="AH260">
        <v>1E-4</v>
      </c>
      <c r="AI260">
        <v>2.65</v>
      </c>
      <c r="AJ260">
        <v>1E-4</v>
      </c>
      <c r="AL260">
        <v>1E-4</v>
      </c>
      <c r="AM260">
        <v>1.325</v>
      </c>
      <c r="AN260">
        <v>1E-4</v>
      </c>
      <c r="AP260">
        <v>84</v>
      </c>
      <c r="AQ260">
        <v>0.35</v>
      </c>
      <c r="BQ260">
        <v>44621</v>
      </c>
      <c r="BR260">
        <v>6.0625</v>
      </c>
      <c r="BS260">
        <v>6.0674999999999999</v>
      </c>
      <c r="BT260">
        <v>6.0724999999999998</v>
      </c>
      <c r="BU260">
        <v>0.16250000000000001</v>
      </c>
      <c r="BV260">
        <v>0.17</v>
      </c>
      <c r="BW260">
        <v>0.17749999999999999</v>
      </c>
      <c r="BX260">
        <v>-7.0000000000000007E-2</v>
      </c>
      <c r="BZ260">
        <v>7.0000000000000007E-2</v>
      </c>
      <c r="CA260">
        <v>0</v>
      </c>
      <c r="CB260">
        <v>0</v>
      </c>
      <c r="CC260">
        <v>6.0625</v>
      </c>
      <c r="CD260">
        <v>0.17749999999999999</v>
      </c>
    </row>
    <row r="261" spans="1:82">
      <c r="A261" s="22">
        <v>44743</v>
      </c>
      <c r="B261">
        <v>6.6501082803250011E-2</v>
      </c>
      <c r="D261" s="22">
        <v>43617</v>
      </c>
      <c r="E261">
        <v>53.8</v>
      </c>
      <c r="F261">
        <v>58.8</v>
      </c>
      <c r="G261">
        <v>63.8</v>
      </c>
      <c r="I261">
        <v>30.45</v>
      </c>
      <c r="J261">
        <v>35.450000000000003</v>
      </c>
      <c r="K261">
        <v>40.450000000000003</v>
      </c>
      <c r="M261" s="22">
        <v>44501</v>
      </c>
      <c r="N261">
        <v>69.5</v>
      </c>
      <c r="O261">
        <v>74.5</v>
      </c>
      <c r="P261">
        <v>79.5</v>
      </c>
      <c r="R261">
        <v>50.875</v>
      </c>
      <c r="S261">
        <v>55.875</v>
      </c>
      <c r="T261">
        <v>60.875</v>
      </c>
      <c r="V261">
        <v>0</v>
      </c>
      <c r="W261">
        <v>0</v>
      </c>
      <c r="X261">
        <v>0</v>
      </c>
      <c r="Z261">
        <v>1E-4</v>
      </c>
      <c r="AA261">
        <v>0.15588002722332472</v>
      </c>
      <c r="AB261">
        <v>1E-4</v>
      </c>
      <c r="AD261">
        <v>1E-4</v>
      </c>
      <c r="AE261">
        <v>7.7940013611662362E-2</v>
      </c>
      <c r="AF261">
        <v>1E-4</v>
      </c>
      <c r="AH261">
        <v>1E-4</v>
      </c>
      <c r="AI261">
        <v>1.9</v>
      </c>
      <c r="AJ261">
        <v>1E-4</v>
      </c>
      <c r="AL261">
        <v>1E-4</v>
      </c>
      <c r="AM261">
        <v>0.95</v>
      </c>
      <c r="AN261">
        <v>1E-4</v>
      </c>
      <c r="AP261">
        <v>84</v>
      </c>
      <c r="AQ261">
        <v>0.35</v>
      </c>
      <c r="BQ261">
        <v>44652</v>
      </c>
      <c r="BR261">
        <v>5.9024999999999999</v>
      </c>
      <c r="BS261">
        <v>5.9074999999999998</v>
      </c>
      <c r="BT261">
        <v>5.9124999999999996</v>
      </c>
      <c r="BU261">
        <v>0.16250000000000001</v>
      </c>
      <c r="BV261">
        <v>0.17</v>
      </c>
      <c r="BW261">
        <v>0.17749999999999999</v>
      </c>
      <c r="BX261">
        <v>-7.0000000000000007E-2</v>
      </c>
      <c r="BZ261">
        <v>7.0000000000000007E-2</v>
      </c>
      <c r="CA261">
        <v>0</v>
      </c>
      <c r="CB261">
        <v>0</v>
      </c>
      <c r="CC261">
        <v>5.9024999999999999</v>
      </c>
      <c r="CD261">
        <v>0.17749999999999999</v>
      </c>
    </row>
    <row r="262" spans="1:82">
      <c r="A262" s="22">
        <v>44774</v>
      </c>
      <c r="B262">
        <v>6.6497216095021003E-2</v>
      </c>
      <c r="D262" s="22">
        <v>43647</v>
      </c>
      <c r="E262">
        <v>71.25</v>
      </c>
      <c r="F262">
        <v>76.25</v>
      </c>
      <c r="G262">
        <v>81.25</v>
      </c>
      <c r="I262">
        <v>35.049999999999997</v>
      </c>
      <c r="J262">
        <v>40.049999999999997</v>
      </c>
      <c r="K262">
        <v>45.05</v>
      </c>
      <c r="M262" s="22">
        <v>44531</v>
      </c>
      <c r="N262">
        <v>70.5</v>
      </c>
      <c r="O262">
        <v>75.5</v>
      </c>
      <c r="P262">
        <v>80.5</v>
      </c>
      <c r="R262">
        <v>51.625</v>
      </c>
      <c r="S262">
        <v>56.625</v>
      </c>
      <c r="T262">
        <v>61.625</v>
      </c>
      <c r="V262">
        <v>0</v>
      </c>
      <c r="W262">
        <v>0</v>
      </c>
      <c r="X262">
        <v>0</v>
      </c>
      <c r="Z262">
        <v>1E-4</v>
      </c>
      <c r="AA262">
        <v>0.15588002722332472</v>
      </c>
      <c r="AB262">
        <v>1E-4</v>
      </c>
      <c r="AD262">
        <v>1E-4</v>
      </c>
      <c r="AE262">
        <v>7.7940013611662362E-2</v>
      </c>
      <c r="AF262">
        <v>1E-4</v>
      </c>
      <c r="AH262">
        <v>1E-4</v>
      </c>
      <c r="AI262">
        <v>1.7</v>
      </c>
      <c r="AJ262">
        <v>1E-4</v>
      </c>
      <c r="AL262">
        <v>1E-4</v>
      </c>
      <c r="AM262">
        <v>0.85</v>
      </c>
      <c r="AN262">
        <v>1E-4</v>
      </c>
      <c r="AP262">
        <v>85</v>
      </c>
      <c r="AQ262">
        <v>0.35</v>
      </c>
      <c r="BQ262">
        <v>44682</v>
      </c>
      <c r="BR262">
        <v>5.8674999999999997</v>
      </c>
      <c r="BS262">
        <v>5.8724999999999996</v>
      </c>
      <c r="BT262">
        <v>5.8775000000000004</v>
      </c>
      <c r="BU262">
        <v>0.16250000000000001</v>
      </c>
      <c r="BV262">
        <v>0.17</v>
      </c>
      <c r="BW262">
        <v>0.17749999999999999</v>
      </c>
      <c r="BX262">
        <v>-7.0000000000000007E-2</v>
      </c>
      <c r="BZ262">
        <v>7.0000000000000007E-2</v>
      </c>
      <c r="CA262">
        <v>0</v>
      </c>
      <c r="CB262">
        <v>0</v>
      </c>
      <c r="CC262">
        <v>5.8674999999999997</v>
      </c>
      <c r="CD262">
        <v>0.17749999999999999</v>
      </c>
    </row>
    <row r="263" spans="1:82">
      <c r="A263" s="22">
        <v>44805</v>
      </c>
      <c r="B263">
        <v>6.6493349386798004E-2</v>
      </c>
      <c r="D263" s="22">
        <v>43678</v>
      </c>
      <c r="E263">
        <v>84.25</v>
      </c>
      <c r="F263">
        <v>89.25</v>
      </c>
      <c r="G263">
        <v>94.25</v>
      </c>
      <c r="I263">
        <v>37.049999999999997</v>
      </c>
      <c r="J263">
        <v>42.05</v>
      </c>
      <c r="K263">
        <v>47.05</v>
      </c>
      <c r="M263" s="22">
        <v>44562</v>
      </c>
      <c r="N263">
        <v>83.05</v>
      </c>
      <c r="O263">
        <v>88.05</v>
      </c>
      <c r="P263">
        <v>93.05</v>
      </c>
      <c r="R263">
        <v>61.037500000000001</v>
      </c>
      <c r="S263">
        <v>66.037499999999994</v>
      </c>
      <c r="T263">
        <v>71.037499999999994</v>
      </c>
      <c r="V263">
        <v>0</v>
      </c>
      <c r="W263">
        <v>0</v>
      </c>
      <c r="X263">
        <v>0</v>
      </c>
      <c r="Z263">
        <v>1E-4</v>
      </c>
      <c r="AA263">
        <v>0.15588002722332472</v>
      </c>
      <c r="AB263">
        <v>1E-4</v>
      </c>
      <c r="AD263">
        <v>1E-4</v>
      </c>
      <c r="AE263">
        <v>7.7940013611662362E-2</v>
      </c>
      <c r="AF263">
        <v>1E-4</v>
      </c>
      <c r="AH263">
        <v>1E-4</v>
      </c>
      <c r="AI263">
        <v>1.6</v>
      </c>
      <c r="AJ263">
        <v>1E-4</v>
      </c>
      <c r="AL263">
        <v>1E-4</v>
      </c>
      <c r="AM263">
        <v>0.8</v>
      </c>
      <c r="AN263">
        <v>1E-4</v>
      </c>
      <c r="AP263">
        <v>85</v>
      </c>
      <c r="AQ263">
        <v>0.35</v>
      </c>
      <c r="BQ263">
        <v>44713</v>
      </c>
      <c r="BR263">
        <v>5.8875000000000002</v>
      </c>
      <c r="BS263">
        <v>5.8925000000000001</v>
      </c>
      <c r="BT263">
        <v>5.8975</v>
      </c>
      <c r="BU263">
        <v>0.16250000000000001</v>
      </c>
      <c r="BV263">
        <v>0.17</v>
      </c>
      <c r="BW263">
        <v>0.17749999999999999</v>
      </c>
      <c r="BX263">
        <v>-7.0000000000000007E-2</v>
      </c>
      <c r="BZ263">
        <v>7.0000000000000007E-2</v>
      </c>
      <c r="CA263">
        <v>0</v>
      </c>
      <c r="CB263">
        <v>0</v>
      </c>
      <c r="CC263">
        <v>5.8875000000000002</v>
      </c>
      <c r="CD263">
        <v>0.17749999999999999</v>
      </c>
    </row>
    <row r="264" spans="1:82">
      <c r="A264" s="22">
        <v>44835</v>
      </c>
      <c r="B264">
        <v>6.6489607411103005E-2</v>
      </c>
      <c r="D264" s="22">
        <v>43709</v>
      </c>
      <c r="E264">
        <v>72.25</v>
      </c>
      <c r="F264">
        <v>77.25</v>
      </c>
      <c r="G264">
        <v>82.25</v>
      </c>
      <c r="I264">
        <v>35.049999999999997</v>
      </c>
      <c r="J264">
        <v>40.049999999999997</v>
      </c>
      <c r="K264">
        <v>45.05</v>
      </c>
      <c r="M264" s="22">
        <v>44593</v>
      </c>
      <c r="N264">
        <v>75.05</v>
      </c>
      <c r="O264">
        <v>80.05</v>
      </c>
      <c r="P264">
        <v>85.05</v>
      </c>
      <c r="R264">
        <v>55.037500000000001</v>
      </c>
      <c r="S264">
        <v>60.037500000000001</v>
      </c>
      <c r="T264">
        <v>65.037499999999994</v>
      </c>
      <c r="V264">
        <v>0</v>
      </c>
      <c r="W264">
        <v>0</v>
      </c>
      <c r="X264">
        <v>0</v>
      </c>
      <c r="Z264">
        <v>1E-4</v>
      </c>
      <c r="AA264">
        <v>0.15588002722332472</v>
      </c>
      <c r="AB264">
        <v>1E-4</v>
      </c>
      <c r="AD264">
        <v>1E-4</v>
      </c>
      <c r="AE264">
        <v>7.7940013611662362E-2</v>
      </c>
      <c r="AF264">
        <v>1E-4</v>
      </c>
      <c r="AH264">
        <v>1E-4</v>
      </c>
      <c r="AI264">
        <v>1.8</v>
      </c>
      <c r="AJ264">
        <v>1E-4</v>
      </c>
      <c r="AL264">
        <v>1E-4</v>
      </c>
      <c r="AM264">
        <v>0.9</v>
      </c>
      <c r="AN264">
        <v>1E-4</v>
      </c>
      <c r="AP264">
        <v>85</v>
      </c>
      <c r="AQ264">
        <v>0.35</v>
      </c>
      <c r="BQ264">
        <v>44743</v>
      </c>
      <c r="BR264">
        <v>5.8805000000000005</v>
      </c>
      <c r="BS264">
        <v>5.8855000000000004</v>
      </c>
      <c r="BT264">
        <v>5.8905000000000012</v>
      </c>
      <c r="BU264">
        <v>0.16250000000000001</v>
      </c>
      <c r="BV264">
        <v>0.17</v>
      </c>
      <c r="BW264">
        <v>0.17749999999999999</v>
      </c>
      <c r="BX264">
        <v>-7.0000000000000007E-2</v>
      </c>
      <c r="BZ264">
        <v>7.0000000000000007E-2</v>
      </c>
      <c r="CA264">
        <v>0</v>
      </c>
      <c r="CB264">
        <v>0</v>
      </c>
      <c r="CC264">
        <v>5.8805000000000005</v>
      </c>
      <c r="CD264">
        <v>0.17749999999999999</v>
      </c>
    </row>
    <row r="265" spans="1:82">
      <c r="A265" s="22">
        <v>44866</v>
      </c>
      <c r="B265">
        <v>6.6485740702889012E-2</v>
      </c>
      <c r="D265" s="22">
        <v>43739</v>
      </c>
      <c r="E265">
        <v>50.4</v>
      </c>
      <c r="F265">
        <v>55.4</v>
      </c>
      <c r="G265">
        <v>60.4</v>
      </c>
      <c r="I265">
        <v>33.450000000000003</v>
      </c>
      <c r="J265">
        <v>38.450000000000003</v>
      </c>
      <c r="K265">
        <v>43.45</v>
      </c>
      <c r="M265" s="22">
        <v>44621</v>
      </c>
      <c r="N265">
        <v>69.05</v>
      </c>
      <c r="O265">
        <v>74.05</v>
      </c>
      <c r="P265">
        <v>79.05</v>
      </c>
      <c r="R265">
        <v>50.537500000000001</v>
      </c>
      <c r="S265">
        <v>55.537500000000001</v>
      </c>
      <c r="T265">
        <v>60.537500000000001</v>
      </c>
      <c r="V265">
        <v>0</v>
      </c>
      <c r="W265">
        <v>0</v>
      </c>
      <c r="X265">
        <v>0</v>
      </c>
      <c r="Z265">
        <v>1E-4</v>
      </c>
      <c r="AA265">
        <v>0.15588002722332472</v>
      </c>
      <c r="AB265">
        <v>1E-4</v>
      </c>
      <c r="AD265">
        <v>1E-4</v>
      </c>
      <c r="AE265">
        <v>7.7940013611662362E-2</v>
      </c>
      <c r="AF265">
        <v>1E-4</v>
      </c>
      <c r="AH265">
        <v>1E-4</v>
      </c>
      <c r="AI265">
        <v>1.95</v>
      </c>
      <c r="AJ265">
        <v>1E-4</v>
      </c>
      <c r="AL265">
        <v>1E-4</v>
      </c>
      <c r="AM265">
        <v>0.97499999999999998</v>
      </c>
      <c r="AN265">
        <v>1E-4</v>
      </c>
      <c r="AP265">
        <v>86</v>
      </c>
      <c r="AQ265">
        <v>0.35</v>
      </c>
      <c r="BQ265">
        <v>44774</v>
      </c>
      <c r="BR265">
        <v>5.8825000000000003</v>
      </c>
      <c r="BS265">
        <v>5.8875000000000002</v>
      </c>
      <c r="BT265">
        <v>5.8925000000000001</v>
      </c>
      <c r="BU265">
        <v>0.16250000000000001</v>
      </c>
      <c r="BV265">
        <v>0.17</v>
      </c>
      <c r="BW265">
        <v>0.17749999999999999</v>
      </c>
      <c r="BX265">
        <v>-7.0000000000000007E-2</v>
      </c>
      <c r="BZ265">
        <v>7.0000000000000007E-2</v>
      </c>
      <c r="CA265">
        <v>0</v>
      </c>
      <c r="CB265">
        <v>0</v>
      </c>
      <c r="CC265">
        <v>5.8825000000000003</v>
      </c>
      <c r="CD265">
        <v>0.17749999999999999</v>
      </c>
    </row>
    <row r="266" spans="1:82">
      <c r="A266" s="22">
        <v>44896</v>
      </c>
      <c r="B266">
        <v>6.6481998727204006E-2</v>
      </c>
      <c r="D266" s="22">
        <v>43770</v>
      </c>
      <c r="E266">
        <v>49.4</v>
      </c>
      <c r="F266">
        <v>54.4</v>
      </c>
      <c r="G266">
        <v>59.4</v>
      </c>
      <c r="I266">
        <v>30.45</v>
      </c>
      <c r="J266">
        <v>35.450000000000003</v>
      </c>
      <c r="K266">
        <v>40.450000000000003</v>
      </c>
      <c r="M266" s="22">
        <v>44652</v>
      </c>
      <c r="N266">
        <v>66.95</v>
      </c>
      <c r="O266">
        <v>71.95</v>
      </c>
      <c r="P266">
        <v>76.95</v>
      </c>
      <c r="R266">
        <v>48.962499999999999</v>
      </c>
      <c r="S266">
        <v>53.962499999999999</v>
      </c>
      <c r="T266">
        <v>58.962499999999999</v>
      </c>
      <c r="V266">
        <v>0</v>
      </c>
      <c r="W266">
        <v>0</v>
      </c>
      <c r="X266">
        <v>0</v>
      </c>
      <c r="Z266">
        <v>1E-4</v>
      </c>
      <c r="AA266">
        <v>0.15588002722332472</v>
      </c>
      <c r="AB266">
        <v>1E-4</v>
      </c>
      <c r="AD266">
        <v>1E-4</v>
      </c>
      <c r="AE266">
        <v>7.7940013611662362E-2</v>
      </c>
      <c r="AF266">
        <v>1E-4</v>
      </c>
      <c r="AH266">
        <v>1E-4</v>
      </c>
      <c r="AI266">
        <v>2</v>
      </c>
      <c r="AJ266">
        <v>1E-4</v>
      </c>
      <c r="AL266">
        <v>1E-4</v>
      </c>
      <c r="AM266">
        <v>1</v>
      </c>
      <c r="AN266">
        <v>1E-4</v>
      </c>
      <c r="AP266">
        <v>86</v>
      </c>
      <c r="AQ266">
        <v>0.35</v>
      </c>
      <c r="BQ266">
        <v>44805</v>
      </c>
      <c r="BR266">
        <v>5.8995000000000006</v>
      </c>
      <c r="BS266">
        <v>5.9045000000000005</v>
      </c>
      <c r="BT266">
        <v>5.9095000000000004</v>
      </c>
      <c r="BU266">
        <v>0.16250000000000001</v>
      </c>
      <c r="BV266">
        <v>0.17</v>
      </c>
      <c r="BW266">
        <v>0.17749999999999999</v>
      </c>
      <c r="BX266">
        <v>-7.0000000000000007E-2</v>
      </c>
      <c r="BZ266">
        <v>7.0000000000000007E-2</v>
      </c>
      <c r="CA266">
        <v>0</v>
      </c>
      <c r="CB266">
        <v>0</v>
      </c>
      <c r="CC266">
        <v>5.8995000000000006</v>
      </c>
      <c r="CD266">
        <v>0.17749999999999999</v>
      </c>
    </row>
    <row r="267" spans="1:82">
      <c r="A267" s="22">
        <v>44927</v>
      </c>
      <c r="B267">
        <v>6.6478132019000005E-2</v>
      </c>
      <c r="D267" s="22">
        <v>43800</v>
      </c>
      <c r="E267">
        <v>48.4</v>
      </c>
      <c r="F267">
        <v>53.4</v>
      </c>
      <c r="G267">
        <v>58.4</v>
      </c>
      <c r="I267">
        <v>30.45</v>
      </c>
      <c r="J267">
        <v>35.450000000000003</v>
      </c>
      <c r="K267">
        <v>40.450000000000003</v>
      </c>
      <c r="M267" s="22">
        <v>44682</v>
      </c>
      <c r="N267">
        <v>66.95</v>
      </c>
      <c r="O267">
        <v>71.95</v>
      </c>
      <c r="P267">
        <v>76.95</v>
      </c>
      <c r="R267">
        <v>48.962499999999999</v>
      </c>
      <c r="S267">
        <v>53.962499999999999</v>
      </c>
      <c r="T267">
        <v>58.962499999999999</v>
      </c>
      <c r="V267">
        <v>0</v>
      </c>
      <c r="W267">
        <v>0</v>
      </c>
      <c r="X267">
        <v>0</v>
      </c>
      <c r="Z267">
        <v>1E-4</v>
      </c>
      <c r="AA267">
        <v>0.15588002722332472</v>
      </c>
      <c r="AB267">
        <v>1E-4</v>
      </c>
      <c r="AD267">
        <v>1E-4</v>
      </c>
      <c r="AE267">
        <v>7.7940013611662362E-2</v>
      </c>
      <c r="AF267">
        <v>1E-4</v>
      </c>
      <c r="AH267">
        <v>1E-4</v>
      </c>
      <c r="AI267">
        <v>2.15</v>
      </c>
      <c r="AJ267">
        <v>1E-4</v>
      </c>
      <c r="AL267">
        <v>1E-4</v>
      </c>
      <c r="AM267">
        <v>1.075</v>
      </c>
      <c r="AN267">
        <v>1E-4</v>
      </c>
      <c r="AP267">
        <v>86</v>
      </c>
      <c r="AQ267">
        <v>0.35</v>
      </c>
      <c r="BQ267">
        <v>44835</v>
      </c>
      <c r="BR267">
        <v>5.9095000000000004</v>
      </c>
      <c r="BS267">
        <v>5.9145000000000003</v>
      </c>
      <c r="BT267">
        <v>5.9195000000000002</v>
      </c>
      <c r="BU267">
        <v>0.16250000000000001</v>
      </c>
      <c r="BV267">
        <v>0.17</v>
      </c>
      <c r="BW267">
        <v>0.17749999999999999</v>
      </c>
      <c r="BX267">
        <v>-7.0000000000000007E-2</v>
      </c>
      <c r="BZ267">
        <v>7.0000000000000007E-2</v>
      </c>
      <c r="CA267">
        <v>0</v>
      </c>
      <c r="CB267">
        <v>0</v>
      </c>
      <c r="CC267">
        <v>5.9095000000000004</v>
      </c>
      <c r="CD267">
        <v>0.17749999999999999</v>
      </c>
    </row>
    <row r="268" spans="1:82">
      <c r="A268" s="22">
        <v>44958</v>
      </c>
      <c r="B268">
        <v>6.6474265310801015E-2</v>
      </c>
      <c r="D268" s="22">
        <v>43831</v>
      </c>
      <c r="E268">
        <v>49.95</v>
      </c>
      <c r="F268">
        <v>54.95</v>
      </c>
      <c r="G268">
        <v>59.95</v>
      </c>
      <c r="I268">
        <v>34.450000000000003</v>
      </c>
      <c r="J268">
        <v>39.450000000000003</v>
      </c>
      <c r="K268">
        <v>44.45</v>
      </c>
      <c r="M268" s="22">
        <v>44713</v>
      </c>
      <c r="N268">
        <v>70.95</v>
      </c>
      <c r="O268">
        <v>75.95</v>
      </c>
      <c r="P268">
        <v>80.95</v>
      </c>
      <c r="R268">
        <v>51.962499999999999</v>
      </c>
      <c r="S268">
        <v>56.962499999999999</v>
      </c>
      <c r="T268">
        <v>61.962499999999999</v>
      </c>
      <c r="V268">
        <v>0</v>
      </c>
      <c r="W268">
        <v>0</v>
      </c>
      <c r="X268">
        <v>0</v>
      </c>
      <c r="Z268">
        <v>1E-4</v>
      </c>
      <c r="AA268">
        <v>0.15588002722332472</v>
      </c>
      <c r="AB268">
        <v>1E-4</v>
      </c>
      <c r="AD268">
        <v>1E-4</v>
      </c>
      <c r="AE268">
        <v>7.7940013611662362E-2</v>
      </c>
      <c r="AF268">
        <v>1E-4</v>
      </c>
      <c r="AH268">
        <v>1E-4</v>
      </c>
      <c r="AI268">
        <v>1.95</v>
      </c>
      <c r="AJ268">
        <v>1E-4</v>
      </c>
      <c r="AL268">
        <v>1E-4</v>
      </c>
      <c r="AM268">
        <v>0.97499999999999998</v>
      </c>
      <c r="AN268">
        <v>1E-4</v>
      </c>
      <c r="AP268">
        <v>87</v>
      </c>
      <c r="AQ268">
        <v>0.35</v>
      </c>
      <c r="BQ268">
        <v>44866</v>
      </c>
      <c r="BR268">
        <v>6.0545000000000009</v>
      </c>
      <c r="BS268">
        <v>6.0595000000000008</v>
      </c>
      <c r="BT268">
        <v>6.0645000000000007</v>
      </c>
      <c r="BU268">
        <v>0.16250000000000001</v>
      </c>
      <c r="BV268">
        <v>0.17</v>
      </c>
      <c r="BW268">
        <v>0.17749999999999999</v>
      </c>
      <c r="BX268">
        <v>-7.0000000000000007E-2</v>
      </c>
      <c r="BZ268">
        <v>7.0000000000000007E-2</v>
      </c>
      <c r="CA268">
        <v>0</v>
      </c>
      <c r="CB268">
        <v>0</v>
      </c>
      <c r="CC268">
        <v>6.0545000000000009</v>
      </c>
      <c r="CD268">
        <v>0.17749999999999999</v>
      </c>
    </row>
    <row r="269" spans="1:82">
      <c r="A269" s="22">
        <v>44986</v>
      </c>
      <c r="B269">
        <v>6.6470772800173009E-2</v>
      </c>
      <c r="D269" s="22">
        <v>43862</v>
      </c>
      <c r="E269">
        <v>47.95</v>
      </c>
      <c r="F269">
        <v>52.95</v>
      </c>
      <c r="G269">
        <v>57.95</v>
      </c>
      <c r="I269">
        <v>33.450000000000003</v>
      </c>
      <c r="J269">
        <v>38.450000000000003</v>
      </c>
      <c r="K269">
        <v>43.45</v>
      </c>
      <c r="M269" s="22">
        <v>44743</v>
      </c>
      <c r="N269">
        <v>106.9</v>
      </c>
      <c r="O269">
        <v>111.9</v>
      </c>
      <c r="P269">
        <v>116.9</v>
      </c>
      <c r="R269">
        <v>73.3</v>
      </c>
      <c r="S269">
        <v>78.3</v>
      </c>
      <c r="T269">
        <v>83.3</v>
      </c>
      <c r="V269">
        <v>0</v>
      </c>
      <c r="W269">
        <v>0</v>
      </c>
      <c r="X269">
        <v>0</v>
      </c>
      <c r="Z269">
        <v>1E-4</v>
      </c>
      <c r="AA269">
        <v>0.15588002722332472</v>
      </c>
      <c r="AB269">
        <v>1E-4</v>
      </c>
      <c r="AD269">
        <v>1E-4</v>
      </c>
      <c r="AE269">
        <v>7.7940013611662362E-2</v>
      </c>
      <c r="AF269">
        <v>1E-4</v>
      </c>
      <c r="AH269">
        <v>1E-4</v>
      </c>
      <c r="AI269">
        <v>2.1</v>
      </c>
      <c r="AJ269">
        <v>1E-4</v>
      </c>
      <c r="AL269">
        <v>1E-4</v>
      </c>
      <c r="AM269">
        <v>1.05</v>
      </c>
      <c r="AN269">
        <v>1E-4</v>
      </c>
      <c r="AP269">
        <v>87</v>
      </c>
      <c r="AQ269">
        <v>0.35</v>
      </c>
      <c r="BQ269">
        <v>44896</v>
      </c>
      <c r="BR269">
        <v>6.1945000000000006</v>
      </c>
      <c r="BS269">
        <v>6.1995000000000005</v>
      </c>
      <c r="BT269">
        <v>6.2045000000000003</v>
      </c>
      <c r="BU269">
        <v>0.16250000000000001</v>
      </c>
      <c r="BV269">
        <v>0.17</v>
      </c>
      <c r="BW269">
        <v>0.17749999999999999</v>
      </c>
      <c r="BX269">
        <v>-7.0000000000000007E-2</v>
      </c>
      <c r="BZ269">
        <v>7.0000000000000007E-2</v>
      </c>
      <c r="CA269">
        <v>0</v>
      </c>
      <c r="CB269">
        <v>0</v>
      </c>
      <c r="CC269">
        <v>6.1945000000000006</v>
      </c>
      <c r="CD269">
        <v>0.17749999999999999</v>
      </c>
    </row>
    <row r="270" spans="1:82">
      <c r="A270" s="22">
        <v>45017</v>
      </c>
      <c r="B270">
        <v>6.6466906091985009E-2</v>
      </c>
      <c r="D270" s="22">
        <v>43891</v>
      </c>
      <c r="E270">
        <v>46.95</v>
      </c>
      <c r="F270">
        <v>51.95</v>
      </c>
      <c r="G270">
        <v>56.95</v>
      </c>
      <c r="I270">
        <v>31.45</v>
      </c>
      <c r="J270">
        <v>36.450000000000003</v>
      </c>
      <c r="K270">
        <v>41.45</v>
      </c>
      <c r="M270" s="22">
        <v>44774</v>
      </c>
      <c r="N270">
        <v>123.9</v>
      </c>
      <c r="O270">
        <v>128.9</v>
      </c>
      <c r="P270">
        <v>133.9</v>
      </c>
      <c r="R270">
        <v>86.05</v>
      </c>
      <c r="S270">
        <v>91.05</v>
      </c>
      <c r="T270">
        <v>96.05</v>
      </c>
      <c r="V270">
        <v>0</v>
      </c>
      <c r="W270">
        <v>0</v>
      </c>
      <c r="X270">
        <v>0</v>
      </c>
      <c r="Z270">
        <v>1E-4</v>
      </c>
      <c r="AA270">
        <v>0.15588002722332472</v>
      </c>
      <c r="AB270">
        <v>1E-4</v>
      </c>
      <c r="AD270">
        <v>1E-4</v>
      </c>
      <c r="AE270">
        <v>7.7940013611662362E-2</v>
      </c>
      <c r="AF270">
        <v>1E-4</v>
      </c>
      <c r="AH270">
        <v>1E-4</v>
      </c>
      <c r="AI270">
        <v>2.85</v>
      </c>
      <c r="AJ270">
        <v>1E-4</v>
      </c>
      <c r="AL270">
        <v>1E-4</v>
      </c>
      <c r="AM270">
        <v>1.425</v>
      </c>
      <c r="AN270">
        <v>1E-4</v>
      </c>
      <c r="AP270">
        <v>87</v>
      </c>
      <c r="AQ270">
        <v>0.35</v>
      </c>
      <c r="BQ270">
        <v>44927</v>
      </c>
      <c r="BR270">
        <v>6.52</v>
      </c>
      <c r="BS270">
        <v>6.5250000000000004</v>
      </c>
      <c r="BT270">
        <v>6.53</v>
      </c>
      <c r="BU270">
        <v>0.16250000000000001</v>
      </c>
      <c r="BV270">
        <v>0.17</v>
      </c>
      <c r="BW270">
        <v>0.17749999999999999</v>
      </c>
      <c r="BX270">
        <v>-7.0000000000000007E-2</v>
      </c>
      <c r="BZ270">
        <v>7.0000000000000007E-2</v>
      </c>
      <c r="CA270">
        <v>0</v>
      </c>
      <c r="CB270">
        <v>0</v>
      </c>
      <c r="CC270">
        <v>6.52</v>
      </c>
      <c r="CD270">
        <v>0.17749999999999999</v>
      </c>
    </row>
    <row r="271" spans="1:82">
      <c r="A271" s="22">
        <v>45047</v>
      </c>
      <c r="B271">
        <v>6.6463164116321E-2</v>
      </c>
      <c r="D271" s="22">
        <v>43922</v>
      </c>
      <c r="E271">
        <v>44.85</v>
      </c>
      <c r="F271">
        <v>49.85</v>
      </c>
      <c r="G271">
        <v>54.85</v>
      </c>
      <c r="I271">
        <v>31.45</v>
      </c>
      <c r="J271">
        <v>36.450000000000003</v>
      </c>
      <c r="K271">
        <v>41.45</v>
      </c>
      <c r="M271" s="22">
        <v>44805</v>
      </c>
      <c r="N271">
        <v>109.9</v>
      </c>
      <c r="O271">
        <v>114.9</v>
      </c>
      <c r="P271">
        <v>119.9</v>
      </c>
      <c r="R271">
        <v>75.55</v>
      </c>
      <c r="S271">
        <v>80.55</v>
      </c>
      <c r="T271">
        <v>85.55</v>
      </c>
      <c r="V271">
        <v>0</v>
      </c>
      <c r="W271">
        <v>0</v>
      </c>
      <c r="X271">
        <v>0</v>
      </c>
      <c r="Z271">
        <v>1E-4</v>
      </c>
      <c r="AA271">
        <v>0.15588002722332472</v>
      </c>
      <c r="AB271">
        <v>1E-4</v>
      </c>
      <c r="AD271">
        <v>1E-4</v>
      </c>
      <c r="AE271">
        <v>7.7940013611662362E-2</v>
      </c>
      <c r="AF271">
        <v>1E-4</v>
      </c>
      <c r="AH271">
        <v>1E-4</v>
      </c>
      <c r="AI271">
        <v>2.95</v>
      </c>
      <c r="AJ271">
        <v>1E-4</v>
      </c>
      <c r="AL271">
        <v>1E-4</v>
      </c>
      <c r="AM271">
        <v>1.4750000000000001</v>
      </c>
      <c r="AN271">
        <v>1E-4</v>
      </c>
      <c r="AP271">
        <v>88</v>
      </c>
      <c r="AQ271">
        <v>0.35</v>
      </c>
      <c r="BQ271">
        <v>44958</v>
      </c>
      <c r="BR271">
        <v>6.375</v>
      </c>
      <c r="BS271">
        <v>6.38</v>
      </c>
      <c r="BT271">
        <v>6.3849999999999998</v>
      </c>
      <c r="BU271">
        <v>0.16250000000000001</v>
      </c>
      <c r="BV271">
        <v>0.17</v>
      </c>
      <c r="BW271">
        <v>0.17749999999999999</v>
      </c>
      <c r="BX271">
        <v>-7.0000000000000007E-2</v>
      </c>
      <c r="BZ271">
        <v>7.0000000000000007E-2</v>
      </c>
      <c r="CA271">
        <v>0</v>
      </c>
      <c r="CB271">
        <v>0</v>
      </c>
      <c r="CC271">
        <v>6.375</v>
      </c>
      <c r="CD271">
        <v>0.17749999999999999</v>
      </c>
    </row>
    <row r="272" spans="1:82">
      <c r="A272" s="22">
        <v>45078</v>
      </c>
      <c r="B272">
        <v>6.6459297408142021E-2</v>
      </c>
      <c r="D272" s="22">
        <v>43952</v>
      </c>
      <c r="E272">
        <v>46.85</v>
      </c>
      <c r="F272">
        <v>51.85</v>
      </c>
      <c r="G272">
        <v>56.85</v>
      </c>
      <c r="I272">
        <v>27.45</v>
      </c>
      <c r="J272">
        <v>32.450000000000003</v>
      </c>
      <c r="K272">
        <v>37.450000000000003</v>
      </c>
      <c r="M272" s="22">
        <v>44835</v>
      </c>
      <c r="N272">
        <v>81.55</v>
      </c>
      <c r="O272">
        <v>86.55</v>
      </c>
      <c r="P272">
        <v>91.55</v>
      </c>
      <c r="R272">
        <v>59.912500000000001</v>
      </c>
      <c r="S272">
        <v>64.912499999999994</v>
      </c>
      <c r="T272">
        <v>69.912499999999994</v>
      </c>
      <c r="V272">
        <v>0</v>
      </c>
      <c r="W272">
        <v>0</v>
      </c>
      <c r="X272">
        <v>0</v>
      </c>
      <c r="Z272">
        <v>1E-4</v>
      </c>
      <c r="AA272">
        <v>0.15588002722332472</v>
      </c>
      <c r="AB272">
        <v>1E-4</v>
      </c>
      <c r="AD272">
        <v>1E-4</v>
      </c>
      <c r="AE272">
        <v>7.7940013611662362E-2</v>
      </c>
      <c r="AF272">
        <v>1E-4</v>
      </c>
      <c r="AH272">
        <v>1E-4</v>
      </c>
      <c r="AI272">
        <v>2.65</v>
      </c>
      <c r="AJ272">
        <v>1E-4</v>
      </c>
      <c r="AL272">
        <v>1E-4</v>
      </c>
      <c r="AM272">
        <v>1.325</v>
      </c>
      <c r="AN272">
        <v>1E-4</v>
      </c>
      <c r="AP272">
        <v>88</v>
      </c>
      <c r="AQ272">
        <v>0.35</v>
      </c>
      <c r="BQ272">
        <v>44986</v>
      </c>
      <c r="BR272">
        <v>6.24</v>
      </c>
      <c r="BS272">
        <v>6.2450000000000001</v>
      </c>
      <c r="BT272">
        <v>6.25</v>
      </c>
      <c r="BU272">
        <v>0.16250000000000001</v>
      </c>
      <c r="BV272">
        <v>0.17</v>
      </c>
      <c r="BW272">
        <v>0.17749999999999999</v>
      </c>
      <c r="BX272">
        <v>-7.0000000000000007E-2</v>
      </c>
      <c r="BZ272">
        <v>7.0000000000000007E-2</v>
      </c>
      <c r="CA272">
        <v>0</v>
      </c>
      <c r="CB272">
        <v>0</v>
      </c>
      <c r="CC272">
        <v>6.24</v>
      </c>
      <c r="CD272">
        <v>0.17749999999999999</v>
      </c>
    </row>
    <row r="273" spans="1:82">
      <c r="A273" s="22">
        <v>45108</v>
      </c>
      <c r="B273">
        <v>6.6455555432489002E-2</v>
      </c>
      <c r="D273" s="22">
        <v>43983</v>
      </c>
      <c r="E273">
        <v>53.85</v>
      </c>
      <c r="F273">
        <v>58.85</v>
      </c>
      <c r="G273">
        <v>63.85</v>
      </c>
      <c r="I273">
        <v>30.45</v>
      </c>
      <c r="J273">
        <v>35.450000000000003</v>
      </c>
      <c r="K273">
        <v>40.450000000000003</v>
      </c>
      <c r="M273" s="22">
        <v>44866</v>
      </c>
      <c r="N273">
        <v>69.55</v>
      </c>
      <c r="O273">
        <v>74.55</v>
      </c>
      <c r="P273">
        <v>79.55</v>
      </c>
      <c r="R273">
        <v>50.912500000000001</v>
      </c>
      <c r="S273">
        <v>55.912500000000001</v>
      </c>
      <c r="T273">
        <v>60.912500000000001</v>
      </c>
      <c r="V273">
        <v>0</v>
      </c>
      <c r="W273">
        <v>0</v>
      </c>
      <c r="X273">
        <v>0</v>
      </c>
      <c r="Z273">
        <v>1E-4</v>
      </c>
      <c r="AA273">
        <v>0.15588002722332472</v>
      </c>
      <c r="AB273">
        <v>1E-4</v>
      </c>
      <c r="AD273">
        <v>1E-4</v>
      </c>
      <c r="AE273">
        <v>7.7940013611662362E-2</v>
      </c>
      <c r="AF273">
        <v>1E-4</v>
      </c>
      <c r="AH273">
        <v>1E-4</v>
      </c>
      <c r="AI273">
        <v>1.9</v>
      </c>
      <c r="AJ273">
        <v>1E-4</v>
      </c>
      <c r="AL273">
        <v>1E-4</v>
      </c>
      <c r="AM273">
        <v>0.95</v>
      </c>
      <c r="AN273">
        <v>1E-4</v>
      </c>
      <c r="AP273">
        <v>88</v>
      </c>
      <c r="AQ273">
        <v>0.35</v>
      </c>
      <c r="BQ273">
        <v>45017</v>
      </c>
      <c r="BR273">
        <v>6.08</v>
      </c>
      <c r="BS273">
        <v>6.085</v>
      </c>
      <c r="BT273">
        <v>6.09</v>
      </c>
      <c r="BU273">
        <v>0.16250000000000001</v>
      </c>
      <c r="BV273">
        <v>0.17</v>
      </c>
      <c r="BW273">
        <v>0.17749999999999999</v>
      </c>
      <c r="BX273">
        <v>-7.0000000000000007E-2</v>
      </c>
      <c r="BZ273">
        <v>7.0000000000000007E-2</v>
      </c>
      <c r="CA273">
        <v>0</v>
      </c>
      <c r="CB273">
        <v>0</v>
      </c>
      <c r="CC273">
        <v>6.08</v>
      </c>
      <c r="CD273">
        <v>0.17749999999999999</v>
      </c>
    </row>
    <row r="274" spans="1:82">
      <c r="A274" s="22">
        <v>45139</v>
      </c>
      <c r="B274">
        <v>6.6451688724319002E-2</v>
      </c>
      <c r="D274" s="22">
        <v>44013</v>
      </c>
      <c r="E274">
        <v>71.3</v>
      </c>
      <c r="F274">
        <v>76.3</v>
      </c>
      <c r="G274">
        <v>81.3</v>
      </c>
      <c r="I274">
        <v>35.049999999999997</v>
      </c>
      <c r="J274">
        <v>40.049999999999997</v>
      </c>
      <c r="K274">
        <v>45.05</v>
      </c>
      <c r="M274" s="22">
        <v>44896</v>
      </c>
      <c r="N274">
        <v>70.55</v>
      </c>
      <c r="O274">
        <v>75.55</v>
      </c>
      <c r="P274">
        <v>80.55</v>
      </c>
      <c r="R274">
        <v>51.662500000000001</v>
      </c>
      <c r="S274">
        <v>56.662500000000001</v>
      </c>
      <c r="T274">
        <v>61.662500000000001</v>
      </c>
      <c r="V274">
        <v>0</v>
      </c>
      <c r="W274">
        <v>0</v>
      </c>
      <c r="X274">
        <v>0</v>
      </c>
      <c r="Z274">
        <v>1E-4</v>
      </c>
      <c r="AA274">
        <v>0.15588002722332472</v>
      </c>
      <c r="AB274">
        <v>1E-4</v>
      </c>
      <c r="AD274">
        <v>1E-4</v>
      </c>
      <c r="AE274">
        <v>7.7940013611662362E-2</v>
      </c>
      <c r="AF274">
        <v>1E-4</v>
      </c>
      <c r="AH274">
        <v>1E-4</v>
      </c>
      <c r="AI274">
        <v>1.7</v>
      </c>
      <c r="AJ274">
        <v>1E-4</v>
      </c>
      <c r="AL274">
        <v>1E-4</v>
      </c>
      <c r="AM274">
        <v>0.85</v>
      </c>
      <c r="AN274">
        <v>1E-4</v>
      </c>
      <c r="AP274">
        <v>89</v>
      </c>
      <c r="AQ274">
        <v>0.35</v>
      </c>
      <c r="BQ274">
        <v>45047</v>
      </c>
      <c r="BR274">
        <v>6.0449999999999999</v>
      </c>
      <c r="BS274">
        <v>6.05</v>
      </c>
      <c r="BT274">
        <v>6.0549999999999997</v>
      </c>
      <c r="BU274">
        <v>0.16250000000000001</v>
      </c>
      <c r="BV274">
        <v>0.17</v>
      </c>
      <c r="BW274">
        <v>0.17749999999999999</v>
      </c>
      <c r="BX274">
        <v>-7.0000000000000007E-2</v>
      </c>
      <c r="BZ274">
        <v>7.0000000000000007E-2</v>
      </c>
      <c r="CA274">
        <v>0</v>
      </c>
      <c r="CB274">
        <v>0</v>
      </c>
      <c r="CC274">
        <v>6.0449999999999999</v>
      </c>
      <c r="CD274">
        <v>0.17749999999999999</v>
      </c>
    </row>
    <row r="275" spans="1:82">
      <c r="A275" s="22">
        <v>45170</v>
      </c>
      <c r="B275">
        <v>6.6447822016154012E-2</v>
      </c>
      <c r="D275" s="22">
        <v>44044</v>
      </c>
      <c r="E275">
        <v>84.3</v>
      </c>
      <c r="F275">
        <v>89.3</v>
      </c>
      <c r="G275">
        <v>94.3</v>
      </c>
      <c r="I275">
        <v>37.049999999999997</v>
      </c>
      <c r="J275">
        <v>42.05</v>
      </c>
      <c r="K275">
        <v>47.05</v>
      </c>
      <c r="M275" s="22">
        <v>44927</v>
      </c>
      <c r="N275">
        <v>83.1</v>
      </c>
      <c r="O275">
        <v>88.1</v>
      </c>
      <c r="P275">
        <v>93.1</v>
      </c>
      <c r="R275">
        <v>61.075000000000003</v>
      </c>
      <c r="S275">
        <v>66.075000000000003</v>
      </c>
      <c r="T275">
        <v>71.075000000000003</v>
      </c>
      <c r="V275">
        <v>0</v>
      </c>
      <c r="W275">
        <v>0</v>
      </c>
      <c r="X275">
        <v>0</v>
      </c>
      <c r="Z275">
        <v>1E-4</v>
      </c>
      <c r="AA275">
        <v>0.15588002722332472</v>
      </c>
      <c r="AB275">
        <v>1E-4</v>
      </c>
      <c r="AD275">
        <v>1E-4</v>
      </c>
      <c r="AE275">
        <v>7.7940013611662362E-2</v>
      </c>
      <c r="AF275">
        <v>1E-4</v>
      </c>
      <c r="AH275">
        <v>1E-4</v>
      </c>
      <c r="AI275">
        <v>1.6</v>
      </c>
      <c r="AJ275">
        <v>1E-4</v>
      </c>
      <c r="AL275">
        <v>1E-4</v>
      </c>
      <c r="AM275">
        <v>0.8</v>
      </c>
      <c r="AN275">
        <v>1E-4</v>
      </c>
      <c r="AP275">
        <v>89</v>
      </c>
      <c r="AQ275">
        <v>0.35</v>
      </c>
      <c r="BQ275">
        <v>45078</v>
      </c>
      <c r="BR275">
        <v>6.0650000000000004</v>
      </c>
      <c r="BS275">
        <v>6.07</v>
      </c>
      <c r="BT275">
        <v>6.0750000000000002</v>
      </c>
      <c r="BU275">
        <v>0.16250000000000001</v>
      </c>
      <c r="BV275">
        <v>0.17</v>
      </c>
      <c r="BW275">
        <v>0.17749999999999999</v>
      </c>
      <c r="BX275">
        <v>-7.0000000000000007E-2</v>
      </c>
      <c r="BZ275">
        <v>7.0000000000000007E-2</v>
      </c>
      <c r="CA275">
        <v>0</v>
      </c>
      <c r="CB275">
        <v>0</v>
      </c>
      <c r="CC275">
        <v>6.0650000000000004</v>
      </c>
      <c r="CD275">
        <v>0.17749999999999999</v>
      </c>
    </row>
    <row r="276" spans="1:82">
      <c r="A276" s="22">
        <v>45200</v>
      </c>
      <c r="B276">
        <v>6.6444080040515011E-2</v>
      </c>
      <c r="D276" s="22">
        <v>44075</v>
      </c>
      <c r="E276">
        <v>72.3</v>
      </c>
      <c r="F276">
        <v>77.3</v>
      </c>
      <c r="G276">
        <v>82.3</v>
      </c>
      <c r="I276">
        <v>35.049999999999997</v>
      </c>
      <c r="J276">
        <v>40.049999999999997</v>
      </c>
      <c r="K276">
        <v>45.05</v>
      </c>
      <c r="M276" s="22">
        <v>44958</v>
      </c>
      <c r="N276">
        <v>75.099999999999994</v>
      </c>
      <c r="O276">
        <v>80.099999999999994</v>
      </c>
      <c r="P276">
        <v>85.1</v>
      </c>
      <c r="R276">
        <v>55.075000000000003</v>
      </c>
      <c r="S276">
        <v>60.075000000000003</v>
      </c>
      <c r="T276">
        <v>65.075000000000003</v>
      </c>
      <c r="V276">
        <v>0</v>
      </c>
      <c r="W276">
        <v>0</v>
      </c>
      <c r="X276">
        <v>0</v>
      </c>
      <c r="Z276">
        <v>1E-4</v>
      </c>
      <c r="AA276">
        <v>0.15588002722332472</v>
      </c>
      <c r="AB276">
        <v>1E-4</v>
      </c>
      <c r="AD276">
        <v>1E-4</v>
      </c>
      <c r="AE276">
        <v>7.7940013611662362E-2</v>
      </c>
      <c r="AF276">
        <v>1E-4</v>
      </c>
      <c r="AH276">
        <v>1E-4</v>
      </c>
      <c r="AI276">
        <v>1.8</v>
      </c>
      <c r="AJ276">
        <v>1E-4</v>
      </c>
      <c r="AL276">
        <v>1E-4</v>
      </c>
      <c r="AM276">
        <v>0.9</v>
      </c>
      <c r="AN276">
        <v>1E-4</v>
      </c>
      <c r="AP276">
        <v>89</v>
      </c>
      <c r="AQ276">
        <v>0.35</v>
      </c>
      <c r="BQ276">
        <v>45108</v>
      </c>
      <c r="BR276">
        <v>6.0580000000000007</v>
      </c>
      <c r="BS276">
        <v>6.0630000000000006</v>
      </c>
      <c r="BT276">
        <v>6.0680000000000005</v>
      </c>
      <c r="BU276">
        <v>0.16250000000000001</v>
      </c>
      <c r="BV276">
        <v>0.17</v>
      </c>
      <c r="BW276">
        <v>0.17749999999999999</v>
      </c>
      <c r="BX276">
        <v>-7.0000000000000007E-2</v>
      </c>
      <c r="BZ276">
        <v>7.0000000000000007E-2</v>
      </c>
      <c r="CA276">
        <v>0</v>
      </c>
      <c r="CB276">
        <v>0</v>
      </c>
      <c r="CC276">
        <v>6.0580000000000007</v>
      </c>
      <c r="CD276">
        <v>0.17749999999999999</v>
      </c>
    </row>
    <row r="277" spans="1:82">
      <c r="A277" s="22">
        <v>45231</v>
      </c>
      <c r="B277">
        <v>6.6440213332359999E-2</v>
      </c>
      <c r="D277" s="22">
        <v>44105</v>
      </c>
      <c r="E277">
        <v>50.45</v>
      </c>
      <c r="F277">
        <v>55.45</v>
      </c>
      <c r="G277">
        <v>60.45</v>
      </c>
      <c r="I277">
        <v>33.450000000000003</v>
      </c>
      <c r="J277">
        <v>38.450000000000003</v>
      </c>
      <c r="K277">
        <v>43.45</v>
      </c>
      <c r="M277" s="22">
        <v>44986</v>
      </c>
      <c r="N277">
        <v>69.099999999999994</v>
      </c>
      <c r="O277">
        <v>74.099999999999994</v>
      </c>
      <c r="P277">
        <v>79.099999999999994</v>
      </c>
      <c r="R277">
        <v>50.575000000000003</v>
      </c>
      <c r="S277">
        <v>55.575000000000003</v>
      </c>
      <c r="T277">
        <v>60.575000000000003</v>
      </c>
      <c r="V277">
        <v>0</v>
      </c>
      <c r="W277">
        <v>0</v>
      </c>
      <c r="X277">
        <v>0</v>
      </c>
      <c r="Z277">
        <v>1E-4</v>
      </c>
      <c r="AA277">
        <v>0.15588002722332472</v>
      </c>
      <c r="AB277">
        <v>1E-4</v>
      </c>
      <c r="AD277">
        <v>1E-4</v>
      </c>
      <c r="AE277">
        <v>7.7940013611662362E-2</v>
      </c>
      <c r="AF277">
        <v>1E-4</v>
      </c>
      <c r="AH277">
        <v>1E-4</v>
      </c>
      <c r="AI277">
        <v>1.95</v>
      </c>
      <c r="AJ277">
        <v>1E-4</v>
      </c>
      <c r="AL277">
        <v>1E-4</v>
      </c>
      <c r="AM277">
        <v>0.97499999999999998</v>
      </c>
      <c r="AN277">
        <v>1E-4</v>
      </c>
      <c r="AP277">
        <v>90</v>
      </c>
      <c r="AQ277">
        <v>0.35</v>
      </c>
      <c r="BQ277">
        <v>45139</v>
      </c>
      <c r="BR277">
        <v>6.06</v>
      </c>
      <c r="BS277">
        <v>6.0650000000000004</v>
      </c>
      <c r="BT277">
        <v>6.07</v>
      </c>
      <c r="BU277">
        <v>0.16250000000000001</v>
      </c>
      <c r="BV277">
        <v>0.17</v>
      </c>
      <c r="BW277">
        <v>0.17749999999999999</v>
      </c>
      <c r="BX277">
        <v>-7.0000000000000007E-2</v>
      </c>
      <c r="BZ277">
        <v>7.0000000000000007E-2</v>
      </c>
      <c r="CA277">
        <v>0</v>
      </c>
      <c r="CB277">
        <v>0</v>
      </c>
      <c r="CC277">
        <v>6.06</v>
      </c>
      <c r="CD277">
        <v>0.17749999999999999</v>
      </c>
    </row>
    <row r="278" spans="1:82">
      <c r="A278" s="22">
        <v>45261</v>
      </c>
      <c r="B278">
        <v>6.6436471356730017E-2</v>
      </c>
      <c r="D278" s="22">
        <v>44136</v>
      </c>
      <c r="E278">
        <v>49.45</v>
      </c>
      <c r="F278">
        <v>54.45</v>
      </c>
      <c r="G278">
        <v>59.45</v>
      </c>
      <c r="I278">
        <v>30.45</v>
      </c>
      <c r="J278">
        <v>35.450000000000003</v>
      </c>
      <c r="K278">
        <v>40.450000000000003</v>
      </c>
      <c r="M278" s="22">
        <v>45017</v>
      </c>
      <c r="N278">
        <v>67</v>
      </c>
      <c r="O278">
        <v>72</v>
      </c>
      <c r="P278">
        <v>77</v>
      </c>
      <c r="R278">
        <v>49</v>
      </c>
      <c r="S278">
        <v>54</v>
      </c>
      <c r="T278">
        <v>59</v>
      </c>
      <c r="V278">
        <v>0</v>
      </c>
      <c r="W278">
        <v>0</v>
      </c>
      <c r="X278">
        <v>0</v>
      </c>
      <c r="Z278">
        <v>1E-4</v>
      </c>
      <c r="AA278">
        <v>0.15588002722332472</v>
      </c>
      <c r="AB278">
        <v>1E-4</v>
      </c>
      <c r="AD278">
        <v>1E-4</v>
      </c>
      <c r="AE278">
        <v>7.7940013611662362E-2</v>
      </c>
      <c r="AF278">
        <v>1E-4</v>
      </c>
      <c r="AH278">
        <v>1E-4</v>
      </c>
      <c r="AI278">
        <v>2</v>
      </c>
      <c r="AJ278">
        <v>1E-4</v>
      </c>
      <c r="AL278">
        <v>1E-4</v>
      </c>
      <c r="AM278">
        <v>1</v>
      </c>
      <c r="AN278">
        <v>1E-4</v>
      </c>
      <c r="AP278">
        <v>90</v>
      </c>
      <c r="AQ278">
        <v>0.35</v>
      </c>
      <c r="BQ278">
        <v>45170</v>
      </c>
      <c r="BR278">
        <v>6.0770000000000008</v>
      </c>
      <c r="BS278">
        <v>6.0820000000000007</v>
      </c>
      <c r="BT278">
        <v>6.0870000000000006</v>
      </c>
      <c r="BU278">
        <v>0.16250000000000001</v>
      </c>
      <c r="BV278">
        <v>0.17</v>
      </c>
      <c r="BW278">
        <v>0.17749999999999999</v>
      </c>
      <c r="BX278">
        <v>-7.0000000000000007E-2</v>
      </c>
      <c r="BZ278">
        <v>7.0000000000000007E-2</v>
      </c>
      <c r="CA278">
        <v>0</v>
      </c>
      <c r="CB278">
        <v>0</v>
      </c>
      <c r="CC278">
        <v>6.0770000000000008</v>
      </c>
      <c r="CD278">
        <v>0.17749999999999999</v>
      </c>
    </row>
    <row r="279" spans="1:82">
      <c r="A279" s="22">
        <v>45292</v>
      </c>
      <c r="B279">
        <v>6.6432604648585011E-2</v>
      </c>
      <c r="D279" s="22">
        <v>44166</v>
      </c>
      <c r="E279">
        <v>48.45</v>
      </c>
      <c r="F279">
        <v>53.45</v>
      </c>
      <c r="G279">
        <v>58.45</v>
      </c>
      <c r="I279">
        <v>30.45</v>
      </c>
      <c r="J279">
        <v>35.450000000000003</v>
      </c>
      <c r="K279">
        <v>40.450000000000003</v>
      </c>
      <c r="M279" s="22">
        <v>45047</v>
      </c>
      <c r="N279">
        <v>67</v>
      </c>
      <c r="O279">
        <v>72</v>
      </c>
      <c r="P279">
        <v>77</v>
      </c>
      <c r="R279">
        <v>49</v>
      </c>
      <c r="S279">
        <v>54</v>
      </c>
      <c r="T279">
        <v>59</v>
      </c>
      <c r="V279">
        <v>0</v>
      </c>
      <c r="W279">
        <v>0</v>
      </c>
      <c r="X279">
        <v>0</v>
      </c>
      <c r="Z279">
        <v>1E-4</v>
      </c>
      <c r="AA279">
        <v>0.15588002722332472</v>
      </c>
      <c r="AB279">
        <v>1E-4</v>
      </c>
      <c r="AD279">
        <v>1E-4</v>
      </c>
      <c r="AE279">
        <v>7.7940013611662362E-2</v>
      </c>
      <c r="AF279">
        <v>1E-4</v>
      </c>
      <c r="AH279">
        <v>1E-4</v>
      </c>
      <c r="AI279">
        <v>2.15</v>
      </c>
      <c r="AJ279">
        <v>1E-4</v>
      </c>
      <c r="AL279">
        <v>1E-4</v>
      </c>
      <c r="AM279">
        <v>1.075</v>
      </c>
      <c r="AN279">
        <v>1E-4</v>
      </c>
      <c r="AP279">
        <v>90</v>
      </c>
      <c r="AQ279">
        <v>0.35</v>
      </c>
      <c r="BQ279">
        <v>45200</v>
      </c>
      <c r="BR279">
        <v>6.0870000000000006</v>
      </c>
      <c r="BS279">
        <v>6.0920000000000005</v>
      </c>
      <c r="BT279">
        <v>6.0970000000000004</v>
      </c>
      <c r="BU279">
        <v>0.16250000000000001</v>
      </c>
      <c r="BV279">
        <v>0.17</v>
      </c>
      <c r="BW279">
        <v>0.17749999999999999</v>
      </c>
      <c r="BX279">
        <v>-7.0000000000000007E-2</v>
      </c>
      <c r="BZ279">
        <v>7.0000000000000007E-2</v>
      </c>
      <c r="CA279">
        <v>0</v>
      </c>
      <c r="CB279">
        <v>0</v>
      </c>
      <c r="CC279">
        <v>6.0870000000000006</v>
      </c>
      <c r="CD279">
        <v>0.17749999999999999</v>
      </c>
    </row>
    <row r="280" spans="1:82">
      <c r="B280">
        <v>6.6428737940444002E-2</v>
      </c>
      <c r="D280" s="22">
        <v>44197</v>
      </c>
      <c r="E280">
        <v>50</v>
      </c>
      <c r="F280">
        <v>55</v>
      </c>
      <c r="G280">
        <v>60</v>
      </c>
      <c r="I280">
        <v>34.450000000000003</v>
      </c>
      <c r="J280">
        <v>39.450000000000003</v>
      </c>
      <c r="K280">
        <v>44.45</v>
      </c>
      <c r="M280" s="22">
        <v>45078</v>
      </c>
      <c r="N280">
        <v>71</v>
      </c>
      <c r="O280">
        <v>76</v>
      </c>
      <c r="P280">
        <v>81</v>
      </c>
      <c r="R280">
        <v>52</v>
      </c>
      <c r="S280">
        <v>57</v>
      </c>
      <c r="T280">
        <v>62</v>
      </c>
      <c r="V280">
        <v>0</v>
      </c>
      <c r="W280">
        <v>0</v>
      </c>
      <c r="X280">
        <v>0</v>
      </c>
      <c r="Z280">
        <v>1E-4</v>
      </c>
      <c r="AA280">
        <v>0.15588002722332472</v>
      </c>
      <c r="AB280">
        <v>1E-4</v>
      </c>
      <c r="AD280">
        <v>1E-4</v>
      </c>
      <c r="AE280">
        <v>7.7940013611662362E-2</v>
      </c>
      <c r="AF280">
        <v>1E-4</v>
      </c>
      <c r="AH280">
        <v>1E-4</v>
      </c>
      <c r="AI280">
        <v>1.95</v>
      </c>
      <c r="AJ280">
        <v>1E-4</v>
      </c>
      <c r="AL280">
        <v>1E-4</v>
      </c>
      <c r="AM280">
        <v>0.97499999999999998</v>
      </c>
      <c r="AN280">
        <v>1E-4</v>
      </c>
      <c r="AP280">
        <v>91</v>
      </c>
      <c r="AQ280">
        <v>0.35</v>
      </c>
      <c r="BQ280">
        <v>45231</v>
      </c>
      <c r="BR280">
        <v>6.2320000000000002</v>
      </c>
      <c r="BS280">
        <v>6.237000000000001</v>
      </c>
      <c r="BT280">
        <v>6.2420000000000009</v>
      </c>
      <c r="BU280">
        <v>0.16250000000000001</v>
      </c>
      <c r="BV280">
        <v>0.17</v>
      </c>
      <c r="BW280">
        <v>0.17749999999999999</v>
      </c>
      <c r="BX280">
        <v>-7.0000000000000007E-2</v>
      </c>
      <c r="BZ280">
        <v>7.0000000000000007E-2</v>
      </c>
      <c r="CA280">
        <v>0</v>
      </c>
      <c r="CB280">
        <v>0</v>
      </c>
      <c r="CC280">
        <v>6.2320000000000002</v>
      </c>
      <c r="CD280">
        <v>0.17749999999999999</v>
      </c>
    </row>
    <row r="281" spans="1:82">
      <c r="B281">
        <v>6.6425120697350001E-2</v>
      </c>
      <c r="D281" s="22">
        <v>44228</v>
      </c>
      <c r="E281">
        <v>48</v>
      </c>
      <c r="F281">
        <v>53</v>
      </c>
      <c r="G281">
        <v>58</v>
      </c>
      <c r="I281">
        <v>33.450000000000003</v>
      </c>
      <c r="J281">
        <v>38.450000000000003</v>
      </c>
      <c r="K281">
        <v>43.45</v>
      </c>
      <c r="M281" s="22">
        <v>45108</v>
      </c>
      <c r="N281">
        <v>106.95</v>
      </c>
      <c r="O281">
        <v>111.95</v>
      </c>
      <c r="P281">
        <v>116.95</v>
      </c>
      <c r="R281">
        <v>73.337499999999949</v>
      </c>
      <c r="S281">
        <v>78.337499999999949</v>
      </c>
      <c r="T281">
        <v>83.337499999999949</v>
      </c>
      <c r="V281">
        <v>0</v>
      </c>
      <c r="W281">
        <v>0</v>
      </c>
      <c r="X281">
        <v>0</v>
      </c>
      <c r="Z281">
        <v>1E-4</v>
      </c>
      <c r="AA281">
        <v>0.15588002722332472</v>
      </c>
      <c r="AB281">
        <v>1E-4</v>
      </c>
      <c r="AD281">
        <v>1E-4</v>
      </c>
      <c r="AE281">
        <v>7.7940013611662362E-2</v>
      </c>
      <c r="AF281">
        <v>1E-4</v>
      </c>
      <c r="AH281">
        <v>1E-4</v>
      </c>
      <c r="AI281">
        <v>2.1</v>
      </c>
      <c r="AJ281">
        <v>1E-4</v>
      </c>
      <c r="AL281">
        <v>1E-4</v>
      </c>
      <c r="AM281">
        <v>1.05</v>
      </c>
      <c r="AN281">
        <v>1E-4</v>
      </c>
      <c r="AP281">
        <v>91</v>
      </c>
      <c r="AQ281">
        <v>0.35</v>
      </c>
      <c r="BQ281">
        <v>45261</v>
      </c>
      <c r="BR281">
        <v>6.3720000000000008</v>
      </c>
      <c r="BS281">
        <v>6.3770000000000007</v>
      </c>
      <c r="BT281">
        <v>6.3820000000000006</v>
      </c>
      <c r="BU281">
        <v>0.16250000000000001</v>
      </c>
      <c r="BV281">
        <v>0.17</v>
      </c>
      <c r="BW281">
        <v>0.17749999999999999</v>
      </c>
      <c r="BX281">
        <v>-7.0000000000000007E-2</v>
      </c>
      <c r="BZ281">
        <v>7.0000000000000007E-2</v>
      </c>
      <c r="CA281">
        <v>0</v>
      </c>
      <c r="CB281">
        <v>0</v>
      </c>
      <c r="CC281">
        <v>6.3720000000000008</v>
      </c>
      <c r="CD281">
        <v>0.17749999999999999</v>
      </c>
    </row>
    <row r="282" spans="1:82">
      <c r="B282">
        <v>6.6421253989218998E-2</v>
      </c>
      <c r="D282" s="22">
        <v>44256</v>
      </c>
      <c r="E282">
        <v>47</v>
      </c>
      <c r="F282">
        <v>52</v>
      </c>
      <c r="G282">
        <v>57</v>
      </c>
      <c r="I282">
        <v>31.45</v>
      </c>
      <c r="J282">
        <v>36.450000000000003</v>
      </c>
      <c r="K282">
        <v>41.45</v>
      </c>
      <c r="M282" s="22">
        <v>45139</v>
      </c>
      <c r="N282">
        <v>123.95</v>
      </c>
      <c r="O282">
        <v>128.94999999999999</v>
      </c>
      <c r="P282">
        <v>133.94999999999999</v>
      </c>
      <c r="R282">
        <v>86.087499999999949</v>
      </c>
      <c r="S282">
        <v>91.087499999999949</v>
      </c>
      <c r="T282">
        <v>96.087499999999949</v>
      </c>
      <c r="V282">
        <v>0</v>
      </c>
      <c r="W282">
        <v>0</v>
      </c>
      <c r="X282">
        <v>0</v>
      </c>
      <c r="Z282">
        <v>1E-4</v>
      </c>
      <c r="AA282">
        <v>0.15588002722332472</v>
      </c>
      <c r="AB282">
        <v>1E-4</v>
      </c>
      <c r="AD282">
        <v>1E-4</v>
      </c>
      <c r="AE282">
        <v>7.7940013611662362E-2</v>
      </c>
      <c r="AF282">
        <v>1E-4</v>
      </c>
      <c r="AH282">
        <v>1E-4</v>
      </c>
      <c r="AI282">
        <v>2.85</v>
      </c>
      <c r="AJ282">
        <v>1E-4</v>
      </c>
      <c r="AL282">
        <v>1E-4</v>
      </c>
      <c r="AM282">
        <v>1.425</v>
      </c>
      <c r="AN282">
        <v>1E-4</v>
      </c>
      <c r="AP282">
        <v>91</v>
      </c>
      <c r="AQ282">
        <v>0.35</v>
      </c>
      <c r="BQ282">
        <v>45292</v>
      </c>
      <c r="BX282">
        <v>-7.0000000000000007E-2</v>
      </c>
      <c r="BZ282">
        <v>7.0000000000000007E-2</v>
      </c>
      <c r="CA282">
        <v>0</v>
      </c>
      <c r="CB282">
        <v>0</v>
      </c>
      <c r="CC282">
        <v>0</v>
      </c>
      <c r="CD282">
        <v>0.17749999999999999</v>
      </c>
    </row>
    <row r="283" spans="1:82">
      <c r="B283">
        <v>6.6417512013612012E-2</v>
      </c>
      <c r="D283" s="22">
        <v>44287</v>
      </c>
      <c r="E283">
        <v>44.9</v>
      </c>
      <c r="F283">
        <v>49.9</v>
      </c>
      <c r="G283">
        <v>54.9</v>
      </c>
      <c r="I283">
        <v>31.45</v>
      </c>
      <c r="J283">
        <v>36.450000000000003</v>
      </c>
      <c r="K283">
        <v>41.45</v>
      </c>
      <c r="M283" s="22">
        <v>45170</v>
      </c>
      <c r="N283">
        <v>109.95</v>
      </c>
      <c r="O283">
        <v>114.95</v>
      </c>
      <c r="P283">
        <v>119.95</v>
      </c>
      <c r="R283">
        <v>75.587499999999949</v>
      </c>
      <c r="S283">
        <v>80.587499999999949</v>
      </c>
      <c r="T283">
        <v>85.587499999999949</v>
      </c>
      <c r="V283">
        <v>0</v>
      </c>
      <c r="W283">
        <v>0</v>
      </c>
      <c r="X283">
        <v>0</v>
      </c>
      <c r="Z283">
        <v>1E-4</v>
      </c>
      <c r="AA283">
        <v>0.15588002722332472</v>
      </c>
      <c r="AB283">
        <v>1E-4</v>
      </c>
      <c r="AD283">
        <v>1E-4</v>
      </c>
      <c r="AE283">
        <v>7.7940013611662362E-2</v>
      </c>
      <c r="AF283">
        <v>1E-4</v>
      </c>
      <c r="AH283">
        <v>1E-4</v>
      </c>
      <c r="AI283">
        <v>2.95</v>
      </c>
      <c r="AJ283">
        <v>1E-4</v>
      </c>
      <c r="AL283">
        <v>1E-4</v>
      </c>
      <c r="AM283">
        <v>1.4750000000000001</v>
      </c>
      <c r="AN283">
        <v>1E-4</v>
      </c>
      <c r="AP283">
        <v>92</v>
      </c>
      <c r="AQ283">
        <v>0.35</v>
      </c>
      <c r="BQ283">
        <v>45323</v>
      </c>
      <c r="BX283">
        <v>-7.0000000000000007E-2</v>
      </c>
      <c r="BZ283">
        <v>7.0000000000000007E-2</v>
      </c>
      <c r="CA283">
        <v>0</v>
      </c>
      <c r="CB283">
        <v>0</v>
      </c>
      <c r="CC283">
        <v>0</v>
      </c>
      <c r="CD283">
        <v>0.17749999999999999</v>
      </c>
    </row>
    <row r="284" spans="1:82">
      <c r="B284">
        <v>6.6413645305491015E-2</v>
      </c>
      <c r="D284" s="22">
        <v>44317</v>
      </c>
      <c r="E284">
        <v>46.9</v>
      </c>
      <c r="F284">
        <v>51.9</v>
      </c>
      <c r="G284">
        <v>56.9</v>
      </c>
      <c r="I284">
        <v>27.45</v>
      </c>
      <c r="J284">
        <v>32.450000000000003</v>
      </c>
      <c r="K284">
        <v>37.450000000000003</v>
      </c>
      <c r="M284" s="22">
        <v>45200</v>
      </c>
      <c r="N284">
        <v>81.599999999999994</v>
      </c>
      <c r="O284">
        <v>86.6</v>
      </c>
      <c r="P284">
        <v>91.6</v>
      </c>
      <c r="R284">
        <v>59.95</v>
      </c>
      <c r="S284">
        <v>64.95</v>
      </c>
      <c r="T284">
        <v>69.95</v>
      </c>
      <c r="V284">
        <v>0</v>
      </c>
      <c r="W284">
        <v>0</v>
      </c>
      <c r="X284">
        <v>0</v>
      </c>
      <c r="Z284">
        <v>1E-4</v>
      </c>
      <c r="AA284">
        <v>0.15588002722332472</v>
      </c>
      <c r="AB284">
        <v>1E-4</v>
      </c>
      <c r="AD284">
        <v>1E-4</v>
      </c>
      <c r="AE284">
        <v>7.7940013611662362E-2</v>
      </c>
      <c r="AF284">
        <v>1E-4</v>
      </c>
      <c r="AH284">
        <v>1E-4</v>
      </c>
      <c r="AI284">
        <v>2.65</v>
      </c>
      <c r="AJ284">
        <v>1E-4</v>
      </c>
      <c r="AL284">
        <v>1E-4</v>
      </c>
      <c r="AM284">
        <v>1.325</v>
      </c>
      <c r="AN284">
        <v>1E-4</v>
      </c>
      <c r="AP284">
        <v>92</v>
      </c>
      <c r="AQ284">
        <v>0.35</v>
      </c>
    </row>
    <row r="285" spans="1:82">
      <c r="B285">
        <v>6.640990332989502E-2</v>
      </c>
      <c r="D285" s="22">
        <v>44348</v>
      </c>
      <c r="E285">
        <v>53.9</v>
      </c>
      <c r="F285">
        <v>58.9</v>
      </c>
      <c r="G285">
        <v>63.9</v>
      </c>
      <c r="I285">
        <v>30.45</v>
      </c>
      <c r="J285">
        <v>35.450000000000003</v>
      </c>
      <c r="K285">
        <v>40.450000000000003</v>
      </c>
      <c r="M285" s="22">
        <v>45231</v>
      </c>
      <c r="N285">
        <v>69.599999999999994</v>
      </c>
      <c r="O285">
        <v>74.599999999999994</v>
      </c>
      <c r="P285">
        <v>79.599999999999994</v>
      </c>
      <c r="R285">
        <v>50.95</v>
      </c>
      <c r="S285">
        <v>55.95</v>
      </c>
      <c r="T285">
        <v>60.95</v>
      </c>
      <c r="V285">
        <v>0</v>
      </c>
      <c r="W285">
        <v>0</v>
      </c>
      <c r="X285">
        <v>0</v>
      </c>
      <c r="Z285">
        <v>1E-4</v>
      </c>
      <c r="AA285">
        <v>0.15588002722332472</v>
      </c>
      <c r="AB285">
        <v>1E-4</v>
      </c>
      <c r="AD285">
        <v>1E-4</v>
      </c>
      <c r="AE285">
        <v>7.7940013611662362E-2</v>
      </c>
      <c r="AF285">
        <v>1E-4</v>
      </c>
      <c r="AH285">
        <v>1E-4</v>
      </c>
      <c r="AI285">
        <v>1.9</v>
      </c>
      <c r="AJ285">
        <v>1E-4</v>
      </c>
      <c r="AL285">
        <v>1E-4</v>
      </c>
      <c r="AM285">
        <v>0.95</v>
      </c>
      <c r="AN285">
        <v>1E-4</v>
      </c>
      <c r="AP285">
        <v>92</v>
      </c>
      <c r="AQ285">
        <v>0.35</v>
      </c>
    </row>
    <row r="286" spans="1:82">
      <c r="B286">
        <v>6.6406036621783002E-2</v>
      </c>
      <c r="D286" s="22">
        <v>44378</v>
      </c>
      <c r="E286">
        <v>71.349999999999994</v>
      </c>
      <c r="F286">
        <v>76.349999999999994</v>
      </c>
      <c r="G286">
        <v>81.349999999999994</v>
      </c>
      <c r="I286">
        <v>35.049999999999997</v>
      </c>
      <c r="J286">
        <v>40.049999999999997</v>
      </c>
      <c r="K286">
        <v>45.05</v>
      </c>
      <c r="M286" s="22">
        <v>45261</v>
      </c>
      <c r="N286">
        <v>70.599999999999994</v>
      </c>
      <c r="O286">
        <v>75.599999999999994</v>
      </c>
      <c r="P286">
        <v>80.599999999999994</v>
      </c>
      <c r="R286">
        <v>51.7</v>
      </c>
      <c r="S286">
        <v>56.7</v>
      </c>
      <c r="T286">
        <v>61.7</v>
      </c>
      <c r="V286">
        <v>0</v>
      </c>
      <c r="W286">
        <v>0</v>
      </c>
      <c r="X286">
        <v>0</v>
      </c>
      <c r="Z286">
        <v>1E-4</v>
      </c>
      <c r="AA286">
        <v>0.15588002722332472</v>
      </c>
      <c r="AB286">
        <v>1E-4</v>
      </c>
      <c r="AD286">
        <v>1E-4</v>
      </c>
      <c r="AE286">
        <v>7.7940013611662362E-2</v>
      </c>
      <c r="AF286">
        <v>1E-4</v>
      </c>
      <c r="AH286">
        <v>1E-4</v>
      </c>
      <c r="AI286">
        <v>1.7</v>
      </c>
      <c r="AJ286">
        <v>1E-4</v>
      </c>
      <c r="AL286">
        <v>1E-4</v>
      </c>
      <c r="AM286">
        <v>0.85</v>
      </c>
      <c r="AN286">
        <v>1E-4</v>
      </c>
      <c r="AP286">
        <v>93</v>
      </c>
      <c r="AQ286">
        <v>0.35</v>
      </c>
    </row>
    <row r="287" spans="1:82">
      <c r="B287">
        <v>6.6402169913677006E-2</v>
      </c>
      <c r="D287" s="22">
        <v>44409</v>
      </c>
      <c r="E287">
        <v>84.35</v>
      </c>
      <c r="F287">
        <v>89.35</v>
      </c>
      <c r="G287">
        <v>94.35</v>
      </c>
      <c r="I287">
        <v>37.049999999999997</v>
      </c>
      <c r="J287">
        <v>42.05</v>
      </c>
      <c r="K287">
        <v>47.05</v>
      </c>
      <c r="M287" s="22">
        <v>45292</v>
      </c>
      <c r="N287">
        <v>83.15</v>
      </c>
      <c r="O287">
        <v>88.15</v>
      </c>
      <c r="P287">
        <v>93.15</v>
      </c>
      <c r="R287">
        <v>61.112499999999997</v>
      </c>
      <c r="S287">
        <v>66.112499999999997</v>
      </c>
      <c r="T287">
        <v>71.112499999999997</v>
      </c>
      <c r="V287">
        <v>0</v>
      </c>
      <c r="W287">
        <v>0</v>
      </c>
      <c r="X287">
        <v>0</v>
      </c>
      <c r="Z287">
        <v>1E-4</v>
      </c>
      <c r="AA287">
        <v>0.15588002722332472</v>
      </c>
      <c r="AB287">
        <v>1E-4</v>
      </c>
      <c r="AD287">
        <v>1E-4</v>
      </c>
      <c r="AE287">
        <v>7.7940013611662362E-2</v>
      </c>
      <c r="AF287">
        <v>1E-4</v>
      </c>
      <c r="AH287">
        <v>1E-4</v>
      </c>
      <c r="AI287">
        <v>1.6</v>
      </c>
      <c r="AJ287">
        <v>1E-4</v>
      </c>
      <c r="AL287">
        <v>1E-4</v>
      </c>
      <c r="AM287">
        <v>0.8</v>
      </c>
      <c r="AN287">
        <v>1E-4</v>
      </c>
      <c r="AP287">
        <v>93</v>
      </c>
      <c r="AQ287">
        <v>0.35</v>
      </c>
    </row>
    <row r="288" spans="1:82">
      <c r="B288">
        <v>6.6398427938094015E-2</v>
      </c>
      <c r="D288" s="22">
        <v>44440</v>
      </c>
      <c r="E288">
        <v>72.349999999999994</v>
      </c>
      <c r="F288">
        <v>77.349999999999994</v>
      </c>
      <c r="G288">
        <v>82.35</v>
      </c>
      <c r="I288">
        <v>35.049999999999997</v>
      </c>
      <c r="J288">
        <v>40.049999999999997</v>
      </c>
      <c r="K288">
        <v>45.05</v>
      </c>
    </row>
    <row r="289" spans="2:11">
      <c r="B289">
        <v>6.639456123000001E-2</v>
      </c>
      <c r="D289" s="22">
        <v>44470</v>
      </c>
      <c r="E289">
        <v>50.5</v>
      </c>
      <c r="F289">
        <v>55.5</v>
      </c>
      <c r="G289">
        <v>60.5</v>
      </c>
      <c r="I289">
        <v>33.450000000000003</v>
      </c>
      <c r="J289">
        <v>38.450000000000003</v>
      </c>
      <c r="K289">
        <v>43.45</v>
      </c>
    </row>
    <row r="290" spans="2:11">
      <c r="B290">
        <v>6.6390819254423999E-2</v>
      </c>
      <c r="D290" s="22">
        <v>44501</v>
      </c>
      <c r="E290">
        <v>49.5</v>
      </c>
      <c r="F290">
        <v>54.5</v>
      </c>
      <c r="G290">
        <v>59.5</v>
      </c>
      <c r="I290">
        <v>30.45</v>
      </c>
      <c r="J290">
        <v>35.450000000000003</v>
      </c>
      <c r="K290">
        <v>40.450000000000003</v>
      </c>
    </row>
    <row r="291" spans="2:11">
      <c r="B291">
        <v>6.6386952546337016E-2</v>
      </c>
      <c r="D291" s="22">
        <v>44531</v>
      </c>
      <c r="E291">
        <v>48.5</v>
      </c>
      <c r="F291">
        <v>53.5</v>
      </c>
      <c r="G291">
        <v>58.5</v>
      </c>
      <c r="I291">
        <v>30.45</v>
      </c>
      <c r="J291">
        <v>35.450000000000003</v>
      </c>
      <c r="K291">
        <v>40.450000000000003</v>
      </c>
    </row>
    <row r="292" spans="2:11">
      <c r="B292">
        <v>6.6383085838255015E-2</v>
      </c>
      <c r="D292" s="22">
        <v>44562</v>
      </c>
      <c r="E292">
        <v>50.05</v>
      </c>
      <c r="F292">
        <v>55.05</v>
      </c>
      <c r="G292">
        <v>60.05</v>
      </c>
      <c r="I292">
        <v>34.450000000000003</v>
      </c>
      <c r="J292">
        <v>39.450000000000003</v>
      </c>
      <c r="K292">
        <v>44.45</v>
      </c>
    </row>
    <row r="293" spans="2:11">
      <c r="B293">
        <v>6.6379593327733008E-2</v>
      </c>
      <c r="D293" s="22">
        <v>44593</v>
      </c>
      <c r="E293">
        <v>48.05</v>
      </c>
      <c r="F293">
        <v>53.05</v>
      </c>
      <c r="G293">
        <v>58.05</v>
      </c>
      <c r="I293">
        <v>33.450000000000003</v>
      </c>
      <c r="J293">
        <v>38.450000000000003</v>
      </c>
      <c r="K293">
        <v>43.45</v>
      </c>
    </row>
    <row r="294" spans="2:11">
      <c r="B294">
        <v>6.6375726619661027E-2</v>
      </c>
      <c r="D294" s="22">
        <v>44621</v>
      </c>
      <c r="E294">
        <v>47.05</v>
      </c>
      <c r="F294">
        <v>52.05</v>
      </c>
      <c r="G294">
        <v>57.05</v>
      </c>
      <c r="I294">
        <v>31.45</v>
      </c>
      <c r="J294">
        <v>36.450000000000003</v>
      </c>
      <c r="K294">
        <v>41.45</v>
      </c>
    </row>
    <row r="295" spans="2:11">
      <c r="B295">
        <v>6.6371984644111995E-2</v>
      </c>
      <c r="D295" s="22">
        <v>44652</v>
      </c>
      <c r="E295">
        <v>44.95</v>
      </c>
      <c r="F295">
        <v>49.95</v>
      </c>
      <c r="G295">
        <v>54.95</v>
      </c>
      <c r="I295">
        <v>31.45</v>
      </c>
      <c r="J295">
        <v>36.450000000000003</v>
      </c>
      <c r="K295">
        <v>41.45</v>
      </c>
    </row>
    <row r="296" spans="2:11">
      <c r="B296">
        <v>6.6368117936049006E-2</v>
      </c>
      <c r="D296" s="22">
        <v>44682</v>
      </c>
      <c r="E296">
        <v>46.95</v>
      </c>
      <c r="F296">
        <v>51.95</v>
      </c>
      <c r="G296">
        <v>56.95</v>
      </c>
      <c r="I296">
        <v>27.45</v>
      </c>
      <c r="J296">
        <v>32.450000000000003</v>
      </c>
      <c r="K296">
        <v>37.450000000000003</v>
      </c>
    </row>
    <row r="297" spans="2:11">
      <c r="B297">
        <v>6.6364375960507996E-2</v>
      </c>
      <c r="D297" s="22">
        <v>44713</v>
      </c>
      <c r="E297">
        <v>53.95</v>
      </c>
      <c r="F297">
        <v>58.95</v>
      </c>
      <c r="G297">
        <v>63.95</v>
      </c>
      <c r="I297">
        <v>30.45</v>
      </c>
      <c r="J297">
        <v>35.450000000000003</v>
      </c>
      <c r="K297">
        <v>40.450000000000003</v>
      </c>
    </row>
    <row r="298" spans="2:11">
      <c r="B298">
        <v>6.6360509252455013E-2</v>
      </c>
      <c r="D298" s="22">
        <v>44743</v>
      </c>
      <c r="E298">
        <v>71.400000000000006</v>
      </c>
      <c r="F298">
        <v>76.400000000000006</v>
      </c>
      <c r="G298">
        <v>81.400000000000006</v>
      </c>
      <c r="I298">
        <v>35.049999999999997</v>
      </c>
      <c r="J298">
        <v>40.049999999999997</v>
      </c>
      <c r="K298">
        <v>45.05</v>
      </c>
    </row>
    <row r="299" spans="2:11">
      <c r="B299">
        <v>6.6356642544407027E-2</v>
      </c>
      <c r="D299" s="22">
        <v>44774</v>
      </c>
      <c r="E299">
        <v>84.4</v>
      </c>
      <c r="F299">
        <v>89.4</v>
      </c>
      <c r="G299">
        <v>94.4</v>
      </c>
      <c r="I299">
        <v>37.049999999999997</v>
      </c>
      <c r="J299">
        <v>42.05</v>
      </c>
      <c r="K299">
        <v>47.05</v>
      </c>
    </row>
    <row r="300" spans="2:11">
      <c r="B300">
        <v>6.6352900568881018E-2</v>
      </c>
      <c r="D300" s="22">
        <v>44805</v>
      </c>
      <c r="E300">
        <v>72.400000000000006</v>
      </c>
      <c r="F300">
        <v>77.400000000000006</v>
      </c>
      <c r="G300">
        <v>82.4</v>
      </c>
      <c r="I300">
        <v>35.049999999999997</v>
      </c>
      <c r="J300">
        <v>40.049999999999997</v>
      </c>
      <c r="K300">
        <v>45.05</v>
      </c>
    </row>
    <row r="301" spans="2:11">
      <c r="B301">
        <v>6.6349033860841997E-2</v>
      </c>
      <c r="D301" s="22">
        <v>44835</v>
      </c>
      <c r="E301">
        <v>50.55</v>
      </c>
      <c r="F301">
        <v>55.55</v>
      </c>
      <c r="G301">
        <v>60.55</v>
      </c>
      <c r="I301">
        <v>33.450000000000003</v>
      </c>
      <c r="J301">
        <v>38.450000000000003</v>
      </c>
      <c r="K301">
        <v>43.45</v>
      </c>
    </row>
    <row r="302" spans="2:11">
      <c r="B302">
        <v>6.6345291885326008E-2</v>
      </c>
      <c r="D302" s="22">
        <v>44866</v>
      </c>
      <c r="E302">
        <v>49.55</v>
      </c>
      <c r="F302">
        <v>54.55</v>
      </c>
      <c r="G302">
        <v>59.55</v>
      </c>
      <c r="I302">
        <v>30.45</v>
      </c>
      <c r="J302">
        <v>35.450000000000003</v>
      </c>
      <c r="K302">
        <v>40.450000000000003</v>
      </c>
    </row>
    <row r="303" spans="2:11">
      <c r="B303">
        <v>6.6341425177297006E-2</v>
      </c>
      <c r="D303" s="22">
        <v>44896</v>
      </c>
      <c r="E303">
        <v>48.55</v>
      </c>
      <c r="F303">
        <v>53.55</v>
      </c>
      <c r="G303">
        <v>58.55</v>
      </c>
      <c r="I303">
        <v>30.45</v>
      </c>
      <c r="J303">
        <v>35.450000000000003</v>
      </c>
      <c r="K303">
        <v>40.450000000000003</v>
      </c>
    </row>
    <row r="304" spans="2:11">
      <c r="B304">
        <v>6.6337558469274013E-2</v>
      </c>
      <c r="D304" s="22">
        <v>44927</v>
      </c>
      <c r="E304">
        <v>50.1</v>
      </c>
      <c r="F304">
        <v>55.1</v>
      </c>
      <c r="G304">
        <v>60.1</v>
      </c>
      <c r="I304">
        <v>34.450000000000003</v>
      </c>
      <c r="J304">
        <v>39.450000000000003</v>
      </c>
      <c r="K304">
        <v>44.45</v>
      </c>
    </row>
    <row r="305" spans="2:11">
      <c r="B305">
        <v>6.6334065958805005E-2</v>
      </c>
      <c r="D305" s="22">
        <v>44958</v>
      </c>
      <c r="E305">
        <v>48.1</v>
      </c>
      <c r="F305">
        <v>53.1</v>
      </c>
      <c r="G305">
        <v>58.1</v>
      </c>
      <c r="I305">
        <v>33.450000000000003</v>
      </c>
      <c r="J305">
        <v>38.450000000000003</v>
      </c>
      <c r="K305">
        <v>43.45</v>
      </c>
    </row>
    <row r="306" spans="2:11">
      <c r="B306">
        <v>6.6330199250790006E-2</v>
      </c>
      <c r="D306" s="22">
        <v>44986</v>
      </c>
      <c r="E306">
        <v>47.1</v>
      </c>
      <c r="F306">
        <v>52.1</v>
      </c>
      <c r="G306">
        <v>57.1</v>
      </c>
      <c r="I306">
        <v>31.45</v>
      </c>
      <c r="J306">
        <v>36.450000000000003</v>
      </c>
      <c r="K306">
        <v>41.45</v>
      </c>
    </row>
    <row r="307" spans="2:11">
      <c r="B307">
        <v>6.6326457275297013E-2</v>
      </c>
      <c r="D307" s="22">
        <v>45017</v>
      </c>
      <c r="E307">
        <v>45</v>
      </c>
      <c r="F307">
        <v>50</v>
      </c>
      <c r="G307">
        <v>55</v>
      </c>
      <c r="I307">
        <v>31.45</v>
      </c>
      <c r="J307">
        <v>36.450000000000003</v>
      </c>
      <c r="K307">
        <v>41.45</v>
      </c>
    </row>
    <row r="308" spans="2:11">
      <c r="B308">
        <v>6.6322590567292006E-2</v>
      </c>
      <c r="D308" s="22">
        <v>45047</v>
      </c>
      <c r="E308">
        <v>47</v>
      </c>
      <c r="F308">
        <v>52</v>
      </c>
      <c r="G308">
        <v>57</v>
      </c>
      <c r="I308">
        <v>27.45</v>
      </c>
      <c r="J308">
        <v>32.450000000000003</v>
      </c>
      <c r="K308">
        <v>37.450000000000003</v>
      </c>
    </row>
    <row r="309" spans="2:11">
      <c r="B309">
        <v>6.6318848591809004E-2</v>
      </c>
      <c r="D309" s="22">
        <v>45078</v>
      </c>
      <c r="E309">
        <v>54</v>
      </c>
      <c r="F309">
        <v>59</v>
      </c>
      <c r="G309">
        <v>64</v>
      </c>
      <c r="I309">
        <v>30.45</v>
      </c>
      <c r="J309">
        <v>35.450000000000003</v>
      </c>
      <c r="K309">
        <v>40.450000000000003</v>
      </c>
    </row>
    <row r="310" spans="2:11">
      <c r="B310">
        <v>6.6314981883814003E-2</v>
      </c>
      <c r="D310" s="22">
        <v>45108</v>
      </c>
      <c r="E310">
        <v>71.45</v>
      </c>
      <c r="F310">
        <v>76.45</v>
      </c>
      <c r="G310">
        <v>81.45</v>
      </c>
      <c r="I310">
        <v>35.049999999999997</v>
      </c>
      <c r="J310">
        <v>40.049999999999997</v>
      </c>
      <c r="K310">
        <v>45.05</v>
      </c>
    </row>
    <row r="311" spans="2:11">
      <c r="B311">
        <v>6.6311115175824026E-2</v>
      </c>
      <c r="D311" s="22">
        <v>45139</v>
      </c>
      <c r="E311">
        <v>84.45</v>
      </c>
      <c r="F311">
        <v>89.45</v>
      </c>
      <c r="G311">
        <v>94.45</v>
      </c>
      <c r="I311">
        <v>37.049999999999997</v>
      </c>
      <c r="J311">
        <v>42.05</v>
      </c>
      <c r="K311">
        <v>47.05</v>
      </c>
    </row>
    <row r="312" spans="2:11">
      <c r="B312">
        <v>6.6307373200355027E-2</v>
      </c>
      <c r="D312" s="22">
        <v>45170</v>
      </c>
      <c r="E312">
        <v>72.45</v>
      </c>
      <c r="F312">
        <v>77.45</v>
      </c>
      <c r="G312">
        <v>82.45</v>
      </c>
      <c r="I312">
        <v>35.049999999999997</v>
      </c>
      <c r="J312">
        <v>40.049999999999997</v>
      </c>
      <c r="K312">
        <v>45.05</v>
      </c>
    </row>
    <row r="313" spans="2:11">
      <c r="B313">
        <v>6.6303506492375E-2</v>
      </c>
      <c r="D313" s="22">
        <v>45200</v>
      </c>
      <c r="E313">
        <v>50.6</v>
      </c>
      <c r="F313">
        <v>55.6</v>
      </c>
      <c r="G313">
        <v>60.6</v>
      </c>
      <c r="I313">
        <v>33.450000000000003</v>
      </c>
      <c r="J313">
        <v>38.450000000000003</v>
      </c>
      <c r="K313">
        <v>43.45</v>
      </c>
    </row>
    <row r="314" spans="2:11">
      <c r="B314">
        <v>6.6299764516914023E-2</v>
      </c>
      <c r="D314" s="22">
        <v>45231</v>
      </c>
      <c r="E314">
        <v>49.6</v>
      </c>
      <c r="F314">
        <v>54.6</v>
      </c>
      <c r="G314">
        <v>59.6</v>
      </c>
      <c r="I314">
        <v>30.45</v>
      </c>
      <c r="J314">
        <v>35.450000000000003</v>
      </c>
      <c r="K314">
        <v>40.450000000000003</v>
      </c>
    </row>
    <row r="315" spans="2:11">
      <c r="B315">
        <v>6.6295897808944015E-2</v>
      </c>
      <c r="D315" s="22">
        <v>45261</v>
      </c>
      <c r="E315">
        <v>48.6</v>
      </c>
      <c r="F315">
        <v>53.6</v>
      </c>
      <c r="G315">
        <v>58.6</v>
      </c>
      <c r="I315">
        <v>30.45</v>
      </c>
      <c r="J315">
        <v>35.450000000000003</v>
      </c>
      <c r="K315">
        <v>40.450000000000003</v>
      </c>
    </row>
    <row r="316" spans="2:11">
      <c r="B316">
        <v>6.6292031100978005E-2</v>
      </c>
      <c r="D316" s="22">
        <v>45292</v>
      </c>
      <c r="E316">
        <v>50.15</v>
      </c>
      <c r="F316">
        <v>55.15</v>
      </c>
      <c r="G316">
        <v>60.15</v>
      </c>
      <c r="I316">
        <v>34.450000000000003</v>
      </c>
      <c r="J316">
        <v>39.450000000000003</v>
      </c>
      <c r="K316">
        <v>44.45</v>
      </c>
    </row>
    <row r="317" spans="2:11">
      <c r="B317">
        <v>6.628853859056201E-2</v>
      </c>
    </row>
    <row r="318" spans="2:11">
      <c r="B318">
        <v>6.6284671882606033E-2</v>
      </c>
    </row>
    <row r="319" spans="2:11">
      <c r="B319">
        <v>6.6280929907170022E-2</v>
      </c>
    </row>
    <row r="320" spans="2:11">
      <c r="B320">
        <v>6.627706319922301E-2</v>
      </c>
    </row>
    <row r="321" spans="2:2">
      <c r="B321">
        <v>6.627332122379602E-2</v>
      </c>
    </row>
    <row r="322" spans="2:2">
      <c r="B322">
        <v>6.6269454515859985E-2</v>
      </c>
    </row>
    <row r="323" spans="2:2">
      <c r="B323">
        <v>6.6265587807928017E-2</v>
      </c>
    </row>
    <row r="324" spans="2:2">
      <c r="B324">
        <v>6.626184583251403E-2</v>
      </c>
    </row>
    <row r="325" spans="2:2">
      <c r="B325">
        <v>6.6257979124593011E-2</v>
      </c>
    </row>
    <row r="326" spans="2:2">
      <c r="B326">
        <v>6.6254237149189016E-2</v>
      </c>
    </row>
    <row r="327" spans="2:2">
      <c r="B327">
        <v>6.6250370441277018E-2</v>
      </c>
    </row>
    <row r="328" spans="2:2">
      <c r="B328">
        <v>6.6246503733370002E-2</v>
      </c>
    </row>
    <row r="329" spans="2:2">
      <c r="B329">
        <v>6.6242886490492994E-2</v>
      </c>
    </row>
    <row r="330" spans="2:2">
      <c r="B330">
        <v>6.6239019782596012E-2</v>
      </c>
    </row>
    <row r="331" spans="2:2">
      <c r="B331">
        <v>6.6235277807216025E-2</v>
      </c>
    </row>
    <row r="332" spans="2:2">
      <c r="B332">
        <v>6.6231411099328008E-2</v>
      </c>
    </row>
    <row r="333" spans="2:2">
      <c r="B333">
        <v>6.6227669123958027E-2</v>
      </c>
    </row>
    <row r="334" spans="2:2">
      <c r="B334">
        <v>6.6223802416079017E-2</v>
      </c>
    </row>
    <row r="335" spans="2:2">
      <c r="B335">
        <v>6.6219935708206001E-2</v>
      </c>
    </row>
    <row r="336" spans="2:2">
      <c r="B336">
        <v>6.621619373284901E-2</v>
      </c>
    </row>
    <row r="337" spans="2:2">
      <c r="B337">
        <v>6.6212327024986001E-2</v>
      </c>
    </row>
    <row r="338" spans="2:2">
      <c r="B338">
        <v>6.6208585049639015E-2</v>
      </c>
    </row>
    <row r="339" spans="2:2">
      <c r="B339">
        <v>6.6204718341786026E-2</v>
      </c>
    </row>
    <row r="340" spans="2:2">
      <c r="B340">
        <v>6.6200851633937005E-2</v>
      </c>
    </row>
    <row r="341" spans="2:2">
      <c r="B341">
        <v>6.6197359123626023E-2</v>
      </c>
    </row>
    <row r="342" spans="2:2">
      <c r="B342">
        <v>6.6193492415787022E-2</v>
      </c>
    </row>
    <row r="343" spans="2:2">
      <c r="B343">
        <v>6.6189750440463005E-2</v>
      </c>
    </row>
    <row r="344" spans="2:2">
      <c r="B344">
        <v>6.618588373263401E-2</v>
      </c>
    </row>
    <row r="345" spans="2:2">
      <c r="B345">
        <v>6.6182141757320012E-2</v>
      </c>
    </row>
    <row r="346" spans="2:2">
      <c r="B346">
        <v>6.6178275049499011E-2</v>
      </c>
    </row>
    <row r="347" spans="2:2">
      <c r="B347">
        <v>6.6174408341685031E-2</v>
      </c>
    </row>
    <row r="348" spans="2:2">
      <c r="B348">
        <v>6.6170666366385009E-2</v>
      </c>
    </row>
    <row r="349" spans="2:2">
      <c r="B349">
        <v>6.6166799658580008E-2</v>
      </c>
    </row>
    <row r="350" spans="2:2">
      <c r="B350">
        <v>6.616305768328902E-2</v>
      </c>
    </row>
    <row r="351" spans="2:2">
      <c r="B351">
        <v>6.6159190975494012E-2</v>
      </c>
    </row>
    <row r="352" spans="2:2">
      <c r="B352">
        <v>6.6155324267704013E-2</v>
      </c>
    </row>
    <row r="353" spans="2:2">
      <c r="B353">
        <v>6.6151831757445004E-2</v>
      </c>
    </row>
    <row r="354" spans="2:2">
      <c r="B354">
        <v>6.6147965049664012E-2</v>
      </c>
    </row>
    <row r="355" spans="2:2">
      <c r="B355">
        <v>6.6144223074397018E-2</v>
      </c>
    </row>
    <row r="356" spans="2:2">
      <c r="B356">
        <v>6.6140356366626019E-2</v>
      </c>
    </row>
    <row r="357" spans="2:2">
      <c r="B357">
        <v>6.6136614391369017E-2</v>
      </c>
    </row>
    <row r="358" spans="2:2">
      <c r="B358">
        <v>6.613274768360701E-2</v>
      </c>
    </row>
    <row r="359" spans="2:2">
      <c r="B359">
        <v>6.6128880975849999E-2</v>
      </c>
    </row>
    <row r="360" spans="2:2">
      <c r="B360">
        <v>6.6125139000606015E-2</v>
      </c>
    </row>
    <row r="361" spans="2:2">
      <c r="B361">
        <v>6.6121272292860009E-2</v>
      </c>
    </row>
    <row r="362" spans="2:2">
      <c r="B362">
        <v>6.6117530317626003E-2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U377"/>
  <sheetViews>
    <sheetView zoomScale="75" workbookViewId="0">
      <pane xSplit="1" ySplit="17" topLeftCell="B18" activePane="bottomRight" state="frozen"/>
      <selection activeCell="L6" sqref="L6"/>
      <selection pane="topRight" activeCell="L6" sqref="L6"/>
      <selection pane="bottomLeft" activeCell="L6" sqref="L6"/>
      <selection pane="bottomRight" activeCell="O18" sqref="O18"/>
    </sheetView>
  </sheetViews>
  <sheetFormatPr defaultRowHeight="13.2"/>
  <cols>
    <col min="1" max="1" width="11.33203125" customWidth="1"/>
    <col min="2" max="22" width="8.6640625" customWidth="1"/>
  </cols>
  <sheetData>
    <row r="2" spans="1:21">
      <c r="B2" s="69" t="s">
        <v>117</v>
      </c>
      <c r="C2" s="70"/>
      <c r="D2" s="70"/>
      <c r="E2" s="70"/>
      <c r="F2" s="70"/>
      <c r="G2" s="70"/>
      <c r="H2" s="70"/>
      <c r="I2" s="70"/>
      <c r="J2" s="71"/>
      <c r="L2" s="69" t="s">
        <v>118</v>
      </c>
      <c r="M2" s="70"/>
      <c r="N2" s="70"/>
      <c r="O2" s="70"/>
      <c r="P2" s="70"/>
      <c r="Q2" s="70"/>
      <c r="R2" s="70"/>
      <c r="S2" s="70"/>
      <c r="T2" s="71"/>
    </row>
    <row r="3" spans="1:21">
      <c r="B3" s="72">
        <v>1</v>
      </c>
      <c r="C3" s="72">
        <v>2</v>
      </c>
      <c r="D3" s="72">
        <v>3</v>
      </c>
      <c r="E3" s="72">
        <v>4</v>
      </c>
      <c r="F3" s="39" t="s">
        <v>119</v>
      </c>
      <c r="G3" s="73"/>
      <c r="H3" s="73" t="s">
        <v>133</v>
      </c>
      <c r="I3" s="73">
        <v>3</v>
      </c>
      <c r="J3" s="73"/>
      <c r="L3" s="72">
        <v>1</v>
      </c>
      <c r="M3" s="72">
        <v>2</v>
      </c>
      <c r="N3" s="72">
        <v>3</v>
      </c>
      <c r="O3" s="72">
        <v>4</v>
      </c>
      <c r="P3" s="39" t="s">
        <v>119</v>
      </c>
      <c r="Q3" s="73"/>
      <c r="R3" s="73" t="s">
        <v>133</v>
      </c>
      <c r="S3" s="73"/>
      <c r="T3" s="73"/>
    </row>
    <row r="4" spans="1:21">
      <c r="A4" s="1">
        <v>2001</v>
      </c>
      <c r="B4" s="35">
        <f t="array" aca="1" ref="B4" ca="1">SUM(($B$18:$B$256=$A4)*($D$18:$D$256=B$3)*($F$18:$F$256)*($L$18:$L$256)*($T$18:$T$256))/SUM(($B$18:$B$256=$A4)*($D$18:$D$256=B$3)*($F$18:$F$256)*($L$18:$L$256))</f>
        <v>196.12826647298692</v>
      </c>
      <c r="C4" s="35">
        <f t="array" aca="1" ref="C4" ca="1">SUM(($B$18:$B$256=$A4)*($D$18:$D$256=C$3)*($F$18:$F$256)*($L$18:$L$256)*($T$18:$T$256))/SUM(($B$18:$B$256=$A4)*($D$18:$D$256=C$3)*($F$18:$F$256)*($L$18:$L$256))</f>
        <v>161.43881476061759</v>
      </c>
      <c r="D4" s="35">
        <f t="array" aca="1" ref="D4" ca="1">SUM(($B$18:$B$256=$A4)*($D$18:$D$256=D$3)*($F$18:$F$256)*($L$18:$L$256)*($T$18:$T$256))/SUM(($B$18:$B$256=$A4)*($D$18:$D$256=D$3)*($F$18:$F$256)*($L$18:$L$256))</f>
        <v>185.51813775751273</v>
      </c>
      <c r="E4" s="35">
        <f t="array" aca="1" ref="E4" ca="1">SUM(($B$18:$B$256=$A4)*($D$18:$D$256=E$3)*($F$18:$F$256)*($L$18:$L$256)*($T$18:$T$256))/SUM(($B$18:$B$256=$A4)*($D$18:$D$256=E$3)*($F$18:$F$256)*($L$18:$L$256))</f>
        <v>112.42591810507112</v>
      </c>
      <c r="F4" s="35">
        <f t="array" aca="1" ref="F4" ca="1">SUM(($B$18:$B$256=$A4)*($F$18:$F$256)*($L$18:$L$256)*($T$18:$T$256))/SUM(($B$18:$B$256=$A4)*($F$18:$F$256)*($L$18:$L$256))</f>
        <v>164.13362689784284</v>
      </c>
      <c r="G4" s="35"/>
      <c r="H4" s="35">
        <f t="array" aca="1" ref="H4" ca="1">SUM(($B$18:$B$256=$A4)*($C$18:$C$256&gt;=5)*($C$18:$C$256&lt;=9)*($F$18:$F$256)*($L$18:$L$256)*($T$18:$T$256))/SUM(($B$18:$B$256=$A4)*($C$18:$C$256&gt;=5)*($C$18:$C$256&lt;=9)*($F$18:$F$256)*($L$18:$L$256))</f>
        <v>177.55468183429409</v>
      </c>
      <c r="I4" s="35">
        <f t="array" aca="1" ref="I4" ca="1">SUM(($B$18:$B$256=$A4)*($D$18:$D$256&lt;&gt;I$3)*($F$18:$F$256)*($L$18:$L$256)*($T$18:$T$256))/SUM(($B$18:$B$256=$A4)*($D$18:$D$256&lt;&gt;I$3)*($F$18:$F$256)*($L$18:$L$256))</f>
        <v>157.0010989410323</v>
      </c>
      <c r="J4" s="35"/>
      <c r="K4" s="35"/>
      <c r="L4" s="35">
        <f t="array" aca="1" ref="L4" ca="1">SUM(($B$18:$B$256=$A4)*($D$18:$D$256=L$3)*($F$18:$F$256)*($L$18:$L$256)*($U$18:$U$256))/SUM(($B$18:$B$256=$A4)*($D$18:$D$256=L$3)*($F$18:$F$256)*($L$18:$L$256))</f>
        <v>154.07836902725344</v>
      </c>
      <c r="M4" s="35">
        <f t="array" aca="1" ref="M4" ca="1">SUM(($B$18:$B$256=$A4)*($D$18:$D$256=M$3)*($F$18:$F$256)*($L$18:$L$256)*($U$18:$U$256))/SUM(($B$18:$B$256=$A4)*($D$18:$D$256=M$3)*($F$18:$F$256)*($L$18:$L$256))</f>
        <v>75.452739429727259</v>
      </c>
      <c r="N4" s="35">
        <f t="array" aca="1" ref="N4" ca="1">SUM(($B$18:$B$256=$A4)*($D$18:$D$256=N$3)*($F$18:$F$256)*($L$18:$L$256)*($U$18:$U$256))/SUM(($B$18:$B$256=$A4)*($D$18:$D$256=N$3)*($F$18:$F$256)*($L$18:$L$256))</f>
        <v>108.16333197027302</v>
      </c>
      <c r="O4" s="35">
        <f t="array" aca="1" ref="O4" ca="1">SUM(($B$18:$B$256=$A4)*($D$18:$D$256=O$3)*($F$18:$F$256)*($L$18:$L$256)*($U$18:$U$256))/SUM(($B$18:$B$256=$A4)*($D$18:$D$256=O$3)*($F$18:$F$256)*($L$18:$L$256))</f>
        <v>81.226492288006796</v>
      </c>
      <c r="P4" s="35">
        <f t="array" aca="1" ref="P4" ca="1">SUM(($B$18:$B$256=$A4)*($F$18:$F$256)*($L$18:$L$256)*($U$18:$U$256))/SUM(($B$18:$B$256=$A4)*($F$18:$F$256)*($L$18:$L$256))</f>
        <v>104.89345810652084</v>
      </c>
      <c r="Q4" s="35"/>
      <c r="R4" s="35">
        <f t="array" aca="1" ref="R4" ca="1">SUM(($B$18:$B$256=$A4)*($C$18:$C$256&gt;=5)*($C$18:$C$256&lt;=9)*($F$18:$F$256)*($L$18:$L$256)*($U$18:$U$256))/SUM(($B$18:$B$256=$A4)*($C$18:$C$256&gt;=5)*($C$18:$C$256&lt;=9)*($F$18:$F$256)*($L$18:$L$256))</f>
        <v>94.757254425387472</v>
      </c>
      <c r="S4" s="35"/>
      <c r="T4" s="35"/>
    </row>
    <row r="5" spans="1:21">
      <c r="A5" s="1">
        <v>2002</v>
      </c>
      <c r="B5" s="35">
        <f t="array" aca="1" ref="B5" ca="1">SUM(($B$18:$B$256=$A5)*($D$18:$D$256=B$3)*($F$18:$F$256)*($L$18:$L$256)*($T$18:$T$256))/SUM(($B$18:$B$256=$A5)*($D$18:$D$256=B$3)*($F$18:$F$256)*($L$18:$L$256))</f>
        <v>85.438252811214426</v>
      </c>
      <c r="C5" s="35">
        <f t="array" aca="1" ref="C5" ca="1">SUM(($B$18:$B$256=$A5)*($D$18:$D$256=C$3)*($F$18:$F$256)*($L$18:$L$256)*($T$18:$T$256))/SUM(($B$18:$B$256=$A5)*($D$18:$D$256=C$3)*($F$18:$F$256)*($L$18:$L$256))</f>
        <v>81.967177390486171</v>
      </c>
      <c r="D5" s="35">
        <f t="array" aca="1" ref="D5" ca="1">SUM(($B$18:$B$256=$A5)*($D$18:$D$256=D$3)*($F$18:$F$256)*($L$18:$L$256)*($T$18:$T$256))/SUM(($B$18:$B$256=$A5)*($D$18:$D$256=D$3)*($F$18:$F$256)*($L$18:$L$256))</f>
        <v>133.71961421054945</v>
      </c>
      <c r="E5" s="35">
        <f t="array" aca="1" ref="E5" ca="1">SUM(($B$18:$B$256=$A5)*($D$18:$D$256=E$3)*($F$18:$F$256)*($L$18:$L$256)*($T$18:$T$256))/SUM(($B$18:$B$256=$A5)*($D$18:$D$256=E$3)*($F$18:$F$256)*($L$18:$L$256))</f>
        <v>84.223093986976309</v>
      </c>
      <c r="F5" s="35">
        <f t="array" aca="1" ref="F5" ca="1">SUM(($B$18:$B$256=$A5)*($F$18:$F$256)*($L$18:$L$256)*($T$18:$T$256))/SUM(($B$18:$B$256=$A5)*($F$18:$F$256)*($L$18:$L$256))</f>
        <v>96.348481277073034</v>
      </c>
      <c r="G5" s="35"/>
      <c r="H5" s="35">
        <f t="array" aca="1" ref="H5" ca="1">SUM(($B$18:$B$256=$A5)*($C$18:$C$256&gt;=5)*($C$18:$C$256&lt;=9)*($F$18:$F$256)*($L$18:$L$256)*($T$18:$T$256))/SUM(($B$18:$B$256=$A5)*($C$18:$C$256&gt;=5)*($C$18:$C$256&lt;=9)*($F$18:$F$256)*($L$18:$L$256))</f>
        <v>113.85599124003797</v>
      </c>
      <c r="I5" s="35">
        <f t="array" aca="1" ref="I5" ca="1">SUM(($B$18:$B$256=$A5)*($D$18:$D$256&lt;&gt;I$3)*($F$18:$F$256)*($L$18:$L$256)*($T$18:$T$256))/SUM(($B$18:$B$256=$A5)*($D$18:$D$256&lt;&gt;I$3)*($F$18:$F$256)*($L$18:$L$256))</f>
        <v>83.875861835991032</v>
      </c>
      <c r="J5" s="35"/>
      <c r="K5" s="35"/>
      <c r="L5" s="35">
        <f t="array" aca="1" ref="L5" ca="1">SUM(($B$18:$B$256=$A5)*($D$18:$D$256=L$3)*($F$18:$F$256)*($L$18:$L$256)*($U$18:$U$256))/SUM(($B$18:$B$256=$A5)*($D$18:$D$256=L$3)*($F$18:$F$256)*($L$18:$L$256))</f>
        <v>58.648979094567302</v>
      </c>
      <c r="M5" s="35">
        <f t="array" aca="1" ref="M5" ca="1">SUM(($B$18:$B$256=$A5)*($D$18:$D$256=M$3)*($F$18:$F$256)*($L$18:$L$256)*($U$18:$U$256))/SUM(($B$18:$B$256=$A5)*($D$18:$D$256=M$3)*($F$18:$F$256)*($L$18:$L$256))</f>
        <v>51.714297367817665</v>
      </c>
      <c r="N5" s="35">
        <f t="array" aca="1" ref="N5" ca="1">SUM(($B$18:$B$256=$A5)*($D$18:$D$256=N$3)*($F$18:$F$256)*($L$18:$L$256)*($U$18:$U$256))/SUM(($B$18:$B$256=$A5)*($D$18:$D$256=N$3)*($F$18:$F$256)*($L$18:$L$256))</f>
        <v>64.659537541037153</v>
      </c>
      <c r="O5" s="35">
        <f t="array" aca="1" ref="O5" ca="1">SUM(($B$18:$B$256=$A5)*($D$18:$D$256=O$3)*($F$18:$F$256)*($L$18:$L$256)*($U$18:$U$256))/SUM(($B$18:$B$256=$A5)*($D$18:$D$256=O$3)*($F$18:$F$256)*($L$18:$L$256))</f>
        <v>52.422605643368307</v>
      </c>
      <c r="P5" s="35">
        <f t="array" aca="1" ref="P5" ca="1">SUM(($B$18:$B$256=$A5)*($F$18:$F$256)*($L$18:$L$256)*($U$18:$U$256))/SUM(($B$18:$B$256=$A5)*($F$18:$F$256)*($L$18:$L$256))</f>
        <v>56.876175658345581</v>
      </c>
      <c r="Q5" s="35"/>
      <c r="R5" s="35">
        <f t="array" aca="1" ref="R5" ca="1">SUM(($B$18:$B$256=$A5)*($C$18:$C$256&gt;=5)*($C$18:$C$256&lt;=9)*($F$18:$F$256)*($L$18:$L$256)*($U$18:$U$256))/SUM(($B$18:$B$256=$A5)*($C$18:$C$256&gt;=5)*($C$18:$C$256&lt;=9)*($F$18:$F$256)*($L$18:$L$256))</f>
        <v>59.19780829093942</v>
      </c>
      <c r="S5" s="35"/>
      <c r="T5" s="35"/>
    </row>
    <row r="6" spans="1:21">
      <c r="A6" s="1">
        <v>2003</v>
      </c>
      <c r="B6" s="35">
        <f t="array" aca="1" ref="B6" ca="1">SUM(($B$18:$B$256=$A6)*($D$18:$D$256=B$3)*($F$18:$F$256)*($L$18:$L$256)*($T$18:$T$256))/SUM(($B$18:$B$256=$A6)*($D$18:$D$256=B$3)*($F$18:$F$256)*($L$18:$L$256))</f>
        <v>62.880944252159829</v>
      </c>
      <c r="C6" s="35">
        <f t="array" aca="1" ref="C6" ca="1">SUM(($B$18:$B$256=$A6)*($D$18:$D$256=C$3)*($F$18:$F$256)*($L$18:$L$256)*($T$18:$T$256))/SUM(($B$18:$B$256=$A6)*($D$18:$D$256=C$3)*($F$18:$F$256)*($L$18:$L$256))</f>
        <v>65.341049341016074</v>
      </c>
      <c r="D6" s="35">
        <f t="array" aca="1" ref="D6" ca="1">SUM(($B$18:$B$256=$A6)*($D$18:$D$256=D$3)*($F$18:$F$256)*($L$18:$L$256)*($T$18:$T$256))/SUM(($B$18:$B$256=$A6)*($D$18:$D$256=D$3)*($F$18:$F$256)*($L$18:$L$256))</f>
        <v>108.02057382617946</v>
      </c>
      <c r="E6" s="35">
        <f t="array" aca="1" ref="E6" ca="1">SUM(($B$18:$B$256=$A6)*($D$18:$D$256=E$3)*($F$18:$F$256)*($L$18:$L$256)*($T$18:$T$256))/SUM(($B$18:$B$256=$A6)*($D$18:$D$256=E$3)*($F$18:$F$256)*($L$18:$L$256))</f>
        <v>63.972315043905333</v>
      </c>
      <c r="F6" s="35">
        <f t="array" aca="1" ref="F6" ca="1">SUM(($B$18:$B$256=$A6)*($F$18:$F$256)*($L$18:$L$256)*($T$18:$T$256))/SUM(($B$18:$B$256=$A6)*($F$18:$F$256)*($L$18:$L$256))</f>
        <v>75.06068791666894</v>
      </c>
      <c r="G6" s="35"/>
      <c r="H6" s="35">
        <f t="array" aca="1" ref="H6" ca="1">SUM(($B$18:$B$256=$A6)*($C$18:$C$256&gt;=5)*($C$18:$C$256&lt;=9)*($F$18:$F$256)*($L$18:$L$256)*($T$18:$T$256))/SUM(($B$18:$B$256=$A6)*($C$18:$C$256&gt;=5)*($C$18:$C$256&lt;=9)*($F$18:$F$256)*($L$18:$L$256))</f>
        <v>91.852045605025381</v>
      </c>
      <c r="I6" s="35">
        <f t="array" aca="1" ref="I6" ca="1">SUM(($B$18:$B$256=$A6)*($D$18:$D$256&lt;&gt;I$3)*($F$18:$F$256)*($L$18:$L$256)*($T$18:$T$256))/SUM(($B$18:$B$256=$A6)*($D$18:$D$256&lt;&gt;I$3)*($F$18:$F$256)*($L$18:$L$256))</f>
        <v>64.063809764472254</v>
      </c>
      <c r="J6" s="35"/>
      <c r="K6" s="35"/>
      <c r="L6" s="35">
        <f t="array" aca="1" ref="L6" ca="1">SUM(($B$18:$B$256=$A6)*($D$18:$D$256=L$3)*($F$18:$F$256)*($L$18:$L$256)*($U$18:$U$256))/SUM(($B$18:$B$256=$A6)*($D$18:$D$256=L$3)*($F$18:$F$256)*($L$18:$L$256))</f>
        <v>40.003365179368693</v>
      </c>
      <c r="M6" s="35">
        <f t="array" aca="1" ref="M6" ca="1">SUM(($B$18:$B$256=$A6)*($D$18:$D$256=M$3)*($F$18:$F$256)*($L$18:$L$256)*($U$18:$U$256))/SUM(($B$18:$B$256=$A6)*($D$18:$D$256=M$3)*($F$18:$F$256)*($L$18:$L$256))</f>
        <v>37.32668507216296</v>
      </c>
      <c r="N6" s="35">
        <f t="array" aca="1" ref="N6" ca="1">SUM(($B$18:$B$256=$A6)*($D$18:$D$256=N$3)*($F$18:$F$256)*($L$18:$L$256)*($U$18:$U$256))/SUM(($B$18:$B$256=$A6)*($D$18:$D$256=N$3)*($F$18:$F$256)*($L$18:$L$256))</f>
        <v>50.172967092704226</v>
      </c>
      <c r="O6" s="35">
        <f t="array" aca="1" ref="O6" ca="1">SUM(($B$18:$B$256=$A6)*($D$18:$D$256=O$3)*($F$18:$F$256)*($L$18:$L$256)*($U$18:$U$256))/SUM(($B$18:$B$256=$A6)*($D$18:$D$256=O$3)*($F$18:$F$256)*($L$18:$L$256))</f>
        <v>39.854631565426999</v>
      </c>
      <c r="P6" s="35">
        <f t="array" aca="1" ref="P6" ca="1">SUM(($B$18:$B$256=$A6)*($F$18:$F$256)*($L$18:$L$256)*($U$18:$U$256))/SUM(($B$18:$B$256=$A6)*($F$18:$F$256)*($L$18:$L$256))</f>
        <v>41.838445232850873</v>
      </c>
      <c r="Q6" s="35"/>
      <c r="R6" s="35">
        <f t="array" aca="1" ref="R6" ca="1">SUM(($B$18:$B$256=$A6)*($C$18:$C$256&gt;=5)*($C$18:$C$256&lt;=9)*($F$18:$F$256)*($L$18:$L$256)*($U$18:$U$256))/SUM(($B$18:$B$256=$A6)*($C$18:$C$256&gt;=5)*($C$18:$C$256&lt;=9)*($F$18:$F$256)*($L$18:$L$256))</f>
        <v>44.778718650936852</v>
      </c>
      <c r="S6" s="35"/>
      <c r="T6" s="35"/>
    </row>
    <row r="7" spans="1:21">
      <c r="A7" s="1">
        <v>2004</v>
      </c>
      <c r="B7" s="35">
        <f t="array" aca="1" ref="B7" ca="1">SUM(($B$18:$B$256=$A7)*($D$18:$D$256=B$3)*($F$18:$F$256)*($L$18:$L$256)*($T$18:$T$256))/SUM(($B$18:$B$256=$A7)*($D$18:$D$256=B$3)*($F$18:$F$256)*($L$18:$L$256))</f>
        <v>53.398512549581206</v>
      </c>
      <c r="C7" s="35">
        <f t="array" aca="1" ref="C7" ca="1">SUM(($B$18:$B$256=$A7)*($D$18:$D$256=C$3)*($F$18:$F$256)*($L$18:$L$256)*($T$18:$T$256))/SUM(($B$18:$B$256=$A7)*($D$18:$D$256=C$3)*($F$18:$F$256)*($L$18:$L$256))</f>
        <v>55.18318521581665</v>
      </c>
      <c r="D7" s="35">
        <f t="array" aca="1" ref="D7" ca="1">SUM(($B$18:$B$256=$A7)*($D$18:$D$256=D$3)*($F$18:$F$256)*($L$18:$L$256)*($T$18:$T$256))/SUM(($B$18:$B$256=$A7)*($D$18:$D$256=D$3)*($F$18:$F$256)*($L$18:$L$256))</f>
        <v>92.43288468943409</v>
      </c>
      <c r="E7" s="35">
        <f t="array" aca="1" ref="E7" ca="1">SUM(($B$18:$B$256=$A7)*($D$18:$D$256=E$3)*($F$18:$F$256)*($L$18:$L$256)*($T$18:$T$256))/SUM(($B$18:$B$256=$A7)*($D$18:$D$256=E$3)*($F$18:$F$256)*($L$18:$L$256))</f>
        <v>54.325807630401037</v>
      </c>
      <c r="F7" s="35">
        <f t="array" aca="1" ref="F7" ca="1">SUM(($B$18:$B$256=$A7)*($F$18:$F$256)*($L$18:$L$256)*($T$18:$T$256))/SUM(($B$18:$B$256=$A7)*($F$18:$F$256)*($L$18:$L$256))</f>
        <v>63.809898216376936</v>
      </c>
      <c r="G7" s="35"/>
      <c r="H7" s="35">
        <f t="array" aca="1" ref="H7" ca="1">SUM(($B$18:$B$256=$A7)*($C$18:$C$256&gt;=5)*($C$18:$C$256&lt;=9)*($F$18:$F$256)*($L$18:$L$256)*($T$18:$T$256))/SUM(($B$18:$B$256=$A7)*($C$18:$C$256&gt;=5)*($C$18:$C$256&lt;=9)*($F$18:$F$256)*($L$18:$L$256))</f>
        <v>78.456599669687961</v>
      </c>
      <c r="I7" s="35">
        <f t="array" aca="1" ref="I7" ca="1">SUM(($B$18:$B$256=$A7)*($D$18:$D$256&lt;&gt;I$3)*($F$18:$F$256)*($L$18:$L$256)*($T$18:$T$256))/SUM(($B$18:$B$256=$A7)*($D$18:$D$256&lt;&gt;I$3)*($F$18:$F$256)*($L$18:$L$256))</f>
        <v>54.297688663605733</v>
      </c>
      <c r="J7" s="35"/>
      <c r="K7" s="35"/>
      <c r="L7" s="35">
        <f t="array" aca="1" ref="L7" ca="1">SUM(($B$18:$B$256=$A7)*($D$18:$D$256=L$3)*($F$18:$F$256)*($L$18:$L$256)*($U$18:$U$256))/SUM(($B$18:$B$256=$A7)*($D$18:$D$256=L$3)*($F$18:$F$256)*($L$18:$L$256))</f>
        <v>34.903452137775844</v>
      </c>
      <c r="M7" s="35">
        <f t="array" aca="1" ref="M7" ca="1">SUM(($B$18:$B$256=$A7)*($D$18:$D$256=M$3)*($F$18:$F$256)*($L$18:$L$256)*($U$18:$U$256))/SUM(($B$18:$B$256=$A7)*($D$18:$D$256=M$3)*($F$18:$F$256)*($L$18:$L$256))</f>
        <v>32.226732838331223</v>
      </c>
      <c r="N7" s="35">
        <f t="array" aca="1" ref="N7" ca="1">SUM(($B$18:$B$256=$A7)*($D$18:$D$256=N$3)*($F$18:$F$256)*($L$18:$L$256)*($U$18:$U$256))/SUM(($B$18:$B$256=$A7)*($D$18:$D$256=N$3)*($F$18:$F$256)*($L$18:$L$256))</f>
        <v>45.072950432294157</v>
      </c>
      <c r="O7" s="35">
        <f t="array" aca="1" ref="O7" ca="1">SUM(($B$18:$B$256=$A7)*($D$18:$D$256=O$3)*($F$18:$F$256)*($L$18:$L$256)*($U$18:$U$256))/SUM(($B$18:$B$256=$A7)*($D$18:$D$256=O$3)*($F$18:$F$256)*($L$18:$L$256))</f>
        <v>34.754758008656992</v>
      </c>
      <c r="P7" s="35">
        <f t="array" aca="1" ref="P7" ca="1">SUM(($B$18:$B$256=$A7)*($F$18:$F$256)*($L$18:$L$256)*($U$18:$U$256))/SUM(($B$18:$B$256=$A7)*($F$18:$F$256)*($L$18:$L$256))</f>
        <v>36.732883306913195</v>
      </c>
      <c r="Q7" s="35"/>
      <c r="R7" s="35">
        <f t="array" aca="1" ref="R7" ca="1">SUM(($B$18:$B$256=$A7)*($C$18:$C$256&gt;=5)*($C$18:$C$256&lt;=9)*($F$18:$F$256)*($L$18:$L$256)*($U$18:$U$256))/SUM(($B$18:$B$256=$A7)*($C$18:$C$256&gt;=5)*($C$18:$C$256&lt;=9)*($F$18:$F$256)*($L$18:$L$256))</f>
        <v>39.677905169996386</v>
      </c>
      <c r="S7" s="35"/>
      <c r="T7" s="35"/>
    </row>
    <row r="8" spans="1:21">
      <c r="A8" s="1">
        <v>2005</v>
      </c>
      <c r="B8" s="35">
        <f t="array" aca="1" ref="B8" ca="1">SUM(($B$18:$B$256=$A8)*($D$18:$D$256=B$3)*($F$18:$F$256)*($L$18:$L$256)*($T$18:$T$256))/SUM(($B$18:$B$256=$A8)*($D$18:$D$256=B$3)*($F$18:$F$256)*($L$18:$L$256))</f>
        <v>48.537980221930844</v>
      </c>
      <c r="C8" s="35">
        <f t="array" aca="1" ref="C8" ca="1">SUM(($B$18:$B$256=$A8)*($D$18:$D$256=C$3)*($F$18:$F$256)*($L$18:$L$256)*($T$18:$T$256))/SUM(($B$18:$B$256=$A8)*($D$18:$D$256=C$3)*($F$18:$F$256)*($L$18:$L$256))</f>
        <v>49.917099576811374</v>
      </c>
      <c r="D8" s="35">
        <f t="array" aca="1" ref="D8" ca="1">SUM(($B$18:$B$256=$A8)*($D$18:$D$256=D$3)*($F$18:$F$256)*($L$18:$L$256)*($T$18:$T$256))/SUM(($B$18:$B$256=$A8)*($D$18:$D$256=D$3)*($F$18:$F$256)*($L$18:$L$256))</f>
        <v>82.625237490910536</v>
      </c>
      <c r="E8" s="35">
        <f t="array" aca="1" ref="E8" ca="1">SUM(($B$18:$B$256=$A8)*($D$18:$D$256=E$3)*($F$18:$F$256)*($L$18:$L$256)*($T$18:$T$256))/SUM(($B$18:$B$256=$A8)*($D$18:$D$256=E$3)*($F$18:$F$256)*($L$18:$L$256))</f>
        <v>49.482761639189917</v>
      </c>
      <c r="F8" s="35">
        <f t="array" aca="1" ref="F8" ca="1">SUM(($B$18:$B$256=$A8)*($F$18:$F$256)*($L$18:$L$256)*($T$18:$T$256))/SUM(($B$18:$B$256=$A8)*($F$18:$F$256)*($L$18:$L$256))</f>
        <v>57.638880900670472</v>
      </c>
      <c r="G8" s="35"/>
      <c r="H8" s="35">
        <f t="array" aca="1" ref="H8" ca="1">SUM(($B$18:$B$256=$A8)*($C$18:$C$256&gt;=5)*($C$18:$C$256&lt;=9)*($F$18:$F$256)*($L$18:$L$256)*($T$18:$T$256))/SUM(($B$18:$B$256=$A8)*($C$18:$C$256&gt;=5)*($C$18:$C$256&lt;=9)*($F$18:$F$256)*($L$18:$L$256))</f>
        <v>70.472394837267984</v>
      </c>
      <c r="I8" s="35">
        <f t="array" aca="1" ref="I8" ca="1">SUM(($B$18:$B$256=$A8)*($D$18:$D$256&lt;&gt;I$3)*($F$18:$F$256)*($L$18:$L$256)*($T$18:$T$256))/SUM(($B$18:$B$256=$A8)*($D$18:$D$256&lt;&gt;I$3)*($F$18:$F$256)*($L$18:$L$256))</f>
        <v>49.309989765224628</v>
      </c>
      <c r="J8" s="35"/>
      <c r="K8" s="35"/>
      <c r="L8" s="35">
        <f t="array" aca="1" ref="L8" ca="1">SUM(($B$18:$B$256=$A8)*($D$18:$D$256=L$3)*($F$18:$F$256)*($L$18:$L$256)*($U$18:$U$256))/SUM(($B$18:$B$256=$A8)*($D$18:$D$256=L$3)*($F$18:$F$256)*($L$18:$L$256))</f>
        <v>32.60363374287622</v>
      </c>
      <c r="M8" s="35">
        <f t="array" aca="1" ref="M8" ca="1">SUM(($B$18:$B$256=$A8)*($D$18:$D$256=M$3)*($F$18:$F$256)*($L$18:$L$256)*($U$18:$U$256))/SUM(($B$18:$B$256=$A8)*($D$18:$D$256=M$3)*($F$18:$F$256)*($L$18:$L$256))</f>
        <v>29.926918186054554</v>
      </c>
      <c r="N8" s="35">
        <f t="array" aca="1" ref="N8" ca="1">SUM(($B$18:$B$256=$A8)*($D$18:$D$256=N$3)*($F$18:$F$256)*($L$18:$L$256)*($U$18:$U$256))/SUM(($B$18:$B$256=$A8)*($D$18:$D$256=N$3)*($F$18:$F$256)*($L$18:$L$256))</f>
        <v>42.772881128071177</v>
      </c>
      <c r="O8" s="35">
        <f t="array" aca="1" ref="O8" ca="1">SUM(($B$18:$B$256=$A8)*($D$18:$D$256=O$3)*($F$18:$F$256)*($L$18:$L$256)*($U$18:$U$256))/SUM(($B$18:$B$256=$A8)*($D$18:$D$256=O$3)*($F$18:$F$256)*($L$18:$L$256))</f>
        <v>32.455323297791608</v>
      </c>
      <c r="P8" s="35">
        <f t="array" aca="1" ref="P8" ca="1">SUM(($B$18:$B$256=$A8)*($F$18:$F$256)*($L$18:$L$256)*($U$18:$U$256))/SUM(($B$18:$B$256=$A8)*($F$18:$F$256)*($L$18:$L$256))</f>
        <v>34.436529162971958</v>
      </c>
      <c r="Q8" s="35"/>
      <c r="R8" s="35">
        <f t="array" aca="1" ref="R8" ca="1">SUM(($B$18:$B$256=$A8)*($C$18:$C$256&gt;=5)*($C$18:$C$256&lt;=9)*($F$18:$F$256)*($L$18:$L$256)*($U$18:$U$256))/SUM(($B$18:$B$256=$A8)*($C$18:$C$256&gt;=5)*($C$18:$C$256&lt;=9)*($F$18:$F$256)*($L$18:$L$256))</f>
        <v>37.37468656430385</v>
      </c>
      <c r="S8" s="35"/>
      <c r="T8" s="35"/>
    </row>
    <row r="9" spans="1:21">
      <c r="A9" s="21" t="s">
        <v>14</v>
      </c>
      <c r="B9" s="35">
        <f t="array" aca="1" ref="B9" ca="1">SUM(($D$18:$D$77=B$3)*($F$18:$F$77)*($L$18:$L$77)*($T$18:$T$77))/SUM(($D$18:$D$77=B$3)*($F$18:$F$77)*($L$18:$L$77))</f>
        <v>93.197363995285642</v>
      </c>
      <c r="C9" s="35">
        <f t="array" aca="1" ref="C9" ca="1">SUM(($D$18:$D$77=C$3)*($F$18:$F$77)*($L$18:$L$77)*($T$18:$T$77))/SUM(($D$18:$D$77=C$3)*($F$18:$F$77)*($L$18:$L$77))</f>
        <v>85.820266290897194</v>
      </c>
      <c r="D9" s="35">
        <f t="array" aca="1" ref="D9" ca="1">SUM(($D$18:$D$77=D$3)*($F$18:$F$77)*($L$18:$L$77)*($T$18:$T$77))/SUM(($D$18:$D$77=D$3)*($F$18:$F$77)*($L$18:$L$77))</f>
        <v>123.48080050225664</v>
      </c>
      <c r="E9" s="35">
        <f t="array" aca="1" ref="E9" ca="1">SUM(($D$18:$D$77=E$3)*($F$18:$F$77)*($L$18:$L$77)*($T$18:$T$77))/SUM(($D$18:$D$77=E$3)*($F$18:$F$77)*($L$18:$L$77))</f>
        <v>74.801092075987086</v>
      </c>
      <c r="F9" s="35">
        <f t="array" aca="1" ref="F9" ca="1">SUM(($F$18:$F$77)*($L$18:$L$77)*($T$18:$T$77))/SUM(($F$18:$F$77)*($L$18:$L$77))</f>
        <v>94.386993755499503</v>
      </c>
      <c r="G9" s="35"/>
      <c r="H9" s="35">
        <f t="array" aca="1" ref="H9" ca="1">SUM(($C$18:$C$77&gt;=5)*($C$18:$C$77&lt;=9)*($F$18:$F$77)*($L$18:$L$77)*($T$18:$T$77))/SUM(($C$18:$C$77&gt;=5)*($C$18:$C$77&lt;=9)*($F$18:$F$77)*($L$18:$L$77))</f>
        <v>109.48626074314568</v>
      </c>
      <c r="I9" s="35">
        <f t="array" aca="1" ref="I9" ca="1">SUM(($D$18:$D$77&lt;&gt;I$3)*($F$18:$F$77)*($L$18:$L$77)*($T$18:$T$77))/SUM(($D$18:$D$77&lt;&gt;I$3)*($F$18:$F$77)*($L$18:$L$77))</f>
        <v>84.688844437943359</v>
      </c>
      <c r="J9" s="35"/>
      <c r="K9" s="35"/>
      <c r="L9" s="35">
        <f t="array" aca="1" ref="L9" ca="1">SUM(($D$18:$D$77=L$3)*($F$18:$F$77)*($L$18:$L$77)*($U$18:$U$77))/SUM(($D$18:$D$77=L$3)*($F$18:$F$77)*($L$18:$L$77))</f>
        <v>67.248042216443622</v>
      </c>
      <c r="M9" s="35">
        <f t="array" aca="1" ref="M9" ca="1">SUM(($D$18:$D$77=M$3)*($F$18:$F$77)*($L$18:$L$77)*($U$18:$U$77))/SUM(($D$18:$D$77=M$3)*($F$18:$F$77)*($L$18:$L$77))</f>
        <v>46.67511320671597</v>
      </c>
      <c r="N9" s="35">
        <f t="array" aca="1" ref="N9" ca="1">SUM(($D$18:$D$77=N$3)*($F$18:$F$77)*($L$18:$L$77)*($U$18:$U$77))/SUM(($D$18:$D$77=N$3)*($F$18:$F$77)*($L$18:$L$77))</f>
        <v>64.011539744045166</v>
      </c>
      <c r="O9" s="35">
        <f t="array" aca="1" ref="O9" ca="1">SUM(($D$18:$D$77=O$3)*($F$18:$F$77)*($L$18:$L$77)*($U$18:$U$77))/SUM(($D$18:$D$77=O$3)*($F$18:$F$77)*($L$18:$L$77))</f>
        <v>49.562371924866234</v>
      </c>
      <c r="P9" s="35">
        <f t="array" aca="1" ref="P9" ca="1">SUM(($F$18:$F$77)*($L$18:$L$77)*($U$18:$U$77))/SUM(($F$18:$F$77)*($L$18:$L$77))</f>
        <v>56.918963135196762</v>
      </c>
      <c r="Q9" s="35"/>
      <c r="R9" s="35">
        <f t="array" aca="1" ref="R9" ca="1">SUM(($C$18:$C$77&gt;=5)*($C$18:$C$77&lt;=9)*($F$18:$F$77)*($L$18:$L$77)*($U$18:$U$77))/SUM(($C$18:$C$77&gt;=5)*($C$18:$C$77&lt;=9)*($F$18:$F$77)*($L$18:$L$77))</f>
        <v>56.799504645609915</v>
      </c>
      <c r="S9" s="35"/>
      <c r="T9" s="35"/>
    </row>
    <row r="10" spans="1:21">
      <c r="A10" s="21" t="s">
        <v>15</v>
      </c>
      <c r="B10" s="35">
        <f t="array" aca="1" ref="B10" ca="1">SUM(($D$18:$D$137=B$3)*($F$18:$F$137)*($L$18:$L$137)*($T$18:$T$137))/SUM(($D$18:$D$137=B$3)*($F$18:$F$137)*($L$18:$L$137))</f>
        <v>74.203506484201554</v>
      </c>
      <c r="C10" s="35">
        <f t="array" aca="1" ref="C10" ca="1">SUM(($D$18:$D$137=C$3)*($F$18:$F$137)*($L$18:$L$137)*($T$18:$T$137))/SUM(($D$18:$D$137=C$3)*($F$18:$F$137)*($L$18:$L$137))</f>
        <v>70.699308185686306</v>
      </c>
      <c r="D10" s="35">
        <f t="array" aca="1" ref="D10" ca="1">SUM(($D$18:$D$137=D$3)*($F$18:$F$137)*($L$18:$L$137)*($T$18:$T$137))/SUM(($D$18:$D$137=D$3)*($F$18:$F$137)*($L$18:$L$137))</f>
        <v>104.37053963683753</v>
      </c>
      <c r="E10" s="35">
        <f t="array" aca="1" ref="E10" ca="1">SUM(($D$18:$D$137=E$3)*($F$18:$F$137)*($L$18:$L$137)*($T$18:$T$137))/SUM(($D$18:$D$137=E$3)*($F$18:$F$137)*($L$18:$L$137))</f>
        <v>64.136930582156168</v>
      </c>
      <c r="F10" s="35">
        <f t="array" aca="1" ref="F10" ca="1">SUM(($F$18:$F$137)*($L$18:$L$137)*($T$18:$T$137))/SUM(($F$18:$F$137)*($L$18:$L$137))</f>
        <v>78.387065503824445</v>
      </c>
      <c r="G10" s="35"/>
      <c r="H10" s="35">
        <f t="array" aca="1" ref="H10" ca="1">SUM(($C$18:$C$137&gt;=5)*($C$18:$C$137&lt;=9)*($F$18:$F$137)*($L$18:$L$137)*($T$18:$T$137))/SUM(($C$18:$C$137&gt;=5)*($C$18:$C$137&lt;=9)*($F$18:$F$137)*($L$18:$L$137))</f>
        <v>91.919004664787465</v>
      </c>
      <c r="I10" s="35">
        <f t="array" aca="1" ref="I10" ca="1">SUM(($D$18:$D$137&lt;&gt;I$3)*($F$18:$F$137)*($L$18:$L$137)*($T$18:$T$137))/SUM(($D$18:$D$137&lt;&gt;I$3)*($F$18:$F$137)*($L$18:$L$137))</f>
        <v>69.728167486252033</v>
      </c>
      <c r="J10" s="35"/>
      <c r="K10" s="35"/>
      <c r="L10" s="35">
        <f t="array" aca="1" ref="L10" ca="1">SUM(($D$18:$D$137=L$3)*($F$18:$F$137)*($L$18:$L$137)*($U$18:$U$137))/SUM(($D$18:$D$137=L$3)*($F$18:$F$137)*($L$18:$L$137))</f>
        <v>52.708394105718995</v>
      </c>
      <c r="M10" s="35">
        <f t="array" aca="1" ref="M10" ca="1">SUM(($D$18:$D$137=M$3)*($F$18:$F$137)*($L$18:$L$137)*($U$18:$U$137))/SUM(($D$18:$D$137=M$3)*($F$18:$F$137)*($L$18:$L$137))</f>
        <v>39.690370868455609</v>
      </c>
      <c r="N10" s="35">
        <f t="array" aca="1" ref="N10" ca="1">SUM(($D$18:$D$137=N$3)*($F$18:$F$137)*($L$18:$L$137)*($U$18:$U$137))/SUM(($D$18:$D$137=N$3)*($F$18:$F$137)*($L$18:$L$137))</f>
        <v>54.07496380098334</v>
      </c>
      <c r="O10" s="35">
        <f t="array" aca="1" ref="O10" ca="1">SUM(($D$18:$D$137=O$3)*($F$18:$F$137)*($L$18:$L$137)*($U$18:$U$137))/SUM(($D$18:$D$137=O$3)*($F$18:$F$137)*($L$18:$L$137))</f>
        <v>42.435151209762658</v>
      </c>
      <c r="P10" s="35">
        <f t="array" aca="1" ref="P10" ca="1">SUM(($F$18:$F$137)*($L$18:$L$137)*($U$18:$U$137))/SUM(($F$18:$F$137)*($L$18:$L$137))</f>
        <v>47.252892868019053</v>
      </c>
      <c r="Q10" s="35"/>
      <c r="R10" s="35">
        <f t="array" aca="1" ref="R10" ca="1">SUM(($C$18:$C$137&gt;=5)*($C$18:$C$137&lt;=9)*($F$18:$F$137)*($L$18:$L$137)*($U$18:$U$137))/SUM(($C$18:$C$137&gt;=5)*($C$18:$C$137&lt;=9)*($F$18:$F$137)*($L$18:$L$137))</f>
        <v>48.053349617348005</v>
      </c>
      <c r="S10" s="35"/>
      <c r="T10" s="35"/>
    </row>
    <row r="11" spans="1:21">
      <c r="A11" s="21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spans="1:21" ht="13.8" thickBot="1"/>
    <row r="13" spans="1:21">
      <c r="A13" s="74" t="s">
        <v>120</v>
      </c>
      <c r="G13" s="75" t="s">
        <v>121</v>
      </c>
      <c r="H13" s="76"/>
      <c r="I13" s="76"/>
      <c r="J13" s="76"/>
      <c r="K13" s="77"/>
    </row>
    <row r="14" spans="1:21">
      <c r="A14" s="78">
        <f ca="1">TODAY()</f>
        <v>36871</v>
      </c>
      <c r="G14" s="79" t="s">
        <v>122</v>
      </c>
      <c r="H14" s="80"/>
      <c r="I14" s="80"/>
      <c r="J14" s="80"/>
      <c r="K14" s="81"/>
    </row>
    <row r="15" spans="1:21">
      <c r="A15" s="18"/>
      <c r="B15" s="18"/>
      <c r="C15" s="18"/>
      <c r="D15" s="18"/>
      <c r="G15" s="82" t="s">
        <v>123</v>
      </c>
      <c r="H15" s="83"/>
      <c r="I15" s="83"/>
      <c r="J15" s="83"/>
      <c r="K15" s="84"/>
    </row>
    <row r="16" spans="1:21">
      <c r="A16" s="18" t="s">
        <v>9</v>
      </c>
      <c r="B16" s="85"/>
      <c r="C16" s="85"/>
      <c r="D16" s="85"/>
      <c r="E16" s="18" t="s">
        <v>124</v>
      </c>
      <c r="F16" t="s">
        <v>12</v>
      </c>
      <c r="G16" s="86" t="s">
        <v>125</v>
      </c>
      <c r="H16" s="85" t="s">
        <v>126</v>
      </c>
      <c r="I16" s="85" t="s">
        <v>127</v>
      </c>
      <c r="J16" s="85" t="s">
        <v>128</v>
      </c>
      <c r="K16" s="87" t="s">
        <v>38</v>
      </c>
      <c r="L16" s="88" t="s">
        <v>0</v>
      </c>
      <c r="M16" s="88" t="s">
        <v>2</v>
      </c>
      <c r="O16" s="88" t="s">
        <v>0</v>
      </c>
      <c r="P16" s="88" t="s">
        <v>0</v>
      </c>
      <c r="Q16" s="88" t="s">
        <v>2</v>
      </c>
      <c r="R16" s="88" t="s">
        <v>2</v>
      </c>
      <c r="T16" s="88" t="s">
        <v>10</v>
      </c>
      <c r="U16" s="88" t="s">
        <v>11</v>
      </c>
    </row>
    <row r="17" spans="1:21" ht="13.8" thickBot="1">
      <c r="A17" s="89" t="s">
        <v>1</v>
      </c>
      <c r="B17" s="89" t="s">
        <v>26</v>
      </c>
      <c r="C17" s="89" t="s">
        <v>1</v>
      </c>
      <c r="D17" s="89" t="s">
        <v>8</v>
      </c>
      <c r="E17" s="90" t="s">
        <v>129</v>
      </c>
      <c r="F17" s="90" t="s">
        <v>13</v>
      </c>
      <c r="G17" s="91" t="s">
        <v>130</v>
      </c>
      <c r="H17" s="92" t="s">
        <v>130</v>
      </c>
      <c r="I17" s="92" t="s">
        <v>130</v>
      </c>
      <c r="J17" s="92"/>
      <c r="K17" s="93"/>
      <c r="L17" s="94" t="s">
        <v>131</v>
      </c>
      <c r="M17" s="94" t="s">
        <v>131</v>
      </c>
      <c r="N17" s="95"/>
      <c r="O17" s="94" t="s">
        <v>22</v>
      </c>
      <c r="P17" s="94" t="s">
        <v>21</v>
      </c>
      <c r="Q17" s="94" t="s">
        <v>22</v>
      </c>
      <c r="R17" s="94" t="s">
        <v>21</v>
      </c>
      <c r="S17" s="95"/>
      <c r="T17" s="94" t="s">
        <v>23</v>
      </c>
      <c r="U17" s="94" t="s">
        <v>23</v>
      </c>
    </row>
    <row r="18" spans="1:21">
      <c r="A18" s="96">
        <v>36892</v>
      </c>
      <c r="B18" s="18">
        <f t="shared" ref="B18:B81" si="0">YEAR(A18)</f>
        <v>2001</v>
      </c>
      <c r="C18" s="18">
        <f t="shared" ref="C18:C81" si="1">MONTH(A18)</f>
        <v>1</v>
      </c>
      <c r="D18" s="18">
        <f t="shared" ref="D18:D81" si="2">IF(C18&lt;4,1,IF(C18&lt;7,2,IF(C18&lt;10,3,4)))</f>
        <v>1</v>
      </c>
      <c r="E18" s="97">
        <f>VLOOKUP($A18,'NP-15'!$A$3:$B$279,2,FALSE)</f>
        <v>6.9292865168008005E-2</v>
      </c>
      <c r="F18" s="98">
        <f t="shared" ref="F18:F81" ca="1" si="3">(1+E18/2)^(-2*(DATE(B19,C19,20)-$A$14)/365.25)</f>
        <v>0.98684570823712048</v>
      </c>
      <c r="G18" s="99">
        <v>22</v>
      </c>
      <c r="H18" s="100">
        <v>4</v>
      </c>
      <c r="I18" s="100">
        <v>4</v>
      </c>
      <c r="J18" s="100">
        <v>1</v>
      </c>
      <c r="K18" s="101">
        <v>31</v>
      </c>
      <c r="L18">
        <f t="shared" ref="L18:L81" si="4">K18*16</f>
        <v>496</v>
      </c>
      <c r="M18">
        <f t="shared" ref="M18:M81" si="5">K18*8</f>
        <v>248</v>
      </c>
      <c r="O18" s="35">
        <f>VLOOKUP($A18,'SP-15'!$D$9:$G$316,3,FALSE)*($G18+$H18)/$K18+VLOOKUP($A18,'SP-15'!$M$9:$T$287,7,FALSE)*($I18+$J18)/$K18</f>
        <v>239.91935483870969</v>
      </c>
      <c r="P18" s="35">
        <f>VLOOKUP($A18,'NP-15'!$D$9:$G$316,3,FALSE)*($G18+$H18)/$K18+VLOOKUP($A18,'NP-15'!$M$9:$T$287,7,FALSE)*($I18+$J18)/$K18</f>
        <v>249.51612903225805</v>
      </c>
      <c r="Q18" s="35">
        <f>VLOOKUP($A18,'SP-15'!$D$9:$K$316,7,FALSE)</f>
        <v>124.6774193548387</v>
      </c>
      <c r="R18" s="35">
        <f>VLOOKUP($A18,'NP-15'!$D$9:$K$316,7,FALSE)</f>
        <v>241.29032258064515</v>
      </c>
      <c r="T18" s="35">
        <f t="shared" ref="T18:T81" si="6">AVERAGE(O18:P18)</f>
        <v>244.71774193548387</v>
      </c>
      <c r="U18" s="35">
        <f t="shared" ref="U18:U81" si="7">AVERAGE(Q18:R18)</f>
        <v>182.98387096774192</v>
      </c>
    </row>
    <row r="19" spans="1:21">
      <c r="A19" s="102">
        <f t="shared" ref="A19:A82" si="8">EDATE(A18,1)</f>
        <v>36923</v>
      </c>
      <c r="B19" s="18">
        <f t="shared" si="0"/>
        <v>2001</v>
      </c>
      <c r="C19" s="18">
        <f t="shared" si="1"/>
        <v>2</v>
      </c>
      <c r="D19" s="18">
        <f t="shared" si="2"/>
        <v>1</v>
      </c>
      <c r="E19" s="97">
        <f>VLOOKUP($A19,'NP-15'!$A$3:$B$279,2,FALSE)</f>
        <v>6.8553766009880016E-2</v>
      </c>
      <c r="F19" s="98">
        <f t="shared" ca="1" si="3"/>
        <v>0.98189593516909712</v>
      </c>
      <c r="G19" s="53">
        <v>20</v>
      </c>
      <c r="H19" s="103">
        <v>4</v>
      </c>
      <c r="I19" s="103">
        <v>4</v>
      </c>
      <c r="J19" s="103">
        <v>0</v>
      </c>
      <c r="K19" s="104">
        <v>28</v>
      </c>
      <c r="L19">
        <f t="shared" si="4"/>
        <v>448</v>
      </c>
      <c r="M19">
        <f t="shared" si="5"/>
        <v>224</v>
      </c>
      <c r="O19" s="35">
        <f>VLOOKUP($A19,'SP-15'!$D$9:$G$316,3,FALSE)*($G19+$H19)/$K19+VLOOKUP($A19,'SP-15'!$M$9:$T$287,7,FALSE)*($I19+$J19)/$K19</f>
        <v>171.64285714285717</v>
      </c>
      <c r="P19" s="35">
        <f>VLOOKUP($A19,'NP-15'!$D$9:$G$316,3,FALSE)*($G19+$H19)/$K19+VLOOKUP($A19,'NP-15'!$M$9:$T$287,7,FALSE)*($I19+$J19)/$K19</f>
        <v>173.57142857142856</v>
      </c>
      <c r="Q19" s="35">
        <f>VLOOKUP($A19,'SP-15'!$D$9:$K$316,7,FALSE)</f>
        <v>129</v>
      </c>
      <c r="R19" s="35">
        <f>VLOOKUP($A19,'NP-15'!$D$9:$K$316,7,FALSE)</f>
        <v>154.28571428571428</v>
      </c>
      <c r="T19" s="35">
        <f t="shared" si="6"/>
        <v>172.60714285714286</v>
      </c>
      <c r="U19" s="35">
        <f t="shared" si="7"/>
        <v>141.64285714285714</v>
      </c>
    </row>
    <row r="20" spans="1:21">
      <c r="A20" s="102">
        <f t="shared" si="8"/>
        <v>36951</v>
      </c>
      <c r="B20" s="18">
        <f t="shared" si="0"/>
        <v>2001</v>
      </c>
      <c r="C20" s="18">
        <f t="shared" si="1"/>
        <v>3</v>
      </c>
      <c r="D20" s="18">
        <f t="shared" si="2"/>
        <v>1</v>
      </c>
      <c r="E20" s="97">
        <f>VLOOKUP($A20,'NP-15'!$A$3:$B$279,2,FALSE)</f>
        <v>6.7857337125635006E-2</v>
      </c>
      <c r="F20" s="98">
        <f t="shared" ca="1" si="3"/>
        <v>0.97652869593883418</v>
      </c>
      <c r="G20" s="53">
        <v>22</v>
      </c>
      <c r="H20" s="103">
        <v>5</v>
      </c>
      <c r="I20" s="103">
        <v>4</v>
      </c>
      <c r="J20" s="103">
        <v>0</v>
      </c>
      <c r="K20" s="104">
        <v>31</v>
      </c>
      <c r="L20">
        <f t="shared" si="4"/>
        <v>496</v>
      </c>
      <c r="M20">
        <f t="shared" si="5"/>
        <v>248</v>
      </c>
      <c r="O20" s="35">
        <f>VLOOKUP($A20,'SP-15'!$D$9:$G$316,3,FALSE)*($G20+$H20)/$K20+VLOOKUP($A20,'SP-15'!$M$9:$T$287,7,FALSE)*($I20+$J20)/$K20</f>
        <v>167.41935483870969</v>
      </c>
      <c r="P20" s="35">
        <f>VLOOKUP($A20,'NP-15'!$D$9:$G$316,3,FALSE)*($G20+$H20)/$K20+VLOOKUP($A20,'NP-15'!$M$9:$T$287,7,FALSE)*($I20+$J20)/$K20</f>
        <v>169.35483870967741</v>
      </c>
      <c r="Q20" s="35">
        <f>VLOOKUP($A20,'SP-15'!$D$9:$K$316,7,FALSE)</f>
        <v>117.48387096774194</v>
      </c>
      <c r="R20" s="35">
        <f>VLOOKUP($A20,'NP-15'!$D$9:$K$316,7,FALSE)</f>
        <v>154.83870967741936</v>
      </c>
      <c r="T20" s="35">
        <f t="shared" si="6"/>
        <v>168.38709677419354</v>
      </c>
      <c r="U20" s="35">
        <f t="shared" si="7"/>
        <v>136.16129032258064</v>
      </c>
    </row>
    <row r="21" spans="1:21">
      <c r="A21" s="102">
        <f t="shared" si="8"/>
        <v>36982</v>
      </c>
      <c r="B21" s="18">
        <f t="shared" si="0"/>
        <v>2001</v>
      </c>
      <c r="C21" s="18">
        <f t="shared" si="1"/>
        <v>4</v>
      </c>
      <c r="D21" s="18">
        <f t="shared" si="2"/>
        <v>2</v>
      </c>
      <c r="E21" s="97">
        <f>VLOOKUP($A21,'NP-15'!$A$3:$B$279,2,FALSE)</f>
        <v>6.705294217093101E-2</v>
      </c>
      <c r="F21" s="98">
        <f t="shared" ca="1" si="3"/>
        <v>0.97152206107361927</v>
      </c>
      <c r="G21" s="53">
        <v>21</v>
      </c>
      <c r="H21" s="103">
        <v>4</v>
      </c>
      <c r="I21" s="103">
        <v>5</v>
      </c>
      <c r="J21" s="103">
        <v>0</v>
      </c>
      <c r="K21" s="104">
        <v>30</v>
      </c>
      <c r="L21">
        <f t="shared" si="4"/>
        <v>480</v>
      </c>
      <c r="M21">
        <f t="shared" si="5"/>
        <v>240</v>
      </c>
      <c r="O21" s="35">
        <f>VLOOKUP($A21,'SP-15'!$D$9:$G$316,3,FALSE)*($G21+$H21)/$K21+VLOOKUP($A21,'SP-15'!$M$9:$T$287,7,FALSE)*($I21+$J21)/$K21</f>
        <v>167.70833333333334</v>
      </c>
      <c r="P21" s="35">
        <f>VLOOKUP($A21,'NP-15'!$D$9:$G$316,3,FALSE)*($G21+$H21)/$K21+VLOOKUP($A21,'NP-15'!$M$9:$T$287,7,FALSE)*($I21+$J21)/$K21</f>
        <v>138</v>
      </c>
      <c r="Q21" s="35">
        <f>VLOOKUP($A21,'SP-15'!$D$9:$K$316,7,FALSE)</f>
        <v>62.916666666666657</v>
      </c>
      <c r="R21" s="35">
        <f>VLOOKUP($A21,'NP-15'!$D$9:$K$316,7,FALSE)</f>
        <v>90.666666666666657</v>
      </c>
      <c r="T21" s="35">
        <f t="shared" si="6"/>
        <v>152.85416666666669</v>
      </c>
      <c r="U21" s="35">
        <f t="shared" si="7"/>
        <v>76.791666666666657</v>
      </c>
    </row>
    <row r="22" spans="1:21">
      <c r="A22" s="102">
        <f t="shared" si="8"/>
        <v>37012</v>
      </c>
      <c r="B22" s="18">
        <f t="shared" si="0"/>
        <v>2001</v>
      </c>
      <c r="C22" s="18">
        <f t="shared" si="1"/>
        <v>5</v>
      </c>
      <c r="D22" s="18">
        <f t="shared" si="2"/>
        <v>2</v>
      </c>
      <c r="E22" s="97">
        <f>VLOOKUP($A22,'NP-15'!$A$3:$B$279,2,FALSE)</f>
        <v>6.6354333276798003E-2</v>
      </c>
      <c r="F22" s="98">
        <f t="shared" ca="1" si="3"/>
        <v>0.96644058202086347</v>
      </c>
      <c r="G22" s="53">
        <v>22</v>
      </c>
      <c r="H22" s="103">
        <v>4</v>
      </c>
      <c r="I22" s="103">
        <v>4</v>
      </c>
      <c r="J22" s="103">
        <v>1</v>
      </c>
      <c r="K22" s="104">
        <v>31</v>
      </c>
      <c r="L22">
        <f t="shared" si="4"/>
        <v>496</v>
      </c>
      <c r="M22">
        <f t="shared" si="5"/>
        <v>248</v>
      </c>
      <c r="O22" s="35">
        <f>VLOOKUP($A22,'SP-15'!$D$9:$G$316,3,FALSE)*($G22+$H22)/$K22+VLOOKUP($A22,'SP-15'!$M$9:$T$287,7,FALSE)*($I22+$J22)/$K22</f>
        <v>167.94354838709677</v>
      </c>
      <c r="P22" s="35">
        <f>VLOOKUP($A22,'NP-15'!$D$9:$G$316,3,FALSE)*($G22+$H22)/$K22+VLOOKUP($A22,'NP-15'!$M$9:$T$287,7,FALSE)*($I22+$J22)/$K22</f>
        <v>136.2741935483871</v>
      </c>
      <c r="Q22" s="35">
        <f>VLOOKUP($A22,'SP-15'!$D$9:$K$316,7,FALSE)</f>
        <v>63.467741935483865</v>
      </c>
      <c r="R22" s="35">
        <f>VLOOKUP($A22,'NP-15'!$D$9:$K$316,7,FALSE)</f>
        <v>84.677419354838719</v>
      </c>
      <c r="T22" s="35">
        <f t="shared" si="6"/>
        <v>152.10887096774195</v>
      </c>
      <c r="U22" s="35">
        <f t="shared" si="7"/>
        <v>74.072580645161295</v>
      </c>
    </row>
    <row r="23" spans="1:21">
      <c r="A23" s="102">
        <f t="shared" si="8"/>
        <v>37043</v>
      </c>
      <c r="B23" s="18">
        <f t="shared" si="0"/>
        <v>2001</v>
      </c>
      <c r="C23" s="18">
        <f t="shared" si="1"/>
        <v>6</v>
      </c>
      <c r="D23" s="18">
        <f t="shared" si="2"/>
        <v>2</v>
      </c>
      <c r="E23" s="97">
        <f>VLOOKUP($A23,'NP-15'!$A$3:$B$279,2,FALSE)</f>
        <v>6.5632437589364004E-2</v>
      </c>
      <c r="F23" s="98">
        <f t="shared" ca="1" si="3"/>
        <v>0.96167934146625933</v>
      </c>
      <c r="G23" s="53">
        <v>21</v>
      </c>
      <c r="H23" s="103">
        <v>5</v>
      </c>
      <c r="I23" s="103">
        <v>4</v>
      </c>
      <c r="J23" s="103">
        <v>0</v>
      </c>
      <c r="K23" s="104">
        <v>30</v>
      </c>
      <c r="L23">
        <f t="shared" si="4"/>
        <v>480</v>
      </c>
      <c r="M23">
        <f t="shared" si="5"/>
        <v>240</v>
      </c>
      <c r="O23" s="35">
        <f>VLOOKUP($A23,'SP-15'!$D$9:$G$316,3,FALSE)*($G23+$H23)/$K23+VLOOKUP($A23,'SP-15'!$M$9:$T$287,7,FALSE)*($I23+$J23)/$K23</f>
        <v>201.06666666666669</v>
      </c>
      <c r="P23" s="35">
        <f>VLOOKUP($A23,'NP-15'!$D$9:$G$316,3,FALSE)*($G23+$H23)/$K23+VLOOKUP($A23,'NP-15'!$M$9:$T$287,7,FALSE)*($I23+$J23)/$K23</f>
        <v>158.53333333333333</v>
      </c>
      <c r="Q23" s="35">
        <f>VLOOKUP($A23,'SP-15'!$D$9:$K$316,7,FALSE)</f>
        <v>59.733333333333327</v>
      </c>
      <c r="R23" s="35">
        <f>VLOOKUP($A23,'NP-15'!$D$9:$K$316,7,FALSE)</f>
        <v>91.333333333333329</v>
      </c>
      <c r="T23" s="35">
        <f t="shared" si="6"/>
        <v>179.8</v>
      </c>
      <c r="U23" s="35">
        <f t="shared" si="7"/>
        <v>75.533333333333331</v>
      </c>
    </row>
    <row r="24" spans="1:21">
      <c r="A24" s="102">
        <f t="shared" si="8"/>
        <v>37073</v>
      </c>
      <c r="B24" s="18">
        <f t="shared" si="0"/>
        <v>2001</v>
      </c>
      <c r="C24" s="18">
        <f t="shared" si="1"/>
        <v>7</v>
      </c>
      <c r="D24" s="18">
        <f t="shared" si="2"/>
        <v>3</v>
      </c>
      <c r="E24" s="97">
        <f>VLOOKUP($A24,'NP-15'!$A$3:$B$279,2,FALSE)</f>
        <v>6.5011049558179018E-2</v>
      </c>
      <c r="F24" s="98">
        <f t="shared" ca="1" si="3"/>
        <v>0.9568199489095891</v>
      </c>
      <c r="G24" s="53">
        <v>21</v>
      </c>
      <c r="H24" s="103">
        <v>4</v>
      </c>
      <c r="I24" s="103">
        <v>5</v>
      </c>
      <c r="J24" s="103">
        <v>1</v>
      </c>
      <c r="K24" s="104">
        <v>31</v>
      </c>
      <c r="L24">
        <f t="shared" si="4"/>
        <v>496</v>
      </c>
      <c r="M24">
        <f t="shared" si="5"/>
        <v>248</v>
      </c>
      <c r="O24" s="35">
        <f>VLOOKUP($A24,'SP-15'!$D$9:$G$316,3,FALSE)*($G24+$H24)/$K24+VLOOKUP($A24,'SP-15'!$M$9:$T$287,7,FALSE)*($I24+$J24)/$K24</f>
        <v>180.80645161290323</v>
      </c>
      <c r="P24" s="35">
        <f>VLOOKUP($A24,'NP-15'!$D$9:$G$316,3,FALSE)*($G24+$H24)/$K24+VLOOKUP($A24,'NP-15'!$M$9:$T$287,7,FALSE)*($I24+$J24)/$K24</f>
        <v>175.09677419354838</v>
      </c>
      <c r="Q24" s="35">
        <f>VLOOKUP($A24,'SP-15'!$D$9:$K$316,7,FALSE)</f>
        <v>101.58064516129033</v>
      </c>
      <c r="R24" s="35">
        <f>VLOOKUP($A24,'NP-15'!$D$9:$K$316,7,FALSE)</f>
        <v>114.41935483870968</v>
      </c>
      <c r="T24" s="35">
        <f t="shared" si="6"/>
        <v>177.95161290322579</v>
      </c>
      <c r="U24" s="35">
        <f t="shared" si="7"/>
        <v>108</v>
      </c>
    </row>
    <row r="25" spans="1:21">
      <c r="A25" s="102">
        <f t="shared" si="8"/>
        <v>37104</v>
      </c>
      <c r="B25" s="18">
        <f t="shared" si="0"/>
        <v>2001</v>
      </c>
      <c r="C25" s="18">
        <f t="shared" si="1"/>
        <v>8</v>
      </c>
      <c r="D25" s="18">
        <f t="shared" si="2"/>
        <v>3</v>
      </c>
      <c r="E25" s="97">
        <f>VLOOKUP($A25,'NP-15'!$A$3:$B$279,2,FALSE)</f>
        <v>6.4512121863640012E-2</v>
      </c>
      <c r="F25" s="98">
        <f t="shared" ca="1" si="3"/>
        <v>0.95199497490247753</v>
      </c>
      <c r="G25" s="53">
        <v>23</v>
      </c>
      <c r="H25" s="103">
        <v>4</v>
      </c>
      <c r="I25" s="103">
        <v>4</v>
      </c>
      <c r="J25" s="103">
        <v>0</v>
      </c>
      <c r="K25" s="104">
        <v>31</v>
      </c>
      <c r="L25">
        <f t="shared" si="4"/>
        <v>496</v>
      </c>
      <c r="M25">
        <f t="shared" si="5"/>
        <v>248</v>
      </c>
      <c r="O25" s="35">
        <f>VLOOKUP($A25,'SP-15'!$D$9:$G$316,3,FALSE)*($G25+$H25)/$K25+VLOOKUP($A25,'SP-15'!$M$9:$T$287,7,FALSE)*($I25+$J25)/$K25</f>
        <v>203.2258064516129</v>
      </c>
      <c r="P25" s="35">
        <f>VLOOKUP($A25,'NP-15'!$D$9:$G$316,3,FALSE)*($G25+$H25)/$K25+VLOOKUP($A25,'NP-15'!$M$9:$T$287,7,FALSE)*($I25+$J25)/$K25</f>
        <v>194.51612903225805</v>
      </c>
      <c r="Q25" s="35">
        <f>VLOOKUP($A25,'SP-15'!$D$9:$K$316,7,FALSE)</f>
        <v>101.51612903225805</v>
      </c>
      <c r="R25" s="35">
        <f>VLOOKUP($A25,'NP-15'!$D$9:$K$316,7,FALSE)</f>
        <v>115.83870967741936</v>
      </c>
      <c r="T25" s="35">
        <f t="shared" si="6"/>
        <v>198.87096774193549</v>
      </c>
      <c r="U25" s="35">
        <f t="shared" si="7"/>
        <v>108.6774193548387</v>
      </c>
    </row>
    <row r="26" spans="1:21">
      <c r="A26" s="102">
        <f t="shared" si="8"/>
        <v>37135</v>
      </c>
      <c r="B26" s="18">
        <f t="shared" si="0"/>
        <v>2001</v>
      </c>
      <c r="C26" s="18">
        <f t="shared" si="1"/>
        <v>9</v>
      </c>
      <c r="D26" s="18">
        <f t="shared" si="2"/>
        <v>3</v>
      </c>
      <c r="E26" s="97">
        <f>VLOOKUP($A26,'NP-15'!$A$3:$B$279,2,FALSE)</f>
        <v>6.4013194251630018E-2</v>
      </c>
      <c r="F26" s="98">
        <f t="shared" ca="1" si="3"/>
        <v>0.94743556340629531</v>
      </c>
      <c r="G26" s="53">
        <v>19</v>
      </c>
      <c r="H26" s="103">
        <v>5</v>
      </c>
      <c r="I26" s="103">
        <v>5</v>
      </c>
      <c r="J26" s="103">
        <v>1</v>
      </c>
      <c r="K26" s="104">
        <v>30</v>
      </c>
      <c r="L26">
        <f t="shared" si="4"/>
        <v>480</v>
      </c>
      <c r="M26">
        <f t="shared" si="5"/>
        <v>240</v>
      </c>
      <c r="O26" s="35">
        <f>VLOOKUP($A26,'SP-15'!$D$9:$G$316,3,FALSE)*($G26+$H26)/$K26+VLOOKUP($A26,'SP-15'!$M$9:$T$287,7,FALSE)*($I26+$J26)/$K26</f>
        <v>175.75</v>
      </c>
      <c r="P26" s="35">
        <f>VLOOKUP($A26,'NP-15'!$D$9:$G$316,3,FALSE)*($G26+$H26)/$K26+VLOOKUP($A26,'NP-15'!$M$9:$T$287,7,FALSE)*($I26+$J26)/$K26</f>
        <v>183.35</v>
      </c>
      <c r="Q26" s="35">
        <f>VLOOKUP($A26,'SP-15'!$D$9:$K$316,7,FALSE)</f>
        <v>102.7</v>
      </c>
      <c r="R26" s="35">
        <f>VLOOKUP($A26,'NP-15'!$D$9:$K$316,7,FALSE)</f>
        <v>112.9</v>
      </c>
      <c r="T26" s="35">
        <f t="shared" si="6"/>
        <v>179.55</v>
      </c>
      <c r="U26" s="35">
        <f t="shared" si="7"/>
        <v>107.80000000000001</v>
      </c>
    </row>
    <row r="27" spans="1:21">
      <c r="A27" s="102">
        <f t="shared" si="8"/>
        <v>37165</v>
      </c>
      <c r="B27" s="18">
        <f t="shared" si="0"/>
        <v>2001</v>
      </c>
      <c r="C27" s="18">
        <f t="shared" si="1"/>
        <v>10</v>
      </c>
      <c r="D27" s="18">
        <f t="shared" si="2"/>
        <v>4</v>
      </c>
      <c r="E27" s="97">
        <f>VLOOKUP($A27,'NP-15'!$A$3:$B$279,2,FALSE)</f>
        <v>6.358677494656402E-2</v>
      </c>
      <c r="F27" s="98">
        <f t="shared" ca="1" si="3"/>
        <v>0.9427491565236279</v>
      </c>
      <c r="G27" s="53">
        <v>23</v>
      </c>
      <c r="H27" s="103">
        <v>4</v>
      </c>
      <c r="I27" s="103">
        <v>4</v>
      </c>
      <c r="J27" s="103">
        <v>0</v>
      </c>
      <c r="K27" s="104">
        <v>31</v>
      </c>
      <c r="L27">
        <f t="shared" si="4"/>
        <v>496</v>
      </c>
      <c r="M27">
        <f t="shared" si="5"/>
        <v>248</v>
      </c>
      <c r="O27" s="35">
        <f>VLOOKUP($A27,'SP-15'!$D$9:$G$316,3,FALSE)*($G27+$H27)/$K27+VLOOKUP($A27,'SP-15'!$M$9:$T$287,7,FALSE)*($I27+$J27)/$K27</f>
        <v>123.87096774193549</v>
      </c>
      <c r="P27" s="35">
        <f>VLOOKUP($A27,'NP-15'!$D$9:$G$316,3,FALSE)*($G27+$H27)/$K27+VLOOKUP($A27,'NP-15'!$M$9:$T$287,7,FALSE)*($I27+$J27)/$K27</f>
        <v>108.38709677419355</v>
      </c>
      <c r="Q27" s="35">
        <f>VLOOKUP($A27,'SP-15'!$D$9:$K$316,7,FALSE)</f>
        <v>73.354838709677409</v>
      </c>
      <c r="R27" s="35">
        <f>VLOOKUP($A27,'NP-15'!$D$9:$K$316,7,FALSE)</f>
        <v>91.548387096774192</v>
      </c>
      <c r="T27" s="35">
        <f t="shared" si="6"/>
        <v>116.12903225806451</v>
      </c>
      <c r="U27" s="35">
        <f t="shared" si="7"/>
        <v>82.451612903225794</v>
      </c>
    </row>
    <row r="28" spans="1:21">
      <c r="A28" s="102">
        <f t="shared" si="8"/>
        <v>37196</v>
      </c>
      <c r="B28" s="18">
        <f t="shared" si="0"/>
        <v>2001</v>
      </c>
      <c r="C28" s="18">
        <f t="shared" si="1"/>
        <v>11</v>
      </c>
      <c r="D28" s="18">
        <f t="shared" si="2"/>
        <v>4</v>
      </c>
      <c r="E28" s="97">
        <f>VLOOKUP($A28,'NP-15'!$A$3:$B$279,2,FALSE)</f>
        <v>6.3237865937501025E-2</v>
      </c>
      <c r="F28" s="98">
        <f t="shared" ca="1" si="3"/>
        <v>0.93823936387928952</v>
      </c>
      <c r="G28" s="53">
        <v>21</v>
      </c>
      <c r="H28" s="103">
        <v>4</v>
      </c>
      <c r="I28" s="103">
        <v>4</v>
      </c>
      <c r="J28" s="103">
        <v>1</v>
      </c>
      <c r="K28" s="104">
        <v>30</v>
      </c>
      <c r="L28">
        <f t="shared" si="4"/>
        <v>480</v>
      </c>
      <c r="M28">
        <f t="shared" si="5"/>
        <v>240</v>
      </c>
      <c r="O28" s="35">
        <f>VLOOKUP($A28,'SP-15'!$D$9:$G$316,3,FALSE)*($G28+$H28)/$K28+VLOOKUP($A28,'SP-15'!$M$9:$T$287,7,FALSE)*($I28+$J28)/$K28</f>
        <v>111.16666666666667</v>
      </c>
      <c r="P28" s="35">
        <f>VLOOKUP($A28,'NP-15'!$D$9:$G$316,3,FALSE)*($G28+$H28)/$K28+VLOOKUP($A28,'NP-15'!$M$9:$T$287,7,FALSE)*($I28+$J28)/$K28</f>
        <v>111.16666666666667</v>
      </c>
      <c r="Q28" s="35">
        <f>VLOOKUP($A28,'SP-15'!$D$9:$K$316,7,FALSE)</f>
        <v>75</v>
      </c>
      <c r="R28" s="35">
        <f>VLOOKUP($A28,'NP-15'!$D$9:$K$316,7,FALSE)</f>
        <v>87</v>
      </c>
      <c r="T28" s="35">
        <f t="shared" si="6"/>
        <v>111.16666666666667</v>
      </c>
      <c r="U28" s="35">
        <f t="shared" si="7"/>
        <v>81</v>
      </c>
    </row>
    <row r="29" spans="1:21">
      <c r="A29" s="102">
        <f t="shared" si="8"/>
        <v>37226</v>
      </c>
      <c r="B29" s="18">
        <f t="shared" si="0"/>
        <v>2001</v>
      </c>
      <c r="C29" s="18">
        <f t="shared" si="1"/>
        <v>12</v>
      </c>
      <c r="D29" s="18">
        <f t="shared" si="2"/>
        <v>4</v>
      </c>
      <c r="E29" s="97">
        <f>VLOOKUP($A29,'NP-15'!$A$3:$B$279,2,FALSE)</f>
        <v>6.2900212096216004E-2</v>
      </c>
      <c r="F29" s="98">
        <f t="shared" ca="1" si="3"/>
        <v>0.93363348903120669</v>
      </c>
      <c r="G29" s="53">
        <v>20</v>
      </c>
      <c r="H29" s="103">
        <v>5</v>
      </c>
      <c r="I29" s="103">
        <v>5</v>
      </c>
      <c r="J29" s="103">
        <v>1</v>
      </c>
      <c r="K29" s="104">
        <v>31</v>
      </c>
      <c r="L29">
        <f t="shared" si="4"/>
        <v>496</v>
      </c>
      <c r="M29">
        <f t="shared" si="5"/>
        <v>248</v>
      </c>
      <c r="O29" s="35">
        <f>VLOOKUP($A29,'SP-15'!$D$9:$G$316,3,FALSE)*($G29+$H29)/$K29+VLOOKUP($A29,'SP-15'!$M$9:$T$287,7,FALSE)*($I29+$J29)/$K29</f>
        <v>107.53225806451613</v>
      </c>
      <c r="P29" s="35">
        <f>VLOOKUP($A29,'NP-15'!$D$9:$G$316,3,FALSE)*($G29+$H29)/$K29+VLOOKUP($A29,'NP-15'!$M$9:$T$287,7,FALSE)*($I29+$J29)/$K29</f>
        <v>112.29032258064515</v>
      </c>
      <c r="Q29" s="35">
        <f>VLOOKUP($A29,'SP-15'!$D$9:$K$316,7,FALSE)</f>
        <v>75.387096774193566</v>
      </c>
      <c r="R29" s="35">
        <f>VLOOKUP($A29,'NP-15'!$D$9:$K$316,7,FALSE)</f>
        <v>85.032258064516128</v>
      </c>
      <c r="T29" s="35">
        <f t="shared" si="6"/>
        <v>109.91129032258064</v>
      </c>
      <c r="U29" s="35">
        <f t="shared" si="7"/>
        <v>80.209677419354847</v>
      </c>
    </row>
    <row r="30" spans="1:21">
      <c r="A30" s="102">
        <f t="shared" si="8"/>
        <v>37257</v>
      </c>
      <c r="B30" s="18">
        <f t="shared" si="0"/>
        <v>2002</v>
      </c>
      <c r="C30" s="18">
        <f t="shared" si="1"/>
        <v>1</v>
      </c>
      <c r="D30" s="18">
        <f t="shared" si="2"/>
        <v>1</v>
      </c>
      <c r="E30" s="97">
        <f>VLOOKUP($A30,'NP-15'!$A$3:$B$279,2,FALSE)</f>
        <v>6.2624240743059001E-2</v>
      </c>
      <c r="F30" s="98">
        <f t="shared" ca="1" si="3"/>
        <v>0.92903557493562694</v>
      </c>
      <c r="G30" s="53">
        <v>22</v>
      </c>
      <c r="H30" s="103">
        <v>4</v>
      </c>
      <c r="I30" s="103">
        <v>4</v>
      </c>
      <c r="J30" s="103">
        <v>1</v>
      </c>
      <c r="K30" s="104">
        <v>31</v>
      </c>
      <c r="L30">
        <f t="shared" si="4"/>
        <v>496</v>
      </c>
      <c r="M30">
        <f t="shared" si="5"/>
        <v>248</v>
      </c>
      <c r="O30" s="35">
        <f>VLOOKUP($A30,'SP-15'!$D$9:$G$316,3,FALSE)*($G30+$H30)/$K30+VLOOKUP($A30,'SP-15'!$M$9:$T$287,7,FALSE)*($I30+$J30)/$K30</f>
        <v>89.25</v>
      </c>
      <c r="P30" s="35">
        <f>VLOOKUP($A30,'NP-15'!$D$9:$G$316,3,FALSE)*($G30+$H30)/$K30+VLOOKUP($A30,'NP-15'!$M$9:$T$287,7,FALSE)*($I30+$J30)/$K30</f>
        <v>94.048387096774192</v>
      </c>
      <c r="Q30" s="35">
        <f>VLOOKUP($A30,'SP-15'!$D$9:$K$316,7,FALSE)</f>
        <v>64.790322580645153</v>
      </c>
      <c r="R30" s="35">
        <f>VLOOKUP($A30,'NP-15'!$D$9:$K$316,7,FALSE)</f>
        <v>66.225806451612897</v>
      </c>
      <c r="T30" s="35">
        <f t="shared" si="6"/>
        <v>91.649193548387103</v>
      </c>
      <c r="U30" s="35">
        <f t="shared" si="7"/>
        <v>65.508064516129025</v>
      </c>
    </row>
    <row r="31" spans="1:21">
      <c r="A31" s="102">
        <f t="shared" si="8"/>
        <v>37288</v>
      </c>
      <c r="B31" s="18">
        <f t="shared" si="0"/>
        <v>2002</v>
      </c>
      <c r="C31" s="18">
        <f t="shared" si="1"/>
        <v>2</v>
      </c>
      <c r="D31" s="18">
        <f t="shared" si="2"/>
        <v>1</v>
      </c>
      <c r="E31" s="97">
        <f>VLOOKUP($A31,'NP-15'!$A$3:$B$279,2,FALSE)</f>
        <v>6.2449259899283009E-2</v>
      </c>
      <c r="F31" s="98">
        <f t="shared" ca="1" si="3"/>
        <v>0.92485359195147565</v>
      </c>
      <c r="G31" s="53">
        <v>20</v>
      </c>
      <c r="H31" s="103">
        <v>4</v>
      </c>
      <c r="I31" s="103">
        <v>4</v>
      </c>
      <c r="J31" s="103">
        <v>0</v>
      </c>
      <c r="K31" s="104">
        <v>28</v>
      </c>
      <c r="L31">
        <f t="shared" si="4"/>
        <v>448</v>
      </c>
      <c r="M31">
        <f t="shared" si="5"/>
        <v>224</v>
      </c>
      <c r="O31" s="35">
        <f>VLOOKUP($A31,'SP-15'!$D$9:$G$316,3,FALSE)*($G31+$H31)/$K31+VLOOKUP($A31,'SP-15'!$M$9:$T$287,7,FALSE)*($I31+$J31)/$K31</f>
        <v>81.964285714285722</v>
      </c>
      <c r="P31" s="35">
        <f>VLOOKUP($A31,'NP-15'!$D$9:$G$316,3,FALSE)*($G31+$H31)/$K31+VLOOKUP($A31,'NP-15'!$M$9:$T$287,7,FALSE)*($I31+$J31)/$K31</f>
        <v>86.785714285714278</v>
      </c>
      <c r="Q31" s="35">
        <f>VLOOKUP($A31,'SP-15'!$D$9:$K$316,7,FALSE)</f>
        <v>53.785714285714285</v>
      </c>
      <c r="R31" s="35">
        <f>VLOOKUP($A31,'NP-15'!$D$9:$K$316,7,FALSE)</f>
        <v>61.714285714285701</v>
      </c>
      <c r="T31" s="35">
        <f t="shared" si="6"/>
        <v>84.375</v>
      </c>
      <c r="U31" s="35">
        <f t="shared" si="7"/>
        <v>57.749999999999993</v>
      </c>
    </row>
    <row r="32" spans="1:21">
      <c r="A32" s="102">
        <f t="shared" si="8"/>
        <v>37316</v>
      </c>
      <c r="B32" s="18">
        <f t="shared" si="0"/>
        <v>2002</v>
      </c>
      <c r="C32" s="18">
        <f t="shared" si="1"/>
        <v>3</v>
      </c>
      <c r="D32" s="18">
        <f t="shared" si="2"/>
        <v>1</v>
      </c>
      <c r="E32" s="97">
        <f>VLOOKUP($A32,'NP-15'!$A$3:$B$279,2,FALSE)</f>
        <v>6.2291212694284018E-2</v>
      </c>
      <c r="F32" s="98">
        <f t="shared" ca="1" si="3"/>
        <v>0.92023028337971002</v>
      </c>
      <c r="G32" s="53">
        <v>21</v>
      </c>
      <c r="H32" s="103">
        <v>5</v>
      </c>
      <c r="I32" s="103">
        <v>5</v>
      </c>
      <c r="J32" s="103">
        <v>0</v>
      </c>
      <c r="K32" s="104">
        <v>31</v>
      </c>
      <c r="L32">
        <f t="shared" si="4"/>
        <v>496</v>
      </c>
      <c r="M32">
        <f t="shared" si="5"/>
        <v>248</v>
      </c>
      <c r="O32" s="35">
        <f>VLOOKUP($A32,'SP-15'!$D$9:$G$316,3,FALSE)*($G32+$H32)/$K32+VLOOKUP($A32,'SP-15'!$M$9:$T$287,7,FALSE)*($I32+$J32)/$K32</f>
        <v>79.653225806451616</v>
      </c>
      <c r="P32" s="35">
        <f>VLOOKUP($A32,'NP-15'!$D$9:$G$316,3,FALSE)*($G32+$H32)/$K32+VLOOKUP($A32,'NP-15'!$M$9:$T$287,7,FALSE)*($I32+$J32)/$K32</f>
        <v>80.612903225806448</v>
      </c>
      <c r="Q32" s="35">
        <f>VLOOKUP($A32,'SP-15'!$D$9:$K$316,7,FALSE)</f>
        <v>53.983870967741936</v>
      </c>
      <c r="R32" s="35">
        <f>VLOOKUP($A32,'NP-15'!$D$9:$K$316,7,FALSE)</f>
        <v>51.096774193548384</v>
      </c>
      <c r="T32" s="35">
        <f t="shared" si="6"/>
        <v>80.133064516129025</v>
      </c>
      <c r="U32" s="35">
        <f t="shared" si="7"/>
        <v>52.54032258064516</v>
      </c>
    </row>
    <row r="33" spans="1:21">
      <c r="A33" s="102">
        <f t="shared" si="8"/>
        <v>37347</v>
      </c>
      <c r="B33" s="18">
        <f t="shared" si="0"/>
        <v>2002</v>
      </c>
      <c r="C33" s="18">
        <f t="shared" si="1"/>
        <v>4</v>
      </c>
      <c r="D33" s="18">
        <f t="shared" si="2"/>
        <v>2</v>
      </c>
      <c r="E33" s="97">
        <f>VLOOKUP($A33,'NP-15'!$A$3:$B$279,2,FALSE)</f>
        <v>6.2123345193928002E-2</v>
      </c>
      <c r="F33" s="98">
        <f t="shared" ca="1" si="3"/>
        <v>0.91581986703368312</v>
      </c>
      <c r="G33" s="53">
        <v>22</v>
      </c>
      <c r="H33" s="103">
        <v>4</v>
      </c>
      <c r="I33" s="103">
        <v>4</v>
      </c>
      <c r="J33" s="103">
        <v>0</v>
      </c>
      <c r="K33" s="104">
        <v>30</v>
      </c>
      <c r="L33">
        <f t="shared" si="4"/>
        <v>480</v>
      </c>
      <c r="M33">
        <f t="shared" si="5"/>
        <v>240</v>
      </c>
      <c r="O33" s="35">
        <f>VLOOKUP($A33,'SP-15'!$D$9:$G$316,3,FALSE)*($G33+$H33)/$K33+VLOOKUP($A33,'SP-15'!$M$9:$T$287,7,FALSE)*($I33+$J33)/$K33</f>
        <v>74.433333333333337</v>
      </c>
      <c r="P33" s="35">
        <f>VLOOKUP($A33,'NP-15'!$D$9:$G$316,3,FALSE)*($G33+$H33)/$K33+VLOOKUP($A33,'NP-15'!$M$9:$T$287,7,FALSE)*($I33+$J33)/$K33</f>
        <v>80.233333333333334</v>
      </c>
      <c r="Q33" s="35">
        <f>VLOOKUP($A33,'SP-15'!$D$9:$K$316,7,FALSE)</f>
        <v>55.533333333333339</v>
      </c>
      <c r="R33" s="35">
        <f>VLOOKUP($A33,'NP-15'!$D$9:$K$316,7,FALSE)</f>
        <v>50.533333333333324</v>
      </c>
      <c r="T33" s="35">
        <f t="shared" si="6"/>
        <v>77.333333333333343</v>
      </c>
      <c r="U33" s="35">
        <f t="shared" si="7"/>
        <v>53.033333333333331</v>
      </c>
    </row>
    <row r="34" spans="1:21">
      <c r="A34" s="102">
        <f t="shared" si="8"/>
        <v>37377</v>
      </c>
      <c r="B34" s="18">
        <f t="shared" si="0"/>
        <v>2002</v>
      </c>
      <c r="C34" s="18">
        <f t="shared" si="1"/>
        <v>5</v>
      </c>
      <c r="D34" s="18">
        <f t="shared" si="2"/>
        <v>2</v>
      </c>
      <c r="E34" s="97">
        <f>VLOOKUP($A34,'NP-15'!$A$3:$B$279,2,FALSE)</f>
        <v>6.1970584063335013E-2</v>
      </c>
      <c r="F34" s="98">
        <f t="shared" ca="1" si="3"/>
        <v>0.91128241019363321</v>
      </c>
      <c r="G34" s="53">
        <v>22</v>
      </c>
      <c r="H34" s="103">
        <v>4</v>
      </c>
      <c r="I34" s="103">
        <v>4</v>
      </c>
      <c r="J34" s="103">
        <v>1</v>
      </c>
      <c r="K34" s="104">
        <v>31</v>
      </c>
      <c r="L34">
        <f t="shared" si="4"/>
        <v>496</v>
      </c>
      <c r="M34">
        <f t="shared" si="5"/>
        <v>248</v>
      </c>
      <c r="O34" s="35">
        <f>VLOOKUP($A34,'SP-15'!$D$9:$G$316,3,FALSE)*($G34+$H34)/$K34+VLOOKUP($A34,'SP-15'!$M$9:$T$287,7,FALSE)*($I34+$J34)/$K34</f>
        <v>75.81451612903227</v>
      </c>
      <c r="P34" s="35">
        <f>VLOOKUP($A34,'NP-15'!$D$9:$G$316,3,FALSE)*($G34+$H34)/$K34+VLOOKUP($A34,'NP-15'!$M$9:$T$287,7,FALSE)*($I34+$J34)/$K34</f>
        <v>79.653225806451616</v>
      </c>
      <c r="Q34" s="35">
        <f>VLOOKUP($A34,'SP-15'!$D$9:$K$316,7,FALSE)</f>
        <v>54.951612903225808</v>
      </c>
      <c r="R34" s="35">
        <f>VLOOKUP($A34,'NP-15'!$D$9:$K$316,7,FALSE)</f>
        <v>50.016129032258064</v>
      </c>
      <c r="T34" s="35">
        <f t="shared" si="6"/>
        <v>77.73387096774195</v>
      </c>
      <c r="U34" s="35">
        <f t="shared" si="7"/>
        <v>52.483870967741936</v>
      </c>
    </row>
    <row r="35" spans="1:21">
      <c r="A35" s="102">
        <f t="shared" si="8"/>
        <v>37408</v>
      </c>
      <c r="B35" s="18">
        <f t="shared" si="0"/>
        <v>2002</v>
      </c>
      <c r="C35" s="18">
        <f t="shared" si="1"/>
        <v>6</v>
      </c>
      <c r="D35" s="18">
        <f t="shared" si="2"/>
        <v>2</v>
      </c>
      <c r="E35" s="97">
        <f>VLOOKUP($A35,'NP-15'!$A$3:$B$279,2,FALSE)</f>
        <v>6.1812730903194016E-2</v>
      </c>
      <c r="F35" s="98">
        <f t="shared" ca="1" si="3"/>
        <v>0.90694860435687308</v>
      </c>
      <c r="G35" s="53">
        <v>20</v>
      </c>
      <c r="H35" s="103">
        <v>5</v>
      </c>
      <c r="I35" s="103">
        <v>5</v>
      </c>
      <c r="J35" s="103">
        <v>0</v>
      </c>
      <c r="K35" s="104">
        <v>30</v>
      </c>
      <c r="L35">
        <f t="shared" si="4"/>
        <v>480</v>
      </c>
      <c r="M35">
        <f t="shared" si="5"/>
        <v>240</v>
      </c>
      <c r="O35" s="35">
        <f>VLOOKUP($A35,'SP-15'!$D$9:$G$316,3,FALSE)*($G35+$H35)/$K35+VLOOKUP($A35,'SP-15'!$M$9:$T$287,7,FALSE)*($I35+$J35)/$K35</f>
        <v>98.708333333333329</v>
      </c>
      <c r="P35" s="35">
        <f>VLOOKUP($A35,'NP-15'!$D$9:$G$316,3,FALSE)*($G35+$H35)/$K35+VLOOKUP($A35,'NP-15'!$M$9:$T$287,7,FALSE)*($I35+$J35)/$K35</f>
        <v>83.375</v>
      </c>
      <c r="Q35" s="35">
        <f>VLOOKUP($A35,'SP-15'!$D$9:$K$316,7,FALSE)</f>
        <v>46.25</v>
      </c>
      <c r="R35" s="35">
        <f>VLOOKUP($A35,'NP-15'!$D$9:$K$316,7,FALSE)</f>
        <v>52.916666666666657</v>
      </c>
      <c r="T35" s="35">
        <f t="shared" si="6"/>
        <v>91.041666666666657</v>
      </c>
      <c r="U35" s="35">
        <f t="shared" si="7"/>
        <v>49.583333333333329</v>
      </c>
    </row>
    <row r="36" spans="1:21">
      <c r="A36" s="102">
        <f t="shared" si="8"/>
        <v>37438</v>
      </c>
      <c r="B36" s="18">
        <f t="shared" si="0"/>
        <v>2002</v>
      </c>
      <c r="C36" s="18">
        <f t="shared" si="1"/>
        <v>7</v>
      </c>
      <c r="D36" s="18">
        <f t="shared" si="2"/>
        <v>3</v>
      </c>
      <c r="E36" s="97">
        <f>VLOOKUP($A36,'NP-15'!$A$3:$B$279,2,FALSE)</f>
        <v>6.1685007869047015E-2</v>
      </c>
      <c r="F36" s="98">
        <f t="shared" ca="1" si="3"/>
        <v>0.90246351374795464</v>
      </c>
      <c r="G36" s="53">
        <v>22</v>
      </c>
      <c r="H36" s="103">
        <v>4</v>
      </c>
      <c r="I36" s="103">
        <v>4</v>
      </c>
      <c r="J36" s="103">
        <v>1</v>
      </c>
      <c r="K36" s="104">
        <v>31</v>
      </c>
      <c r="L36">
        <f t="shared" si="4"/>
        <v>496</v>
      </c>
      <c r="M36">
        <f t="shared" si="5"/>
        <v>248</v>
      </c>
      <c r="O36" s="35">
        <f>VLOOKUP($A36,'SP-15'!$D$9:$G$316,3,FALSE)*($G36+$H36)/$K36+VLOOKUP($A36,'SP-15'!$M$9:$T$287,7,FALSE)*($I36+$J36)/$K36</f>
        <v>135.31451612903226</v>
      </c>
      <c r="P36" s="35">
        <f>VLOOKUP($A36,'NP-15'!$D$9:$G$316,3,FALSE)*($G36+$H36)/$K36+VLOOKUP($A36,'NP-15'!$M$9:$T$287,7,FALSE)*($I36+$J36)/$K36</f>
        <v>124.75806451612902</v>
      </c>
      <c r="Q36" s="35">
        <f>VLOOKUP($A36,'SP-15'!$D$9:$K$316,7,FALSE)</f>
        <v>62.435483870967744</v>
      </c>
      <c r="R36" s="35">
        <f>VLOOKUP($A36,'NP-15'!$D$9:$K$316,7,FALSE)</f>
        <v>65.096774193548384</v>
      </c>
      <c r="T36" s="35">
        <f t="shared" si="6"/>
        <v>130.03629032258064</v>
      </c>
      <c r="U36" s="35">
        <f t="shared" si="7"/>
        <v>63.766129032258064</v>
      </c>
    </row>
    <row r="37" spans="1:21">
      <c r="A37" s="102">
        <f t="shared" si="8"/>
        <v>37469</v>
      </c>
      <c r="B37" s="18">
        <f t="shared" si="0"/>
        <v>2002</v>
      </c>
      <c r="C37" s="18">
        <f t="shared" si="1"/>
        <v>8</v>
      </c>
      <c r="D37" s="18">
        <f t="shared" si="2"/>
        <v>3</v>
      </c>
      <c r="E37" s="97">
        <f>VLOOKUP($A37,'NP-15'!$A$3:$B$279,2,FALSE)</f>
        <v>6.1594158105577022E-2</v>
      </c>
      <c r="F37" s="98">
        <f t="shared" ca="1" si="3"/>
        <v>0.89796251148144735</v>
      </c>
      <c r="G37" s="53">
        <v>22</v>
      </c>
      <c r="H37" s="103">
        <v>5</v>
      </c>
      <c r="I37" s="103">
        <v>4</v>
      </c>
      <c r="J37" s="103">
        <v>0</v>
      </c>
      <c r="K37" s="104">
        <v>31</v>
      </c>
      <c r="L37">
        <f t="shared" si="4"/>
        <v>496</v>
      </c>
      <c r="M37">
        <f t="shared" si="5"/>
        <v>248</v>
      </c>
      <c r="O37" s="35">
        <f>VLOOKUP($A37,'SP-15'!$D$9:$G$316,3,FALSE)*($G37+$H37)/$K37+VLOOKUP($A37,'SP-15'!$M$9:$T$287,7,FALSE)*($I37+$J37)/$K37</f>
        <v>141.29032258064515</v>
      </c>
      <c r="P37" s="35">
        <f>VLOOKUP($A37,'NP-15'!$D$9:$G$316,3,FALSE)*($G37+$H37)/$K37+VLOOKUP($A37,'NP-15'!$M$9:$T$287,7,FALSE)*($I37+$J37)/$K37</f>
        <v>142.25806451612902</v>
      </c>
      <c r="Q37" s="35">
        <f>VLOOKUP($A37,'SP-15'!$D$9:$K$316,7,FALSE)</f>
        <v>63.580645161290327</v>
      </c>
      <c r="R37" s="35">
        <f>VLOOKUP($A37,'NP-15'!$D$9:$K$316,7,FALSE)</f>
        <v>68.41935483870968</v>
      </c>
      <c r="T37" s="35">
        <f t="shared" si="6"/>
        <v>141.77419354838707</v>
      </c>
      <c r="U37" s="35">
        <f t="shared" si="7"/>
        <v>66</v>
      </c>
    </row>
    <row r="38" spans="1:21">
      <c r="A38" s="102">
        <f t="shared" si="8"/>
        <v>37500</v>
      </c>
      <c r="B38" s="18">
        <f t="shared" si="0"/>
        <v>2002</v>
      </c>
      <c r="C38" s="18">
        <f t="shared" si="1"/>
        <v>9</v>
      </c>
      <c r="D38" s="18">
        <f t="shared" si="2"/>
        <v>3</v>
      </c>
      <c r="E38" s="97">
        <f>VLOOKUP($A38,'NP-15'!$A$3:$B$279,2,FALSE)</f>
        <v>6.1503308344847005E-2</v>
      </c>
      <c r="F38" s="98">
        <f t="shared" ca="1" si="3"/>
        <v>0.89364552972827749</v>
      </c>
      <c r="G38" s="53">
        <v>20</v>
      </c>
      <c r="H38" s="103">
        <v>4</v>
      </c>
      <c r="I38" s="103">
        <v>5</v>
      </c>
      <c r="J38" s="103">
        <v>1</v>
      </c>
      <c r="K38" s="104">
        <v>30</v>
      </c>
      <c r="L38">
        <f t="shared" si="4"/>
        <v>480</v>
      </c>
      <c r="M38">
        <f t="shared" si="5"/>
        <v>240</v>
      </c>
      <c r="O38" s="35">
        <f>VLOOKUP($A38,'SP-15'!$D$9:$G$316,3,FALSE)*($G38+$H38)/$K38+VLOOKUP($A38,'SP-15'!$M$9:$T$287,7,FALSE)*($I38+$J38)/$K38</f>
        <v>132.05000000000001</v>
      </c>
      <c r="P38" s="35">
        <f>VLOOKUP($A38,'NP-15'!$D$9:$G$316,3,FALSE)*($G38+$H38)/$K38+VLOOKUP($A38,'NP-15'!$M$9:$T$287,7,FALSE)*($I38+$J38)/$K38</f>
        <v>126.35000000000001</v>
      </c>
      <c r="Q38" s="35">
        <f>VLOOKUP($A38,'SP-15'!$D$9:$K$316,7,FALSE)</f>
        <v>60.5</v>
      </c>
      <c r="R38" s="35">
        <f>VLOOKUP($A38,'NP-15'!$D$9:$K$316,7,FALSE)</f>
        <v>67.900000000000006</v>
      </c>
      <c r="T38" s="35">
        <f t="shared" si="6"/>
        <v>129.20000000000002</v>
      </c>
      <c r="U38" s="35">
        <f t="shared" si="7"/>
        <v>64.2</v>
      </c>
    </row>
    <row r="39" spans="1:21">
      <c r="A39" s="102">
        <f t="shared" si="8"/>
        <v>37530</v>
      </c>
      <c r="B39" s="18">
        <f t="shared" si="0"/>
        <v>2002</v>
      </c>
      <c r="C39" s="18">
        <f t="shared" si="1"/>
        <v>10</v>
      </c>
      <c r="D39" s="18">
        <f t="shared" si="2"/>
        <v>4</v>
      </c>
      <c r="E39" s="97">
        <f>VLOOKUP($A39,'NP-15'!$A$3:$B$279,2,FALSE)</f>
        <v>6.1434158834809009E-2</v>
      </c>
      <c r="F39" s="98">
        <f t="shared" ca="1" si="3"/>
        <v>0.88917857183144478</v>
      </c>
      <c r="G39" s="53">
        <v>23</v>
      </c>
      <c r="H39" s="103">
        <v>4</v>
      </c>
      <c r="I39" s="103">
        <v>4</v>
      </c>
      <c r="J39" s="103">
        <v>0</v>
      </c>
      <c r="K39" s="104">
        <v>31</v>
      </c>
      <c r="L39">
        <f t="shared" si="4"/>
        <v>496</v>
      </c>
      <c r="M39">
        <f t="shared" si="5"/>
        <v>248</v>
      </c>
      <c r="O39" s="35">
        <f>VLOOKUP($A39,'SP-15'!$D$9:$G$316,3,FALSE)*($G39+$H39)/$K39+VLOOKUP($A39,'SP-15'!$M$9:$T$287,7,FALSE)*($I39+$J39)/$K39</f>
        <v>97.741935483870975</v>
      </c>
      <c r="P39" s="35">
        <f>VLOOKUP($A39,'NP-15'!$D$9:$G$316,3,FALSE)*($G39+$H39)/$K39+VLOOKUP($A39,'NP-15'!$M$9:$T$287,7,FALSE)*($I39+$J39)/$K39</f>
        <v>92.903225806451616</v>
      </c>
      <c r="Q39" s="35">
        <f>VLOOKUP($A39,'SP-15'!$D$9:$K$316,7,FALSE)</f>
        <v>47.129032258064512</v>
      </c>
      <c r="R39" s="35">
        <f>VLOOKUP($A39,'NP-15'!$D$9:$K$316,7,FALSE)</f>
        <v>54.387096774193552</v>
      </c>
      <c r="T39" s="35">
        <f t="shared" si="6"/>
        <v>95.322580645161295</v>
      </c>
      <c r="U39" s="35">
        <f t="shared" si="7"/>
        <v>50.758064516129032</v>
      </c>
    </row>
    <row r="40" spans="1:21">
      <c r="A40" s="102">
        <f t="shared" si="8"/>
        <v>37561</v>
      </c>
      <c r="B40" s="18">
        <f t="shared" si="0"/>
        <v>2002</v>
      </c>
      <c r="C40" s="18">
        <f t="shared" si="1"/>
        <v>11</v>
      </c>
      <c r="D40" s="18">
        <f t="shared" si="2"/>
        <v>4</v>
      </c>
      <c r="E40" s="97">
        <f>VLOOKUP($A40,'NP-15'!$A$3:$B$279,2,FALSE)</f>
        <v>6.1389600362185014E-2</v>
      </c>
      <c r="F40" s="98">
        <f t="shared" ca="1" si="3"/>
        <v>0.88484772812756651</v>
      </c>
      <c r="G40" s="53">
        <v>20</v>
      </c>
      <c r="H40" s="103">
        <v>5</v>
      </c>
      <c r="I40" s="103">
        <v>4</v>
      </c>
      <c r="J40" s="103">
        <v>1</v>
      </c>
      <c r="K40" s="104">
        <v>30</v>
      </c>
      <c r="L40">
        <f t="shared" si="4"/>
        <v>480</v>
      </c>
      <c r="M40">
        <f t="shared" si="5"/>
        <v>240</v>
      </c>
      <c r="O40" s="35">
        <f>VLOOKUP($A40,'SP-15'!$D$9:$G$316,3,FALSE)*($G40+$H40)/$K40+VLOOKUP($A40,'SP-15'!$M$9:$T$287,7,FALSE)*($I40+$J40)/$K40</f>
        <v>77.625</v>
      </c>
      <c r="P40" s="35">
        <f>VLOOKUP($A40,'NP-15'!$D$9:$G$316,3,FALSE)*($G40+$H40)/$K40+VLOOKUP($A40,'NP-15'!$M$9:$T$287,7,FALSE)*($I40+$J40)/$K40</f>
        <v>80.5</v>
      </c>
      <c r="Q40" s="35">
        <f>VLOOKUP($A40,'SP-15'!$D$9:$K$316,7,FALSE)</f>
        <v>50.416666666666657</v>
      </c>
      <c r="R40" s="35">
        <f>VLOOKUP($A40,'NP-15'!$D$9:$K$316,7,FALSE)</f>
        <v>56.333333333333329</v>
      </c>
      <c r="T40" s="35">
        <f t="shared" si="6"/>
        <v>79.0625</v>
      </c>
      <c r="U40" s="35">
        <f t="shared" si="7"/>
        <v>53.374999999999993</v>
      </c>
    </row>
    <row r="41" spans="1:21">
      <c r="A41" s="102">
        <f t="shared" si="8"/>
        <v>37591</v>
      </c>
      <c r="B41" s="18">
        <f t="shared" si="0"/>
        <v>2002</v>
      </c>
      <c r="C41" s="18">
        <f t="shared" si="1"/>
        <v>12</v>
      </c>
      <c r="D41" s="18">
        <f t="shared" si="2"/>
        <v>4</v>
      </c>
      <c r="E41" s="97">
        <f>VLOOKUP($A41,'NP-15'!$A$3:$B$279,2,FALSE)</f>
        <v>6.1346479260273014E-2</v>
      </c>
      <c r="F41" s="98">
        <f t="shared" ca="1" si="3"/>
        <v>0.88039598914606998</v>
      </c>
      <c r="G41" s="53">
        <v>21</v>
      </c>
      <c r="H41" s="103">
        <v>4</v>
      </c>
      <c r="I41" s="103">
        <v>5</v>
      </c>
      <c r="J41" s="103">
        <v>1</v>
      </c>
      <c r="K41" s="104">
        <v>31</v>
      </c>
      <c r="L41">
        <f t="shared" si="4"/>
        <v>496</v>
      </c>
      <c r="M41">
        <f t="shared" si="5"/>
        <v>248</v>
      </c>
      <c r="O41" s="35">
        <f>VLOOKUP($A41,'SP-15'!$D$9:$G$316,3,FALSE)*($G41+$H41)/$K41+VLOOKUP($A41,'SP-15'!$M$9:$T$287,7,FALSE)*($I41+$J41)/$K41</f>
        <v>75.177419354838705</v>
      </c>
      <c r="P41" s="35">
        <f>VLOOKUP($A41,'NP-15'!$D$9:$G$316,3,FALSE)*($G41+$H41)/$K41+VLOOKUP($A41,'NP-15'!$M$9:$T$287,7,FALSE)*($I41+$J41)/$K41</f>
        <v>80.887096774193552</v>
      </c>
      <c r="Q41" s="35">
        <f>VLOOKUP($A41,'SP-15'!$D$9:$K$316,7,FALSE)</f>
        <v>50.58064516129032</v>
      </c>
      <c r="R41" s="35">
        <f>VLOOKUP($A41,'NP-15'!$D$9:$K$316,7,FALSE)</f>
        <v>55.774193548387103</v>
      </c>
      <c r="T41" s="35">
        <f t="shared" si="6"/>
        <v>78.032258064516128</v>
      </c>
      <c r="U41" s="35">
        <f t="shared" si="7"/>
        <v>53.177419354838712</v>
      </c>
    </row>
    <row r="42" spans="1:21">
      <c r="A42" s="102">
        <f t="shared" si="8"/>
        <v>37622</v>
      </c>
      <c r="B42" s="18">
        <f t="shared" si="0"/>
        <v>2003</v>
      </c>
      <c r="C42" s="18">
        <f t="shared" si="1"/>
        <v>1</v>
      </c>
      <c r="D42" s="18">
        <f t="shared" si="2"/>
        <v>1</v>
      </c>
      <c r="E42" s="97">
        <f>VLOOKUP($A42,'NP-15'!$A$3:$B$279,2,FALSE)</f>
        <v>6.1323469497463999E-2</v>
      </c>
      <c r="F42" s="98">
        <f t="shared" ca="1" si="3"/>
        <v>0.87593538541701021</v>
      </c>
      <c r="G42" s="53">
        <v>22</v>
      </c>
      <c r="H42" s="103">
        <v>4</v>
      </c>
      <c r="I42" s="103">
        <v>4</v>
      </c>
      <c r="J42" s="103">
        <v>1</v>
      </c>
      <c r="K42" s="104">
        <v>31</v>
      </c>
      <c r="L42">
        <f t="shared" si="4"/>
        <v>496</v>
      </c>
      <c r="M42">
        <f t="shared" si="5"/>
        <v>248</v>
      </c>
      <c r="O42" s="35">
        <f>VLOOKUP($A42,'SP-15'!$D$9:$G$316,3,FALSE)*($G42+$H42)/$K42+VLOOKUP($A42,'SP-15'!$M$9:$T$287,7,FALSE)*($I42+$J42)/$K42</f>
        <v>63.25</v>
      </c>
      <c r="P42" s="35">
        <f>VLOOKUP($A42,'NP-15'!$D$9:$G$316,3,FALSE)*($G42+$H42)/$K42+VLOOKUP($A42,'NP-15'!$M$9:$T$287,7,FALSE)*($I42+$J42)/$K42</f>
        <v>66.370967741935488</v>
      </c>
      <c r="Q42" s="35">
        <f>VLOOKUP($A42,'SP-15'!$D$9:$K$316,7,FALSE)</f>
        <v>39</v>
      </c>
      <c r="R42" s="35">
        <f>VLOOKUP($A42,'NP-15'!$D$9:$K$316,7,FALSE)</f>
        <v>43</v>
      </c>
      <c r="T42" s="35">
        <f t="shared" si="6"/>
        <v>64.810483870967744</v>
      </c>
      <c r="U42" s="35">
        <f t="shared" si="7"/>
        <v>41</v>
      </c>
    </row>
    <row r="43" spans="1:21">
      <c r="A43" s="102">
        <f t="shared" si="8"/>
        <v>37653</v>
      </c>
      <c r="B43" s="18">
        <f t="shared" si="0"/>
        <v>2003</v>
      </c>
      <c r="C43" s="18">
        <f t="shared" si="1"/>
        <v>2</v>
      </c>
      <c r="D43" s="18">
        <f t="shared" si="2"/>
        <v>1</v>
      </c>
      <c r="E43" s="97">
        <f>VLOOKUP($A43,'NP-15'!$A$3:$B$279,2,FALSE)</f>
        <v>6.1326626023753002E-2</v>
      </c>
      <c r="F43" s="98">
        <f t="shared" ca="1" si="3"/>
        <v>0.87188275607491894</v>
      </c>
      <c r="G43" s="53">
        <v>20</v>
      </c>
      <c r="H43" s="103">
        <v>4</v>
      </c>
      <c r="I43" s="103">
        <v>4</v>
      </c>
      <c r="J43" s="103">
        <v>0</v>
      </c>
      <c r="K43" s="104">
        <v>28</v>
      </c>
      <c r="L43">
        <f t="shared" si="4"/>
        <v>448</v>
      </c>
      <c r="M43">
        <f t="shared" si="5"/>
        <v>224</v>
      </c>
      <c r="O43" s="35">
        <f>VLOOKUP($A43,'SP-15'!$D$9:$G$316,3,FALSE)*($G43+$H43)/$K43+VLOOKUP($A43,'SP-15'!$M$9:$T$287,7,FALSE)*($I43+$J43)/$K43</f>
        <v>61.392857142857139</v>
      </c>
      <c r="P43" s="35">
        <f>VLOOKUP($A43,'NP-15'!$D$9:$G$316,3,FALSE)*($G43+$H43)/$K43+VLOOKUP($A43,'NP-15'!$M$9:$T$287,7,FALSE)*($I43+$J43)/$K43</f>
        <v>63.642857142857139</v>
      </c>
      <c r="Q43" s="35">
        <f>VLOOKUP($A43,'SP-15'!$D$9:$K$316,7,FALSE)</f>
        <v>38</v>
      </c>
      <c r="R43" s="35">
        <f>VLOOKUP($A43,'NP-15'!$D$9:$K$316,7,FALSE)</f>
        <v>42</v>
      </c>
      <c r="T43" s="35">
        <f t="shared" si="6"/>
        <v>62.517857142857139</v>
      </c>
      <c r="U43" s="35">
        <f t="shared" si="7"/>
        <v>40</v>
      </c>
    </row>
    <row r="44" spans="1:21">
      <c r="A44" s="102">
        <f t="shared" si="8"/>
        <v>37681</v>
      </c>
      <c r="B44" s="18">
        <f t="shared" si="0"/>
        <v>2003</v>
      </c>
      <c r="C44" s="18">
        <f t="shared" si="1"/>
        <v>3</v>
      </c>
      <c r="D44" s="18">
        <f t="shared" si="2"/>
        <v>1</v>
      </c>
      <c r="E44" s="97">
        <f>VLOOKUP($A44,'NP-15'!$A$3:$B$279,2,FALSE)</f>
        <v>6.1329477079758013E-2</v>
      </c>
      <c r="F44" s="98">
        <f t="shared" ca="1" si="3"/>
        <v>0.86741858427828888</v>
      </c>
      <c r="G44" s="53">
        <v>21</v>
      </c>
      <c r="H44" s="103">
        <v>5</v>
      </c>
      <c r="I44" s="103">
        <v>5</v>
      </c>
      <c r="J44" s="103">
        <v>0</v>
      </c>
      <c r="K44" s="104">
        <v>31</v>
      </c>
      <c r="L44">
        <f t="shared" si="4"/>
        <v>496</v>
      </c>
      <c r="M44">
        <f t="shared" si="5"/>
        <v>248</v>
      </c>
      <c r="O44" s="35">
        <f>VLOOKUP($A44,'SP-15'!$D$9:$G$316,3,FALSE)*($G44+$H44)/$K44+VLOOKUP($A44,'SP-15'!$M$9:$T$287,7,FALSE)*($I44+$J44)/$K44</f>
        <v>60.362903225806448</v>
      </c>
      <c r="P44" s="35">
        <f>VLOOKUP($A44,'NP-15'!$D$9:$G$316,3,FALSE)*($G44+$H44)/$K44+VLOOKUP($A44,'NP-15'!$M$9:$T$287,7,FALSE)*($I44+$J44)/$K44</f>
        <v>62.161290322580648</v>
      </c>
      <c r="Q44" s="35">
        <f>VLOOKUP($A44,'SP-15'!$D$9:$K$316,7,FALSE)</f>
        <v>38</v>
      </c>
      <c r="R44" s="35">
        <f>VLOOKUP($A44,'NP-15'!$D$9:$K$316,7,FALSE)</f>
        <v>40</v>
      </c>
      <c r="T44" s="35">
        <f t="shared" si="6"/>
        <v>61.262096774193552</v>
      </c>
      <c r="U44" s="35">
        <f t="shared" si="7"/>
        <v>39</v>
      </c>
    </row>
    <row r="45" spans="1:21">
      <c r="A45" s="102">
        <f t="shared" si="8"/>
        <v>37712</v>
      </c>
      <c r="B45" s="18">
        <f t="shared" si="0"/>
        <v>2003</v>
      </c>
      <c r="C45" s="18">
        <f t="shared" si="1"/>
        <v>4</v>
      </c>
      <c r="D45" s="18">
        <f t="shared" si="2"/>
        <v>2</v>
      </c>
      <c r="E45" s="97">
        <f>VLOOKUP($A45,'NP-15'!$A$3:$B$279,2,FALSE)</f>
        <v>6.1327223861600014E-2</v>
      </c>
      <c r="F45" s="98">
        <f t="shared" ca="1" si="3"/>
        <v>0.86313002454154741</v>
      </c>
      <c r="G45" s="53">
        <v>22</v>
      </c>
      <c r="H45" s="103">
        <v>4</v>
      </c>
      <c r="I45" s="103">
        <v>4</v>
      </c>
      <c r="J45" s="103">
        <v>0</v>
      </c>
      <c r="K45" s="104">
        <v>30</v>
      </c>
      <c r="L45">
        <f t="shared" si="4"/>
        <v>480</v>
      </c>
      <c r="M45">
        <f t="shared" si="5"/>
        <v>240</v>
      </c>
      <c r="O45" s="35">
        <f>VLOOKUP($A45,'SP-15'!$D$9:$G$316,3,FALSE)*($G45+$H45)/$K45+VLOOKUP($A45,'SP-15'!$M$9:$T$287,7,FALSE)*($I45+$J45)/$K45</f>
        <v>59.7</v>
      </c>
      <c r="P45" s="35">
        <f>VLOOKUP($A45,'NP-15'!$D$9:$G$316,3,FALSE)*($G45+$H45)/$K45+VLOOKUP($A45,'NP-15'!$M$9:$T$287,7,FALSE)*($I45+$J45)/$K45</f>
        <v>61.166666666666671</v>
      </c>
      <c r="Q45" s="35">
        <f>VLOOKUP($A45,'SP-15'!$D$9:$K$316,7,FALSE)</f>
        <v>37</v>
      </c>
      <c r="R45" s="35">
        <f>VLOOKUP($A45,'NP-15'!$D$9:$K$316,7,FALSE)</f>
        <v>40</v>
      </c>
      <c r="T45" s="35">
        <f t="shared" si="6"/>
        <v>60.433333333333337</v>
      </c>
      <c r="U45" s="35">
        <f t="shared" si="7"/>
        <v>38.5</v>
      </c>
    </row>
    <row r="46" spans="1:21">
      <c r="A46" s="102">
        <f t="shared" si="8"/>
        <v>37742</v>
      </c>
      <c r="B46" s="18">
        <f t="shared" si="0"/>
        <v>2003</v>
      </c>
      <c r="C46" s="18">
        <f t="shared" si="1"/>
        <v>5</v>
      </c>
      <c r="D46" s="18">
        <f t="shared" si="2"/>
        <v>2</v>
      </c>
      <c r="E46" s="97">
        <f>VLOOKUP($A46,'NP-15'!$A$3:$B$279,2,FALSE)</f>
        <v>6.1317574540584015E-2</v>
      </c>
      <c r="F46" s="98">
        <f t="shared" ca="1" si="3"/>
        <v>0.85873649117837214</v>
      </c>
      <c r="G46" s="53">
        <v>21</v>
      </c>
      <c r="H46" s="103">
        <v>5</v>
      </c>
      <c r="I46" s="103">
        <v>4</v>
      </c>
      <c r="J46" s="103">
        <v>1</v>
      </c>
      <c r="K46" s="104">
        <v>31</v>
      </c>
      <c r="L46">
        <f t="shared" si="4"/>
        <v>496</v>
      </c>
      <c r="M46">
        <f t="shared" si="5"/>
        <v>248</v>
      </c>
      <c r="O46" s="35">
        <f>VLOOKUP($A46,'SP-15'!$D$9:$G$316,3,FALSE)*($G46+$H46)/$K46+VLOOKUP($A46,'SP-15'!$M$9:$T$287,7,FALSE)*($I46+$J46)/$K46</f>
        <v>61.556451612903224</v>
      </c>
      <c r="P46" s="35">
        <f>VLOOKUP($A46,'NP-15'!$D$9:$G$316,3,FALSE)*($G46+$H46)/$K46+VLOOKUP($A46,'NP-15'!$M$9:$T$287,7,FALSE)*($I46+$J46)/$K46</f>
        <v>62.879032258064512</v>
      </c>
      <c r="Q46" s="35">
        <f>VLOOKUP($A46,'SP-15'!$D$9:$K$316,7,FALSE)</f>
        <v>37</v>
      </c>
      <c r="R46" s="35">
        <f>VLOOKUP($A46,'NP-15'!$D$9:$K$316,7,FALSE)</f>
        <v>36</v>
      </c>
      <c r="T46" s="35">
        <f t="shared" si="6"/>
        <v>62.217741935483872</v>
      </c>
      <c r="U46" s="35">
        <f t="shared" si="7"/>
        <v>36.5</v>
      </c>
    </row>
    <row r="47" spans="1:21">
      <c r="A47" s="102">
        <f t="shared" si="8"/>
        <v>37773</v>
      </c>
      <c r="B47" s="18">
        <f t="shared" si="0"/>
        <v>2003</v>
      </c>
      <c r="C47" s="18">
        <f t="shared" si="1"/>
        <v>6</v>
      </c>
      <c r="D47" s="18">
        <f t="shared" si="2"/>
        <v>2</v>
      </c>
      <c r="E47" s="97">
        <f>VLOOKUP($A47,'NP-15'!$A$3:$B$279,2,FALSE)</f>
        <v>6.1307603575566007E-2</v>
      </c>
      <c r="F47" s="98">
        <f t="shared" ca="1" si="3"/>
        <v>0.8545086388326204</v>
      </c>
      <c r="G47" s="53">
        <v>21</v>
      </c>
      <c r="H47" s="103">
        <v>4</v>
      </c>
      <c r="I47" s="103">
        <v>5</v>
      </c>
      <c r="J47" s="103">
        <v>0</v>
      </c>
      <c r="K47" s="104">
        <v>30</v>
      </c>
      <c r="L47">
        <f t="shared" si="4"/>
        <v>480</v>
      </c>
      <c r="M47">
        <f t="shared" si="5"/>
        <v>240</v>
      </c>
      <c r="O47" s="35">
        <f>VLOOKUP($A47,'SP-15'!$D$9:$G$316,3,FALSE)*($G47+$H47)/$K47+VLOOKUP($A47,'SP-15'!$M$9:$T$287,7,FALSE)*($I47+$J47)/$K47</f>
        <v>77.875</v>
      </c>
      <c r="P47" s="35">
        <f>VLOOKUP($A47,'NP-15'!$D$9:$G$316,3,FALSE)*($G47+$H47)/$K47+VLOOKUP($A47,'NP-15'!$M$9:$T$287,7,FALSE)*($I47+$J47)/$K47</f>
        <v>69.208333333333343</v>
      </c>
      <c r="Q47" s="35">
        <f>VLOOKUP($A47,'SP-15'!$D$9:$K$316,7,FALSE)</f>
        <v>35</v>
      </c>
      <c r="R47" s="35">
        <f>VLOOKUP($A47,'NP-15'!$D$9:$K$316,7,FALSE)</f>
        <v>39</v>
      </c>
      <c r="T47" s="35">
        <f t="shared" si="6"/>
        <v>73.541666666666671</v>
      </c>
      <c r="U47" s="35">
        <f t="shared" si="7"/>
        <v>37</v>
      </c>
    </row>
    <row r="48" spans="1:21">
      <c r="A48" s="102">
        <f t="shared" si="8"/>
        <v>37803</v>
      </c>
      <c r="B48" s="18">
        <f t="shared" si="0"/>
        <v>2003</v>
      </c>
      <c r="C48" s="18">
        <f t="shared" si="1"/>
        <v>7</v>
      </c>
      <c r="D48" s="18">
        <f t="shared" si="2"/>
        <v>3</v>
      </c>
      <c r="E48" s="97">
        <f>VLOOKUP($A48,'NP-15'!$A$3:$B$279,2,FALSE)</f>
        <v>6.1302779878273997E-2</v>
      </c>
      <c r="F48" s="98">
        <f t="shared" ca="1" si="3"/>
        <v>0.85015099150893547</v>
      </c>
      <c r="G48" s="53">
        <v>22</v>
      </c>
      <c r="H48" s="103">
        <v>4</v>
      </c>
      <c r="I48" s="103">
        <v>4</v>
      </c>
      <c r="J48" s="103">
        <v>1</v>
      </c>
      <c r="K48" s="104">
        <v>31</v>
      </c>
      <c r="L48">
        <f t="shared" si="4"/>
        <v>496</v>
      </c>
      <c r="M48">
        <f t="shared" si="5"/>
        <v>248</v>
      </c>
      <c r="O48" s="35">
        <f>VLOOKUP($A48,'SP-15'!$D$9:$G$316,3,FALSE)*($G48+$H48)/$K48+VLOOKUP($A48,'SP-15'!$M$9:$T$287,7,FALSE)*($I48+$J48)/$K48</f>
        <v>107.63709677419354</v>
      </c>
      <c r="P48" s="35">
        <f>VLOOKUP($A48,'NP-15'!$D$9:$G$316,3,FALSE)*($G48+$H48)/$K48+VLOOKUP($A48,'NP-15'!$M$9:$T$287,7,FALSE)*($I48+$J48)/$K48</f>
        <v>101.2741935483871</v>
      </c>
      <c r="Q48" s="35">
        <f>VLOOKUP($A48,'SP-15'!$D$9:$K$316,7,FALSE)</f>
        <v>49</v>
      </c>
      <c r="R48" s="35">
        <f>VLOOKUP($A48,'NP-15'!$D$9:$K$316,7,FALSE)</f>
        <v>49</v>
      </c>
      <c r="T48" s="35">
        <f t="shared" si="6"/>
        <v>104.45564516129032</v>
      </c>
      <c r="U48" s="35">
        <f t="shared" si="7"/>
        <v>49</v>
      </c>
    </row>
    <row r="49" spans="1:21">
      <c r="A49" s="102">
        <f t="shared" si="8"/>
        <v>37834</v>
      </c>
      <c r="B49" s="18">
        <f t="shared" si="0"/>
        <v>2003</v>
      </c>
      <c r="C49" s="18">
        <f t="shared" si="1"/>
        <v>8</v>
      </c>
      <c r="D49" s="18">
        <f t="shared" si="2"/>
        <v>3</v>
      </c>
      <c r="E49" s="97">
        <f>VLOOKUP($A49,'NP-15'!$A$3:$B$279,2,FALSE)</f>
        <v>6.1304727184822022E-2</v>
      </c>
      <c r="F49" s="98">
        <f t="shared" ca="1" si="3"/>
        <v>0.84580082733450068</v>
      </c>
      <c r="G49" s="53">
        <v>21</v>
      </c>
      <c r="H49" s="103">
        <v>5</v>
      </c>
      <c r="I49" s="103">
        <v>5</v>
      </c>
      <c r="J49" s="103">
        <v>0</v>
      </c>
      <c r="K49" s="104">
        <v>31</v>
      </c>
      <c r="L49">
        <f t="shared" si="4"/>
        <v>496</v>
      </c>
      <c r="M49">
        <f t="shared" si="5"/>
        <v>248</v>
      </c>
      <c r="O49" s="35">
        <f>VLOOKUP($A49,'SP-15'!$D$9:$G$316,3,FALSE)*($G49+$H49)/$K49+VLOOKUP($A49,'SP-15'!$M$9:$T$287,7,FALSE)*($I49+$J49)/$K49</f>
        <v>114.95161290322581</v>
      </c>
      <c r="P49" s="35">
        <f>VLOOKUP($A49,'NP-15'!$D$9:$G$316,3,FALSE)*($G49+$H49)/$K49+VLOOKUP($A49,'NP-15'!$M$9:$T$287,7,FALSE)*($I49+$J49)/$K49</f>
        <v>114.23387096774194</v>
      </c>
      <c r="Q49" s="35">
        <f>VLOOKUP($A49,'SP-15'!$D$9:$K$316,7,FALSE)</f>
        <v>53</v>
      </c>
      <c r="R49" s="35">
        <f>VLOOKUP($A49,'NP-15'!$D$9:$K$316,7,FALSE)</f>
        <v>51</v>
      </c>
      <c r="T49" s="35">
        <f t="shared" si="6"/>
        <v>114.59274193548387</v>
      </c>
      <c r="U49" s="35">
        <f t="shared" si="7"/>
        <v>52</v>
      </c>
    </row>
    <row r="50" spans="1:21">
      <c r="A50" s="102">
        <f t="shared" si="8"/>
        <v>37865</v>
      </c>
      <c r="B50" s="18">
        <f t="shared" si="0"/>
        <v>2003</v>
      </c>
      <c r="C50" s="18">
        <f t="shared" si="1"/>
        <v>9</v>
      </c>
      <c r="D50" s="18">
        <f t="shared" si="2"/>
        <v>3</v>
      </c>
      <c r="E50" s="97">
        <f>VLOOKUP($A50,'NP-15'!$A$3:$B$279,2,FALSE)</f>
        <v>6.1306674491370006E-2</v>
      </c>
      <c r="F50" s="98">
        <f t="shared" ca="1" si="3"/>
        <v>0.84161178273265846</v>
      </c>
      <c r="G50" s="53">
        <v>21</v>
      </c>
      <c r="H50" s="103">
        <v>4</v>
      </c>
      <c r="I50" s="103">
        <v>4</v>
      </c>
      <c r="J50" s="103">
        <v>1</v>
      </c>
      <c r="K50" s="104">
        <v>30</v>
      </c>
      <c r="L50">
        <f t="shared" si="4"/>
        <v>480</v>
      </c>
      <c r="M50">
        <f t="shared" si="5"/>
        <v>240</v>
      </c>
      <c r="O50" s="35">
        <f>VLOOKUP($A50,'SP-15'!$D$9:$G$316,3,FALSE)*($G50+$H50)/$K50+VLOOKUP($A50,'SP-15'!$M$9:$T$287,7,FALSE)*($I50+$J50)/$K50</f>
        <v>107.375</v>
      </c>
      <c r="P50" s="35">
        <f>VLOOKUP($A50,'NP-15'!$D$9:$G$316,3,FALSE)*($G50+$H50)/$K50+VLOOKUP($A50,'NP-15'!$M$9:$T$287,7,FALSE)*($I50+$J50)/$K50</f>
        <v>102.45833333333333</v>
      </c>
      <c r="Q50" s="35">
        <f>VLOOKUP($A50,'SP-15'!$D$9:$K$316,7,FALSE)</f>
        <v>50</v>
      </c>
      <c r="R50" s="35">
        <f>VLOOKUP($A50,'NP-15'!$D$9:$K$316,7,FALSE)</f>
        <v>49</v>
      </c>
      <c r="T50" s="35">
        <f t="shared" si="6"/>
        <v>104.91666666666666</v>
      </c>
      <c r="U50" s="35">
        <f t="shared" si="7"/>
        <v>49.5</v>
      </c>
    </row>
    <row r="51" spans="1:21">
      <c r="A51" s="102">
        <f t="shared" si="8"/>
        <v>37895</v>
      </c>
      <c r="B51" s="18">
        <f t="shared" si="0"/>
        <v>2003</v>
      </c>
      <c r="C51" s="18">
        <f t="shared" si="1"/>
        <v>10</v>
      </c>
      <c r="D51" s="18">
        <f t="shared" si="2"/>
        <v>4</v>
      </c>
      <c r="E51" s="97">
        <f>VLOOKUP($A51,'NP-15'!$A$3:$B$279,2,FALSE)</f>
        <v>6.1312029559327019E-2</v>
      </c>
      <c r="F51" s="98">
        <f t="shared" ca="1" si="3"/>
        <v>0.83729663986010894</v>
      </c>
      <c r="G51" s="53">
        <v>23</v>
      </c>
      <c r="H51" s="103">
        <v>4</v>
      </c>
      <c r="I51" s="103">
        <v>4</v>
      </c>
      <c r="J51" s="103">
        <v>0</v>
      </c>
      <c r="K51" s="104">
        <v>31</v>
      </c>
      <c r="L51">
        <f t="shared" si="4"/>
        <v>496</v>
      </c>
      <c r="M51">
        <f t="shared" si="5"/>
        <v>248</v>
      </c>
      <c r="O51" s="35">
        <f>VLOOKUP($A51,'SP-15'!$D$9:$G$316,3,FALSE)*($G51+$H51)/$K51+VLOOKUP($A51,'SP-15'!$M$9:$T$287,7,FALSE)*($I51+$J51)/$K51</f>
        <v>71.612903225806448</v>
      </c>
      <c r="P51" s="35">
        <f>VLOOKUP($A51,'NP-15'!$D$9:$G$316,3,FALSE)*($G51+$H51)/$K51+VLOOKUP($A51,'NP-15'!$M$9:$T$287,7,FALSE)*($I51+$J51)/$K51</f>
        <v>65.903225806451616</v>
      </c>
      <c r="Q51" s="35">
        <f>VLOOKUP($A51,'SP-15'!$D$9:$K$316,7,FALSE)</f>
        <v>43</v>
      </c>
      <c r="R51" s="35">
        <f>VLOOKUP($A51,'NP-15'!$D$9:$K$316,7,FALSE)</f>
        <v>42</v>
      </c>
      <c r="T51" s="35">
        <f t="shared" si="6"/>
        <v>68.758064516129025</v>
      </c>
      <c r="U51" s="35">
        <f t="shared" si="7"/>
        <v>42.5</v>
      </c>
    </row>
    <row r="52" spans="1:21">
      <c r="A52" s="102">
        <f t="shared" si="8"/>
        <v>37926</v>
      </c>
      <c r="B52" s="18">
        <f t="shared" si="0"/>
        <v>2003</v>
      </c>
      <c r="C52" s="18">
        <f t="shared" si="1"/>
        <v>11</v>
      </c>
      <c r="D52" s="18">
        <f t="shared" si="2"/>
        <v>4</v>
      </c>
      <c r="E52" s="97">
        <f>VLOOKUP($A52,'NP-15'!$A$3:$B$279,2,FALSE)</f>
        <v>6.1321920125182013E-2</v>
      </c>
      <c r="F52" s="98">
        <f t="shared" ca="1" si="3"/>
        <v>0.83312955871785532</v>
      </c>
      <c r="G52" s="53">
        <v>19</v>
      </c>
      <c r="H52" s="103">
        <v>5</v>
      </c>
      <c r="I52" s="103">
        <v>5</v>
      </c>
      <c r="J52" s="103">
        <v>1</v>
      </c>
      <c r="K52" s="104">
        <v>30</v>
      </c>
      <c r="L52">
        <f t="shared" si="4"/>
        <v>480</v>
      </c>
      <c r="M52">
        <f t="shared" si="5"/>
        <v>240</v>
      </c>
      <c r="O52" s="35">
        <f>VLOOKUP($A52,'SP-15'!$D$9:$G$316,3,FALSE)*($G52+$H52)/$K52+VLOOKUP($A52,'SP-15'!$M$9:$T$287,7,FALSE)*($I52+$J52)/$K52</f>
        <v>60.15</v>
      </c>
      <c r="P52" s="35">
        <f>VLOOKUP($A52,'NP-15'!$D$9:$G$316,3,FALSE)*($G52+$H52)/$K52+VLOOKUP($A52,'NP-15'!$M$9:$T$287,7,FALSE)*($I52+$J52)/$K52</f>
        <v>63.800000000000004</v>
      </c>
      <c r="Q52" s="35">
        <f>VLOOKUP($A52,'SP-15'!$D$9:$K$316,7,FALSE)</f>
        <v>38</v>
      </c>
      <c r="R52" s="35">
        <f>VLOOKUP($A52,'NP-15'!$D$9:$K$316,7,FALSE)</f>
        <v>39</v>
      </c>
      <c r="T52" s="35">
        <f t="shared" si="6"/>
        <v>61.975000000000001</v>
      </c>
      <c r="U52" s="35">
        <f t="shared" si="7"/>
        <v>38.5</v>
      </c>
    </row>
    <row r="53" spans="1:21">
      <c r="A53" s="102">
        <f t="shared" si="8"/>
        <v>37956</v>
      </c>
      <c r="B53" s="18">
        <f t="shared" si="0"/>
        <v>2003</v>
      </c>
      <c r="C53" s="18">
        <f t="shared" si="1"/>
        <v>12</v>
      </c>
      <c r="D53" s="18">
        <f t="shared" si="2"/>
        <v>4</v>
      </c>
      <c r="E53" s="97">
        <f>VLOOKUP($A53,'NP-15'!$A$3:$B$279,2,FALSE)</f>
        <v>6.1331491640558018E-2</v>
      </c>
      <c r="F53" s="98">
        <f t="shared" ca="1" si="3"/>
        <v>0.82884560962031317</v>
      </c>
      <c r="G53" s="53">
        <v>22</v>
      </c>
      <c r="H53" s="103">
        <v>4</v>
      </c>
      <c r="I53" s="103">
        <v>4</v>
      </c>
      <c r="J53" s="103">
        <v>1</v>
      </c>
      <c r="K53" s="104">
        <v>31</v>
      </c>
      <c r="L53">
        <f t="shared" si="4"/>
        <v>496</v>
      </c>
      <c r="M53">
        <f t="shared" si="5"/>
        <v>248</v>
      </c>
      <c r="O53" s="35">
        <f>VLOOKUP($A53,'SP-15'!$D$9:$G$316,3,FALSE)*($G53+$H53)/$K53+VLOOKUP($A53,'SP-15'!$M$9:$T$287,7,FALSE)*($I53+$J53)/$K53</f>
        <v>59.04032258064516</v>
      </c>
      <c r="P53" s="35">
        <f>VLOOKUP($A53,'NP-15'!$D$9:$G$316,3,FALSE)*($G53+$H53)/$K53+VLOOKUP($A53,'NP-15'!$M$9:$T$287,7,FALSE)*($I53+$J53)/$K53</f>
        <v>63.12096774193548</v>
      </c>
      <c r="Q53" s="35">
        <f>VLOOKUP($A53,'SP-15'!$D$9:$K$316,7,FALSE)</f>
        <v>38</v>
      </c>
      <c r="R53" s="35">
        <f>VLOOKUP($A53,'NP-15'!$D$9:$K$316,7,FALSE)</f>
        <v>39</v>
      </c>
      <c r="T53" s="35">
        <f t="shared" si="6"/>
        <v>61.08064516129032</v>
      </c>
      <c r="U53" s="35">
        <f t="shared" si="7"/>
        <v>38.5</v>
      </c>
    </row>
    <row r="54" spans="1:21">
      <c r="A54" s="102">
        <f t="shared" si="8"/>
        <v>37987</v>
      </c>
      <c r="B54" s="18">
        <f t="shared" si="0"/>
        <v>2004</v>
      </c>
      <c r="C54" s="18">
        <f t="shared" si="1"/>
        <v>1</v>
      </c>
      <c r="D54" s="18">
        <f t="shared" si="2"/>
        <v>1</v>
      </c>
      <c r="E54" s="97">
        <f>VLOOKUP($A54,'NP-15'!$A$3:$B$279,2,FALSE)</f>
        <v>6.1352511923859029E-2</v>
      </c>
      <c r="F54" s="98">
        <f t="shared" ca="1" si="3"/>
        <v>0.82455314915389244</v>
      </c>
      <c r="G54" s="53">
        <v>21</v>
      </c>
      <c r="H54" s="103">
        <v>5</v>
      </c>
      <c r="I54" s="103">
        <v>4</v>
      </c>
      <c r="J54" s="103">
        <v>1</v>
      </c>
      <c r="K54" s="104">
        <v>31</v>
      </c>
      <c r="L54">
        <f t="shared" si="4"/>
        <v>496</v>
      </c>
      <c r="M54">
        <f t="shared" si="5"/>
        <v>248</v>
      </c>
      <c r="O54" s="35">
        <f>VLOOKUP($A54,'SP-15'!$D$9:$G$316,3,FALSE)*($G54+$H54)/$K54+VLOOKUP($A54,'SP-15'!$M$9:$T$287,7,FALSE)*($I54+$J54)/$K54</f>
        <v>53.173387096774192</v>
      </c>
      <c r="P54" s="35">
        <f>VLOOKUP($A54,'NP-15'!$D$9:$G$316,3,FALSE)*($G54+$H54)/$K54+VLOOKUP($A54,'NP-15'!$M$9:$T$287,7,FALSE)*($I54+$J54)/$K54</f>
        <v>57.493951612903224</v>
      </c>
      <c r="Q54" s="35">
        <f>VLOOKUP($A54,'SP-15'!$D$9:$K$316,7,FALSE)</f>
        <v>33.75</v>
      </c>
      <c r="R54" s="35">
        <f>VLOOKUP($A54,'NP-15'!$D$9:$K$316,7,FALSE)</f>
        <v>38.049999999999997</v>
      </c>
      <c r="T54" s="35">
        <f t="shared" si="6"/>
        <v>55.333669354838705</v>
      </c>
      <c r="U54" s="35">
        <f t="shared" si="7"/>
        <v>35.9</v>
      </c>
    </row>
    <row r="55" spans="1:21">
      <c r="A55" s="102">
        <f t="shared" si="8"/>
        <v>38018</v>
      </c>
      <c r="B55" s="18">
        <f t="shared" si="0"/>
        <v>2004</v>
      </c>
      <c r="C55" s="18">
        <f t="shared" si="1"/>
        <v>2</v>
      </c>
      <c r="D55" s="18">
        <f t="shared" si="2"/>
        <v>1</v>
      </c>
      <c r="E55" s="97">
        <f>VLOOKUP($A55,'NP-15'!$A$3:$B$279,2,FALSE)</f>
        <v>6.1385403905978006E-2</v>
      </c>
      <c r="F55" s="98">
        <f t="shared" ca="1" si="3"/>
        <v>0.820520723754256</v>
      </c>
      <c r="G55" s="53">
        <v>20</v>
      </c>
      <c r="H55" s="103">
        <v>4</v>
      </c>
      <c r="I55" s="103">
        <v>5</v>
      </c>
      <c r="J55" s="103">
        <v>0</v>
      </c>
      <c r="K55" s="104">
        <v>29</v>
      </c>
      <c r="L55">
        <f t="shared" si="4"/>
        <v>464</v>
      </c>
      <c r="M55">
        <f t="shared" si="5"/>
        <v>232</v>
      </c>
      <c r="O55" s="35">
        <f>VLOOKUP($A55,'SP-15'!$D$9:$G$316,3,FALSE)*($G55+$H55)/$K55+VLOOKUP($A55,'SP-15'!$M$9:$T$287,7,FALSE)*($I55+$J55)/$K55</f>
        <v>51.426724137931039</v>
      </c>
      <c r="P55" s="35">
        <f>VLOOKUP($A55,'NP-15'!$D$9:$G$316,3,FALSE)*($G55+$H55)/$K55+VLOOKUP($A55,'NP-15'!$M$9:$T$287,7,FALSE)*($I55+$J55)/$K55</f>
        <v>54.924568965517246</v>
      </c>
      <c r="Q55" s="35">
        <f>VLOOKUP($A55,'SP-15'!$D$9:$K$316,7,FALSE)</f>
        <v>32.75</v>
      </c>
      <c r="R55" s="35">
        <f>VLOOKUP($A55,'NP-15'!$D$9:$K$316,7,FALSE)</f>
        <v>37.049999999999997</v>
      </c>
      <c r="T55" s="35">
        <f t="shared" si="6"/>
        <v>53.175646551724142</v>
      </c>
      <c r="U55" s="35">
        <f t="shared" si="7"/>
        <v>34.9</v>
      </c>
    </row>
    <row r="56" spans="1:21">
      <c r="A56" s="102">
        <f t="shared" si="8"/>
        <v>38047</v>
      </c>
      <c r="B56" s="18">
        <f t="shared" si="0"/>
        <v>2004</v>
      </c>
      <c r="C56" s="18">
        <f t="shared" si="1"/>
        <v>3</v>
      </c>
      <c r="D56" s="18">
        <f t="shared" si="2"/>
        <v>1</v>
      </c>
      <c r="E56" s="97">
        <f>VLOOKUP($A56,'NP-15'!$A$3:$B$279,2,FALSE)</f>
        <v>6.1416173825059019E-2</v>
      </c>
      <c r="F56" s="98">
        <f t="shared" ca="1" si="3"/>
        <v>0.81623910285121948</v>
      </c>
      <c r="G56" s="53">
        <v>23</v>
      </c>
      <c r="H56" s="103">
        <v>4</v>
      </c>
      <c r="I56" s="103">
        <v>4</v>
      </c>
      <c r="J56" s="103">
        <v>0</v>
      </c>
      <c r="K56" s="104">
        <v>31</v>
      </c>
      <c r="L56">
        <f t="shared" si="4"/>
        <v>496</v>
      </c>
      <c r="M56">
        <f t="shared" si="5"/>
        <v>248</v>
      </c>
      <c r="O56" s="35">
        <f>VLOOKUP($A56,'SP-15'!$D$9:$G$316,3,FALSE)*($G56+$H56)/$K56+VLOOKUP($A56,'SP-15'!$M$9:$T$287,7,FALSE)*($I56+$J56)/$K56</f>
        <v>50.129032258064512</v>
      </c>
      <c r="P56" s="35">
        <f>VLOOKUP($A56,'NP-15'!$D$9:$G$316,3,FALSE)*($G56+$H56)/$K56+VLOOKUP($A56,'NP-15'!$M$9:$T$287,7,FALSE)*($I56+$J56)/$K56</f>
        <v>53.177419354838712</v>
      </c>
      <c r="Q56" s="35">
        <f>VLOOKUP($A56,'SP-15'!$D$9:$K$316,7,FALSE)</f>
        <v>32.75</v>
      </c>
      <c r="R56" s="35">
        <f>VLOOKUP($A56,'NP-15'!$D$9:$K$316,7,FALSE)</f>
        <v>35.049999999999997</v>
      </c>
      <c r="T56" s="35">
        <f t="shared" si="6"/>
        <v>51.653225806451616</v>
      </c>
      <c r="U56" s="35">
        <f t="shared" si="7"/>
        <v>33.9</v>
      </c>
    </row>
    <row r="57" spans="1:21">
      <c r="A57" s="102">
        <f t="shared" si="8"/>
        <v>38078</v>
      </c>
      <c r="B57" s="18">
        <f t="shared" si="0"/>
        <v>2004</v>
      </c>
      <c r="C57" s="18">
        <f t="shared" si="1"/>
        <v>4</v>
      </c>
      <c r="D57" s="18">
        <f t="shared" si="2"/>
        <v>2</v>
      </c>
      <c r="E57" s="97">
        <f>VLOOKUP($A57,'NP-15'!$A$3:$B$279,2,FALSE)</f>
        <v>6.1442177934566015E-2</v>
      </c>
      <c r="F57" s="98">
        <f t="shared" ca="1" si="3"/>
        <v>0.81212317879672025</v>
      </c>
      <c r="G57" s="53">
        <v>22</v>
      </c>
      <c r="H57" s="103">
        <v>4</v>
      </c>
      <c r="I57" s="103">
        <v>4</v>
      </c>
      <c r="J57" s="103">
        <v>0</v>
      </c>
      <c r="K57" s="104">
        <v>30</v>
      </c>
      <c r="L57">
        <f t="shared" si="4"/>
        <v>480</v>
      </c>
      <c r="M57">
        <f t="shared" si="5"/>
        <v>240</v>
      </c>
      <c r="O57" s="35">
        <f>VLOOKUP($A57,'SP-15'!$D$9:$G$316,3,FALSE)*($G57+$H57)/$K57+VLOOKUP($A57,'SP-15'!$M$9:$T$287,7,FALSE)*($I57+$J57)/$K57</f>
        <v>49.405000000000001</v>
      </c>
      <c r="P57" s="35">
        <f>VLOOKUP($A57,'NP-15'!$D$9:$G$316,3,FALSE)*($G57+$H57)/$K57+VLOOKUP($A57,'NP-15'!$M$9:$T$287,7,FALSE)*($I57+$J57)/$K57</f>
        <v>51.016666666666666</v>
      </c>
      <c r="Q57" s="35">
        <f>VLOOKUP($A57,'SP-15'!$D$9:$K$316,7,FALSE)</f>
        <v>31.75</v>
      </c>
      <c r="R57" s="35">
        <f>VLOOKUP($A57,'NP-15'!$D$9:$K$316,7,FALSE)</f>
        <v>35.049999999999997</v>
      </c>
      <c r="T57" s="35">
        <f t="shared" si="6"/>
        <v>50.210833333333333</v>
      </c>
      <c r="U57" s="35">
        <f t="shared" si="7"/>
        <v>33.4</v>
      </c>
    </row>
    <row r="58" spans="1:21">
      <c r="A58" s="102">
        <f t="shared" si="8"/>
        <v>38108</v>
      </c>
      <c r="B58" s="18">
        <f t="shared" si="0"/>
        <v>2004</v>
      </c>
      <c r="C58" s="18">
        <f t="shared" si="1"/>
        <v>5</v>
      </c>
      <c r="D58" s="18">
        <f t="shared" si="2"/>
        <v>2</v>
      </c>
      <c r="E58" s="97">
        <f>VLOOKUP($A58,'NP-15'!$A$3:$B$279,2,FALSE)</f>
        <v>6.1460233139234016E-2</v>
      </c>
      <c r="F58" s="98">
        <f t="shared" ca="1" si="3"/>
        <v>0.80791269117303555</v>
      </c>
      <c r="G58" s="53">
        <v>20</v>
      </c>
      <c r="H58" s="103">
        <v>5</v>
      </c>
      <c r="I58" s="103">
        <v>5</v>
      </c>
      <c r="J58" s="103">
        <v>1</v>
      </c>
      <c r="K58" s="104">
        <v>31</v>
      </c>
      <c r="L58">
        <f t="shared" si="4"/>
        <v>496</v>
      </c>
      <c r="M58">
        <f t="shared" si="5"/>
        <v>248</v>
      </c>
      <c r="O58" s="35">
        <f>VLOOKUP($A58,'SP-15'!$D$9:$G$316,3,FALSE)*($G58+$H58)/$K58+VLOOKUP($A58,'SP-15'!$M$9:$T$287,7,FALSE)*($I58+$J58)/$K58</f>
        <v>51.333064516129035</v>
      </c>
      <c r="P58" s="35">
        <f>VLOOKUP($A58,'NP-15'!$D$9:$G$316,3,FALSE)*($G58+$H58)/$K58+VLOOKUP($A58,'NP-15'!$M$9:$T$287,7,FALSE)*($I58+$J58)/$K58</f>
        <v>52.862903225806448</v>
      </c>
      <c r="Q58" s="35">
        <f>VLOOKUP($A58,'SP-15'!$D$9:$K$316,7,FALSE)</f>
        <v>31.75</v>
      </c>
      <c r="R58" s="35">
        <f>VLOOKUP($A58,'NP-15'!$D$9:$K$316,7,FALSE)</f>
        <v>31.05</v>
      </c>
      <c r="T58" s="35">
        <f t="shared" si="6"/>
        <v>52.097983870967738</v>
      </c>
      <c r="U58" s="35">
        <f t="shared" si="7"/>
        <v>31.4</v>
      </c>
    </row>
    <row r="59" spans="1:21">
      <c r="A59" s="102">
        <f t="shared" si="8"/>
        <v>38139</v>
      </c>
      <c r="B59" s="18">
        <f t="shared" si="0"/>
        <v>2004</v>
      </c>
      <c r="C59" s="18">
        <f t="shared" si="1"/>
        <v>6</v>
      </c>
      <c r="D59" s="18">
        <f t="shared" si="2"/>
        <v>2</v>
      </c>
      <c r="E59" s="97">
        <f>VLOOKUP($A59,'NP-15'!$A$3:$B$279,2,FALSE)</f>
        <v>6.1478890184172026E-2</v>
      </c>
      <c r="F59" s="98">
        <f t="shared" ca="1" si="3"/>
        <v>0.80385320581740782</v>
      </c>
      <c r="G59" s="53">
        <v>22</v>
      </c>
      <c r="H59" s="103">
        <v>4</v>
      </c>
      <c r="I59" s="103">
        <v>4</v>
      </c>
      <c r="J59" s="103">
        <v>0</v>
      </c>
      <c r="K59" s="104">
        <v>30</v>
      </c>
      <c r="L59">
        <f t="shared" si="4"/>
        <v>480</v>
      </c>
      <c r="M59">
        <f t="shared" si="5"/>
        <v>240</v>
      </c>
      <c r="O59" s="35">
        <f>VLOOKUP($A59,'SP-15'!$D$9:$G$316,3,FALSE)*($G59+$H59)/$K59+VLOOKUP($A59,'SP-15'!$M$9:$T$287,7,FALSE)*($I59+$J59)/$K59</f>
        <v>67.605000000000004</v>
      </c>
      <c r="P59" s="35">
        <f>VLOOKUP($A59,'NP-15'!$D$9:$G$316,3,FALSE)*($G59+$H59)/$K59+VLOOKUP($A59,'NP-15'!$M$9:$T$287,7,FALSE)*($I59+$J59)/$K59</f>
        <v>59.216666666666669</v>
      </c>
      <c r="Q59" s="35">
        <f>VLOOKUP($A59,'SP-15'!$D$9:$K$316,7,FALSE)</f>
        <v>29.75</v>
      </c>
      <c r="R59" s="35">
        <f>VLOOKUP($A59,'NP-15'!$D$9:$K$316,7,FALSE)</f>
        <v>34.049999999999997</v>
      </c>
      <c r="T59" s="35">
        <f t="shared" si="6"/>
        <v>63.410833333333336</v>
      </c>
      <c r="U59" s="35">
        <f t="shared" si="7"/>
        <v>31.9</v>
      </c>
    </row>
    <row r="60" spans="1:21">
      <c r="A60" s="102">
        <f t="shared" si="8"/>
        <v>38169</v>
      </c>
      <c r="B60" s="18">
        <f t="shared" si="0"/>
        <v>2004</v>
      </c>
      <c r="C60" s="18">
        <f t="shared" si="1"/>
        <v>7</v>
      </c>
      <c r="D60" s="18">
        <f t="shared" si="2"/>
        <v>3</v>
      </c>
      <c r="E60" s="97">
        <f>VLOOKUP($A60,'NP-15'!$A$3:$B$279,2,FALSE)</f>
        <v>6.1499170564736007E-2</v>
      </c>
      <c r="F60" s="98">
        <f t="shared" ca="1" si="3"/>
        <v>0.79967446696979538</v>
      </c>
      <c r="G60" s="53">
        <v>21</v>
      </c>
      <c r="H60" s="103">
        <v>5</v>
      </c>
      <c r="I60" s="103">
        <v>4</v>
      </c>
      <c r="J60" s="103">
        <v>1</v>
      </c>
      <c r="K60" s="104">
        <v>31</v>
      </c>
      <c r="L60">
        <f t="shared" si="4"/>
        <v>496</v>
      </c>
      <c r="M60">
        <f t="shared" si="5"/>
        <v>248</v>
      </c>
      <c r="O60" s="35">
        <f>VLOOKUP($A60,'SP-15'!$D$9:$G$316,3,FALSE)*($G60+$H60)/$K60+VLOOKUP($A60,'SP-15'!$M$9:$T$287,7,FALSE)*($I60+$J60)/$K60</f>
        <v>91.322580645161295</v>
      </c>
      <c r="P60" s="35">
        <f>VLOOKUP($A60,'NP-15'!$D$9:$G$316,3,FALSE)*($G60+$H60)/$K60+VLOOKUP($A60,'NP-15'!$M$9:$T$287,7,FALSE)*($I60+$J60)/$K60</f>
        <v>86.399193548387103</v>
      </c>
      <c r="Q60" s="35">
        <f>VLOOKUP($A60,'SP-15'!$D$9:$K$316,7,FALSE)</f>
        <v>43.75</v>
      </c>
      <c r="R60" s="35">
        <f>VLOOKUP($A60,'NP-15'!$D$9:$K$316,7,FALSE)</f>
        <v>44.05</v>
      </c>
      <c r="T60" s="35">
        <f t="shared" si="6"/>
        <v>88.860887096774206</v>
      </c>
      <c r="U60" s="35">
        <f t="shared" si="7"/>
        <v>43.9</v>
      </c>
    </row>
    <row r="61" spans="1:21">
      <c r="A61" s="102">
        <f t="shared" si="8"/>
        <v>38200</v>
      </c>
      <c r="B61" s="18">
        <f t="shared" si="0"/>
        <v>2004</v>
      </c>
      <c r="C61" s="18">
        <f t="shared" si="1"/>
        <v>8</v>
      </c>
      <c r="D61" s="18">
        <f t="shared" si="2"/>
        <v>3</v>
      </c>
      <c r="E61" s="97">
        <f>VLOOKUP($A61,'NP-15'!$A$3:$B$279,2,FALSE)</f>
        <v>6.1522572692275006E-2</v>
      </c>
      <c r="F61" s="98">
        <f t="shared" ca="1" si="3"/>
        <v>0.79550569830233775</v>
      </c>
      <c r="G61" s="53">
        <v>22</v>
      </c>
      <c r="H61" s="103">
        <v>4</v>
      </c>
      <c r="I61" s="103">
        <v>5</v>
      </c>
      <c r="J61" s="103">
        <v>0</v>
      </c>
      <c r="K61" s="104">
        <v>31</v>
      </c>
      <c r="L61">
        <f t="shared" si="4"/>
        <v>496</v>
      </c>
      <c r="M61">
        <f t="shared" si="5"/>
        <v>248</v>
      </c>
      <c r="O61" s="35">
        <f>VLOOKUP($A61,'SP-15'!$D$9:$G$316,3,FALSE)*($G61+$H61)/$K61+VLOOKUP($A61,'SP-15'!$M$9:$T$287,7,FALSE)*($I61+$J61)/$K61</f>
        <v>98.637096774193552</v>
      </c>
      <c r="P61" s="35">
        <f>VLOOKUP($A61,'NP-15'!$D$9:$G$316,3,FALSE)*($G61+$H61)/$K61+VLOOKUP($A61,'NP-15'!$M$9:$T$287,7,FALSE)*($I61+$J61)/$K61</f>
        <v>99.358870967741936</v>
      </c>
      <c r="Q61" s="35">
        <f>VLOOKUP($A61,'SP-15'!$D$9:$K$316,7,FALSE)</f>
        <v>47.75</v>
      </c>
      <c r="R61" s="35">
        <f>VLOOKUP($A61,'NP-15'!$D$9:$K$316,7,FALSE)</f>
        <v>46.05</v>
      </c>
      <c r="T61" s="35">
        <f t="shared" si="6"/>
        <v>98.997983870967744</v>
      </c>
      <c r="U61" s="35">
        <f t="shared" si="7"/>
        <v>46.9</v>
      </c>
    </row>
    <row r="62" spans="1:21">
      <c r="A62" s="102">
        <f t="shared" si="8"/>
        <v>38231</v>
      </c>
      <c r="B62" s="18">
        <f t="shared" si="0"/>
        <v>2004</v>
      </c>
      <c r="C62" s="18">
        <f t="shared" si="1"/>
        <v>9</v>
      </c>
      <c r="D62" s="18">
        <f t="shared" si="2"/>
        <v>3</v>
      </c>
      <c r="E62" s="97">
        <f>VLOOKUP($A62,'NP-15'!$A$3:$B$279,2,FALSE)</f>
        <v>6.1545974820000016E-2</v>
      </c>
      <c r="F62" s="98">
        <f t="shared" ca="1" si="3"/>
        <v>0.79148695939411362</v>
      </c>
      <c r="G62" s="53">
        <v>21</v>
      </c>
      <c r="H62" s="103">
        <v>4</v>
      </c>
      <c r="I62" s="103">
        <v>4</v>
      </c>
      <c r="J62" s="103">
        <v>1</v>
      </c>
      <c r="K62" s="104">
        <v>30</v>
      </c>
      <c r="L62">
        <f t="shared" si="4"/>
        <v>480</v>
      </c>
      <c r="M62">
        <f t="shared" si="5"/>
        <v>240</v>
      </c>
      <c r="O62" s="35">
        <f>VLOOKUP($A62,'SP-15'!$D$9:$G$316,3,FALSE)*($G62+$H62)/$K62+VLOOKUP($A62,'SP-15'!$M$9:$T$287,7,FALSE)*($I62+$J62)/$K62</f>
        <v>91.083333333333329</v>
      </c>
      <c r="P62" s="35">
        <f>VLOOKUP($A62,'NP-15'!$D$9:$G$316,3,FALSE)*($G62+$H62)/$K62+VLOOKUP($A62,'NP-15'!$M$9:$T$287,7,FALSE)*($I62+$J62)/$K62</f>
        <v>87.604166666666671</v>
      </c>
      <c r="Q62" s="35">
        <f>VLOOKUP($A62,'SP-15'!$D$9:$K$316,7,FALSE)</f>
        <v>44.75</v>
      </c>
      <c r="R62" s="35">
        <f>VLOOKUP($A62,'NP-15'!$D$9:$K$316,7,FALSE)</f>
        <v>44.05</v>
      </c>
      <c r="T62" s="35">
        <f t="shared" si="6"/>
        <v>89.34375</v>
      </c>
      <c r="U62" s="35">
        <f t="shared" si="7"/>
        <v>44.4</v>
      </c>
    </row>
    <row r="63" spans="1:21">
      <c r="A63" s="102">
        <f t="shared" si="8"/>
        <v>38261</v>
      </c>
      <c r="B63" s="18">
        <f t="shared" si="0"/>
        <v>2004</v>
      </c>
      <c r="C63" s="18">
        <f t="shared" si="1"/>
        <v>10</v>
      </c>
      <c r="D63" s="18">
        <f t="shared" si="2"/>
        <v>4</v>
      </c>
      <c r="E63" s="97">
        <f>VLOOKUP($A63,'NP-15'!$A$3:$B$279,2,FALSE)</f>
        <v>6.1569959055220017E-2</v>
      </c>
      <c r="F63" s="98">
        <f t="shared" ca="1" si="3"/>
        <v>0.78735310164552463</v>
      </c>
      <c r="G63" s="53">
        <v>21</v>
      </c>
      <c r="H63" s="103">
        <v>5</v>
      </c>
      <c r="I63" s="103">
        <v>5</v>
      </c>
      <c r="J63" s="103">
        <v>0</v>
      </c>
      <c r="K63" s="104">
        <v>31</v>
      </c>
      <c r="L63">
        <f t="shared" si="4"/>
        <v>496</v>
      </c>
      <c r="M63">
        <f t="shared" si="5"/>
        <v>248</v>
      </c>
      <c r="O63" s="35">
        <f>VLOOKUP($A63,'SP-15'!$D$9:$G$316,3,FALSE)*($G63+$H63)/$K63+VLOOKUP($A63,'SP-15'!$M$9:$T$287,7,FALSE)*($I63+$J63)/$K63</f>
        <v>61.449596774193552</v>
      </c>
      <c r="P63" s="35">
        <f>VLOOKUP($A63,'NP-15'!$D$9:$G$316,3,FALSE)*($G63+$H63)/$K63+VLOOKUP($A63,'NP-15'!$M$9:$T$287,7,FALSE)*($I63+$J63)/$K63</f>
        <v>57.012096774193544</v>
      </c>
      <c r="Q63" s="35">
        <f>VLOOKUP($A63,'SP-15'!$D$9:$K$316,7,FALSE)</f>
        <v>37.75</v>
      </c>
      <c r="R63" s="35">
        <f>VLOOKUP($A63,'NP-15'!$D$9:$K$316,7,FALSE)</f>
        <v>37.049999999999997</v>
      </c>
      <c r="T63" s="35">
        <f t="shared" si="6"/>
        <v>59.230846774193552</v>
      </c>
      <c r="U63" s="35">
        <f t="shared" si="7"/>
        <v>37.4</v>
      </c>
    </row>
    <row r="64" spans="1:21">
      <c r="A64" s="102">
        <f t="shared" si="8"/>
        <v>38292</v>
      </c>
      <c r="B64" s="18">
        <f t="shared" si="0"/>
        <v>2004</v>
      </c>
      <c r="C64" s="18">
        <f t="shared" si="1"/>
        <v>11</v>
      </c>
      <c r="D64" s="18">
        <f t="shared" si="2"/>
        <v>4</v>
      </c>
      <c r="E64" s="97">
        <f>VLOOKUP($A64,'NP-15'!$A$3:$B$279,2,FALSE)</f>
        <v>6.1596029570591009E-2</v>
      </c>
      <c r="F64" s="98">
        <f t="shared" ca="1" si="3"/>
        <v>0.78336145999674978</v>
      </c>
      <c r="G64" s="53">
        <v>21</v>
      </c>
      <c r="H64" s="103">
        <v>4</v>
      </c>
      <c r="I64" s="103">
        <v>4</v>
      </c>
      <c r="J64" s="103">
        <v>1</v>
      </c>
      <c r="K64" s="104">
        <v>30</v>
      </c>
      <c r="L64">
        <f t="shared" si="4"/>
        <v>480</v>
      </c>
      <c r="M64">
        <f t="shared" si="5"/>
        <v>240</v>
      </c>
      <c r="O64" s="35">
        <f>VLOOKUP($A64,'SP-15'!$D$9:$G$316,3,FALSE)*($G64+$H64)/$K64+VLOOKUP($A64,'SP-15'!$M$9:$T$287,7,FALSE)*($I64+$J64)/$K64</f>
        <v>49.822916666666664</v>
      </c>
      <c r="P64" s="35">
        <f>VLOOKUP($A64,'NP-15'!$D$9:$G$316,3,FALSE)*($G64+$H64)/$K64+VLOOKUP($A64,'NP-15'!$M$9:$T$287,7,FALSE)*($I64+$J64)/$K64</f>
        <v>54.729166666666664</v>
      </c>
      <c r="Q64" s="35">
        <f>VLOOKUP($A64,'SP-15'!$D$9:$K$316,7,FALSE)</f>
        <v>32.75</v>
      </c>
      <c r="R64" s="35">
        <f>VLOOKUP($A64,'NP-15'!$D$9:$K$316,7,FALSE)</f>
        <v>34.049999999999997</v>
      </c>
      <c r="T64" s="35">
        <f t="shared" si="6"/>
        <v>52.276041666666664</v>
      </c>
      <c r="U64" s="35">
        <f t="shared" si="7"/>
        <v>33.4</v>
      </c>
    </row>
    <row r="65" spans="1:21">
      <c r="A65" s="102">
        <f t="shared" si="8"/>
        <v>38322</v>
      </c>
      <c r="B65" s="18">
        <f t="shared" si="0"/>
        <v>2004</v>
      </c>
      <c r="C65" s="18">
        <f t="shared" si="1"/>
        <v>12</v>
      </c>
      <c r="D65" s="18">
        <f t="shared" si="2"/>
        <v>4</v>
      </c>
      <c r="E65" s="97">
        <f>VLOOKUP($A65,'NP-15'!$A$3:$B$279,2,FALSE)</f>
        <v>6.1621259101810003E-2</v>
      </c>
      <c r="F65" s="98">
        <f t="shared" ca="1" si="3"/>
        <v>0.77925993410015892</v>
      </c>
      <c r="G65" s="53">
        <v>23</v>
      </c>
      <c r="H65" s="103">
        <v>3</v>
      </c>
      <c r="I65" s="103">
        <v>4</v>
      </c>
      <c r="J65" s="103">
        <v>1</v>
      </c>
      <c r="K65" s="104">
        <v>31</v>
      </c>
      <c r="L65">
        <f t="shared" si="4"/>
        <v>496</v>
      </c>
      <c r="M65">
        <f t="shared" si="5"/>
        <v>248</v>
      </c>
      <c r="O65" s="35">
        <f>VLOOKUP($A65,'SP-15'!$D$9:$G$316,3,FALSE)*($G65+$H65)/$K65+VLOOKUP($A65,'SP-15'!$M$9:$T$287,7,FALSE)*($I65+$J65)/$K65</f>
        <v>48.723790322580648</v>
      </c>
      <c r="P65" s="35">
        <f>VLOOKUP($A65,'NP-15'!$D$9:$G$316,3,FALSE)*($G65+$H65)/$K65+VLOOKUP($A65,'NP-15'!$M$9:$T$287,7,FALSE)*($I65+$J65)/$K65</f>
        <v>54.004032258064512</v>
      </c>
      <c r="Q65" s="35">
        <f>VLOOKUP($A65,'SP-15'!$D$9:$K$316,7,FALSE)</f>
        <v>32.75</v>
      </c>
      <c r="R65" s="35">
        <f>VLOOKUP($A65,'NP-15'!$D$9:$K$316,7,FALSE)</f>
        <v>34.049999999999997</v>
      </c>
      <c r="T65" s="35">
        <f t="shared" si="6"/>
        <v>51.363911290322577</v>
      </c>
      <c r="U65" s="35">
        <f t="shared" si="7"/>
        <v>33.4</v>
      </c>
    </row>
    <row r="66" spans="1:21">
      <c r="A66" s="102">
        <f t="shared" si="8"/>
        <v>38353</v>
      </c>
      <c r="B66" s="18">
        <f t="shared" si="0"/>
        <v>2005</v>
      </c>
      <c r="C66" s="18">
        <f t="shared" si="1"/>
        <v>1</v>
      </c>
      <c r="D66" s="18">
        <f t="shared" si="2"/>
        <v>1</v>
      </c>
      <c r="E66" s="97">
        <f>VLOOKUP($A66,'NP-15'!$A$3:$B$279,2,FALSE)</f>
        <v>6.1683294741668011E-2</v>
      </c>
      <c r="F66" s="98">
        <f t="shared" ca="1" si="3"/>
        <v>0.77506058038650871</v>
      </c>
      <c r="G66" s="53">
        <v>21</v>
      </c>
      <c r="H66" s="103">
        <v>4</v>
      </c>
      <c r="I66" s="103">
        <v>5</v>
      </c>
      <c r="J66" s="103">
        <v>1</v>
      </c>
      <c r="K66" s="104">
        <v>31</v>
      </c>
      <c r="L66">
        <f t="shared" si="4"/>
        <v>496</v>
      </c>
      <c r="M66">
        <f t="shared" si="5"/>
        <v>248</v>
      </c>
      <c r="O66" s="35">
        <f>VLOOKUP($A66,'SP-15'!$D$9:$G$316,3,FALSE)*($G66+$H66)/$K66+VLOOKUP($A66,'SP-15'!$M$9:$T$287,7,FALSE)*($I66+$J66)/$K66</f>
        <v>48.036290322580648</v>
      </c>
      <c r="P66" s="35">
        <f>VLOOKUP($A66,'NP-15'!$D$9:$G$316,3,FALSE)*($G66+$H66)/$K66+VLOOKUP($A66,'NP-15'!$M$9:$T$287,7,FALSE)*($I66+$J66)/$K66</f>
        <v>53.560483870967744</v>
      </c>
      <c r="Q66" s="35">
        <f>VLOOKUP($A66,'SP-15'!$D$9:$K$316,7,FALSE)</f>
        <v>31.65</v>
      </c>
      <c r="R66" s="35">
        <f>VLOOKUP($A66,'NP-15'!$D$9:$K$316,7,FALSE)</f>
        <v>35.549999999999997</v>
      </c>
      <c r="T66" s="35">
        <f t="shared" si="6"/>
        <v>50.798387096774192</v>
      </c>
      <c r="U66" s="35">
        <f t="shared" si="7"/>
        <v>33.599999999999994</v>
      </c>
    </row>
    <row r="67" spans="1:21">
      <c r="A67" s="102">
        <f t="shared" si="8"/>
        <v>38384</v>
      </c>
      <c r="B67" s="18">
        <f t="shared" si="0"/>
        <v>2005</v>
      </c>
      <c r="C67" s="18">
        <f t="shared" si="1"/>
        <v>2</v>
      </c>
      <c r="D67" s="18">
        <f t="shared" si="2"/>
        <v>1</v>
      </c>
      <c r="E67" s="97">
        <f>VLOOKUP($A67,'NP-15'!$A$3:$B$279,2,FALSE)</f>
        <v>6.1774948721184005E-2</v>
      </c>
      <c r="F67" s="98">
        <f t="shared" ca="1" si="3"/>
        <v>0.77116648185989256</v>
      </c>
      <c r="G67" s="53">
        <v>20</v>
      </c>
      <c r="H67" s="103">
        <v>4</v>
      </c>
      <c r="I67" s="103">
        <v>4</v>
      </c>
      <c r="J67" s="103">
        <v>0</v>
      </c>
      <c r="K67" s="104">
        <v>28</v>
      </c>
      <c r="L67">
        <f t="shared" si="4"/>
        <v>448</v>
      </c>
      <c r="M67">
        <f t="shared" si="5"/>
        <v>224</v>
      </c>
      <c r="O67" s="35">
        <f>VLOOKUP($A67,'SP-15'!$D$9:$G$316,3,FALSE)*($G67+$H67)/$K67+VLOOKUP($A67,'SP-15'!$M$9:$T$287,7,FALSE)*($I67+$J67)/$K67</f>
        <v>45.723214285714285</v>
      </c>
      <c r="P67" s="35">
        <f>VLOOKUP($A67,'NP-15'!$D$9:$G$316,3,FALSE)*($G67+$H67)/$K67+VLOOKUP($A67,'NP-15'!$M$9:$T$287,7,FALSE)*($I67+$J67)/$K67</f>
        <v>50.383928571428569</v>
      </c>
      <c r="Q67" s="35">
        <f>VLOOKUP($A67,'SP-15'!$D$9:$K$316,7,FALSE)</f>
        <v>30.65</v>
      </c>
      <c r="R67" s="35">
        <f>VLOOKUP($A67,'NP-15'!$D$9:$K$316,7,FALSE)</f>
        <v>34.549999999999997</v>
      </c>
      <c r="T67" s="35">
        <f t="shared" si="6"/>
        <v>48.053571428571431</v>
      </c>
      <c r="U67" s="35">
        <f t="shared" si="7"/>
        <v>32.599999999999994</v>
      </c>
    </row>
    <row r="68" spans="1:21">
      <c r="A68" s="102">
        <f t="shared" si="8"/>
        <v>38412</v>
      </c>
      <c r="B68" s="18">
        <f t="shared" si="0"/>
        <v>2005</v>
      </c>
      <c r="C68" s="18">
        <f t="shared" si="1"/>
        <v>3</v>
      </c>
      <c r="D68" s="18">
        <f t="shared" si="2"/>
        <v>1</v>
      </c>
      <c r="E68" s="97">
        <f>VLOOKUP($A68,'NP-15'!$A$3:$B$279,2,FALSE)</f>
        <v>6.1857732963145014E-2</v>
      </c>
      <c r="F68" s="98">
        <f t="shared" ca="1" si="3"/>
        <v>0.76692635827243827</v>
      </c>
      <c r="G68" s="53">
        <v>23</v>
      </c>
      <c r="H68" s="103">
        <v>4</v>
      </c>
      <c r="I68" s="103">
        <v>4</v>
      </c>
      <c r="J68" s="103">
        <v>0</v>
      </c>
      <c r="K68" s="104">
        <v>31</v>
      </c>
      <c r="L68">
        <f t="shared" si="4"/>
        <v>496</v>
      </c>
      <c r="M68">
        <f t="shared" si="5"/>
        <v>248</v>
      </c>
      <c r="O68" s="35">
        <f>VLOOKUP($A68,'SP-15'!$D$9:$G$316,3,FALSE)*($G68+$H68)/$K68+VLOOKUP($A68,'SP-15'!$M$9:$T$287,7,FALSE)*($I68+$J68)/$K68</f>
        <v>44.564516129032256</v>
      </c>
      <c r="P68" s="35">
        <f>VLOOKUP($A68,'NP-15'!$D$9:$G$316,3,FALSE)*($G68+$H68)/$K68+VLOOKUP($A68,'NP-15'!$M$9:$T$287,7,FALSE)*($I68+$J68)/$K68</f>
        <v>48.822580645161288</v>
      </c>
      <c r="Q68" s="35">
        <f>VLOOKUP($A68,'SP-15'!$D$9:$K$316,7,FALSE)</f>
        <v>30.65</v>
      </c>
      <c r="R68" s="35">
        <f>VLOOKUP($A68,'NP-15'!$D$9:$K$316,7,FALSE)</f>
        <v>32.549999999999997</v>
      </c>
      <c r="T68" s="35">
        <f t="shared" si="6"/>
        <v>46.693548387096769</v>
      </c>
      <c r="U68" s="35">
        <f t="shared" si="7"/>
        <v>31.599999999999998</v>
      </c>
    </row>
    <row r="69" spans="1:21">
      <c r="A69" s="102">
        <f t="shared" si="8"/>
        <v>38443</v>
      </c>
      <c r="B69" s="18">
        <f t="shared" si="0"/>
        <v>2005</v>
      </c>
      <c r="C69" s="18">
        <f t="shared" si="1"/>
        <v>4</v>
      </c>
      <c r="D69" s="18">
        <f t="shared" si="2"/>
        <v>2</v>
      </c>
      <c r="E69" s="97">
        <f>VLOOKUP($A69,'NP-15'!$A$3:$B$279,2,FALSE)</f>
        <v>6.1949386947968005E-2</v>
      </c>
      <c r="F69" s="98">
        <f t="shared" ca="1" si="3"/>
        <v>0.76279742684175755</v>
      </c>
      <c r="G69" s="53">
        <v>21</v>
      </c>
      <c r="H69" s="103">
        <v>5</v>
      </c>
      <c r="I69" s="103">
        <v>4</v>
      </c>
      <c r="J69" s="103">
        <v>0</v>
      </c>
      <c r="K69" s="104">
        <v>30</v>
      </c>
      <c r="L69">
        <f t="shared" si="4"/>
        <v>480</v>
      </c>
      <c r="M69">
        <f t="shared" si="5"/>
        <v>240</v>
      </c>
      <c r="O69" s="35">
        <f>VLOOKUP($A69,'SP-15'!$D$9:$G$316,3,FALSE)*($G69+$H69)/$K69+VLOOKUP($A69,'SP-15'!$M$9:$T$287,7,FALSE)*($I69+$J69)/$K69</f>
        <v>43.75</v>
      </c>
      <c r="P69" s="35">
        <f>VLOOKUP($A69,'NP-15'!$D$9:$G$316,3,FALSE)*($G69+$H69)/$K69+VLOOKUP($A69,'NP-15'!$M$9:$T$287,7,FALSE)*($I69+$J69)/$K69</f>
        <v>46.086666666666666</v>
      </c>
      <c r="Q69" s="35">
        <f>VLOOKUP($A69,'SP-15'!$D$9:$K$316,7,FALSE)</f>
        <v>29.65</v>
      </c>
      <c r="R69" s="35">
        <f>VLOOKUP($A69,'NP-15'!$D$9:$K$316,7,FALSE)</f>
        <v>32.549999999999997</v>
      </c>
      <c r="T69" s="35">
        <f t="shared" si="6"/>
        <v>44.918333333333337</v>
      </c>
      <c r="U69" s="35">
        <f t="shared" si="7"/>
        <v>31.099999999999998</v>
      </c>
    </row>
    <row r="70" spans="1:21">
      <c r="A70" s="102">
        <f t="shared" si="8"/>
        <v>38473</v>
      </c>
      <c r="B70" s="18">
        <f t="shared" si="0"/>
        <v>2005</v>
      </c>
      <c r="C70" s="18">
        <f t="shared" si="1"/>
        <v>5</v>
      </c>
      <c r="D70" s="18">
        <f t="shared" si="2"/>
        <v>2</v>
      </c>
      <c r="E70" s="97">
        <f>VLOOKUP($A70,'NP-15'!$A$3:$B$279,2,FALSE)</f>
        <v>6.2038084355291005E-2</v>
      </c>
      <c r="F70" s="98">
        <f t="shared" ca="1" si="3"/>
        <v>0.75856259704833884</v>
      </c>
      <c r="G70" s="53">
        <v>21</v>
      </c>
      <c r="H70" s="103">
        <v>4</v>
      </c>
      <c r="I70" s="103">
        <v>5</v>
      </c>
      <c r="J70" s="103">
        <v>1</v>
      </c>
      <c r="K70" s="104">
        <v>31</v>
      </c>
      <c r="L70">
        <f t="shared" si="4"/>
        <v>496</v>
      </c>
      <c r="M70">
        <f t="shared" si="5"/>
        <v>248</v>
      </c>
      <c r="O70" s="35">
        <f>VLOOKUP($A70,'SP-15'!$D$9:$G$316,3,FALSE)*($G70+$H70)/$K70+VLOOKUP($A70,'SP-15'!$M$9:$T$287,7,FALSE)*($I70+$J70)/$K70</f>
        <v>45.766129032258064</v>
      </c>
      <c r="P70" s="35">
        <f>VLOOKUP($A70,'NP-15'!$D$9:$G$316,3,FALSE)*($G70+$H70)/$K70+VLOOKUP($A70,'NP-15'!$M$9:$T$287,7,FALSE)*($I70+$J70)/$K70</f>
        <v>48.009677419354837</v>
      </c>
      <c r="Q70" s="35">
        <f>VLOOKUP($A70,'SP-15'!$D$9:$K$316,7,FALSE)</f>
        <v>29.65</v>
      </c>
      <c r="R70" s="35">
        <f>VLOOKUP($A70,'NP-15'!$D$9:$K$316,7,FALSE)</f>
        <v>28.55</v>
      </c>
      <c r="T70" s="35">
        <f t="shared" si="6"/>
        <v>46.887903225806454</v>
      </c>
      <c r="U70" s="35">
        <f t="shared" si="7"/>
        <v>29.1</v>
      </c>
    </row>
    <row r="71" spans="1:21">
      <c r="A71" s="102">
        <f t="shared" si="8"/>
        <v>38504</v>
      </c>
      <c r="B71" s="18">
        <f t="shared" si="0"/>
        <v>2005</v>
      </c>
      <c r="C71" s="18">
        <f t="shared" si="1"/>
        <v>6</v>
      </c>
      <c r="D71" s="18">
        <f t="shared" si="2"/>
        <v>2</v>
      </c>
      <c r="E71" s="97">
        <f>VLOOKUP($A71,'NP-15'!$A$3:$B$279,2,FALSE)</f>
        <v>6.2129738345602023E-2</v>
      </c>
      <c r="F71" s="98">
        <f t="shared" ca="1" si="3"/>
        <v>0.75445667862779453</v>
      </c>
      <c r="G71" s="53">
        <v>22</v>
      </c>
      <c r="H71" s="103">
        <v>4</v>
      </c>
      <c r="I71" s="103">
        <v>4</v>
      </c>
      <c r="J71" s="103">
        <v>0</v>
      </c>
      <c r="K71" s="104">
        <v>30</v>
      </c>
      <c r="L71">
        <f t="shared" si="4"/>
        <v>480</v>
      </c>
      <c r="M71">
        <f t="shared" si="5"/>
        <v>240</v>
      </c>
      <c r="O71" s="35">
        <f>VLOOKUP($A71,'SP-15'!$D$9:$G$316,3,FALSE)*($G71+$H71)/$K71+VLOOKUP($A71,'SP-15'!$M$9:$T$287,7,FALSE)*($I71+$J71)/$K71</f>
        <v>61.949999999999996</v>
      </c>
      <c r="P71" s="35">
        <f>VLOOKUP($A71,'NP-15'!$D$9:$G$316,3,FALSE)*($G71+$H71)/$K71+VLOOKUP($A71,'NP-15'!$M$9:$T$287,7,FALSE)*($I71+$J71)/$K71</f>
        <v>54.286666666666662</v>
      </c>
      <c r="Q71" s="35">
        <f>VLOOKUP($A71,'SP-15'!$D$9:$K$316,7,FALSE)</f>
        <v>27.65</v>
      </c>
      <c r="R71" s="35">
        <f>VLOOKUP($A71,'NP-15'!$D$9:$K$316,7,FALSE)</f>
        <v>31.55</v>
      </c>
      <c r="T71" s="35">
        <f t="shared" si="6"/>
        <v>58.118333333333325</v>
      </c>
      <c r="U71" s="35">
        <f t="shared" si="7"/>
        <v>29.6</v>
      </c>
    </row>
    <row r="72" spans="1:21">
      <c r="A72" s="102">
        <f t="shared" si="8"/>
        <v>38534</v>
      </c>
      <c r="B72" s="18">
        <f t="shared" si="0"/>
        <v>2005</v>
      </c>
      <c r="C72" s="18">
        <f t="shared" si="1"/>
        <v>7</v>
      </c>
      <c r="D72" s="18">
        <f t="shared" si="2"/>
        <v>3</v>
      </c>
      <c r="E72" s="97">
        <f>VLOOKUP($A72,'NP-15'!$A$3:$B$279,2,FALSE)</f>
        <v>6.2218435758234013E-2</v>
      </c>
      <c r="F72" s="98">
        <f t="shared" ca="1" si="3"/>
        <v>0.75024626239347725</v>
      </c>
      <c r="G72" s="53">
        <v>20</v>
      </c>
      <c r="H72" s="103">
        <v>5</v>
      </c>
      <c r="I72" s="103">
        <v>5</v>
      </c>
      <c r="J72" s="103">
        <v>1</v>
      </c>
      <c r="K72" s="104">
        <v>31</v>
      </c>
      <c r="L72">
        <f t="shared" si="4"/>
        <v>496</v>
      </c>
      <c r="M72">
        <f t="shared" si="5"/>
        <v>248</v>
      </c>
      <c r="O72" s="35">
        <f>VLOOKUP($A72,'SP-15'!$D$9:$G$316,3,FALSE)*($G72+$H72)/$K72+VLOOKUP($A72,'SP-15'!$M$9:$T$287,7,FALSE)*($I72+$J72)/$K72</f>
        <v>80.91935483870968</v>
      </c>
      <c r="P72" s="35">
        <f>VLOOKUP($A72,'NP-15'!$D$9:$G$316,3,FALSE)*($G72+$H72)/$K72+VLOOKUP($A72,'NP-15'!$M$9:$T$287,7,FALSE)*($I72+$J72)/$K72</f>
        <v>77.338709677419359</v>
      </c>
      <c r="Q72" s="35">
        <f>VLOOKUP($A72,'SP-15'!$D$9:$K$316,7,FALSE)</f>
        <v>41.65</v>
      </c>
      <c r="R72" s="35">
        <f>VLOOKUP($A72,'NP-15'!$D$9:$K$316,7,FALSE)</f>
        <v>41.55</v>
      </c>
      <c r="T72" s="35">
        <f t="shared" si="6"/>
        <v>79.129032258064512</v>
      </c>
      <c r="U72" s="35">
        <f t="shared" si="7"/>
        <v>41.599999999999994</v>
      </c>
    </row>
    <row r="73" spans="1:21">
      <c r="A73" s="102">
        <f t="shared" si="8"/>
        <v>38565</v>
      </c>
      <c r="B73" s="18">
        <f t="shared" si="0"/>
        <v>2005</v>
      </c>
      <c r="C73" s="18">
        <f t="shared" si="1"/>
        <v>8</v>
      </c>
      <c r="D73" s="18">
        <f t="shared" si="2"/>
        <v>3</v>
      </c>
      <c r="E73" s="97">
        <f>VLOOKUP($A73,'NP-15'!$A$3:$B$279,2,FALSE)</f>
        <v>6.2310089754032003E-2</v>
      </c>
      <c r="F73" s="98">
        <f t="shared" ca="1" si="3"/>
        <v>0.74603824873534996</v>
      </c>
      <c r="G73" s="53">
        <v>23</v>
      </c>
      <c r="H73" s="103">
        <v>4</v>
      </c>
      <c r="I73" s="103">
        <v>4</v>
      </c>
      <c r="J73" s="103">
        <v>0</v>
      </c>
      <c r="K73" s="104">
        <v>31</v>
      </c>
      <c r="L73">
        <f t="shared" si="4"/>
        <v>496</v>
      </c>
      <c r="M73">
        <f t="shared" si="5"/>
        <v>248</v>
      </c>
      <c r="O73" s="35">
        <f>VLOOKUP($A73,'SP-15'!$D$9:$G$316,3,FALSE)*($G73+$H73)/$K73+VLOOKUP($A73,'SP-15'!$M$9:$T$287,7,FALSE)*($I73+$J73)/$K73</f>
        <v>88.064516129032256</v>
      </c>
      <c r="P73" s="35">
        <f>VLOOKUP($A73,'NP-15'!$D$9:$G$316,3,FALSE)*($G73+$H73)/$K73+VLOOKUP($A73,'NP-15'!$M$9:$T$287,7,FALSE)*($I73+$J73)/$K73</f>
        <v>90.193548387096783</v>
      </c>
      <c r="Q73" s="35">
        <f>VLOOKUP($A73,'SP-15'!$D$9:$K$316,7,FALSE)</f>
        <v>45.65</v>
      </c>
      <c r="R73" s="35">
        <f>VLOOKUP($A73,'NP-15'!$D$9:$K$316,7,FALSE)</f>
        <v>43.55</v>
      </c>
      <c r="T73" s="35">
        <f t="shared" si="6"/>
        <v>89.129032258064512</v>
      </c>
      <c r="U73" s="35">
        <f t="shared" si="7"/>
        <v>44.599999999999994</v>
      </c>
    </row>
    <row r="74" spans="1:21">
      <c r="A74" s="102">
        <f t="shared" si="8"/>
        <v>38596</v>
      </c>
      <c r="B74" s="18">
        <f t="shared" si="0"/>
        <v>2005</v>
      </c>
      <c r="C74" s="18">
        <f t="shared" si="1"/>
        <v>9</v>
      </c>
      <c r="D74" s="18">
        <f t="shared" si="2"/>
        <v>3</v>
      </c>
      <c r="E74" s="97">
        <f>VLOOKUP($A74,'NP-15'!$A$3:$B$279,2,FALSE)</f>
        <v>6.2401743752617027E-2</v>
      </c>
      <c r="F74" s="98">
        <f t="shared" ca="1" si="3"/>
        <v>0.74196747302388721</v>
      </c>
      <c r="G74" s="53">
        <v>21</v>
      </c>
      <c r="H74" s="103">
        <v>4</v>
      </c>
      <c r="I74" s="103">
        <v>4</v>
      </c>
      <c r="J74" s="103">
        <v>1</v>
      </c>
      <c r="K74" s="104">
        <v>30</v>
      </c>
      <c r="L74">
        <f t="shared" si="4"/>
        <v>480</v>
      </c>
      <c r="M74">
        <f t="shared" si="5"/>
        <v>240</v>
      </c>
      <c r="O74" s="35">
        <f>VLOOKUP($A74,'SP-15'!$D$9:$G$316,3,FALSE)*($G74+$H74)/$K74+VLOOKUP($A74,'SP-15'!$M$9:$T$287,7,FALSE)*($I74+$J74)/$K74</f>
        <v>80.541666666666671</v>
      </c>
      <c r="P74" s="35">
        <f>VLOOKUP($A74,'NP-15'!$D$9:$G$316,3,FALSE)*($G74+$H74)/$K74+VLOOKUP($A74,'NP-15'!$M$9:$T$287,7,FALSE)*($I74+$J74)/$K74</f>
        <v>78.5</v>
      </c>
      <c r="Q74" s="35">
        <f>VLOOKUP($A74,'SP-15'!$D$9:$K$316,7,FALSE)</f>
        <v>42.65</v>
      </c>
      <c r="R74" s="35">
        <f>VLOOKUP($A74,'NP-15'!$D$9:$K$316,7,FALSE)</f>
        <v>41.55</v>
      </c>
      <c r="T74" s="35">
        <f t="shared" si="6"/>
        <v>79.520833333333343</v>
      </c>
      <c r="U74" s="35">
        <f t="shared" si="7"/>
        <v>42.099999999999994</v>
      </c>
    </row>
    <row r="75" spans="1:21">
      <c r="A75" s="102">
        <f t="shared" si="8"/>
        <v>38626</v>
      </c>
      <c r="B75" s="18">
        <f t="shared" si="0"/>
        <v>2005</v>
      </c>
      <c r="C75" s="18">
        <f t="shared" si="1"/>
        <v>10</v>
      </c>
      <c r="D75" s="18">
        <f t="shared" si="2"/>
        <v>4</v>
      </c>
      <c r="E75" s="97">
        <f>VLOOKUP($A75,'NP-15'!$A$3:$B$279,2,FALSE)</f>
        <v>6.2490441173257021E-2</v>
      </c>
      <c r="F75" s="98">
        <f t="shared" ca="1" si="3"/>
        <v>0.73779429146562459</v>
      </c>
      <c r="G75" s="53">
        <v>21</v>
      </c>
      <c r="H75" s="103">
        <v>5</v>
      </c>
      <c r="I75" s="103">
        <v>5</v>
      </c>
      <c r="J75" s="103">
        <v>0</v>
      </c>
      <c r="K75" s="104">
        <v>31</v>
      </c>
      <c r="L75">
        <f t="shared" si="4"/>
        <v>496</v>
      </c>
      <c r="M75">
        <f t="shared" si="5"/>
        <v>248</v>
      </c>
      <c r="O75" s="35">
        <f>VLOOKUP($A75,'SP-15'!$D$9:$G$316,3,FALSE)*($G75+$H75)/$K75+VLOOKUP($A75,'SP-15'!$M$9:$T$287,7,FALSE)*($I75+$J75)/$K75</f>
        <v>56.075403225806447</v>
      </c>
      <c r="P75" s="35">
        <f>VLOOKUP($A75,'NP-15'!$D$9:$G$316,3,FALSE)*($G75+$H75)/$K75+VLOOKUP($A75,'NP-15'!$M$9:$T$287,7,FALSE)*($I75+$J75)/$K75</f>
        <v>52.693548387096776</v>
      </c>
      <c r="Q75" s="35">
        <f>VLOOKUP($A75,'SP-15'!$D$9:$K$316,7,FALSE)</f>
        <v>35.65</v>
      </c>
      <c r="R75" s="35">
        <f>VLOOKUP($A75,'NP-15'!$D$9:$K$316,7,FALSE)</f>
        <v>34.549999999999997</v>
      </c>
      <c r="T75" s="35">
        <f t="shared" si="6"/>
        <v>54.384475806451611</v>
      </c>
      <c r="U75" s="35">
        <f t="shared" si="7"/>
        <v>35.099999999999994</v>
      </c>
    </row>
    <row r="76" spans="1:21">
      <c r="A76" s="102">
        <f t="shared" si="8"/>
        <v>38657</v>
      </c>
      <c r="B76" s="18">
        <f t="shared" si="0"/>
        <v>2005</v>
      </c>
      <c r="C76" s="18">
        <f t="shared" si="1"/>
        <v>11</v>
      </c>
      <c r="D76" s="18">
        <f t="shared" si="2"/>
        <v>4</v>
      </c>
      <c r="E76" s="97">
        <f>VLOOKUP($A76,'NP-15'!$A$3:$B$279,2,FALSE)</f>
        <v>6.2582095177328004E-2</v>
      </c>
      <c r="F76" s="98">
        <f t="shared" ca="1" si="3"/>
        <v>0.73374709519486847</v>
      </c>
      <c r="G76" s="53">
        <v>21</v>
      </c>
      <c r="H76" s="103">
        <v>4</v>
      </c>
      <c r="I76" s="103">
        <v>4</v>
      </c>
      <c r="J76" s="103">
        <v>1</v>
      </c>
      <c r="K76" s="104">
        <v>30</v>
      </c>
      <c r="L76">
        <f t="shared" si="4"/>
        <v>480</v>
      </c>
      <c r="M76">
        <f t="shared" si="5"/>
        <v>240</v>
      </c>
      <c r="O76" s="35">
        <f>VLOOKUP($A76,'SP-15'!$D$9:$G$316,3,FALSE)*($G76+$H76)/$K76+VLOOKUP($A76,'SP-15'!$M$9:$T$287,7,FALSE)*($I76+$J76)/$K76</f>
        <v>44.456249999999997</v>
      </c>
      <c r="P76" s="35">
        <f>VLOOKUP($A76,'NP-15'!$D$9:$G$316,3,FALSE)*($G76+$H76)/$K76+VLOOKUP($A76,'NP-15'!$M$9:$T$287,7,FALSE)*($I76+$J76)/$K76</f>
        <v>50.416666666666664</v>
      </c>
      <c r="Q76" s="35">
        <f>VLOOKUP($A76,'SP-15'!$D$9:$K$316,7,FALSE)</f>
        <v>30.65</v>
      </c>
      <c r="R76" s="35">
        <f>VLOOKUP($A76,'NP-15'!$D$9:$K$316,7,FALSE)</f>
        <v>31.55</v>
      </c>
      <c r="T76" s="35">
        <f t="shared" si="6"/>
        <v>47.436458333333334</v>
      </c>
      <c r="U76" s="35">
        <f t="shared" si="7"/>
        <v>31.1</v>
      </c>
    </row>
    <row r="77" spans="1:21">
      <c r="A77" s="102">
        <f t="shared" si="8"/>
        <v>38687</v>
      </c>
      <c r="B77" s="18">
        <f t="shared" si="0"/>
        <v>2005</v>
      </c>
      <c r="C77" s="18">
        <f t="shared" si="1"/>
        <v>12</v>
      </c>
      <c r="D77" s="18">
        <f t="shared" si="2"/>
        <v>4</v>
      </c>
      <c r="E77" s="97">
        <f>VLOOKUP($A77,'NP-15'!$A$3:$B$279,2,FALSE)</f>
        <v>6.2670792603276029E-2</v>
      </c>
      <c r="F77" s="98">
        <f t="shared" ca="1" si="3"/>
        <v>0.72959886657775141</v>
      </c>
      <c r="G77" s="53">
        <v>21</v>
      </c>
      <c r="H77" s="103">
        <v>5</v>
      </c>
      <c r="I77" s="103">
        <v>4</v>
      </c>
      <c r="J77" s="103">
        <v>1</v>
      </c>
      <c r="K77" s="104">
        <v>31</v>
      </c>
      <c r="L77">
        <f t="shared" si="4"/>
        <v>496</v>
      </c>
      <c r="M77">
        <f t="shared" si="5"/>
        <v>248</v>
      </c>
      <c r="O77" s="35">
        <f>VLOOKUP($A77,'SP-15'!$D$9:$G$316,3,FALSE)*($G77+$H77)/$K77+VLOOKUP($A77,'SP-15'!$M$9:$T$287,7,FALSE)*($I77+$J77)/$K77</f>
        <v>43.349596774193543</v>
      </c>
      <c r="P77" s="35">
        <f>VLOOKUP($A77,'NP-15'!$D$9:$G$316,3,FALSE)*($G77+$H77)/$K77+VLOOKUP($A77,'NP-15'!$M$9:$T$287,7,FALSE)*($I77+$J77)/$K77</f>
        <v>49.685483870967737</v>
      </c>
      <c r="Q77" s="35">
        <f>VLOOKUP($A77,'SP-15'!$D$9:$K$316,7,FALSE)</f>
        <v>30.65</v>
      </c>
      <c r="R77" s="35">
        <f>VLOOKUP($A77,'NP-15'!$D$9:$K$316,7,FALSE)</f>
        <v>31.55</v>
      </c>
      <c r="T77" s="35">
        <f t="shared" si="6"/>
        <v>46.517540322580643</v>
      </c>
      <c r="U77" s="35">
        <f t="shared" si="7"/>
        <v>31.1</v>
      </c>
    </row>
    <row r="78" spans="1:21">
      <c r="A78" s="102">
        <f t="shared" si="8"/>
        <v>38718</v>
      </c>
      <c r="B78" s="18">
        <f t="shared" si="0"/>
        <v>2006</v>
      </c>
      <c r="C78" s="18">
        <f t="shared" si="1"/>
        <v>1</v>
      </c>
      <c r="D78" s="18">
        <f t="shared" si="2"/>
        <v>1</v>
      </c>
      <c r="E78" s="97">
        <f>VLOOKUP($A78,'NP-15'!$A$3:$B$279,2,FALSE)</f>
        <v>6.2718188006239017E-2</v>
      </c>
      <c r="F78" s="98">
        <f t="shared" ca="1" si="3"/>
        <v>0.72561441472949606</v>
      </c>
      <c r="G78" s="53">
        <v>21</v>
      </c>
      <c r="H78" s="103">
        <v>4</v>
      </c>
      <c r="I78" s="103">
        <v>5</v>
      </c>
      <c r="J78" s="103">
        <v>1</v>
      </c>
      <c r="K78" s="104">
        <v>31</v>
      </c>
      <c r="L78">
        <f t="shared" si="4"/>
        <v>496</v>
      </c>
      <c r="M78">
        <f t="shared" si="5"/>
        <v>248</v>
      </c>
      <c r="O78" s="35">
        <f>VLOOKUP($A78,'SP-15'!$D$9:$G$316,3,FALSE)*($G78+$H78)/$K78+VLOOKUP($A78,'SP-15'!$M$9:$T$287,7,FALSE)*($I78+$J78)/$K78</f>
        <v>48.036290322580648</v>
      </c>
      <c r="P78" s="35">
        <f>VLOOKUP($A78,'NP-15'!$D$9:$G$316,3,FALSE)*($G78+$H78)/$K78+VLOOKUP($A78,'NP-15'!$M$9:$T$287,7,FALSE)*($I78+$J78)/$K78</f>
        <v>51.895161290322584</v>
      </c>
      <c r="Q78" s="35">
        <f>VLOOKUP($A78,'SP-15'!$D$9:$K$316,7,FALSE)</f>
        <v>31.15</v>
      </c>
      <c r="R78" s="35">
        <f>VLOOKUP($A78,'NP-15'!$D$9:$K$316,7,FALSE)</f>
        <v>35.450000000000003</v>
      </c>
      <c r="T78" s="35">
        <f t="shared" si="6"/>
        <v>49.965725806451616</v>
      </c>
      <c r="U78" s="35">
        <f t="shared" si="7"/>
        <v>33.299999999999997</v>
      </c>
    </row>
    <row r="79" spans="1:21">
      <c r="A79" s="102">
        <f t="shared" si="8"/>
        <v>38749</v>
      </c>
      <c r="B79" s="18">
        <f t="shared" si="0"/>
        <v>2006</v>
      </c>
      <c r="C79" s="18">
        <f t="shared" si="1"/>
        <v>2</v>
      </c>
      <c r="D79" s="18">
        <f t="shared" si="2"/>
        <v>1</v>
      </c>
      <c r="E79" s="97">
        <f>VLOOKUP($A79,'NP-15'!$A$3:$B$279,2,FALSE)</f>
        <v>6.2752674649609014E-2</v>
      </c>
      <c r="F79" s="98">
        <f t="shared" ca="1" si="3"/>
        <v>0.72206012932655916</v>
      </c>
      <c r="G79" s="53">
        <v>20</v>
      </c>
      <c r="H79" s="103">
        <v>4</v>
      </c>
      <c r="I79" s="103">
        <v>4</v>
      </c>
      <c r="J79" s="103">
        <v>0</v>
      </c>
      <c r="K79" s="104">
        <v>28</v>
      </c>
      <c r="L79">
        <f t="shared" si="4"/>
        <v>448</v>
      </c>
      <c r="M79">
        <f t="shared" si="5"/>
        <v>224</v>
      </c>
      <c r="O79" s="35">
        <f>VLOOKUP($A79,'SP-15'!$D$9:$G$316,3,FALSE)*($G79+$H79)/$K79+VLOOKUP($A79,'SP-15'!$M$9:$T$287,7,FALSE)*($I79+$J79)/$K79</f>
        <v>45.723214285714285</v>
      </c>
      <c r="P79" s="35">
        <f>VLOOKUP($A79,'NP-15'!$D$9:$G$316,3,FALSE)*($G79+$H79)/$K79+VLOOKUP($A79,'NP-15'!$M$9:$T$287,7,FALSE)*($I79+$J79)/$K79</f>
        <v>48.696428571428569</v>
      </c>
      <c r="Q79" s="35">
        <f>VLOOKUP($A79,'SP-15'!$D$9:$K$316,7,FALSE)</f>
        <v>30.25</v>
      </c>
      <c r="R79" s="35">
        <f>VLOOKUP($A79,'NP-15'!$D$9:$K$316,7,FALSE)</f>
        <v>34.450000000000003</v>
      </c>
      <c r="T79" s="35">
        <f t="shared" si="6"/>
        <v>47.209821428571431</v>
      </c>
      <c r="U79" s="35">
        <f t="shared" si="7"/>
        <v>32.35</v>
      </c>
    </row>
    <row r="80" spans="1:21">
      <c r="A80" s="102">
        <f t="shared" si="8"/>
        <v>38777</v>
      </c>
      <c r="B80" s="18">
        <f t="shared" si="0"/>
        <v>2006</v>
      </c>
      <c r="C80" s="18">
        <f t="shared" si="1"/>
        <v>3</v>
      </c>
      <c r="D80" s="18">
        <f t="shared" si="2"/>
        <v>1</v>
      </c>
      <c r="E80" s="97">
        <f>VLOOKUP($A80,'NP-15'!$A$3:$B$279,2,FALSE)</f>
        <v>6.2783823876218017E-2</v>
      </c>
      <c r="F80" s="98">
        <f t="shared" ca="1" si="3"/>
        <v>0.71816726266333819</v>
      </c>
      <c r="G80" s="53">
        <v>23</v>
      </c>
      <c r="H80" s="103">
        <v>4</v>
      </c>
      <c r="I80" s="103">
        <v>4</v>
      </c>
      <c r="J80" s="103">
        <v>0</v>
      </c>
      <c r="K80" s="104">
        <v>31</v>
      </c>
      <c r="L80">
        <f t="shared" si="4"/>
        <v>496</v>
      </c>
      <c r="M80">
        <f t="shared" si="5"/>
        <v>248</v>
      </c>
      <c r="O80" s="35">
        <f>VLOOKUP($A80,'SP-15'!$D$9:$G$316,3,FALSE)*($G80+$H80)/$K80+VLOOKUP($A80,'SP-15'!$M$9:$T$287,7,FALSE)*($I80+$J80)/$K80</f>
        <v>44.564516129032256</v>
      </c>
      <c r="P80" s="35">
        <f>VLOOKUP($A80,'NP-15'!$D$9:$G$316,3,FALSE)*($G80+$H80)/$K80+VLOOKUP($A80,'NP-15'!$M$9:$T$287,7,FALSE)*($I80+$J80)/$K80</f>
        <v>47.129032258064512</v>
      </c>
      <c r="Q80" s="35">
        <f>VLOOKUP($A80,'SP-15'!$D$9:$K$316,7,FALSE)</f>
        <v>30.25</v>
      </c>
      <c r="R80" s="35">
        <f>VLOOKUP($A80,'NP-15'!$D$9:$K$316,7,FALSE)</f>
        <v>32.450000000000003</v>
      </c>
      <c r="T80" s="35">
        <f t="shared" si="6"/>
        <v>45.846774193548384</v>
      </c>
      <c r="U80" s="35">
        <f t="shared" si="7"/>
        <v>31.35</v>
      </c>
    </row>
    <row r="81" spans="1:21">
      <c r="A81" s="102">
        <f t="shared" si="8"/>
        <v>38808</v>
      </c>
      <c r="B81" s="18">
        <f t="shared" si="0"/>
        <v>2006</v>
      </c>
      <c r="C81" s="18">
        <f t="shared" si="1"/>
        <v>4</v>
      </c>
      <c r="D81" s="18">
        <f t="shared" si="2"/>
        <v>2</v>
      </c>
      <c r="E81" s="97">
        <f>VLOOKUP($A81,'NP-15'!$A$3:$B$279,2,FALSE)</f>
        <v>6.281831052033901E-2</v>
      </c>
      <c r="F81" s="98">
        <f t="shared" ca="1" si="3"/>
        <v>0.71440011733052111</v>
      </c>
      <c r="G81" s="53">
        <v>20</v>
      </c>
      <c r="H81" s="103">
        <v>5</v>
      </c>
      <c r="I81" s="103">
        <v>5</v>
      </c>
      <c r="J81" s="103">
        <v>0</v>
      </c>
      <c r="K81" s="104">
        <v>30</v>
      </c>
      <c r="L81">
        <f t="shared" si="4"/>
        <v>480</v>
      </c>
      <c r="M81">
        <f t="shared" si="5"/>
        <v>240</v>
      </c>
      <c r="O81" s="35">
        <f>VLOOKUP($A81,'SP-15'!$D$9:$G$316,3,FALSE)*($G81+$H81)/$K81+VLOOKUP($A81,'SP-15'!$M$9:$T$287,7,FALSE)*($I81+$J81)/$K81</f>
        <v>43.8125</v>
      </c>
      <c r="P81" s="35">
        <f>VLOOKUP($A81,'NP-15'!$D$9:$G$316,3,FALSE)*($G81+$H81)/$K81+VLOOKUP($A81,'NP-15'!$M$9:$T$287,7,FALSE)*($I81+$J81)/$K81</f>
        <v>45.3</v>
      </c>
      <c r="Q81" s="35">
        <f>VLOOKUP($A81,'SP-15'!$D$9:$K$316,7,FALSE)</f>
        <v>29.25</v>
      </c>
      <c r="R81" s="35">
        <f>VLOOKUP($A81,'NP-15'!$D$9:$K$316,7,FALSE)</f>
        <v>32.450000000000003</v>
      </c>
      <c r="T81" s="35">
        <f t="shared" si="6"/>
        <v>44.556249999999999</v>
      </c>
      <c r="U81" s="35">
        <f t="shared" si="7"/>
        <v>30.85</v>
      </c>
    </row>
    <row r="82" spans="1:21">
      <c r="A82" s="102">
        <f t="shared" si="8"/>
        <v>38838</v>
      </c>
      <c r="B82" s="18">
        <f t="shared" ref="B82:B145" si="9">YEAR(A82)</f>
        <v>2006</v>
      </c>
      <c r="C82" s="18">
        <f t="shared" ref="C82:C145" si="10">MONTH(A82)</f>
        <v>5</v>
      </c>
      <c r="D82" s="18">
        <f t="shared" ref="D82:D145" si="11">IF(C82&lt;4,1,IF(C82&lt;7,2,IF(C82&lt;10,3,4)))</f>
        <v>2</v>
      </c>
      <c r="E82" s="97">
        <f>VLOOKUP($A82,'NP-15'!$A$3:$B$279,2,FALSE)</f>
        <v>6.2851684692445009E-2</v>
      </c>
      <c r="F82" s="98">
        <f t="shared" ref="F82:F145" ca="1" si="12">(1+E82/2)^(-2*(DATE(B83,C83,20)-$A$14)/365.25)</f>
        <v>0.71053266625566114</v>
      </c>
      <c r="G82" s="53">
        <v>22</v>
      </c>
      <c r="H82" s="103">
        <v>4</v>
      </c>
      <c r="I82" s="103">
        <v>4</v>
      </c>
      <c r="J82" s="103">
        <v>1</v>
      </c>
      <c r="K82" s="104">
        <v>31</v>
      </c>
      <c r="L82">
        <f t="shared" ref="L82:L145" si="13">K82*16</f>
        <v>496</v>
      </c>
      <c r="M82">
        <f t="shared" ref="M82:M145" si="14">K82*8</f>
        <v>248</v>
      </c>
      <c r="O82" s="35">
        <f>VLOOKUP($A82,'SP-15'!$D$9:$G$316,3,FALSE)*($G82+$H82)/$K82+VLOOKUP($A82,'SP-15'!$M$9:$T$287,7,FALSE)*($I82+$J82)/$K82</f>
        <v>45.721774193548391</v>
      </c>
      <c r="P82" s="35">
        <f>VLOOKUP($A82,'NP-15'!$D$9:$G$316,3,FALSE)*($G82+$H82)/$K82+VLOOKUP($A82,'NP-15'!$M$9:$T$287,7,FALSE)*($I82+$J82)/$K82</f>
        <v>46.948387096774191</v>
      </c>
      <c r="Q82" s="35">
        <f>VLOOKUP($A82,'SP-15'!$D$9:$K$316,7,FALSE)</f>
        <v>29.25</v>
      </c>
      <c r="R82" s="35">
        <f>VLOOKUP($A82,'NP-15'!$D$9:$K$316,7,FALSE)</f>
        <v>28.45</v>
      </c>
      <c r="T82" s="35">
        <f t="shared" ref="T82:T145" si="15">AVERAGE(O82:P82)</f>
        <v>46.335080645161291</v>
      </c>
      <c r="U82" s="35">
        <f t="shared" ref="U82:U145" si="16">AVERAGE(Q82:R82)</f>
        <v>28.85</v>
      </c>
    </row>
    <row r="83" spans="1:21">
      <c r="A83" s="102">
        <f t="shared" ref="A83:A146" si="17">EDATE(A82,1)</f>
        <v>38869</v>
      </c>
      <c r="B83" s="18">
        <f t="shared" si="9"/>
        <v>2006</v>
      </c>
      <c r="C83" s="18">
        <f t="shared" si="10"/>
        <v>6</v>
      </c>
      <c r="D83" s="18">
        <f t="shared" si="11"/>
        <v>2</v>
      </c>
      <c r="E83" s="97">
        <f>VLOOKUP($A83,'NP-15'!$A$3:$B$279,2,FALSE)</f>
        <v>6.2886171337343019E-2</v>
      </c>
      <c r="F83" s="98">
        <f t="shared" ca="1" si="12"/>
        <v>0.70679780600841335</v>
      </c>
      <c r="G83" s="53">
        <v>22</v>
      </c>
      <c r="H83" s="103">
        <v>4</v>
      </c>
      <c r="I83" s="103">
        <v>4</v>
      </c>
      <c r="J83" s="103">
        <v>0</v>
      </c>
      <c r="K83" s="104">
        <v>30</v>
      </c>
      <c r="L83">
        <f t="shared" si="13"/>
        <v>480</v>
      </c>
      <c r="M83">
        <f t="shared" si="14"/>
        <v>240</v>
      </c>
      <c r="O83" s="35">
        <f>VLOOKUP($A83,'SP-15'!$D$9:$G$316,3,FALSE)*($G83+$H83)/$K83+VLOOKUP($A83,'SP-15'!$M$9:$T$287,7,FALSE)*($I83+$J83)/$K83</f>
        <v>61.949999999999996</v>
      </c>
      <c r="P83" s="35">
        <f>VLOOKUP($A83,'NP-15'!$D$9:$G$316,3,FALSE)*($G83+$H83)/$K83+VLOOKUP($A83,'NP-15'!$M$9:$T$287,7,FALSE)*($I83+$J83)/$K83</f>
        <v>53.319999999999993</v>
      </c>
      <c r="Q83" s="35">
        <f>VLOOKUP($A83,'SP-15'!$D$9:$K$316,7,FALSE)</f>
        <v>27.25</v>
      </c>
      <c r="R83" s="35">
        <f>VLOOKUP($A83,'NP-15'!$D$9:$K$316,7,FALSE)</f>
        <v>31.45</v>
      </c>
      <c r="T83" s="35">
        <f t="shared" si="15"/>
        <v>57.634999999999991</v>
      </c>
      <c r="U83" s="35">
        <f t="shared" si="16"/>
        <v>29.35</v>
      </c>
    </row>
    <row r="84" spans="1:21">
      <c r="A84" s="102">
        <f t="shared" si="17"/>
        <v>38899</v>
      </c>
      <c r="B84" s="18">
        <f t="shared" si="9"/>
        <v>2006</v>
      </c>
      <c r="C84" s="18">
        <f t="shared" si="10"/>
        <v>7</v>
      </c>
      <c r="D84" s="18">
        <f t="shared" si="11"/>
        <v>3</v>
      </c>
      <c r="E84" s="97">
        <f>VLOOKUP($A84,'NP-15'!$A$3:$B$279,2,FALSE)</f>
        <v>6.2919545510201014E-2</v>
      </c>
      <c r="F84" s="98">
        <f t="shared" ca="1" si="12"/>
        <v>0.7029637905155558</v>
      </c>
      <c r="G84" s="53">
        <v>20</v>
      </c>
      <c r="H84" s="103">
        <v>5</v>
      </c>
      <c r="I84" s="103">
        <v>5</v>
      </c>
      <c r="J84" s="103">
        <v>1</v>
      </c>
      <c r="K84" s="104">
        <v>31</v>
      </c>
      <c r="L84">
        <f t="shared" si="13"/>
        <v>496</v>
      </c>
      <c r="M84">
        <f t="shared" si="14"/>
        <v>248</v>
      </c>
      <c r="O84" s="35">
        <f>VLOOKUP($A84,'SP-15'!$D$9:$G$316,3,FALSE)*($G84+$H84)/$K84+VLOOKUP($A84,'SP-15'!$M$9:$T$287,7,FALSE)*($I84+$J84)/$K84</f>
        <v>77.112903225806448</v>
      </c>
      <c r="P84" s="35">
        <f>VLOOKUP($A84,'NP-15'!$D$9:$G$316,3,FALSE)*($G84+$H84)/$K84+VLOOKUP($A84,'NP-15'!$M$9:$T$287,7,FALSE)*($I84+$J84)/$K84</f>
        <v>74.008064516129025</v>
      </c>
      <c r="Q84" s="35">
        <f>VLOOKUP($A84,'SP-15'!$D$9:$K$316,7,FALSE)</f>
        <v>41.25</v>
      </c>
      <c r="R84" s="35">
        <f>VLOOKUP($A84,'NP-15'!$D$9:$K$316,7,FALSE)</f>
        <v>37.549999999999997</v>
      </c>
      <c r="T84" s="35">
        <f t="shared" si="15"/>
        <v>75.560483870967744</v>
      </c>
      <c r="U84" s="35">
        <f t="shared" si="16"/>
        <v>39.4</v>
      </c>
    </row>
    <row r="85" spans="1:21">
      <c r="A85" s="102">
        <f t="shared" si="17"/>
        <v>38930</v>
      </c>
      <c r="B85" s="18">
        <f t="shared" si="9"/>
        <v>2006</v>
      </c>
      <c r="C85" s="18">
        <f t="shared" si="10"/>
        <v>8</v>
      </c>
      <c r="D85" s="18">
        <f t="shared" si="11"/>
        <v>3</v>
      </c>
      <c r="E85" s="97">
        <f>VLOOKUP($A85,'NP-15'!$A$3:$B$279,2,FALSE)</f>
        <v>6.2954032155875014E-2</v>
      </c>
      <c r="F85" s="98">
        <f t="shared" ca="1" si="12"/>
        <v>0.6991423807411079</v>
      </c>
      <c r="G85" s="53">
        <v>23</v>
      </c>
      <c r="H85" s="103">
        <v>4</v>
      </c>
      <c r="I85" s="103">
        <v>4</v>
      </c>
      <c r="J85" s="103">
        <v>0</v>
      </c>
      <c r="K85" s="104">
        <v>31</v>
      </c>
      <c r="L85">
        <f t="shared" si="13"/>
        <v>496</v>
      </c>
      <c r="M85">
        <f t="shared" si="14"/>
        <v>248</v>
      </c>
      <c r="O85" s="35">
        <f>VLOOKUP($A85,'SP-15'!$D$9:$G$316,3,FALSE)*($G85+$H85)/$K85+VLOOKUP($A85,'SP-15'!$M$9:$T$287,7,FALSE)*($I85+$J85)/$K85</f>
        <v>84.193548387096769</v>
      </c>
      <c r="P85" s="35">
        <f>VLOOKUP($A85,'NP-15'!$D$9:$G$316,3,FALSE)*($G85+$H85)/$K85+VLOOKUP($A85,'NP-15'!$M$9:$T$287,7,FALSE)*($I85+$J85)/$K85</f>
        <v>86.806451612903231</v>
      </c>
      <c r="Q85" s="35">
        <f>VLOOKUP($A85,'SP-15'!$D$9:$K$316,7,FALSE)</f>
        <v>45.25</v>
      </c>
      <c r="R85" s="35">
        <f>VLOOKUP($A85,'NP-15'!$D$9:$K$316,7,FALSE)</f>
        <v>39.549999999999997</v>
      </c>
      <c r="T85" s="35">
        <f t="shared" si="15"/>
        <v>85.5</v>
      </c>
      <c r="U85" s="35">
        <f t="shared" si="16"/>
        <v>42.4</v>
      </c>
    </row>
    <row r="86" spans="1:21">
      <c r="A86" s="102">
        <f t="shared" si="17"/>
        <v>38961</v>
      </c>
      <c r="B86" s="18">
        <f t="shared" si="9"/>
        <v>2006</v>
      </c>
      <c r="C86" s="18">
        <f t="shared" si="10"/>
        <v>9</v>
      </c>
      <c r="D86" s="18">
        <f t="shared" si="11"/>
        <v>3</v>
      </c>
      <c r="E86" s="97">
        <f>VLOOKUP($A86,'NP-15'!$A$3:$B$279,2,FALSE)</f>
        <v>6.2988518801944005E-2</v>
      </c>
      <c r="F86" s="98">
        <f t="shared" ca="1" si="12"/>
        <v>0.69545587430355382</v>
      </c>
      <c r="G86" s="53">
        <v>20</v>
      </c>
      <c r="H86" s="103">
        <v>5</v>
      </c>
      <c r="I86" s="103">
        <v>4</v>
      </c>
      <c r="J86" s="103">
        <v>1</v>
      </c>
      <c r="K86" s="104">
        <v>30</v>
      </c>
      <c r="L86">
        <f t="shared" si="13"/>
        <v>480</v>
      </c>
      <c r="M86">
        <f t="shared" si="14"/>
        <v>240</v>
      </c>
      <c r="O86" s="35">
        <f>VLOOKUP($A86,'SP-15'!$D$9:$G$316,3,FALSE)*($G86+$H86)/$K86+VLOOKUP($A86,'SP-15'!$M$9:$T$287,7,FALSE)*($I86+$J86)/$K86</f>
        <v>76.708333333333343</v>
      </c>
      <c r="P86" s="35">
        <f>VLOOKUP($A86,'NP-15'!$D$9:$G$316,3,FALSE)*($G86+$H86)/$K86+VLOOKUP($A86,'NP-15'!$M$9:$T$287,7,FALSE)*($I86+$J86)/$K86</f>
        <v>75.145833333333343</v>
      </c>
      <c r="Q86" s="35">
        <f>VLOOKUP($A86,'SP-15'!$D$9:$K$316,7,FALSE)</f>
        <v>42.25</v>
      </c>
      <c r="R86" s="35">
        <f>VLOOKUP($A86,'NP-15'!$D$9:$K$316,7,FALSE)</f>
        <v>37.549999999999997</v>
      </c>
      <c r="T86" s="35">
        <f t="shared" si="15"/>
        <v>75.927083333333343</v>
      </c>
      <c r="U86" s="35">
        <f t="shared" si="16"/>
        <v>39.9</v>
      </c>
    </row>
    <row r="87" spans="1:21">
      <c r="A87" s="102">
        <f t="shared" si="17"/>
        <v>38991</v>
      </c>
      <c r="B87" s="18">
        <f t="shared" si="9"/>
        <v>2006</v>
      </c>
      <c r="C87" s="18">
        <f t="shared" si="10"/>
        <v>10</v>
      </c>
      <c r="D87" s="18">
        <f t="shared" si="11"/>
        <v>4</v>
      </c>
      <c r="E87" s="97">
        <f>VLOOKUP($A87,'NP-15'!$A$3:$B$279,2,FALSE)</f>
        <v>6.3021892975935009E-2</v>
      </c>
      <c r="F87" s="98">
        <f t="shared" ca="1" si="12"/>
        <v>0.69167192736375571</v>
      </c>
      <c r="G87" s="53">
        <v>22</v>
      </c>
      <c r="H87" s="103">
        <v>4</v>
      </c>
      <c r="I87" s="103">
        <v>5</v>
      </c>
      <c r="J87" s="103">
        <v>0</v>
      </c>
      <c r="K87" s="104">
        <v>31</v>
      </c>
      <c r="L87">
        <f t="shared" si="13"/>
        <v>496</v>
      </c>
      <c r="M87">
        <f t="shared" si="14"/>
        <v>248</v>
      </c>
      <c r="O87" s="35">
        <f>VLOOKUP($A87,'SP-15'!$D$9:$G$316,3,FALSE)*($G87+$H87)/$K87+VLOOKUP($A87,'SP-15'!$M$9:$T$287,7,FALSE)*($I87+$J87)/$K87</f>
        <v>56.075403225806447</v>
      </c>
      <c r="P87" s="35">
        <f>VLOOKUP($A87,'NP-15'!$D$9:$G$316,3,FALSE)*($G87+$H87)/$K87+VLOOKUP($A87,'NP-15'!$M$9:$T$287,7,FALSE)*($I87+$J87)/$K87</f>
        <v>51.733870967741936</v>
      </c>
      <c r="Q87" s="35">
        <f>VLOOKUP($A87,'SP-15'!$D$9:$K$316,7,FALSE)</f>
        <v>35.25</v>
      </c>
      <c r="R87" s="35">
        <f>VLOOKUP($A87,'NP-15'!$D$9:$K$316,7,FALSE)</f>
        <v>34.450000000000003</v>
      </c>
      <c r="T87" s="35">
        <f t="shared" si="15"/>
        <v>53.904637096774195</v>
      </c>
      <c r="U87" s="35">
        <f t="shared" si="16"/>
        <v>34.85</v>
      </c>
    </row>
    <row r="88" spans="1:21">
      <c r="A88" s="102">
        <f t="shared" si="17"/>
        <v>39022</v>
      </c>
      <c r="B88" s="18">
        <f t="shared" si="9"/>
        <v>2006</v>
      </c>
      <c r="C88" s="18">
        <f t="shared" si="10"/>
        <v>11</v>
      </c>
      <c r="D88" s="18">
        <f t="shared" si="11"/>
        <v>4</v>
      </c>
      <c r="E88" s="97">
        <f>VLOOKUP($A88,'NP-15'!$A$3:$B$279,2,FALSE)</f>
        <v>6.3056379622780004E-2</v>
      </c>
      <c r="F88" s="98">
        <f t="shared" ca="1" si="12"/>
        <v>0.68801725687653281</v>
      </c>
      <c r="G88" s="53">
        <v>21</v>
      </c>
      <c r="H88" s="103">
        <v>4</v>
      </c>
      <c r="I88" s="103">
        <v>4</v>
      </c>
      <c r="J88" s="103">
        <v>1</v>
      </c>
      <c r="K88" s="104">
        <v>30</v>
      </c>
      <c r="L88">
        <f t="shared" si="13"/>
        <v>480</v>
      </c>
      <c r="M88">
        <f t="shared" si="14"/>
        <v>240</v>
      </c>
      <c r="O88" s="35">
        <f>VLOOKUP($A88,'SP-15'!$D$9:$G$316,3,FALSE)*($G88+$H88)/$K88+VLOOKUP($A88,'SP-15'!$M$9:$T$287,7,FALSE)*($I88+$J88)/$K88</f>
        <v>44.456249999999997</v>
      </c>
      <c r="P88" s="35">
        <f>VLOOKUP($A88,'NP-15'!$D$9:$G$316,3,FALSE)*($G88+$H88)/$K88+VLOOKUP($A88,'NP-15'!$M$9:$T$287,7,FALSE)*($I88+$J88)/$K88</f>
        <v>49.458333333333336</v>
      </c>
      <c r="Q88" s="35">
        <f>VLOOKUP($A88,'SP-15'!$D$9:$K$316,7,FALSE)</f>
        <v>30.25</v>
      </c>
      <c r="R88" s="35">
        <f>VLOOKUP($A88,'NP-15'!$D$9:$K$316,7,FALSE)</f>
        <v>31.45</v>
      </c>
      <c r="T88" s="35">
        <f t="shared" si="15"/>
        <v>46.957291666666663</v>
      </c>
      <c r="U88" s="35">
        <f t="shared" si="16"/>
        <v>30.85</v>
      </c>
    </row>
    <row r="89" spans="1:21">
      <c r="A89" s="102">
        <f t="shared" si="17"/>
        <v>39052</v>
      </c>
      <c r="B89" s="18">
        <f t="shared" si="9"/>
        <v>2006</v>
      </c>
      <c r="C89" s="18">
        <f t="shared" si="10"/>
        <v>12</v>
      </c>
      <c r="D89" s="18">
        <f t="shared" si="11"/>
        <v>4</v>
      </c>
      <c r="E89" s="97">
        <f>VLOOKUP($A89,'NP-15'!$A$3:$B$279,2,FALSE)</f>
        <v>6.3089753797522005E-2</v>
      </c>
      <c r="F89" s="98">
        <f t="shared" ca="1" si="12"/>
        <v>0.68426626939151225</v>
      </c>
      <c r="G89" s="53">
        <v>20</v>
      </c>
      <c r="H89" s="103">
        <v>5</v>
      </c>
      <c r="I89" s="103">
        <v>5</v>
      </c>
      <c r="J89" s="103">
        <v>1</v>
      </c>
      <c r="K89" s="104">
        <v>31</v>
      </c>
      <c r="L89">
        <f t="shared" si="13"/>
        <v>496</v>
      </c>
      <c r="M89">
        <f t="shared" si="14"/>
        <v>248</v>
      </c>
      <c r="O89" s="35">
        <f>VLOOKUP($A89,'SP-15'!$D$9:$G$316,3,FALSE)*($G89+$H89)/$K89+VLOOKUP($A89,'SP-15'!$M$9:$T$287,7,FALSE)*($I89+$J89)/$K89</f>
        <v>43.48951612903226</v>
      </c>
      <c r="P89" s="35">
        <f>VLOOKUP($A89,'NP-15'!$D$9:$G$316,3,FALSE)*($G89+$H89)/$K89+VLOOKUP($A89,'NP-15'!$M$9:$T$287,7,FALSE)*($I89+$J89)/$K89</f>
        <v>48.870967741935488</v>
      </c>
      <c r="Q89" s="35">
        <f>VLOOKUP($A89,'SP-15'!$D$9:$K$316,7,FALSE)</f>
        <v>30.25</v>
      </c>
      <c r="R89" s="35">
        <f>VLOOKUP($A89,'NP-15'!$D$9:$K$316,7,FALSE)</f>
        <v>31.45</v>
      </c>
      <c r="T89" s="35">
        <f t="shared" si="15"/>
        <v>46.180241935483878</v>
      </c>
      <c r="U89" s="35">
        <f t="shared" si="16"/>
        <v>30.85</v>
      </c>
    </row>
    <row r="90" spans="1:21">
      <c r="A90" s="102">
        <f t="shared" si="17"/>
        <v>39083</v>
      </c>
      <c r="B90" s="18">
        <f t="shared" si="9"/>
        <v>2007</v>
      </c>
      <c r="C90" s="18">
        <f t="shared" si="10"/>
        <v>1</v>
      </c>
      <c r="D90" s="18">
        <f t="shared" si="11"/>
        <v>1</v>
      </c>
      <c r="E90" s="97">
        <f>VLOOKUP($A90,'NP-15'!$A$3:$B$279,2,FALSE)</f>
        <v>6.3124240445144017E-2</v>
      </c>
      <c r="F90" s="98">
        <f t="shared" ca="1" si="12"/>
        <v>0.68052745147875182</v>
      </c>
      <c r="G90" s="53">
        <v>22</v>
      </c>
      <c r="H90" s="103">
        <v>4</v>
      </c>
      <c r="I90" s="103">
        <v>4</v>
      </c>
      <c r="J90" s="103">
        <v>1</v>
      </c>
      <c r="K90" s="104">
        <v>31</v>
      </c>
      <c r="L90">
        <f t="shared" si="13"/>
        <v>496</v>
      </c>
      <c r="M90">
        <f t="shared" si="14"/>
        <v>248</v>
      </c>
      <c r="O90" s="35">
        <f>VLOOKUP($A90,'SP-15'!$D$9:$G$316,3,FALSE)*($G90+$H90)/$K90+VLOOKUP($A90,'SP-15'!$M$9:$T$287,7,FALSE)*($I90+$J90)/$K90</f>
        <v>47.895161290322577</v>
      </c>
      <c r="P90" s="35">
        <f>VLOOKUP($A90,'NP-15'!$D$9:$G$316,3,FALSE)*($G90+$H90)/$K90+VLOOKUP($A90,'NP-15'!$M$9:$T$287,7,FALSE)*($I90+$J90)/$K90</f>
        <v>51.495967741935488</v>
      </c>
      <c r="Q90" s="35">
        <f>VLOOKUP($A90,'SP-15'!$D$9:$K$316,7,FALSE)</f>
        <v>31.15</v>
      </c>
      <c r="R90" s="35">
        <f>VLOOKUP($A90,'NP-15'!$D$9:$K$316,7,FALSE)</f>
        <v>35.450000000000003</v>
      </c>
      <c r="T90" s="35">
        <f t="shared" si="15"/>
        <v>49.695564516129032</v>
      </c>
      <c r="U90" s="35">
        <f t="shared" si="16"/>
        <v>33.299999999999997</v>
      </c>
    </row>
    <row r="91" spans="1:21">
      <c r="A91" s="102">
        <f t="shared" si="17"/>
        <v>39114</v>
      </c>
      <c r="B91" s="18">
        <f t="shared" si="9"/>
        <v>2007</v>
      </c>
      <c r="C91" s="18">
        <f t="shared" si="10"/>
        <v>2</v>
      </c>
      <c r="D91" s="18">
        <f t="shared" si="11"/>
        <v>1</v>
      </c>
      <c r="E91" s="97">
        <f>VLOOKUP($A91,'NP-15'!$A$3:$B$279,2,FALSE)</f>
        <v>6.3158727093161005E-2</v>
      </c>
      <c r="F91" s="98">
        <f t="shared" ca="1" si="12"/>
        <v>0.67715098030855558</v>
      </c>
      <c r="G91" s="53">
        <v>20</v>
      </c>
      <c r="H91" s="103">
        <v>4</v>
      </c>
      <c r="I91" s="103">
        <v>4</v>
      </c>
      <c r="J91" s="103">
        <v>0</v>
      </c>
      <c r="K91" s="104">
        <v>28</v>
      </c>
      <c r="L91">
        <f t="shared" si="13"/>
        <v>448</v>
      </c>
      <c r="M91">
        <f t="shared" si="14"/>
        <v>224</v>
      </c>
      <c r="O91" s="35">
        <f>VLOOKUP($A91,'SP-15'!$D$9:$G$316,3,FALSE)*($G91+$H91)/$K91+VLOOKUP($A91,'SP-15'!$M$9:$T$287,7,FALSE)*($I91+$J91)/$K91</f>
        <v>45.964285714285715</v>
      </c>
      <c r="P91" s="35">
        <f>VLOOKUP($A91,'NP-15'!$D$9:$G$316,3,FALSE)*($G91+$H91)/$K91+VLOOKUP($A91,'NP-15'!$M$9:$T$287,7,FALSE)*($I91+$J91)/$K91</f>
        <v>48.696428571428569</v>
      </c>
      <c r="Q91" s="35">
        <f>VLOOKUP($A91,'SP-15'!$D$9:$K$316,7,FALSE)</f>
        <v>30.25</v>
      </c>
      <c r="R91" s="35">
        <f>VLOOKUP($A91,'NP-15'!$D$9:$K$316,7,FALSE)</f>
        <v>34.450000000000003</v>
      </c>
      <c r="T91" s="35">
        <f t="shared" si="15"/>
        <v>47.330357142857139</v>
      </c>
      <c r="U91" s="35">
        <f t="shared" si="16"/>
        <v>32.35</v>
      </c>
    </row>
    <row r="92" spans="1:21">
      <c r="A92" s="102">
        <f t="shared" si="17"/>
        <v>39142</v>
      </c>
      <c r="B92" s="18">
        <f t="shared" si="9"/>
        <v>2007</v>
      </c>
      <c r="C92" s="18">
        <f t="shared" si="10"/>
        <v>3</v>
      </c>
      <c r="D92" s="18">
        <f t="shared" si="11"/>
        <v>1</v>
      </c>
      <c r="E92" s="97">
        <f>VLOOKUP($A92,'NP-15'!$A$3:$B$279,2,FALSE)</f>
        <v>6.3189876323966013E-2</v>
      </c>
      <c r="F92" s="98">
        <f t="shared" ca="1" si="12"/>
        <v>0.67345743135692349</v>
      </c>
      <c r="G92" s="53">
        <v>22</v>
      </c>
      <c r="H92" s="103">
        <v>5</v>
      </c>
      <c r="I92" s="103">
        <v>4</v>
      </c>
      <c r="J92" s="103">
        <v>0</v>
      </c>
      <c r="K92" s="104">
        <v>31</v>
      </c>
      <c r="L92">
        <f t="shared" si="13"/>
        <v>496</v>
      </c>
      <c r="M92">
        <f t="shared" si="14"/>
        <v>248</v>
      </c>
      <c r="O92" s="35">
        <f>VLOOKUP($A92,'SP-15'!$D$9:$G$316,3,FALSE)*($G92+$H92)/$K92+VLOOKUP($A92,'SP-15'!$M$9:$T$287,7,FALSE)*($I92+$J92)/$K92</f>
        <v>44.806451612903224</v>
      </c>
      <c r="P92" s="35">
        <f>VLOOKUP($A92,'NP-15'!$D$9:$G$316,3,FALSE)*($G92+$H92)/$K92+VLOOKUP($A92,'NP-15'!$M$9:$T$287,7,FALSE)*($I92+$J92)/$K92</f>
        <v>47.129032258064512</v>
      </c>
      <c r="Q92" s="35">
        <f>VLOOKUP($A92,'SP-15'!$D$9:$K$316,7,FALSE)</f>
        <v>30.25</v>
      </c>
      <c r="R92" s="35">
        <f>VLOOKUP($A92,'NP-15'!$D$9:$K$316,7,FALSE)</f>
        <v>32.450000000000003</v>
      </c>
      <c r="T92" s="35">
        <f t="shared" si="15"/>
        <v>45.967741935483872</v>
      </c>
      <c r="U92" s="35">
        <f t="shared" si="16"/>
        <v>31.35</v>
      </c>
    </row>
    <row r="93" spans="1:21">
      <c r="A93" s="102">
        <f t="shared" si="17"/>
        <v>39173</v>
      </c>
      <c r="B93" s="18">
        <f t="shared" si="9"/>
        <v>2007</v>
      </c>
      <c r="C93" s="18">
        <f t="shared" si="10"/>
        <v>4</v>
      </c>
      <c r="D93" s="18">
        <f t="shared" si="11"/>
        <v>2</v>
      </c>
      <c r="E93" s="97">
        <f>VLOOKUP($A93,'NP-15'!$A$3:$B$279,2,FALSE)</f>
        <v>6.3224362972732998E-2</v>
      </c>
      <c r="F93" s="98">
        <f t="shared" ca="1" si="12"/>
        <v>0.66988079571619463</v>
      </c>
      <c r="G93" s="53">
        <v>21</v>
      </c>
      <c r="H93" s="103">
        <v>4</v>
      </c>
      <c r="I93" s="103">
        <v>5</v>
      </c>
      <c r="J93" s="103">
        <v>0</v>
      </c>
      <c r="K93" s="104">
        <v>30</v>
      </c>
      <c r="L93">
        <f t="shared" si="13"/>
        <v>480</v>
      </c>
      <c r="M93">
        <f t="shared" si="14"/>
        <v>240</v>
      </c>
      <c r="O93" s="35">
        <f>VLOOKUP($A93,'SP-15'!$D$9:$G$316,3,FALSE)*($G93+$H93)/$K93+VLOOKUP($A93,'SP-15'!$M$9:$T$287,7,FALSE)*($I93+$J93)/$K93</f>
        <v>44.052083333333336</v>
      </c>
      <c r="P93" s="35">
        <f>VLOOKUP($A93,'NP-15'!$D$9:$G$316,3,FALSE)*($G93+$H93)/$K93+VLOOKUP($A93,'NP-15'!$M$9:$T$287,7,FALSE)*($I93+$J93)/$K93</f>
        <v>45.3</v>
      </c>
      <c r="Q93" s="35">
        <f>VLOOKUP($A93,'SP-15'!$D$9:$K$316,7,FALSE)</f>
        <v>29.25</v>
      </c>
      <c r="R93" s="35">
        <f>VLOOKUP($A93,'NP-15'!$D$9:$K$316,7,FALSE)</f>
        <v>32.450000000000003</v>
      </c>
      <c r="T93" s="35">
        <f t="shared" si="15"/>
        <v>44.676041666666663</v>
      </c>
      <c r="U93" s="35">
        <f t="shared" si="16"/>
        <v>30.85</v>
      </c>
    </row>
    <row r="94" spans="1:21">
      <c r="A94" s="102">
        <f t="shared" si="17"/>
        <v>39203</v>
      </c>
      <c r="B94" s="18">
        <f t="shared" si="9"/>
        <v>2007</v>
      </c>
      <c r="C94" s="18">
        <f t="shared" si="10"/>
        <v>5</v>
      </c>
      <c r="D94" s="18">
        <f t="shared" si="11"/>
        <v>2</v>
      </c>
      <c r="E94" s="97">
        <f>VLOOKUP($A94,'NP-15'!$A$3:$B$279,2,FALSE)</f>
        <v>6.3257737149335011E-2</v>
      </c>
      <c r="F94" s="98">
        <f t="shared" ca="1" si="12"/>
        <v>0.66621057859262067</v>
      </c>
      <c r="G94" s="53">
        <v>22</v>
      </c>
      <c r="H94" s="103">
        <v>4</v>
      </c>
      <c r="I94" s="103">
        <v>4</v>
      </c>
      <c r="J94" s="103">
        <v>1</v>
      </c>
      <c r="K94" s="104">
        <v>31</v>
      </c>
      <c r="L94">
        <f t="shared" si="13"/>
        <v>496</v>
      </c>
      <c r="M94">
        <f t="shared" si="14"/>
        <v>248</v>
      </c>
      <c r="O94" s="35">
        <f>VLOOKUP($A94,'SP-15'!$D$9:$G$316,3,FALSE)*($G94+$H94)/$K94+VLOOKUP($A94,'SP-15'!$M$9:$T$287,7,FALSE)*($I94+$J94)/$K94</f>
        <v>45.961693548387096</v>
      </c>
      <c r="P94" s="35">
        <f>VLOOKUP($A94,'NP-15'!$D$9:$G$316,3,FALSE)*($G94+$H94)/$K94+VLOOKUP($A94,'NP-15'!$M$9:$T$287,7,FALSE)*($I94+$J94)/$K94</f>
        <v>46.948387096774191</v>
      </c>
      <c r="Q94" s="35">
        <f>VLOOKUP($A94,'SP-15'!$D$9:$K$316,7,FALSE)</f>
        <v>29.25</v>
      </c>
      <c r="R94" s="35">
        <f>VLOOKUP($A94,'NP-15'!$D$9:$K$316,7,FALSE)</f>
        <v>28.45</v>
      </c>
      <c r="T94" s="35">
        <f t="shared" si="15"/>
        <v>46.455040322580643</v>
      </c>
      <c r="U94" s="35">
        <f t="shared" si="16"/>
        <v>28.85</v>
      </c>
    </row>
    <row r="95" spans="1:21">
      <c r="A95" s="102">
        <f t="shared" si="17"/>
        <v>39234</v>
      </c>
      <c r="B95" s="18">
        <f t="shared" si="9"/>
        <v>2007</v>
      </c>
      <c r="C95" s="18">
        <f t="shared" si="10"/>
        <v>6</v>
      </c>
      <c r="D95" s="18">
        <f t="shared" si="11"/>
        <v>2</v>
      </c>
      <c r="E95" s="97">
        <f>VLOOKUP($A95,'NP-15'!$A$3:$B$279,2,FALSE)</f>
        <v>6.3292223798879013E-2</v>
      </c>
      <c r="F95" s="98">
        <f t="shared" ca="1" si="12"/>
        <v>0.66266515459744002</v>
      </c>
      <c r="G95" s="53">
        <v>21</v>
      </c>
      <c r="H95" s="103">
        <v>5</v>
      </c>
      <c r="I95" s="103">
        <v>4</v>
      </c>
      <c r="J95" s="103">
        <v>0</v>
      </c>
      <c r="K95" s="104">
        <v>30</v>
      </c>
      <c r="L95">
        <f t="shared" si="13"/>
        <v>480</v>
      </c>
      <c r="M95">
        <f t="shared" si="14"/>
        <v>240</v>
      </c>
      <c r="O95" s="35">
        <f>VLOOKUP($A95,'SP-15'!$D$9:$G$316,3,FALSE)*($G95+$H95)/$K95+VLOOKUP($A95,'SP-15'!$M$9:$T$287,7,FALSE)*($I95+$J95)/$K95</f>
        <v>62.191666666666663</v>
      </c>
      <c r="P95" s="35">
        <f>VLOOKUP($A95,'NP-15'!$D$9:$G$316,3,FALSE)*($G95+$H95)/$K95+VLOOKUP($A95,'NP-15'!$M$9:$T$287,7,FALSE)*($I95+$J95)/$K95</f>
        <v>53.319999999999993</v>
      </c>
      <c r="Q95" s="35">
        <f>VLOOKUP($A95,'SP-15'!$D$9:$K$316,7,FALSE)</f>
        <v>27.25</v>
      </c>
      <c r="R95" s="35">
        <f>VLOOKUP($A95,'NP-15'!$D$9:$K$316,7,FALSE)</f>
        <v>31.45</v>
      </c>
      <c r="T95" s="35">
        <f t="shared" si="15"/>
        <v>57.755833333333328</v>
      </c>
      <c r="U95" s="35">
        <f t="shared" si="16"/>
        <v>29.35</v>
      </c>
    </row>
    <row r="96" spans="1:21">
      <c r="A96" s="102">
        <f t="shared" si="17"/>
        <v>39264</v>
      </c>
      <c r="B96" s="18">
        <f t="shared" si="9"/>
        <v>2007</v>
      </c>
      <c r="C96" s="18">
        <f t="shared" si="10"/>
        <v>7</v>
      </c>
      <c r="D96" s="18">
        <f t="shared" si="11"/>
        <v>3</v>
      </c>
      <c r="E96" s="97">
        <f>VLOOKUP($A96,'NP-15'!$A$3:$B$279,2,FALSE)</f>
        <v>6.3325597976233008E-2</v>
      </c>
      <c r="F96" s="98">
        <f t="shared" ca="1" si="12"/>
        <v>0.65902723594621937</v>
      </c>
      <c r="G96" s="53">
        <v>21</v>
      </c>
      <c r="H96" s="103">
        <v>4</v>
      </c>
      <c r="I96" s="103">
        <v>5</v>
      </c>
      <c r="J96" s="103">
        <v>1</v>
      </c>
      <c r="K96" s="104">
        <v>31</v>
      </c>
      <c r="L96">
        <f t="shared" si="13"/>
        <v>496</v>
      </c>
      <c r="M96">
        <f t="shared" si="14"/>
        <v>248</v>
      </c>
      <c r="O96" s="35">
        <f>VLOOKUP($A96,'SP-15'!$D$9:$G$316,3,FALSE)*($G96+$H96)/$K96+VLOOKUP($A96,'SP-15'!$M$9:$T$287,7,FALSE)*($I96+$J96)/$K96</f>
        <v>76.637096774193552</v>
      </c>
      <c r="P96" s="35">
        <f>VLOOKUP($A96,'NP-15'!$D$9:$G$316,3,FALSE)*($G96+$H96)/$K96+VLOOKUP($A96,'NP-15'!$M$9:$T$287,7,FALSE)*($I96+$J96)/$K96</f>
        <v>72.58064516129032</v>
      </c>
      <c r="Q96" s="35">
        <f>VLOOKUP($A96,'SP-15'!$D$9:$K$316,7,FALSE)</f>
        <v>41.25</v>
      </c>
      <c r="R96" s="35">
        <f>VLOOKUP($A96,'NP-15'!$D$9:$K$316,7,FALSE)</f>
        <v>36.049999999999997</v>
      </c>
      <c r="T96" s="35">
        <f t="shared" si="15"/>
        <v>74.608870967741936</v>
      </c>
      <c r="U96" s="35">
        <f t="shared" si="16"/>
        <v>38.65</v>
      </c>
    </row>
    <row r="97" spans="1:21">
      <c r="A97" s="102">
        <f t="shared" si="17"/>
        <v>39295</v>
      </c>
      <c r="B97" s="18">
        <f t="shared" si="9"/>
        <v>2007</v>
      </c>
      <c r="C97" s="18">
        <f t="shared" si="10"/>
        <v>8</v>
      </c>
      <c r="D97" s="18">
        <f t="shared" si="11"/>
        <v>3</v>
      </c>
      <c r="E97" s="97">
        <f>VLOOKUP($A97,'NP-15'!$A$3:$B$279,2,FALSE)</f>
        <v>6.3360084626553015E-2</v>
      </c>
      <c r="F97" s="98">
        <f t="shared" ca="1" si="12"/>
        <v>0.65540090511856453</v>
      </c>
      <c r="G97" s="53">
        <v>23</v>
      </c>
      <c r="H97" s="103">
        <v>4</v>
      </c>
      <c r="I97" s="103">
        <v>4</v>
      </c>
      <c r="J97" s="103">
        <v>0</v>
      </c>
      <c r="K97" s="104">
        <v>31</v>
      </c>
      <c r="L97">
        <f t="shared" si="13"/>
        <v>496</v>
      </c>
      <c r="M97">
        <f t="shared" si="14"/>
        <v>248</v>
      </c>
      <c r="O97" s="35">
        <f>VLOOKUP($A97,'SP-15'!$D$9:$G$316,3,FALSE)*($G97+$H97)/$K97+VLOOKUP($A97,'SP-15'!$M$9:$T$287,7,FALSE)*($I97+$J97)/$K97</f>
        <v>83.709677419354833</v>
      </c>
      <c r="P97" s="35">
        <f>VLOOKUP($A97,'NP-15'!$D$9:$G$316,3,FALSE)*($G97+$H97)/$K97+VLOOKUP($A97,'NP-15'!$M$9:$T$287,7,FALSE)*($I97+$J97)/$K97</f>
        <v>85.354838709677423</v>
      </c>
      <c r="Q97" s="35">
        <f>VLOOKUP($A97,'SP-15'!$D$9:$K$316,7,FALSE)</f>
        <v>45.25</v>
      </c>
      <c r="R97" s="35">
        <f>VLOOKUP($A97,'NP-15'!$D$9:$K$316,7,FALSE)</f>
        <v>38.049999999999997</v>
      </c>
      <c r="T97" s="35">
        <f t="shared" si="15"/>
        <v>84.532258064516128</v>
      </c>
      <c r="U97" s="35">
        <f t="shared" si="16"/>
        <v>41.65</v>
      </c>
    </row>
    <row r="98" spans="1:21">
      <c r="A98" s="102">
        <f t="shared" si="17"/>
        <v>39326</v>
      </c>
      <c r="B98" s="18">
        <f t="shared" si="9"/>
        <v>2007</v>
      </c>
      <c r="C98" s="18">
        <f t="shared" si="10"/>
        <v>9</v>
      </c>
      <c r="D98" s="18">
        <f t="shared" si="11"/>
        <v>3</v>
      </c>
      <c r="E98" s="97">
        <f>VLOOKUP($A98,'NP-15'!$A$3:$B$279,2,FALSE)</f>
        <v>6.3394571277267012E-2</v>
      </c>
      <c r="F98" s="98">
        <f t="shared" ca="1" si="12"/>
        <v>0.65190221399421078</v>
      </c>
      <c r="G98" s="53">
        <v>19</v>
      </c>
      <c r="H98" s="103">
        <v>5</v>
      </c>
      <c r="I98" s="103">
        <v>5</v>
      </c>
      <c r="J98" s="103">
        <v>1</v>
      </c>
      <c r="K98" s="104">
        <v>30</v>
      </c>
      <c r="L98">
        <f t="shared" si="13"/>
        <v>480</v>
      </c>
      <c r="M98">
        <f t="shared" si="14"/>
        <v>240</v>
      </c>
      <c r="O98" s="35">
        <f>VLOOKUP($A98,'SP-15'!$D$9:$G$316,3,FALSE)*($G98+$H98)/$K98+VLOOKUP($A98,'SP-15'!$M$9:$T$287,7,FALSE)*($I98+$J98)/$K98</f>
        <v>76.375</v>
      </c>
      <c r="P98" s="35">
        <f>VLOOKUP($A98,'NP-15'!$D$9:$G$316,3,FALSE)*($G98+$H98)/$K98+VLOOKUP($A98,'NP-15'!$M$9:$T$287,7,FALSE)*($I98+$J98)/$K98</f>
        <v>73.849999999999994</v>
      </c>
      <c r="Q98" s="35">
        <f>VLOOKUP($A98,'SP-15'!$D$9:$K$316,7,FALSE)</f>
        <v>42.25</v>
      </c>
      <c r="R98" s="35">
        <f>VLOOKUP($A98,'NP-15'!$D$9:$K$316,7,FALSE)</f>
        <v>36.049999999999997</v>
      </c>
      <c r="T98" s="35">
        <f t="shared" si="15"/>
        <v>75.112499999999997</v>
      </c>
      <c r="U98" s="35">
        <f t="shared" si="16"/>
        <v>39.15</v>
      </c>
    </row>
    <row r="99" spans="1:21">
      <c r="A99" s="102">
        <f t="shared" si="17"/>
        <v>39356</v>
      </c>
      <c r="B99" s="18">
        <f t="shared" si="9"/>
        <v>2007</v>
      </c>
      <c r="C99" s="18">
        <f t="shared" si="10"/>
        <v>10</v>
      </c>
      <c r="D99" s="18">
        <f t="shared" si="11"/>
        <v>4</v>
      </c>
      <c r="E99" s="97">
        <f>VLOOKUP($A99,'NP-15'!$A$3:$B$279,2,FALSE)</f>
        <v>6.3427945455754017E-2</v>
      </c>
      <c r="F99" s="98">
        <f t="shared" ca="1" si="12"/>
        <v>0.64831264771736041</v>
      </c>
      <c r="G99" s="53">
        <v>23</v>
      </c>
      <c r="H99" s="103">
        <v>4</v>
      </c>
      <c r="I99" s="103">
        <v>4</v>
      </c>
      <c r="J99" s="103">
        <v>0</v>
      </c>
      <c r="K99" s="104">
        <v>31</v>
      </c>
      <c r="L99">
        <f t="shared" si="13"/>
        <v>496</v>
      </c>
      <c r="M99">
        <f t="shared" si="14"/>
        <v>248</v>
      </c>
      <c r="O99" s="35">
        <f>VLOOKUP($A99,'SP-15'!$D$9:$G$316,3,FALSE)*($G99+$H99)/$K99+VLOOKUP($A99,'SP-15'!$M$9:$T$287,7,FALSE)*($I99+$J99)/$K99</f>
        <v>56.032258064516128</v>
      </c>
      <c r="P99" s="35">
        <f>VLOOKUP($A99,'NP-15'!$D$9:$G$316,3,FALSE)*($G99+$H99)/$K99+VLOOKUP($A99,'NP-15'!$M$9:$T$287,7,FALSE)*($I99+$J99)/$K99</f>
        <v>51.387096774193544</v>
      </c>
      <c r="Q99" s="35">
        <f>VLOOKUP($A99,'SP-15'!$D$9:$K$316,7,FALSE)</f>
        <v>35.25</v>
      </c>
      <c r="R99" s="35">
        <f>VLOOKUP($A99,'NP-15'!$D$9:$K$316,7,FALSE)</f>
        <v>34.450000000000003</v>
      </c>
      <c r="T99" s="35">
        <f t="shared" si="15"/>
        <v>53.709677419354833</v>
      </c>
      <c r="U99" s="35">
        <f t="shared" si="16"/>
        <v>34.85</v>
      </c>
    </row>
    <row r="100" spans="1:21">
      <c r="A100" s="102">
        <f t="shared" si="17"/>
        <v>39387</v>
      </c>
      <c r="B100" s="18">
        <f t="shared" si="9"/>
        <v>2007</v>
      </c>
      <c r="C100" s="18">
        <f t="shared" si="10"/>
        <v>11</v>
      </c>
      <c r="D100" s="18">
        <f t="shared" si="11"/>
        <v>4</v>
      </c>
      <c r="E100" s="97">
        <f>VLOOKUP($A100,'NP-15'!$A$3:$B$279,2,FALSE)</f>
        <v>6.3462432107245018E-2</v>
      </c>
      <c r="F100" s="98">
        <f t="shared" ca="1" si="12"/>
        <v>0.64484471663430576</v>
      </c>
      <c r="G100" s="53">
        <v>21</v>
      </c>
      <c r="H100" s="103">
        <v>4</v>
      </c>
      <c r="I100" s="103">
        <v>4</v>
      </c>
      <c r="J100" s="103">
        <v>1</v>
      </c>
      <c r="K100" s="104">
        <v>30</v>
      </c>
      <c r="L100">
        <f t="shared" si="13"/>
        <v>480</v>
      </c>
      <c r="M100">
        <f t="shared" si="14"/>
        <v>240</v>
      </c>
      <c r="O100" s="35">
        <f>VLOOKUP($A100,'SP-15'!$D$9:$G$316,3,FALSE)*($G100+$H100)/$K100+VLOOKUP($A100,'SP-15'!$M$9:$T$287,7,FALSE)*($I100+$J100)/$K100</f>
        <v>44.69583333333334</v>
      </c>
      <c r="P100" s="35">
        <f>VLOOKUP($A100,'NP-15'!$D$9:$G$316,3,FALSE)*($G100+$H100)/$K100+VLOOKUP($A100,'NP-15'!$M$9:$T$287,7,FALSE)*($I100+$J100)/$K100</f>
        <v>49.458333333333336</v>
      </c>
      <c r="Q100" s="35">
        <f>VLOOKUP($A100,'SP-15'!$D$9:$K$316,7,FALSE)</f>
        <v>30.25</v>
      </c>
      <c r="R100" s="35">
        <f>VLOOKUP($A100,'NP-15'!$D$9:$K$316,7,FALSE)</f>
        <v>31.45</v>
      </c>
      <c r="T100" s="35">
        <f t="shared" si="15"/>
        <v>47.077083333333334</v>
      </c>
      <c r="U100" s="35">
        <f t="shared" si="16"/>
        <v>30.85</v>
      </c>
    </row>
    <row r="101" spans="1:21">
      <c r="A101" s="102">
        <f t="shared" si="17"/>
        <v>39417</v>
      </c>
      <c r="B101" s="18">
        <f t="shared" si="9"/>
        <v>2007</v>
      </c>
      <c r="C101" s="18">
        <f t="shared" si="10"/>
        <v>12</v>
      </c>
      <c r="D101" s="18">
        <f t="shared" si="11"/>
        <v>4</v>
      </c>
      <c r="E101" s="97">
        <f>VLOOKUP($A101,'NP-15'!$A$3:$B$279,2,FALSE)</f>
        <v>6.3495806286483006E-2</v>
      </c>
      <c r="F101" s="98">
        <f t="shared" ca="1" si="12"/>
        <v>0.641286971276118</v>
      </c>
      <c r="G101" s="53">
        <v>20</v>
      </c>
      <c r="H101" s="103">
        <v>5</v>
      </c>
      <c r="I101" s="103">
        <v>5</v>
      </c>
      <c r="J101" s="103">
        <v>1</v>
      </c>
      <c r="K101" s="104">
        <v>31</v>
      </c>
      <c r="L101">
        <f t="shared" si="13"/>
        <v>496</v>
      </c>
      <c r="M101">
        <f t="shared" si="14"/>
        <v>248</v>
      </c>
      <c r="O101" s="35">
        <f>VLOOKUP($A101,'SP-15'!$D$9:$G$316,3,FALSE)*($G101+$H101)/$K101+VLOOKUP($A101,'SP-15'!$M$9:$T$287,7,FALSE)*($I101+$J101)/$K101</f>
        <v>43.727419354838702</v>
      </c>
      <c r="P101" s="35">
        <f>VLOOKUP($A101,'NP-15'!$D$9:$G$316,3,FALSE)*($G101+$H101)/$K101+VLOOKUP($A101,'NP-15'!$M$9:$T$287,7,FALSE)*($I101+$J101)/$K101</f>
        <v>48.870967741935488</v>
      </c>
      <c r="Q101" s="35">
        <f>VLOOKUP($A101,'SP-15'!$D$9:$K$316,7,FALSE)</f>
        <v>30.25</v>
      </c>
      <c r="R101" s="35">
        <f>VLOOKUP($A101,'NP-15'!$D$9:$K$316,7,FALSE)</f>
        <v>31.45</v>
      </c>
      <c r="T101" s="35">
        <f t="shared" si="15"/>
        <v>46.299193548387095</v>
      </c>
      <c r="U101" s="35">
        <f t="shared" si="16"/>
        <v>30.85</v>
      </c>
    </row>
    <row r="102" spans="1:21">
      <c r="A102" s="102">
        <f t="shared" si="17"/>
        <v>39448</v>
      </c>
      <c r="B102" s="18">
        <f t="shared" si="9"/>
        <v>2008</v>
      </c>
      <c r="C102" s="18">
        <f t="shared" si="10"/>
        <v>1</v>
      </c>
      <c r="D102" s="18">
        <f t="shared" si="11"/>
        <v>1</v>
      </c>
      <c r="E102" s="97">
        <f>VLOOKUP($A102,'NP-15'!$A$3:$B$279,2,FALSE)</f>
        <v>6.3525888373887007E-2</v>
      </c>
      <c r="F102" s="98">
        <f t="shared" ca="1" si="12"/>
        <v>0.63775999107226822</v>
      </c>
      <c r="G102" s="53">
        <v>22</v>
      </c>
      <c r="H102" s="103">
        <v>4</v>
      </c>
      <c r="I102" s="103">
        <v>4</v>
      </c>
      <c r="J102" s="103">
        <v>1</v>
      </c>
      <c r="K102" s="104">
        <v>31</v>
      </c>
      <c r="L102">
        <f t="shared" si="13"/>
        <v>496</v>
      </c>
      <c r="M102">
        <f t="shared" si="14"/>
        <v>248</v>
      </c>
      <c r="O102" s="35">
        <f>VLOOKUP($A102,'SP-15'!$D$9:$G$316,3,FALSE)*($G102+$H102)/$K102+VLOOKUP($A102,'SP-15'!$M$9:$T$287,7,FALSE)*($I102+$J102)/$K102</f>
        <v>48.135080645161288</v>
      </c>
      <c r="P102" s="35">
        <f>VLOOKUP($A102,'NP-15'!$D$9:$G$316,3,FALSE)*($G102+$H102)/$K102+VLOOKUP($A102,'NP-15'!$M$9:$T$287,7,FALSE)*($I102+$J102)/$K102</f>
        <v>51.63991935483871</v>
      </c>
      <c r="Q102" s="35">
        <f>VLOOKUP($A102,'SP-15'!$D$9:$K$316,7,FALSE)</f>
        <v>31.4</v>
      </c>
      <c r="R102" s="35">
        <f>VLOOKUP($A102,'NP-15'!$D$9:$K$316,7,FALSE)</f>
        <v>35.950000000000003</v>
      </c>
      <c r="T102" s="35">
        <f t="shared" si="15"/>
        <v>49.887500000000003</v>
      </c>
      <c r="U102" s="35">
        <f t="shared" si="16"/>
        <v>33.674999999999997</v>
      </c>
    </row>
    <row r="103" spans="1:21">
      <c r="A103" s="102">
        <f t="shared" si="17"/>
        <v>39479</v>
      </c>
      <c r="B103" s="18">
        <f t="shared" si="9"/>
        <v>2008</v>
      </c>
      <c r="C103" s="18">
        <f t="shared" si="10"/>
        <v>2</v>
      </c>
      <c r="D103" s="18">
        <f t="shared" si="11"/>
        <v>1</v>
      </c>
      <c r="E103" s="97">
        <f>VLOOKUP($A103,'NP-15'!$A$3:$B$279,2,FALSE)</f>
        <v>6.3554168594131016E-2</v>
      </c>
      <c r="F103" s="98">
        <f t="shared" ca="1" si="12"/>
        <v>0.63447465889057952</v>
      </c>
      <c r="G103" s="53">
        <v>21</v>
      </c>
      <c r="H103" s="103">
        <v>4</v>
      </c>
      <c r="I103" s="103">
        <v>4</v>
      </c>
      <c r="J103" s="103">
        <v>0</v>
      </c>
      <c r="K103" s="104">
        <v>29</v>
      </c>
      <c r="L103">
        <f t="shared" si="13"/>
        <v>464</v>
      </c>
      <c r="M103">
        <f t="shared" si="14"/>
        <v>232</v>
      </c>
      <c r="O103" s="35">
        <f>VLOOKUP($A103,'SP-15'!$D$9:$G$316,3,FALSE)*($G103+$H103)/$K103+VLOOKUP($A103,'SP-15'!$M$9:$T$287,7,FALSE)*($I103+$J103)/$K103</f>
        <v>46.172413793103452</v>
      </c>
      <c r="P103" s="35">
        <f>VLOOKUP($A103,'NP-15'!$D$9:$G$316,3,FALSE)*($G103+$H103)/$K103+VLOOKUP($A103,'NP-15'!$M$9:$T$287,7,FALSE)*($I103+$J103)/$K103</f>
        <v>48.800000000000004</v>
      </c>
      <c r="Q103" s="35">
        <f>VLOOKUP($A103,'SP-15'!$D$9:$K$316,7,FALSE)</f>
        <v>30.5</v>
      </c>
      <c r="R103" s="35">
        <f>VLOOKUP($A103,'NP-15'!$D$9:$K$316,7,FALSE)</f>
        <v>34.950000000000003</v>
      </c>
      <c r="T103" s="35">
        <f t="shared" si="15"/>
        <v>47.486206896551728</v>
      </c>
      <c r="U103" s="35">
        <f t="shared" si="16"/>
        <v>32.725000000000001</v>
      </c>
    </row>
    <row r="104" spans="1:21">
      <c r="A104" s="102">
        <f t="shared" si="17"/>
        <v>39508</v>
      </c>
      <c r="B104" s="18">
        <f t="shared" si="9"/>
        <v>2008</v>
      </c>
      <c r="C104" s="18">
        <f t="shared" si="10"/>
        <v>3</v>
      </c>
      <c r="D104" s="18">
        <f t="shared" si="11"/>
        <v>1</v>
      </c>
      <c r="E104" s="97">
        <f>VLOOKUP($A104,'NP-15'!$A$3:$B$279,2,FALSE)</f>
        <v>6.3580624284277007E-2</v>
      </c>
      <c r="F104" s="98">
        <f t="shared" ca="1" si="12"/>
        <v>0.63099541258757574</v>
      </c>
      <c r="G104" s="53">
        <v>21</v>
      </c>
      <c r="H104" s="103">
        <v>5</v>
      </c>
      <c r="I104" s="103">
        <v>5</v>
      </c>
      <c r="J104" s="103">
        <v>0</v>
      </c>
      <c r="K104" s="104">
        <v>31</v>
      </c>
      <c r="L104">
        <f t="shared" si="13"/>
        <v>496</v>
      </c>
      <c r="M104">
        <f t="shared" si="14"/>
        <v>248</v>
      </c>
      <c r="O104" s="35">
        <f>VLOOKUP($A104,'SP-15'!$D$9:$G$316,3,FALSE)*($G104+$H104)/$K104+VLOOKUP($A104,'SP-15'!$M$9:$T$287,7,FALSE)*($I104+$J104)/$K104</f>
        <v>45.247983870967737</v>
      </c>
      <c r="P104" s="35">
        <f>VLOOKUP($A104,'NP-15'!$D$9:$G$316,3,FALSE)*($G104+$H104)/$K104+VLOOKUP($A104,'NP-15'!$M$9:$T$287,7,FALSE)*($I104+$J104)/$K104</f>
        <v>47.430241935483863</v>
      </c>
      <c r="Q104" s="35">
        <f>VLOOKUP($A104,'SP-15'!$D$9:$K$316,7,FALSE)</f>
        <v>30.5</v>
      </c>
      <c r="R104" s="35">
        <f>VLOOKUP($A104,'NP-15'!$D$9:$K$316,7,FALSE)</f>
        <v>32.950000000000003</v>
      </c>
      <c r="T104" s="35">
        <f t="shared" si="15"/>
        <v>46.339112903225796</v>
      </c>
      <c r="U104" s="35">
        <f t="shared" si="16"/>
        <v>31.725000000000001</v>
      </c>
    </row>
    <row r="105" spans="1:21">
      <c r="A105" s="102">
        <f t="shared" si="17"/>
        <v>39539</v>
      </c>
      <c r="B105" s="18">
        <f t="shared" si="9"/>
        <v>2008</v>
      </c>
      <c r="C105" s="18">
        <f t="shared" si="10"/>
        <v>4</v>
      </c>
      <c r="D105" s="18">
        <f t="shared" si="11"/>
        <v>2</v>
      </c>
      <c r="E105" s="97">
        <f>VLOOKUP($A105,'NP-15'!$A$3:$B$279,2,FALSE)</f>
        <v>6.3608904505034009E-2</v>
      </c>
      <c r="F105" s="98">
        <f t="shared" ca="1" si="12"/>
        <v>0.62763184983791753</v>
      </c>
      <c r="G105" s="53">
        <v>22</v>
      </c>
      <c r="H105" s="103">
        <v>4</v>
      </c>
      <c r="I105" s="103">
        <v>4</v>
      </c>
      <c r="J105" s="103">
        <v>0</v>
      </c>
      <c r="K105" s="104">
        <v>30</v>
      </c>
      <c r="L105">
        <f t="shared" si="13"/>
        <v>480</v>
      </c>
      <c r="M105">
        <f t="shared" si="14"/>
        <v>240</v>
      </c>
      <c r="O105" s="35">
        <f>VLOOKUP($A105,'SP-15'!$D$9:$G$316,3,FALSE)*($G105+$H105)/$K105+VLOOKUP($A105,'SP-15'!$M$9:$T$287,7,FALSE)*($I105+$J105)/$K105</f>
        <v>44.233333333333334</v>
      </c>
      <c r="P105" s="35">
        <f>VLOOKUP($A105,'NP-15'!$D$9:$G$316,3,FALSE)*($G105+$H105)/$K105+VLOOKUP($A105,'NP-15'!$M$9:$T$287,7,FALSE)*($I105+$J105)/$K105</f>
        <v>45.265000000000001</v>
      </c>
      <c r="Q105" s="35">
        <f>VLOOKUP($A105,'SP-15'!$D$9:$K$316,7,FALSE)</f>
        <v>29.5</v>
      </c>
      <c r="R105" s="35">
        <f>VLOOKUP($A105,'NP-15'!$D$9:$K$316,7,FALSE)</f>
        <v>32.950000000000003</v>
      </c>
      <c r="T105" s="35">
        <f t="shared" si="15"/>
        <v>44.749166666666667</v>
      </c>
      <c r="U105" s="35">
        <f t="shared" si="16"/>
        <v>31.225000000000001</v>
      </c>
    </row>
    <row r="106" spans="1:21">
      <c r="A106" s="102">
        <f t="shared" si="17"/>
        <v>39569</v>
      </c>
      <c r="B106" s="18">
        <f t="shared" si="9"/>
        <v>2008</v>
      </c>
      <c r="C106" s="18">
        <f t="shared" si="10"/>
        <v>5</v>
      </c>
      <c r="D106" s="18">
        <f t="shared" si="11"/>
        <v>2</v>
      </c>
      <c r="E106" s="97">
        <f>VLOOKUP($A106,'NP-15'!$A$3:$B$279,2,FALSE)</f>
        <v>6.3636272460858012E-2</v>
      </c>
      <c r="F106" s="98">
        <f t="shared" ca="1" si="12"/>
        <v>0.6241804951001968</v>
      </c>
      <c r="G106" s="53">
        <v>21</v>
      </c>
      <c r="H106" s="103">
        <v>5</v>
      </c>
      <c r="I106" s="103">
        <v>4</v>
      </c>
      <c r="J106" s="103">
        <v>1</v>
      </c>
      <c r="K106" s="104">
        <v>31</v>
      </c>
      <c r="L106">
        <f t="shared" si="13"/>
        <v>496</v>
      </c>
      <c r="M106">
        <f t="shared" si="14"/>
        <v>248</v>
      </c>
      <c r="O106" s="35">
        <f>VLOOKUP($A106,'SP-15'!$D$9:$G$316,3,FALSE)*($G106+$H106)/$K106+VLOOKUP($A106,'SP-15'!$M$9:$T$287,7,FALSE)*($I106+$J106)/$K106</f>
        <v>46.201612903225808</v>
      </c>
      <c r="P106" s="35">
        <f>VLOOKUP($A106,'NP-15'!$D$9:$G$316,3,FALSE)*($G106+$H106)/$K106+VLOOKUP($A106,'NP-15'!$M$9:$T$287,7,FALSE)*($I106+$J106)/$K106</f>
        <v>47.092338709677421</v>
      </c>
      <c r="Q106" s="35">
        <f>VLOOKUP($A106,'SP-15'!$D$9:$K$316,7,FALSE)</f>
        <v>29.5</v>
      </c>
      <c r="R106" s="35">
        <f>VLOOKUP($A106,'NP-15'!$D$9:$K$316,7,FALSE)</f>
        <v>28.95</v>
      </c>
      <c r="T106" s="35">
        <f t="shared" si="15"/>
        <v>46.646975806451614</v>
      </c>
      <c r="U106" s="35">
        <f t="shared" si="16"/>
        <v>29.225000000000001</v>
      </c>
    </row>
    <row r="107" spans="1:21">
      <c r="A107" s="102">
        <f t="shared" si="17"/>
        <v>39600</v>
      </c>
      <c r="B107" s="18">
        <f t="shared" si="9"/>
        <v>2008</v>
      </c>
      <c r="C107" s="18">
        <f t="shared" si="10"/>
        <v>6</v>
      </c>
      <c r="D107" s="18">
        <f t="shared" si="11"/>
        <v>2</v>
      </c>
      <c r="E107" s="97">
        <f>VLOOKUP($A107,'NP-15'!$A$3:$B$279,2,FALSE)</f>
        <v>6.3664552682137013E-2</v>
      </c>
      <c r="F107" s="98">
        <f t="shared" ca="1" si="12"/>
        <v>0.62084767101881777</v>
      </c>
      <c r="G107" s="53">
        <v>21</v>
      </c>
      <c r="H107" s="103">
        <v>4</v>
      </c>
      <c r="I107" s="103">
        <v>5</v>
      </c>
      <c r="J107" s="103">
        <v>0</v>
      </c>
      <c r="K107" s="104">
        <v>30</v>
      </c>
      <c r="L107">
        <f t="shared" si="13"/>
        <v>480</v>
      </c>
      <c r="M107">
        <f t="shared" si="14"/>
        <v>240</v>
      </c>
      <c r="O107" s="35">
        <f>VLOOKUP($A107,'SP-15'!$D$9:$G$316,3,FALSE)*($G107+$H107)/$K107+VLOOKUP($A107,'SP-15'!$M$9:$T$287,7,FALSE)*($I107+$J107)/$K107</f>
        <v>62.541666666666664</v>
      </c>
      <c r="P107" s="35">
        <f>VLOOKUP($A107,'NP-15'!$D$9:$G$316,3,FALSE)*($G107+$H107)/$K107+VLOOKUP($A107,'NP-15'!$M$9:$T$287,7,FALSE)*($I107+$J107)/$K107</f>
        <v>53.443750000000001</v>
      </c>
      <c r="Q107" s="35">
        <f>VLOOKUP($A107,'SP-15'!$D$9:$K$316,7,FALSE)</f>
        <v>27.5</v>
      </c>
      <c r="R107" s="35">
        <f>VLOOKUP($A107,'NP-15'!$D$9:$K$316,7,FALSE)</f>
        <v>31.95</v>
      </c>
      <c r="T107" s="35">
        <f t="shared" si="15"/>
        <v>57.992708333333333</v>
      </c>
      <c r="U107" s="35">
        <f t="shared" si="16"/>
        <v>29.725000000000001</v>
      </c>
    </row>
    <row r="108" spans="1:21">
      <c r="A108" s="102">
        <f t="shared" si="17"/>
        <v>39630</v>
      </c>
      <c r="B108" s="18">
        <f t="shared" si="9"/>
        <v>2008</v>
      </c>
      <c r="C108" s="18">
        <f t="shared" si="10"/>
        <v>7</v>
      </c>
      <c r="D108" s="18">
        <f t="shared" si="11"/>
        <v>3</v>
      </c>
      <c r="E108" s="97">
        <f>VLOOKUP($A108,'NP-15'!$A$3:$B$279,2,FALSE)</f>
        <v>6.3691920638467001E-2</v>
      </c>
      <c r="F108" s="98">
        <f t="shared" ca="1" si="12"/>
        <v>0.61742806464240496</v>
      </c>
      <c r="G108" s="53">
        <v>22</v>
      </c>
      <c r="H108" s="103">
        <v>4</v>
      </c>
      <c r="I108" s="103">
        <v>4</v>
      </c>
      <c r="J108" s="103">
        <v>1</v>
      </c>
      <c r="K108" s="104">
        <v>31</v>
      </c>
      <c r="L108">
        <f t="shared" si="13"/>
        <v>496</v>
      </c>
      <c r="M108">
        <f t="shared" si="14"/>
        <v>248</v>
      </c>
      <c r="O108" s="35">
        <f>VLOOKUP($A108,'SP-15'!$D$9:$G$316,3,FALSE)*($G108+$H108)/$K108+VLOOKUP($A108,'SP-15'!$M$9:$T$287,7,FALSE)*($I108+$J108)/$K108</f>
        <v>76.6875</v>
      </c>
      <c r="P108" s="35">
        <f>VLOOKUP($A108,'NP-15'!$D$9:$G$316,3,FALSE)*($G108+$H108)/$K108+VLOOKUP($A108,'NP-15'!$M$9:$T$287,7,FALSE)*($I108+$J108)/$K108</f>
        <v>71.524193548387103</v>
      </c>
      <c r="Q108" s="35">
        <f>VLOOKUP($A108,'SP-15'!$D$9:$K$316,7,FALSE)</f>
        <v>41.5</v>
      </c>
      <c r="R108" s="35">
        <f>VLOOKUP($A108,'NP-15'!$D$9:$K$316,7,FALSE)</f>
        <v>36.549999999999997</v>
      </c>
      <c r="T108" s="35">
        <f t="shared" si="15"/>
        <v>74.105846774193552</v>
      </c>
      <c r="U108" s="35">
        <f t="shared" si="16"/>
        <v>39.024999999999999</v>
      </c>
    </row>
    <row r="109" spans="1:21">
      <c r="A109" s="102">
        <f t="shared" si="17"/>
        <v>39661</v>
      </c>
      <c r="B109" s="18">
        <f t="shared" si="9"/>
        <v>2008</v>
      </c>
      <c r="C109" s="18">
        <f t="shared" si="10"/>
        <v>8</v>
      </c>
      <c r="D109" s="18">
        <f t="shared" si="11"/>
        <v>3</v>
      </c>
      <c r="E109" s="97">
        <f>VLOOKUP($A109,'NP-15'!$A$3:$B$279,2,FALSE)</f>
        <v>6.3720200860268014E-2</v>
      </c>
      <c r="F109" s="98">
        <f t="shared" ca="1" si="12"/>
        <v>0.61402030952463804</v>
      </c>
      <c r="G109" s="53">
        <v>21</v>
      </c>
      <c r="H109" s="103">
        <v>5</v>
      </c>
      <c r="I109" s="103">
        <v>5</v>
      </c>
      <c r="J109" s="103">
        <v>0</v>
      </c>
      <c r="K109" s="104">
        <v>31</v>
      </c>
      <c r="L109">
        <f t="shared" si="13"/>
        <v>496</v>
      </c>
      <c r="M109">
        <f t="shared" si="14"/>
        <v>248</v>
      </c>
      <c r="O109" s="35">
        <f>VLOOKUP($A109,'SP-15'!$D$9:$G$316,3,FALSE)*($G109+$H109)/$K109+VLOOKUP($A109,'SP-15'!$M$9:$T$287,7,FALSE)*($I109+$J109)/$K109</f>
        <v>84.002016129032256</v>
      </c>
      <c r="P109" s="35">
        <f>VLOOKUP($A109,'NP-15'!$D$9:$G$316,3,FALSE)*($G109+$H109)/$K109+VLOOKUP($A109,'NP-15'!$M$9:$T$287,7,FALSE)*($I109+$J109)/$K109</f>
        <v>84.483870967741936</v>
      </c>
      <c r="Q109" s="35">
        <f>VLOOKUP($A109,'SP-15'!$D$9:$K$316,7,FALSE)</f>
        <v>45.5</v>
      </c>
      <c r="R109" s="35">
        <f>VLOOKUP($A109,'NP-15'!$D$9:$K$316,7,FALSE)</f>
        <v>38.549999999999997</v>
      </c>
      <c r="T109" s="35">
        <f t="shared" si="15"/>
        <v>84.242943548387103</v>
      </c>
      <c r="U109" s="35">
        <f t="shared" si="16"/>
        <v>42.024999999999999</v>
      </c>
    </row>
    <row r="110" spans="1:21">
      <c r="A110" s="102">
        <f t="shared" si="17"/>
        <v>39692</v>
      </c>
      <c r="B110" s="18">
        <f t="shared" si="9"/>
        <v>2008</v>
      </c>
      <c r="C110" s="18">
        <f t="shared" si="10"/>
        <v>9</v>
      </c>
      <c r="D110" s="18">
        <f t="shared" si="11"/>
        <v>3</v>
      </c>
      <c r="E110" s="97">
        <f>VLOOKUP($A110,'NP-15'!$A$3:$B$279,2,FALSE)</f>
        <v>6.374848108233501E-2</v>
      </c>
      <c r="F110" s="98">
        <f t="shared" ca="1" si="12"/>
        <v>0.61073344481415059</v>
      </c>
      <c r="G110" s="53">
        <v>21</v>
      </c>
      <c r="H110" s="103">
        <v>4</v>
      </c>
      <c r="I110" s="103">
        <v>4</v>
      </c>
      <c r="J110" s="103">
        <v>1</v>
      </c>
      <c r="K110" s="104">
        <v>30</v>
      </c>
      <c r="L110">
        <f t="shared" si="13"/>
        <v>480</v>
      </c>
      <c r="M110">
        <f t="shared" si="14"/>
        <v>240</v>
      </c>
      <c r="O110" s="35">
        <f>VLOOKUP($A110,'SP-15'!$D$9:$G$316,3,FALSE)*($G110+$H110)/$K110+VLOOKUP($A110,'SP-15'!$M$9:$T$287,7,FALSE)*($I110+$J110)/$K110</f>
        <v>76.46875</v>
      </c>
      <c r="P110" s="35">
        <f>VLOOKUP($A110,'NP-15'!$D$9:$G$316,3,FALSE)*($G110+$H110)/$K110+VLOOKUP($A110,'NP-15'!$M$9:$T$287,7,FALSE)*($I110+$J110)/$K110</f>
        <v>72.75</v>
      </c>
      <c r="Q110" s="35">
        <f>VLOOKUP($A110,'SP-15'!$D$9:$K$316,7,FALSE)</f>
        <v>42.5</v>
      </c>
      <c r="R110" s="35">
        <f>VLOOKUP($A110,'NP-15'!$D$9:$K$316,7,FALSE)</f>
        <v>36.549999999999997</v>
      </c>
      <c r="T110" s="35">
        <f t="shared" si="15"/>
        <v>74.609375</v>
      </c>
      <c r="U110" s="35">
        <f t="shared" si="16"/>
        <v>39.524999999999999</v>
      </c>
    </row>
    <row r="111" spans="1:21">
      <c r="A111" s="102">
        <f t="shared" si="17"/>
        <v>39722</v>
      </c>
      <c r="B111" s="18">
        <f t="shared" si="9"/>
        <v>2008</v>
      </c>
      <c r="C111" s="18">
        <f t="shared" si="10"/>
        <v>10</v>
      </c>
      <c r="D111" s="18">
        <f t="shared" si="11"/>
        <v>4</v>
      </c>
      <c r="E111" s="97">
        <f>VLOOKUP($A111,'NP-15'!$A$3:$B$279,2,FALSE)</f>
        <v>6.3775849039426027E-2</v>
      </c>
      <c r="F111" s="98">
        <f t="shared" ca="1" si="12"/>
        <v>0.60736130186401982</v>
      </c>
      <c r="G111" s="53">
        <v>23</v>
      </c>
      <c r="H111" s="103">
        <v>4</v>
      </c>
      <c r="I111" s="103">
        <v>4</v>
      </c>
      <c r="J111" s="103">
        <v>0</v>
      </c>
      <c r="K111" s="104">
        <v>31</v>
      </c>
      <c r="L111">
        <f t="shared" si="13"/>
        <v>496</v>
      </c>
      <c r="M111">
        <f t="shared" si="14"/>
        <v>248</v>
      </c>
      <c r="O111" s="35">
        <f>VLOOKUP($A111,'SP-15'!$D$9:$G$316,3,FALSE)*($G111+$H111)/$K111+VLOOKUP($A111,'SP-15'!$M$9:$T$287,7,FALSE)*($I111+$J111)/$K111</f>
        <v>56.274193548387096</v>
      </c>
      <c r="P111" s="35">
        <f>VLOOKUP($A111,'NP-15'!$D$9:$G$316,3,FALSE)*($G111+$H111)/$K111+VLOOKUP($A111,'NP-15'!$M$9:$T$287,7,FALSE)*($I111+$J111)/$K111</f>
        <v>51.532258064516128</v>
      </c>
      <c r="Q111" s="35">
        <f>VLOOKUP($A111,'SP-15'!$D$9:$K$316,7,FALSE)</f>
        <v>35.5</v>
      </c>
      <c r="R111" s="35">
        <f>VLOOKUP($A111,'NP-15'!$D$9:$K$316,7,FALSE)</f>
        <v>34.950000000000003</v>
      </c>
      <c r="T111" s="35">
        <f t="shared" si="15"/>
        <v>53.903225806451616</v>
      </c>
      <c r="U111" s="35">
        <f t="shared" si="16"/>
        <v>35.225000000000001</v>
      </c>
    </row>
    <row r="112" spans="1:21">
      <c r="A112" s="102">
        <f t="shared" si="17"/>
        <v>39753</v>
      </c>
      <c r="B112" s="18">
        <f t="shared" si="9"/>
        <v>2008</v>
      </c>
      <c r="C112" s="18">
        <f t="shared" si="10"/>
        <v>11</v>
      </c>
      <c r="D112" s="18">
        <f t="shared" si="11"/>
        <v>4</v>
      </c>
      <c r="E112" s="97">
        <f>VLOOKUP($A112,'NP-15'!$A$3:$B$279,2,FALSE)</f>
        <v>6.3804129262015008E-2</v>
      </c>
      <c r="F112" s="98">
        <f t="shared" ca="1" si="12"/>
        <v>0.60410464554380416</v>
      </c>
      <c r="G112" s="53">
        <v>19</v>
      </c>
      <c r="H112" s="103">
        <v>5</v>
      </c>
      <c r="I112" s="103">
        <v>5</v>
      </c>
      <c r="J112" s="103">
        <v>1</v>
      </c>
      <c r="K112" s="104">
        <v>30</v>
      </c>
      <c r="L112">
        <f t="shared" si="13"/>
        <v>480</v>
      </c>
      <c r="M112">
        <f t="shared" si="14"/>
        <v>240</v>
      </c>
      <c r="O112" s="35">
        <f>VLOOKUP($A112,'SP-15'!$D$9:$G$316,3,FALSE)*($G112+$H112)/$K112+VLOOKUP($A112,'SP-15'!$M$9:$T$287,7,FALSE)*($I112+$J112)/$K112</f>
        <v>45.092500000000001</v>
      </c>
      <c r="P112" s="35">
        <f>VLOOKUP($A112,'NP-15'!$D$9:$G$316,3,FALSE)*($G112+$H112)/$K112+VLOOKUP($A112,'NP-15'!$M$9:$T$287,7,FALSE)*($I112+$J112)/$K112</f>
        <v>49.692499999999995</v>
      </c>
      <c r="Q112" s="35">
        <f>VLOOKUP($A112,'SP-15'!$D$9:$K$316,7,FALSE)</f>
        <v>30.5</v>
      </c>
      <c r="R112" s="35">
        <f>VLOOKUP($A112,'NP-15'!$D$9:$K$316,7,FALSE)</f>
        <v>31.95</v>
      </c>
      <c r="T112" s="35">
        <f t="shared" si="15"/>
        <v>47.392499999999998</v>
      </c>
      <c r="U112" s="35">
        <f t="shared" si="16"/>
        <v>31.225000000000001</v>
      </c>
    </row>
    <row r="113" spans="1:21">
      <c r="A113" s="102">
        <f t="shared" si="17"/>
        <v>39783</v>
      </c>
      <c r="B113" s="18">
        <f t="shared" si="9"/>
        <v>2008</v>
      </c>
      <c r="C113" s="18">
        <f t="shared" si="10"/>
        <v>12</v>
      </c>
      <c r="D113" s="18">
        <f t="shared" si="11"/>
        <v>4</v>
      </c>
      <c r="E113" s="97">
        <f>VLOOKUP($A113,'NP-15'!$A$3:$B$279,2,FALSE)</f>
        <v>6.3831497219611025E-2</v>
      </c>
      <c r="F113" s="98">
        <f t="shared" ca="1" si="12"/>
        <v>0.60076369590994994</v>
      </c>
      <c r="G113" s="53">
        <v>22</v>
      </c>
      <c r="H113" s="103">
        <v>4</v>
      </c>
      <c r="I113" s="103">
        <v>4</v>
      </c>
      <c r="J113" s="103">
        <v>1</v>
      </c>
      <c r="K113" s="104">
        <v>31</v>
      </c>
      <c r="L113">
        <f t="shared" si="13"/>
        <v>496</v>
      </c>
      <c r="M113">
        <f t="shared" si="14"/>
        <v>248</v>
      </c>
      <c r="O113" s="35">
        <f>VLOOKUP($A113,'SP-15'!$D$9:$G$316,3,FALSE)*($G113+$H113)/$K113+VLOOKUP($A113,'SP-15'!$M$9:$T$287,7,FALSE)*($I113+$J113)/$K113</f>
        <v>43.829435483870967</v>
      </c>
      <c r="P113" s="35">
        <f>VLOOKUP($A113,'NP-15'!$D$9:$G$316,3,FALSE)*($G113+$H113)/$K113+VLOOKUP($A113,'NP-15'!$M$9:$T$287,7,FALSE)*($I113+$J113)/$K113</f>
        <v>48.869758064516127</v>
      </c>
      <c r="Q113" s="35">
        <f>VLOOKUP($A113,'SP-15'!$D$9:$K$316,7,FALSE)</f>
        <v>30.5</v>
      </c>
      <c r="R113" s="35">
        <f>VLOOKUP($A113,'NP-15'!$D$9:$K$316,7,FALSE)</f>
        <v>31.95</v>
      </c>
      <c r="T113" s="35">
        <f t="shared" si="15"/>
        <v>46.349596774193543</v>
      </c>
      <c r="U113" s="35">
        <f t="shared" si="16"/>
        <v>31.225000000000001</v>
      </c>
    </row>
    <row r="114" spans="1:21">
      <c r="A114" s="102">
        <f t="shared" si="17"/>
        <v>39814</v>
      </c>
      <c r="B114" s="18">
        <f t="shared" si="9"/>
        <v>2009</v>
      </c>
      <c r="C114" s="18">
        <f t="shared" si="10"/>
        <v>1</v>
      </c>
      <c r="D114" s="18">
        <f t="shared" si="11"/>
        <v>1</v>
      </c>
      <c r="E114" s="97">
        <f>VLOOKUP($A114,'NP-15'!$A$3:$B$279,2,FALSE)</f>
        <v>6.3859777442722004E-2</v>
      </c>
      <c r="F114" s="98">
        <f t="shared" ca="1" si="12"/>
        <v>0.59743420726052221</v>
      </c>
      <c r="G114" s="53">
        <v>21</v>
      </c>
      <c r="H114" s="103">
        <v>5</v>
      </c>
      <c r="I114" s="103">
        <v>4</v>
      </c>
      <c r="J114" s="103">
        <v>1</v>
      </c>
      <c r="K114" s="104">
        <v>31</v>
      </c>
      <c r="L114">
        <f t="shared" si="13"/>
        <v>496</v>
      </c>
      <c r="M114">
        <f t="shared" si="14"/>
        <v>248</v>
      </c>
      <c r="O114" s="35">
        <f>VLOOKUP($A114,'SP-15'!$D$9:$G$316,3,FALSE)*($G114+$H114)/$K114+VLOOKUP($A114,'SP-15'!$M$9:$T$287,7,FALSE)*($I114+$J114)/$K114</f>
        <v>48.375</v>
      </c>
      <c r="P114" s="35">
        <f>VLOOKUP($A114,'NP-15'!$D$9:$G$316,3,FALSE)*($G114+$H114)/$K114+VLOOKUP($A114,'NP-15'!$M$9:$T$287,7,FALSE)*($I114+$J114)/$K114</f>
        <v>52.167741935483868</v>
      </c>
      <c r="Q114" s="35">
        <f>VLOOKUP($A114,'SP-15'!$D$9:$K$316,7,FALSE)</f>
        <v>31.7</v>
      </c>
      <c r="R114" s="35">
        <f>VLOOKUP($A114,'NP-15'!$D$9:$K$316,7,FALSE)</f>
        <v>36.450000000000003</v>
      </c>
      <c r="T114" s="35">
        <f t="shared" si="15"/>
        <v>50.27137096774193</v>
      </c>
      <c r="U114" s="35">
        <f t="shared" si="16"/>
        <v>34.075000000000003</v>
      </c>
    </row>
    <row r="115" spans="1:21">
      <c r="A115" s="102">
        <f t="shared" si="17"/>
        <v>39845</v>
      </c>
      <c r="B115" s="18">
        <f t="shared" si="9"/>
        <v>2009</v>
      </c>
      <c r="C115" s="18">
        <f t="shared" si="10"/>
        <v>2</v>
      </c>
      <c r="D115" s="18">
        <f t="shared" si="11"/>
        <v>1</v>
      </c>
      <c r="E115" s="97">
        <f>VLOOKUP($A115,'NP-15'!$A$3:$B$279,2,FALSE)</f>
        <v>6.3888057666098008E-2</v>
      </c>
      <c r="F115" s="98">
        <f t="shared" ca="1" si="12"/>
        <v>0.59442737574742699</v>
      </c>
      <c r="G115" s="53">
        <v>20</v>
      </c>
      <c r="H115" s="103">
        <v>4</v>
      </c>
      <c r="I115" s="103">
        <v>4</v>
      </c>
      <c r="J115" s="103">
        <v>0</v>
      </c>
      <c r="K115" s="104">
        <v>28</v>
      </c>
      <c r="L115">
        <f t="shared" si="13"/>
        <v>448</v>
      </c>
      <c r="M115">
        <f t="shared" si="14"/>
        <v>224</v>
      </c>
      <c r="O115" s="35">
        <f>VLOOKUP($A115,'SP-15'!$D$9:$G$316,3,FALSE)*($G115+$H115)/$K115+VLOOKUP($A115,'SP-15'!$M$9:$T$287,7,FALSE)*($I115+$J115)/$K115</f>
        <v>46.922739976815862</v>
      </c>
      <c r="P115" s="35">
        <f>VLOOKUP($A115,'NP-15'!$D$9:$G$316,3,FALSE)*($G115+$H115)/$K115+VLOOKUP($A115,'NP-15'!$M$9:$T$287,7,FALSE)*($I115+$J115)/$K115</f>
        <v>49.371428571428581</v>
      </c>
      <c r="Q115" s="35">
        <f>VLOOKUP($A115,'SP-15'!$D$9:$K$316,7,FALSE)</f>
        <v>30.8</v>
      </c>
      <c r="R115" s="35">
        <f>VLOOKUP($A115,'NP-15'!$D$9:$K$316,7,FALSE)</f>
        <v>35.450000000000003</v>
      </c>
      <c r="T115" s="35">
        <f t="shared" si="15"/>
        <v>48.147084274122221</v>
      </c>
      <c r="U115" s="35">
        <f t="shared" si="16"/>
        <v>33.125</v>
      </c>
    </row>
    <row r="116" spans="1:21">
      <c r="A116" s="102">
        <f t="shared" si="17"/>
        <v>39873</v>
      </c>
      <c r="B116" s="18">
        <f t="shared" si="9"/>
        <v>2009</v>
      </c>
      <c r="C116" s="18">
        <f t="shared" si="10"/>
        <v>3</v>
      </c>
      <c r="D116" s="18">
        <f t="shared" si="11"/>
        <v>1</v>
      </c>
      <c r="E116" s="97">
        <f>VLOOKUP($A116,'NP-15'!$A$3:$B$279,2,FALSE)</f>
        <v>6.3913601093891007E-2</v>
      </c>
      <c r="F116" s="98">
        <f t="shared" ca="1" si="12"/>
        <v>0.59114074020987906</v>
      </c>
      <c r="G116" s="53">
        <v>22</v>
      </c>
      <c r="H116" s="103">
        <v>4</v>
      </c>
      <c r="I116" s="103">
        <v>5</v>
      </c>
      <c r="J116" s="103">
        <v>0</v>
      </c>
      <c r="K116" s="104">
        <v>31</v>
      </c>
      <c r="L116">
        <f t="shared" si="13"/>
        <v>496</v>
      </c>
      <c r="M116">
        <f t="shared" si="14"/>
        <v>248</v>
      </c>
      <c r="O116" s="35">
        <f>VLOOKUP($A116,'SP-15'!$D$9:$G$316,3,FALSE)*($G116+$H116)/$K116+VLOOKUP($A116,'SP-15'!$M$9:$T$287,7,FALSE)*($I116+$J116)/$K116</f>
        <v>45.961938352076004</v>
      </c>
      <c r="P116" s="35">
        <f>VLOOKUP($A116,'NP-15'!$D$9:$G$316,3,FALSE)*($G116+$H116)/$K116+VLOOKUP($A116,'NP-15'!$M$9:$T$287,7,FALSE)*($I116+$J116)/$K116</f>
        <v>47.958064516129028</v>
      </c>
      <c r="Q116" s="35">
        <f>VLOOKUP($A116,'SP-15'!$D$9:$K$316,7,FALSE)</f>
        <v>30.8</v>
      </c>
      <c r="R116" s="35">
        <f>VLOOKUP($A116,'NP-15'!$D$9:$K$316,7,FALSE)</f>
        <v>33.450000000000003</v>
      </c>
      <c r="T116" s="35">
        <f t="shared" si="15"/>
        <v>46.960001434102516</v>
      </c>
      <c r="U116" s="35">
        <f t="shared" si="16"/>
        <v>32.125</v>
      </c>
    </row>
    <row r="117" spans="1:21">
      <c r="A117" s="102">
        <f t="shared" si="17"/>
        <v>39904</v>
      </c>
      <c r="B117" s="18">
        <f t="shared" si="9"/>
        <v>2009</v>
      </c>
      <c r="C117" s="18">
        <f t="shared" si="10"/>
        <v>4</v>
      </c>
      <c r="D117" s="18">
        <f t="shared" si="11"/>
        <v>2</v>
      </c>
      <c r="E117" s="97">
        <f>VLOOKUP($A117,'NP-15'!$A$3:$B$279,2,FALSE)</f>
        <v>6.3941881317770996E-2</v>
      </c>
      <c r="F117" s="98">
        <f t="shared" ca="1" si="12"/>
        <v>0.58795795887189717</v>
      </c>
      <c r="G117" s="53">
        <v>22</v>
      </c>
      <c r="H117" s="103">
        <v>4</v>
      </c>
      <c r="I117" s="103">
        <v>4</v>
      </c>
      <c r="J117" s="103">
        <v>0</v>
      </c>
      <c r="K117" s="104">
        <v>30</v>
      </c>
      <c r="L117">
        <f t="shared" si="13"/>
        <v>480</v>
      </c>
      <c r="M117">
        <f t="shared" si="14"/>
        <v>240</v>
      </c>
      <c r="O117" s="35">
        <f>VLOOKUP($A117,'SP-15'!$D$9:$G$316,3,FALSE)*($G117+$H117)/$K117+VLOOKUP($A117,'SP-15'!$M$9:$T$287,7,FALSE)*($I117+$J117)/$K117</f>
        <v>44.475000000000001</v>
      </c>
      <c r="P117" s="35">
        <f>VLOOKUP($A117,'NP-15'!$D$9:$G$316,3,FALSE)*($G117+$H117)/$K117+VLOOKUP($A117,'NP-15'!$M$9:$T$287,7,FALSE)*($I117+$J117)/$K117</f>
        <v>45.796666666666674</v>
      </c>
      <c r="Q117" s="35">
        <f>VLOOKUP($A117,'SP-15'!$D$9:$K$316,7,FALSE)</f>
        <v>29.8</v>
      </c>
      <c r="R117" s="35">
        <f>VLOOKUP($A117,'NP-15'!$D$9:$K$316,7,FALSE)</f>
        <v>33.450000000000003</v>
      </c>
      <c r="T117" s="35">
        <f t="shared" si="15"/>
        <v>45.135833333333338</v>
      </c>
      <c r="U117" s="35">
        <f t="shared" si="16"/>
        <v>31.625</v>
      </c>
    </row>
    <row r="118" spans="1:21">
      <c r="A118" s="102">
        <f t="shared" si="17"/>
        <v>39934</v>
      </c>
      <c r="B118" s="18">
        <f t="shared" si="9"/>
        <v>2009</v>
      </c>
      <c r="C118" s="18">
        <f t="shared" si="10"/>
        <v>5</v>
      </c>
      <c r="D118" s="18">
        <f t="shared" si="11"/>
        <v>2</v>
      </c>
      <c r="E118" s="97">
        <f>VLOOKUP($A118,'NP-15'!$A$3:$B$279,2,FALSE)</f>
        <v>6.3969249276617013E-2</v>
      </c>
      <c r="F118" s="98">
        <f t="shared" ca="1" si="12"/>
        <v>0.58469328056736192</v>
      </c>
      <c r="G118" s="53">
        <v>20</v>
      </c>
      <c r="H118" s="103">
        <v>5</v>
      </c>
      <c r="I118" s="103">
        <v>5</v>
      </c>
      <c r="J118" s="103">
        <v>1</v>
      </c>
      <c r="K118" s="104">
        <v>31</v>
      </c>
      <c r="L118">
        <f t="shared" si="13"/>
        <v>496</v>
      </c>
      <c r="M118">
        <f t="shared" si="14"/>
        <v>248</v>
      </c>
      <c r="O118" s="35">
        <f>VLOOKUP($A118,'SP-15'!$D$9:$G$316,3,FALSE)*($G118+$H118)/$K118+VLOOKUP($A118,'SP-15'!$M$9:$T$287,7,FALSE)*($I118+$J118)/$K118</f>
        <v>46.86087888775954</v>
      </c>
      <c r="P118" s="35">
        <f>VLOOKUP($A118,'NP-15'!$D$9:$G$316,3,FALSE)*($G118+$H118)/$K118+VLOOKUP($A118,'NP-15'!$M$9:$T$287,7,FALSE)*($I118+$J118)/$K118</f>
        <v>47.724193548387099</v>
      </c>
      <c r="Q118" s="35">
        <f>VLOOKUP($A118,'SP-15'!$D$9:$K$316,7,FALSE)</f>
        <v>29.8</v>
      </c>
      <c r="R118" s="35">
        <f>VLOOKUP($A118,'NP-15'!$D$9:$K$316,7,FALSE)</f>
        <v>29.45</v>
      </c>
      <c r="T118" s="35">
        <f t="shared" si="15"/>
        <v>47.292536218073323</v>
      </c>
      <c r="U118" s="35">
        <f t="shared" si="16"/>
        <v>29.625</v>
      </c>
    </row>
    <row r="119" spans="1:21">
      <c r="A119" s="102">
        <f t="shared" si="17"/>
        <v>39965</v>
      </c>
      <c r="B119" s="18">
        <f t="shared" si="9"/>
        <v>2009</v>
      </c>
      <c r="C119" s="18">
        <f t="shared" si="10"/>
        <v>6</v>
      </c>
      <c r="D119" s="18">
        <f t="shared" si="11"/>
        <v>2</v>
      </c>
      <c r="E119" s="97">
        <f>VLOOKUP($A119,'NP-15'!$A$3:$B$279,2,FALSE)</f>
        <v>6.3997529501020015E-2</v>
      </c>
      <c r="F119" s="98">
        <f t="shared" ca="1" si="12"/>
        <v>0.58153997962995718</v>
      </c>
      <c r="G119" s="53">
        <v>22</v>
      </c>
      <c r="H119" s="103">
        <v>4</v>
      </c>
      <c r="I119" s="103">
        <v>4</v>
      </c>
      <c r="J119" s="103">
        <v>0</v>
      </c>
      <c r="K119" s="104">
        <v>30</v>
      </c>
      <c r="L119">
        <f t="shared" si="13"/>
        <v>480</v>
      </c>
      <c r="M119">
        <f t="shared" si="14"/>
        <v>240</v>
      </c>
      <c r="O119" s="35">
        <f>VLOOKUP($A119,'SP-15'!$D$9:$G$316,3,FALSE)*($G119+$H119)/$K119+VLOOKUP($A119,'SP-15'!$M$9:$T$287,7,FALSE)*($I119+$J119)/$K119</f>
        <v>63.062067932311663</v>
      </c>
      <c r="P119" s="35">
        <f>VLOOKUP($A119,'NP-15'!$D$9:$G$316,3,FALSE)*($G119+$H119)/$K119+VLOOKUP($A119,'NP-15'!$M$9:$T$287,7,FALSE)*($I119+$J119)/$K119</f>
        <v>53.99666666666667</v>
      </c>
      <c r="Q119" s="35">
        <f>VLOOKUP($A119,'SP-15'!$D$9:$K$316,7,FALSE)</f>
        <v>27.8</v>
      </c>
      <c r="R119" s="35">
        <f>VLOOKUP($A119,'NP-15'!$D$9:$K$316,7,FALSE)</f>
        <v>32.450000000000003</v>
      </c>
      <c r="T119" s="35">
        <f t="shared" si="15"/>
        <v>58.529367299489166</v>
      </c>
      <c r="U119" s="35">
        <f t="shared" si="16"/>
        <v>30.125</v>
      </c>
    </row>
    <row r="120" spans="1:21">
      <c r="A120" s="102">
        <f t="shared" si="17"/>
        <v>39995</v>
      </c>
      <c r="B120" s="18">
        <f t="shared" si="9"/>
        <v>2009</v>
      </c>
      <c r="C120" s="18">
        <f t="shared" si="10"/>
        <v>7</v>
      </c>
      <c r="D120" s="18">
        <f t="shared" si="11"/>
        <v>3</v>
      </c>
      <c r="E120" s="97">
        <f>VLOOKUP($A120,'NP-15'!$A$3:$B$279,2,FALSE)</f>
        <v>6.4024897460372016E-2</v>
      </c>
      <c r="F120" s="98">
        <f t="shared" ca="1" si="12"/>
        <v>0.57830573311500133</v>
      </c>
      <c r="G120" s="53">
        <v>23</v>
      </c>
      <c r="H120" s="103">
        <v>3</v>
      </c>
      <c r="I120" s="103">
        <v>4</v>
      </c>
      <c r="J120" s="103">
        <v>1</v>
      </c>
      <c r="K120" s="104">
        <v>31</v>
      </c>
      <c r="L120">
        <f t="shared" si="13"/>
        <v>496</v>
      </c>
      <c r="M120">
        <f t="shared" si="14"/>
        <v>248</v>
      </c>
      <c r="O120" s="35">
        <f>VLOOKUP($A120,'SP-15'!$D$9:$G$316,3,FALSE)*($G120+$H120)/$K120+VLOOKUP($A120,'SP-15'!$M$9:$T$287,7,FALSE)*($I120+$J120)/$K120</f>
        <v>76.927419354838705</v>
      </c>
      <c r="P120" s="35">
        <f>VLOOKUP($A120,'NP-15'!$D$9:$G$316,3,FALSE)*($G120+$H120)/$K120+VLOOKUP($A120,'NP-15'!$M$9:$T$287,7,FALSE)*($I120+$J120)/$K120</f>
        <v>72.052016129032253</v>
      </c>
      <c r="Q120" s="35">
        <f>VLOOKUP($A120,'SP-15'!$D$9:$K$316,7,FALSE)</f>
        <v>41.8</v>
      </c>
      <c r="R120" s="35">
        <f>VLOOKUP($A120,'NP-15'!$D$9:$K$316,7,FALSE)</f>
        <v>37.049999999999997</v>
      </c>
      <c r="T120" s="35">
        <f t="shared" si="15"/>
        <v>74.489717741935479</v>
      </c>
      <c r="U120" s="35">
        <f t="shared" si="16"/>
        <v>39.424999999999997</v>
      </c>
    </row>
    <row r="121" spans="1:21">
      <c r="A121" s="102">
        <f t="shared" si="17"/>
        <v>40026</v>
      </c>
      <c r="B121" s="18">
        <f t="shared" si="9"/>
        <v>2009</v>
      </c>
      <c r="C121" s="18">
        <f t="shared" si="10"/>
        <v>8</v>
      </c>
      <c r="D121" s="18">
        <f t="shared" si="11"/>
        <v>3</v>
      </c>
      <c r="E121" s="97">
        <f>VLOOKUP($A121,'NP-15'!$A$3:$B$279,2,FALSE)</f>
        <v>6.4053177685296017E-2</v>
      </c>
      <c r="F121" s="98">
        <f t="shared" ca="1" si="12"/>
        <v>0.57508242624617034</v>
      </c>
      <c r="G121" s="53">
        <v>21</v>
      </c>
      <c r="H121" s="103">
        <v>5</v>
      </c>
      <c r="I121" s="103">
        <v>5</v>
      </c>
      <c r="J121" s="103">
        <v>0</v>
      </c>
      <c r="K121" s="104">
        <v>31</v>
      </c>
      <c r="L121">
        <f t="shared" si="13"/>
        <v>496</v>
      </c>
      <c r="M121">
        <f t="shared" si="14"/>
        <v>248</v>
      </c>
      <c r="O121" s="35">
        <f>VLOOKUP($A121,'SP-15'!$D$9:$G$316,3,FALSE)*($G121+$H121)/$K121+VLOOKUP($A121,'SP-15'!$M$9:$T$287,7,FALSE)*($I121+$J121)/$K121</f>
        <v>83.041719759905064</v>
      </c>
      <c r="P121" s="35">
        <f>VLOOKUP($A121,'NP-15'!$D$9:$G$316,3,FALSE)*($G121+$H121)/$K121+VLOOKUP($A121,'NP-15'!$M$9:$T$287,7,FALSE)*($I121+$J121)/$K121</f>
        <v>85.011693548387086</v>
      </c>
      <c r="Q121" s="35">
        <f>VLOOKUP($A121,'SP-15'!$D$9:$K$316,7,FALSE)</f>
        <v>45.8</v>
      </c>
      <c r="R121" s="35">
        <f>VLOOKUP($A121,'NP-15'!$D$9:$K$316,7,FALSE)</f>
        <v>39.049999999999997</v>
      </c>
      <c r="T121" s="35">
        <f t="shared" si="15"/>
        <v>84.026706654146068</v>
      </c>
      <c r="U121" s="35">
        <f t="shared" si="16"/>
        <v>42.424999999999997</v>
      </c>
    </row>
    <row r="122" spans="1:21">
      <c r="A122" s="102">
        <f t="shared" si="17"/>
        <v>40057</v>
      </c>
      <c r="B122" s="18">
        <f t="shared" si="9"/>
        <v>2009</v>
      </c>
      <c r="C122" s="18">
        <f t="shared" si="10"/>
        <v>9</v>
      </c>
      <c r="D122" s="18">
        <f t="shared" si="11"/>
        <v>3</v>
      </c>
      <c r="E122" s="97">
        <f>VLOOKUP($A122,'NP-15'!$A$3:$B$279,2,FALSE)</f>
        <v>6.4081457910485001E-2</v>
      </c>
      <c r="F122" s="98">
        <f t="shared" ca="1" si="12"/>
        <v>0.5719731944140406</v>
      </c>
      <c r="G122" s="53">
        <v>21</v>
      </c>
      <c r="H122" s="103">
        <v>4</v>
      </c>
      <c r="I122" s="103">
        <v>4</v>
      </c>
      <c r="J122" s="103">
        <v>1</v>
      </c>
      <c r="K122" s="104">
        <v>30</v>
      </c>
      <c r="L122">
        <f t="shared" si="13"/>
        <v>480</v>
      </c>
      <c r="M122">
        <f t="shared" si="14"/>
        <v>240</v>
      </c>
      <c r="O122" s="35">
        <f>VLOOKUP($A122,'SP-15'!$D$9:$G$316,3,FALSE)*($G122+$H122)/$K122+VLOOKUP($A122,'SP-15'!$M$9:$T$287,7,FALSE)*($I122+$J122)/$K122</f>
        <v>75.509798583770745</v>
      </c>
      <c r="P122" s="35">
        <f>VLOOKUP($A122,'NP-15'!$D$9:$G$316,3,FALSE)*($G122+$H122)/$K122+VLOOKUP($A122,'NP-15'!$M$9:$T$287,7,FALSE)*($I122+$J122)/$K122</f>
        <v>73.277083333333337</v>
      </c>
      <c r="Q122" s="35">
        <f>VLOOKUP($A122,'SP-15'!$D$9:$K$316,7,FALSE)</f>
        <v>42.8</v>
      </c>
      <c r="R122" s="35">
        <f>VLOOKUP($A122,'NP-15'!$D$9:$K$316,7,FALSE)</f>
        <v>37.049999999999997</v>
      </c>
      <c r="T122" s="35">
        <f t="shared" si="15"/>
        <v>74.393440958552048</v>
      </c>
      <c r="U122" s="35">
        <f t="shared" si="16"/>
        <v>39.924999999999997</v>
      </c>
    </row>
    <row r="123" spans="1:21">
      <c r="A123" s="102">
        <f t="shared" si="17"/>
        <v>40087</v>
      </c>
      <c r="B123" s="18">
        <f t="shared" si="9"/>
        <v>2009</v>
      </c>
      <c r="C123" s="18">
        <f t="shared" si="10"/>
        <v>10</v>
      </c>
      <c r="D123" s="18">
        <f t="shared" si="11"/>
        <v>4</v>
      </c>
      <c r="E123" s="97">
        <f>VLOOKUP($A123,'NP-15'!$A$3:$B$279,2,FALSE)</f>
        <v>6.4108825870599018E-2</v>
      </c>
      <c r="F123" s="98">
        <f t="shared" ca="1" si="12"/>
        <v>0.56878443397265965</v>
      </c>
      <c r="G123" s="53">
        <v>22</v>
      </c>
      <c r="H123" s="103">
        <v>5</v>
      </c>
      <c r="I123" s="103">
        <v>4</v>
      </c>
      <c r="J123" s="103">
        <v>0</v>
      </c>
      <c r="K123" s="104">
        <v>31</v>
      </c>
      <c r="L123">
        <f t="shared" si="13"/>
        <v>496</v>
      </c>
      <c r="M123">
        <f t="shared" si="14"/>
        <v>248</v>
      </c>
      <c r="O123" s="35">
        <f>VLOOKUP($A123,'SP-15'!$D$9:$G$316,3,FALSE)*($G123+$H123)/$K123+VLOOKUP($A123,'SP-15'!$M$9:$T$287,7,FALSE)*($I123+$J123)/$K123</f>
        <v>56.516129032258064</v>
      </c>
      <c r="P123" s="35">
        <f>VLOOKUP($A123,'NP-15'!$D$9:$G$316,3,FALSE)*($G123+$H123)/$K123+VLOOKUP($A123,'NP-15'!$M$9:$T$287,7,FALSE)*($I123+$J123)/$K123</f>
        <v>52.064516129032263</v>
      </c>
      <c r="Q123" s="35">
        <f>VLOOKUP($A123,'SP-15'!$D$9:$K$316,7,FALSE)</f>
        <v>35.799999999999997</v>
      </c>
      <c r="R123" s="35">
        <f>VLOOKUP($A123,'NP-15'!$D$9:$K$316,7,FALSE)</f>
        <v>35.450000000000003</v>
      </c>
      <c r="T123" s="35">
        <f t="shared" si="15"/>
        <v>54.290322580645167</v>
      </c>
      <c r="U123" s="35">
        <f t="shared" si="16"/>
        <v>35.625</v>
      </c>
    </row>
    <row r="124" spans="1:21">
      <c r="A124" s="102">
        <f t="shared" si="17"/>
        <v>40118</v>
      </c>
      <c r="B124" s="18">
        <f t="shared" si="9"/>
        <v>2009</v>
      </c>
      <c r="C124" s="18">
        <f t="shared" si="10"/>
        <v>11</v>
      </c>
      <c r="D124" s="18">
        <f t="shared" si="11"/>
        <v>4</v>
      </c>
      <c r="E124" s="97">
        <f>VLOOKUP($A124,'NP-15'!$A$3:$B$279,2,FALSE)</f>
        <v>6.4137106096310015E-2</v>
      </c>
      <c r="F124" s="98">
        <f t="shared" ca="1" si="12"/>
        <v>0.56570416221254938</v>
      </c>
      <c r="G124" s="53">
        <v>20</v>
      </c>
      <c r="H124" s="103">
        <v>4</v>
      </c>
      <c r="I124" s="103">
        <v>5</v>
      </c>
      <c r="J124" s="103">
        <v>1</v>
      </c>
      <c r="K124" s="104">
        <v>30</v>
      </c>
      <c r="L124">
        <f t="shared" si="13"/>
        <v>480</v>
      </c>
      <c r="M124">
        <f t="shared" si="14"/>
        <v>240</v>
      </c>
      <c r="O124" s="35">
        <f>VLOOKUP($A124,'SP-15'!$D$9:$G$316,3,FALSE)*($G124+$H124)/$K124+VLOOKUP($A124,'SP-15'!$M$9:$T$287,7,FALSE)*($I124+$J124)/$K124</f>
        <v>45.677703106353796</v>
      </c>
      <c r="P124" s="35">
        <f>VLOOKUP($A124,'NP-15'!$D$9:$G$316,3,FALSE)*($G124+$H124)/$K124+VLOOKUP($A124,'NP-15'!$M$9:$T$287,7,FALSE)*($I124+$J124)/$K124</f>
        <v>50.215000000000003</v>
      </c>
      <c r="Q124" s="35">
        <f>VLOOKUP($A124,'SP-15'!$D$9:$K$316,7,FALSE)</f>
        <v>30.8</v>
      </c>
      <c r="R124" s="35">
        <f>VLOOKUP($A124,'NP-15'!$D$9:$K$316,7,FALSE)</f>
        <v>32.450000000000003</v>
      </c>
      <c r="T124" s="35">
        <f t="shared" si="15"/>
        <v>47.946351553176896</v>
      </c>
      <c r="U124" s="35">
        <f t="shared" si="16"/>
        <v>31.625</v>
      </c>
    </row>
    <row r="125" spans="1:21">
      <c r="A125" s="102">
        <f t="shared" si="17"/>
        <v>40148</v>
      </c>
      <c r="B125" s="18">
        <f t="shared" si="9"/>
        <v>2009</v>
      </c>
      <c r="C125" s="18">
        <f t="shared" si="10"/>
        <v>12</v>
      </c>
      <c r="D125" s="18">
        <f t="shared" si="11"/>
        <v>4</v>
      </c>
      <c r="E125" s="97">
        <f>VLOOKUP($A125,'NP-15'!$A$3:$B$279,2,FALSE)</f>
        <v>6.4164474056929016E-2</v>
      </c>
      <c r="F125" s="98">
        <f t="shared" ca="1" si="12"/>
        <v>0.56254528958549765</v>
      </c>
      <c r="G125" s="53">
        <v>22</v>
      </c>
      <c r="H125" s="103">
        <v>4</v>
      </c>
      <c r="I125" s="103">
        <v>4</v>
      </c>
      <c r="J125" s="103">
        <v>1</v>
      </c>
      <c r="K125" s="104">
        <v>31</v>
      </c>
      <c r="L125">
        <f t="shared" si="13"/>
        <v>496</v>
      </c>
      <c r="M125">
        <f t="shared" si="14"/>
        <v>248</v>
      </c>
      <c r="O125" s="35">
        <f>VLOOKUP($A125,'SP-15'!$D$9:$G$316,3,FALSE)*($G125+$H125)/$K125+VLOOKUP($A125,'SP-15'!$M$9:$T$287,7,FALSE)*($I125+$J125)/$K125</f>
        <v>44.420599912191022</v>
      </c>
      <c r="P125" s="35">
        <f>VLOOKUP($A125,'NP-15'!$D$9:$G$316,3,FALSE)*($G125+$H125)/$K125+VLOOKUP($A125,'NP-15'!$M$9:$T$287,7,FALSE)*($I125+$J125)/$K125</f>
        <v>49.397580645161291</v>
      </c>
      <c r="Q125" s="35">
        <f>VLOOKUP($A125,'SP-15'!$D$9:$K$316,7,FALSE)</f>
        <v>30.8</v>
      </c>
      <c r="R125" s="35">
        <f>VLOOKUP($A125,'NP-15'!$D$9:$K$316,7,FALSE)</f>
        <v>32.450000000000003</v>
      </c>
      <c r="T125" s="35">
        <f t="shared" si="15"/>
        <v>46.90909027867616</v>
      </c>
      <c r="U125" s="35">
        <f t="shared" si="16"/>
        <v>31.625</v>
      </c>
    </row>
    <row r="126" spans="1:21">
      <c r="A126" s="102">
        <f t="shared" si="17"/>
        <v>40179</v>
      </c>
      <c r="B126" s="18">
        <f t="shared" si="9"/>
        <v>2010</v>
      </c>
      <c r="C126" s="18">
        <f t="shared" si="10"/>
        <v>1</v>
      </c>
      <c r="D126" s="18">
        <f t="shared" si="11"/>
        <v>1</v>
      </c>
      <c r="E126" s="97">
        <f>VLOOKUP($A126,'NP-15'!$A$3:$B$279,2,FALSE)</f>
        <v>6.4192754283162026E-2</v>
      </c>
      <c r="F126" s="98">
        <f t="shared" ca="1" si="12"/>
        <v>0.55939699396161202</v>
      </c>
      <c r="G126" s="53">
        <v>20</v>
      </c>
      <c r="H126" s="103">
        <v>5</v>
      </c>
      <c r="I126" s="103">
        <v>5</v>
      </c>
      <c r="J126" s="103">
        <v>1</v>
      </c>
      <c r="K126" s="104">
        <v>31</v>
      </c>
      <c r="L126">
        <f t="shared" si="13"/>
        <v>496</v>
      </c>
      <c r="M126">
        <f t="shared" si="14"/>
        <v>248</v>
      </c>
      <c r="O126" s="35">
        <f>VLOOKUP($A126,'SP-15'!$D$9:$G$316,3,FALSE)*($G126+$H126)/$K126+VLOOKUP($A126,'SP-15'!$M$9:$T$287,7,FALSE)*($I126+$J126)/$K126</f>
        <v>48.987903225806456</v>
      </c>
      <c r="P126" s="35">
        <f>VLOOKUP($A126,'NP-15'!$D$9:$G$316,3,FALSE)*($G126+$H126)/$K126+VLOOKUP($A126,'NP-15'!$M$9:$T$287,7,FALSE)*($I126+$J126)/$K126</f>
        <v>53.274999999999999</v>
      </c>
      <c r="Q126" s="35">
        <f>VLOOKUP($A126,'SP-15'!$D$9:$K$316,7,FALSE)</f>
        <v>32</v>
      </c>
      <c r="R126" s="35">
        <f>VLOOKUP($A126,'NP-15'!$D$9:$K$316,7,FALSE)</f>
        <v>36.950000000000003</v>
      </c>
      <c r="T126" s="35">
        <f t="shared" si="15"/>
        <v>51.131451612903227</v>
      </c>
      <c r="U126" s="35">
        <f t="shared" si="16"/>
        <v>34.475000000000001</v>
      </c>
    </row>
    <row r="127" spans="1:21">
      <c r="A127" s="102">
        <f t="shared" si="17"/>
        <v>40210</v>
      </c>
      <c r="B127" s="18">
        <f t="shared" si="9"/>
        <v>2010</v>
      </c>
      <c r="C127" s="18">
        <f t="shared" si="10"/>
        <v>2</v>
      </c>
      <c r="D127" s="18">
        <f t="shared" si="11"/>
        <v>1</v>
      </c>
      <c r="E127" s="97">
        <f>VLOOKUP($A127,'NP-15'!$A$3:$B$279,2,FALSE)</f>
        <v>6.4221034509660019E-2</v>
      </c>
      <c r="F127" s="98">
        <f t="shared" ca="1" si="12"/>
        <v>0.55655261456492855</v>
      </c>
      <c r="G127" s="53">
        <v>20</v>
      </c>
      <c r="H127" s="103">
        <v>4</v>
      </c>
      <c r="I127" s="103">
        <v>4</v>
      </c>
      <c r="J127" s="103">
        <v>0</v>
      </c>
      <c r="K127" s="104">
        <v>28</v>
      </c>
      <c r="L127">
        <f t="shared" si="13"/>
        <v>448</v>
      </c>
      <c r="M127">
        <f t="shared" si="14"/>
        <v>224</v>
      </c>
      <c r="O127" s="35">
        <f>VLOOKUP($A127,'SP-15'!$D$9:$G$316,3,FALSE)*($G127+$H127)/$K127+VLOOKUP($A127,'SP-15'!$M$9:$T$287,7,FALSE)*($I127+$J127)/$K127</f>
        <v>47.605145970780256</v>
      </c>
      <c r="P127" s="35">
        <f>VLOOKUP($A127,'NP-15'!$D$9:$G$316,3,FALSE)*($G127+$H127)/$K127+VLOOKUP($A127,'NP-15'!$M$9:$T$287,7,FALSE)*($I127+$J127)/$K127</f>
        <v>50.094642857142858</v>
      </c>
      <c r="Q127" s="35">
        <f>VLOOKUP($A127,'SP-15'!$D$9:$K$316,7,FALSE)</f>
        <v>31.05</v>
      </c>
      <c r="R127" s="35">
        <f>VLOOKUP($A127,'NP-15'!$D$9:$K$316,7,FALSE)</f>
        <v>35.950000000000003</v>
      </c>
      <c r="T127" s="35">
        <f t="shared" si="15"/>
        <v>48.849894413961557</v>
      </c>
      <c r="U127" s="35">
        <f t="shared" si="16"/>
        <v>33.5</v>
      </c>
    </row>
    <row r="128" spans="1:21">
      <c r="A128" s="102">
        <f t="shared" si="17"/>
        <v>40238</v>
      </c>
      <c r="B128" s="18">
        <f t="shared" si="9"/>
        <v>2010</v>
      </c>
      <c r="C128" s="18">
        <f t="shared" si="10"/>
        <v>3</v>
      </c>
      <c r="D128" s="18">
        <f t="shared" si="11"/>
        <v>1</v>
      </c>
      <c r="E128" s="97">
        <f>VLOOKUP($A128,'NP-15'!$A$3:$B$279,2,FALSE)</f>
        <v>6.4246577940274011E-2</v>
      </c>
      <c r="F128" s="98">
        <f t="shared" ca="1" si="12"/>
        <v>0.55344656611668774</v>
      </c>
      <c r="G128" s="53">
        <v>23</v>
      </c>
      <c r="H128" s="103">
        <v>4</v>
      </c>
      <c r="I128" s="103">
        <v>4</v>
      </c>
      <c r="J128" s="103">
        <v>0</v>
      </c>
      <c r="K128" s="104">
        <v>31</v>
      </c>
      <c r="L128">
        <f t="shared" si="13"/>
        <v>496</v>
      </c>
      <c r="M128">
        <f t="shared" si="14"/>
        <v>248</v>
      </c>
      <c r="O128" s="35">
        <f>VLOOKUP($A128,'SP-15'!$D$9:$G$316,3,FALSE)*($G128+$H128)/$K128+VLOOKUP($A128,'SP-15'!$M$9:$T$287,7,FALSE)*($I128+$J128)/$K128</f>
        <v>46.453193088955089</v>
      </c>
      <c r="P128" s="35">
        <f>VLOOKUP($A128,'NP-15'!$D$9:$G$316,3,FALSE)*($G128+$H128)/$K128+VLOOKUP($A128,'NP-15'!$M$9:$T$287,7,FALSE)*($I128+$J128)/$K128</f>
        <v>48.532258064516128</v>
      </c>
      <c r="Q128" s="35">
        <f>VLOOKUP($A128,'SP-15'!$D$9:$K$316,7,FALSE)</f>
        <v>31.05</v>
      </c>
      <c r="R128" s="35">
        <f>VLOOKUP($A128,'NP-15'!$D$9:$K$316,7,FALSE)</f>
        <v>33.950000000000003</v>
      </c>
      <c r="T128" s="35">
        <f t="shared" si="15"/>
        <v>47.492725576735609</v>
      </c>
      <c r="U128" s="35">
        <f t="shared" si="16"/>
        <v>32.5</v>
      </c>
    </row>
    <row r="129" spans="1:21">
      <c r="A129" s="102">
        <f t="shared" si="17"/>
        <v>40269</v>
      </c>
      <c r="B129" s="18">
        <f t="shared" si="9"/>
        <v>2010</v>
      </c>
      <c r="C129" s="18">
        <f t="shared" si="10"/>
        <v>4</v>
      </c>
      <c r="D129" s="18">
        <f t="shared" si="11"/>
        <v>2</v>
      </c>
      <c r="E129" s="97">
        <f>VLOOKUP($A129,'NP-15'!$A$3:$B$279,2,FALSE)</f>
        <v>6.4274858167277016E-2</v>
      </c>
      <c r="F129" s="98">
        <f t="shared" ca="1" si="12"/>
        <v>0.55043709675857844</v>
      </c>
      <c r="G129" s="53">
        <v>22</v>
      </c>
      <c r="H129" s="103">
        <v>4</v>
      </c>
      <c r="I129" s="103">
        <v>4</v>
      </c>
      <c r="J129" s="103">
        <v>0</v>
      </c>
      <c r="K129" s="104">
        <v>30</v>
      </c>
      <c r="L129">
        <f t="shared" si="13"/>
        <v>480</v>
      </c>
      <c r="M129">
        <f t="shared" si="14"/>
        <v>240</v>
      </c>
      <c r="O129" s="35">
        <f>VLOOKUP($A129,'SP-15'!$D$9:$G$316,3,FALSE)*($G129+$H129)/$K129+VLOOKUP($A129,'SP-15'!$M$9:$T$287,7,FALSE)*($I129+$J129)/$K129</f>
        <v>44.716666666666669</v>
      </c>
      <c r="P129" s="35">
        <f>VLOOKUP($A129,'NP-15'!$D$9:$G$316,3,FALSE)*($G129+$H129)/$K129+VLOOKUP($A129,'NP-15'!$M$9:$T$287,7,FALSE)*($I129+$J129)/$K129</f>
        <v>46.521666666666675</v>
      </c>
      <c r="Q129" s="35">
        <f>VLOOKUP($A129,'SP-15'!$D$9:$K$316,7,FALSE)</f>
        <v>30.05</v>
      </c>
      <c r="R129" s="35">
        <f>VLOOKUP($A129,'NP-15'!$D$9:$K$316,7,FALSE)</f>
        <v>33.950000000000003</v>
      </c>
      <c r="T129" s="35">
        <f t="shared" si="15"/>
        <v>45.619166666666672</v>
      </c>
      <c r="U129" s="35">
        <f t="shared" si="16"/>
        <v>32</v>
      </c>
    </row>
    <row r="130" spans="1:21">
      <c r="A130" s="102">
        <f t="shared" si="17"/>
        <v>40299</v>
      </c>
      <c r="B130" s="18">
        <f t="shared" si="9"/>
        <v>2010</v>
      </c>
      <c r="C130" s="18">
        <f t="shared" si="10"/>
        <v>5</v>
      </c>
      <c r="D130" s="18">
        <f t="shared" si="11"/>
        <v>2</v>
      </c>
      <c r="E130" s="97">
        <f>VLOOKUP($A130,'NP-15'!$A$3:$B$279,2,FALSE)</f>
        <v>6.4302226129145018E-2</v>
      </c>
      <c r="F130" s="98">
        <f t="shared" ca="1" si="12"/>
        <v>0.54735128323096904</v>
      </c>
      <c r="G130" s="53">
        <v>20</v>
      </c>
      <c r="H130" s="103">
        <v>5</v>
      </c>
      <c r="I130" s="103">
        <v>5</v>
      </c>
      <c r="J130" s="103">
        <v>1</v>
      </c>
      <c r="K130" s="104">
        <v>31</v>
      </c>
      <c r="L130">
        <f t="shared" si="13"/>
        <v>496</v>
      </c>
      <c r="M130">
        <f t="shared" si="14"/>
        <v>248</v>
      </c>
      <c r="O130" s="35">
        <f>VLOOKUP($A130,'SP-15'!$D$9:$G$316,3,FALSE)*($G130+$H130)/$K130+VLOOKUP($A130,'SP-15'!$M$9:$T$287,7,FALSE)*($I130+$J130)/$K130</f>
        <v>47.451838058387125</v>
      </c>
      <c r="P130" s="35">
        <f>VLOOKUP($A130,'NP-15'!$D$9:$G$316,3,FALSE)*($G130+$H130)/$K130+VLOOKUP($A130,'NP-15'!$M$9:$T$287,7,FALSE)*($I130+$J130)/$K130</f>
        <v>48.437903225806451</v>
      </c>
      <c r="Q130" s="35">
        <f>VLOOKUP($A130,'SP-15'!$D$9:$K$316,7,FALSE)</f>
        <v>30.05</v>
      </c>
      <c r="R130" s="35">
        <f>VLOOKUP($A130,'NP-15'!$D$9:$K$316,7,FALSE)</f>
        <v>29.95</v>
      </c>
      <c r="T130" s="35">
        <f t="shared" si="15"/>
        <v>47.944870642096788</v>
      </c>
      <c r="U130" s="35">
        <f t="shared" si="16"/>
        <v>30</v>
      </c>
    </row>
    <row r="131" spans="1:21">
      <c r="A131" s="102">
        <f t="shared" si="17"/>
        <v>40330</v>
      </c>
      <c r="B131" s="18">
        <f t="shared" si="9"/>
        <v>2010</v>
      </c>
      <c r="C131" s="18">
        <f t="shared" si="10"/>
        <v>6</v>
      </c>
      <c r="D131" s="18">
        <f t="shared" si="11"/>
        <v>2</v>
      </c>
      <c r="E131" s="97">
        <f>VLOOKUP($A131,'NP-15'!$A$3:$B$279,2,FALSE)</f>
        <v>6.4330506356670009E-2</v>
      </c>
      <c r="F131" s="98">
        <f t="shared" ca="1" si="12"/>
        <v>0.54437006022763124</v>
      </c>
      <c r="G131" s="53">
        <v>22</v>
      </c>
      <c r="H131" s="103">
        <v>4</v>
      </c>
      <c r="I131" s="103">
        <v>4</v>
      </c>
      <c r="J131" s="103">
        <v>0</v>
      </c>
      <c r="K131" s="104">
        <v>30</v>
      </c>
      <c r="L131">
        <f t="shared" si="13"/>
        <v>480</v>
      </c>
      <c r="M131">
        <f t="shared" si="14"/>
        <v>240</v>
      </c>
      <c r="O131" s="35">
        <f>VLOOKUP($A131,'SP-15'!$D$9:$G$316,3,FALSE)*($G131+$H131)/$K131+VLOOKUP($A131,'SP-15'!$M$9:$T$287,7,FALSE)*($I131+$J131)/$K131</f>
        <v>63.662375609593241</v>
      </c>
      <c r="P131" s="35">
        <f>VLOOKUP($A131,'NP-15'!$D$9:$G$316,3,FALSE)*($G131+$H131)/$K131+VLOOKUP($A131,'NP-15'!$M$9:$T$287,7,FALSE)*($I131+$J131)/$K131</f>
        <v>54.721666666666671</v>
      </c>
      <c r="Q131" s="35">
        <f>VLOOKUP($A131,'SP-15'!$D$9:$K$316,7,FALSE)</f>
        <v>28.05</v>
      </c>
      <c r="R131" s="35">
        <f>VLOOKUP($A131,'NP-15'!$D$9:$K$316,7,FALSE)</f>
        <v>32.950000000000003</v>
      </c>
      <c r="T131" s="35">
        <f t="shared" si="15"/>
        <v>59.192021138129959</v>
      </c>
      <c r="U131" s="35">
        <f t="shared" si="16"/>
        <v>30.5</v>
      </c>
    </row>
    <row r="132" spans="1:21">
      <c r="A132" s="102">
        <f t="shared" si="17"/>
        <v>40360</v>
      </c>
      <c r="B132" s="18">
        <f t="shared" si="9"/>
        <v>2010</v>
      </c>
      <c r="C132" s="18">
        <f t="shared" si="10"/>
        <v>7</v>
      </c>
      <c r="D132" s="18">
        <f t="shared" si="11"/>
        <v>3</v>
      </c>
      <c r="E132" s="97">
        <f>VLOOKUP($A132,'NP-15'!$A$3:$B$279,2,FALSE)</f>
        <v>6.4357874319044009E-2</v>
      </c>
      <c r="F132" s="98">
        <f t="shared" ca="1" si="12"/>
        <v>0.54131338879310165</v>
      </c>
      <c r="G132" s="53">
        <v>21</v>
      </c>
      <c r="H132" s="103">
        <v>5</v>
      </c>
      <c r="I132" s="103">
        <v>4</v>
      </c>
      <c r="J132" s="103">
        <v>1</v>
      </c>
      <c r="K132" s="104">
        <v>31</v>
      </c>
      <c r="L132">
        <f t="shared" si="13"/>
        <v>496</v>
      </c>
      <c r="M132">
        <f t="shared" si="14"/>
        <v>248</v>
      </c>
      <c r="O132" s="35">
        <f>VLOOKUP($A132,'SP-15'!$D$9:$G$316,3,FALSE)*($G132+$H132)/$K132+VLOOKUP($A132,'SP-15'!$M$9:$T$287,7,FALSE)*($I132+$J132)/$K132</f>
        <v>77.167338709677423</v>
      </c>
      <c r="P132" s="35">
        <f>VLOOKUP($A132,'NP-15'!$D$9:$G$316,3,FALSE)*($G132+$H132)/$K132+VLOOKUP($A132,'NP-15'!$M$9:$T$287,7,FALSE)*($I132+$J132)/$K132</f>
        <v>72.771774193548396</v>
      </c>
      <c r="Q132" s="35">
        <f>VLOOKUP($A132,'SP-15'!$D$9:$K$316,7,FALSE)</f>
        <v>42.05</v>
      </c>
      <c r="R132" s="35">
        <f>VLOOKUP($A132,'NP-15'!$D$9:$K$316,7,FALSE)</f>
        <v>37.549999999999997</v>
      </c>
      <c r="T132" s="35">
        <f t="shared" si="15"/>
        <v>74.969556451612902</v>
      </c>
      <c r="U132" s="35">
        <f t="shared" si="16"/>
        <v>39.799999999999997</v>
      </c>
    </row>
    <row r="133" spans="1:21">
      <c r="A133" s="102">
        <f t="shared" si="17"/>
        <v>40391</v>
      </c>
      <c r="B133" s="18">
        <f t="shared" si="9"/>
        <v>2010</v>
      </c>
      <c r="C133" s="18">
        <f t="shared" si="10"/>
        <v>8</v>
      </c>
      <c r="D133" s="18">
        <f t="shared" si="11"/>
        <v>3</v>
      </c>
      <c r="E133" s="97">
        <f>VLOOKUP($A133,'NP-15'!$A$3:$B$279,2,FALSE)</f>
        <v>6.4386154547091012E-2</v>
      </c>
      <c r="F133" s="98">
        <f t="shared" ca="1" si="12"/>
        <v>0.53826681009763189</v>
      </c>
      <c r="G133" s="53">
        <v>22</v>
      </c>
      <c r="H133" s="103">
        <v>4</v>
      </c>
      <c r="I133" s="103">
        <v>5</v>
      </c>
      <c r="J133" s="103">
        <v>0</v>
      </c>
      <c r="K133" s="104">
        <v>31</v>
      </c>
      <c r="L133">
        <f t="shared" si="13"/>
        <v>496</v>
      </c>
      <c r="M133">
        <f t="shared" si="14"/>
        <v>248</v>
      </c>
      <c r="O133" s="35">
        <f>VLOOKUP($A133,'SP-15'!$D$9:$G$316,3,FALSE)*($G133+$H133)/$K133+VLOOKUP($A133,'SP-15'!$M$9:$T$287,7,FALSE)*($I133+$J133)/$K133</f>
        <v>82.169586277179604</v>
      </c>
      <c r="P133" s="35">
        <f>VLOOKUP($A133,'NP-15'!$D$9:$G$316,3,FALSE)*($G133+$H133)/$K133+VLOOKUP($A133,'NP-15'!$M$9:$T$287,7,FALSE)*($I133+$J133)/$K133</f>
        <v>85.731451612903214</v>
      </c>
      <c r="Q133" s="35">
        <f>VLOOKUP($A133,'SP-15'!$D$9:$K$316,7,FALSE)</f>
        <v>46.05</v>
      </c>
      <c r="R133" s="35">
        <f>VLOOKUP($A133,'NP-15'!$D$9:$K$316,7,FALSE)</f>
        <v>39.549999999999997</v>
      </c>
      <c r="T133" s="35">
        <f t="shared" si="15"/>
        <v>83.950518945041409</v>
      </c>
      <c r="U133" s="35">
        <f t="shared" si="16"/>
        <v>42.8</v>
      </c>
    </row>
    <row r="134" spans="1:21">
      <c r="A134" s="102">
        <f t="shared" si="17"/>
        <v>40422</v>
      </c>
      <c r="B134" s="18">
        <f t="shared" si="9"/>
        <v>2010</v>
      </c>
      <c r="C134" s="18">
        <f t="shared" si="10"/>
        <v>9</v>
      </c>
      <c r="D134" s="18">
        <f t="shared" si="11"/>
        <v>3</v>
      </c>
      <c r="E134" s="97">
        <f>VLOOKUP($A134,'NP-15'!$A$3:$B$279,2,FALSE)</f>
        <v>6.4414434775402013E-2</v>
      </c>
      <c r="F134" s="98">
        <f t="shared" ca="1" si="12"/>
        <v>0.53532780298630533</v>
      </c>
      <c r="G134" s="53">
        <v>21</v>
      </c>
      <c r="H134" s="103">
        <v>4</v>
      </c>
      <c r="I134" s="103">
        <v>4</v>
      </c>
      <c r="J134" s="103">
        <v>1</v>
      </c>
      <c r="K134" s="104">
        <v>30</v>
      </c>
      <c r="L134">
        <f t="shared" si="13"/>
        <v>480</v>
      </c>
      <c r="M134">
        <f t="shared" si="14"/>
        <v>240</v>
      </c>
      <c r="O134" s="35">
        <f>VLOOKUP($A134,'SP-15'!$D$9:$G$316,3,FALSE)*($G134+$H134)/$K134+VLOOKUP($A134,'SP-15'!$M$9:$T$287,7,FALSE)*($I134+$J134)/$K134</f>
        <v>74.638886576511283</v>
      </c>
      <c r="P134" s="35">
        <f>VLOOKUP($A134,'NP-15'!$D$9:$G$316,3,FALSE)*($G134+$H134)/$K134+VLOOKUP($A134,'NP-15'!$M$9:$T$287,7,FALSE)*($I134+$J134)/$K134</f>
        <v>73.995833333333337</v>
      </c>
      <c r="Q134" s="35">
        <f>VLOOKUP($A134,'SP-15'!$D$9:$K$316,7,FALSE)</f>
        <v>43.05</v>
      </c>
      <c r="R134" s="35">
        <f>VLOOKUP($A134,'NP-15'!$D$9:$K$316,7,FALSE)</f>
        <v>37.549999999999997</v>
      </c>
      <c r="T134" s="35">
        <f t="shared" si="15"/>
        <v>74.31735995492231</v>
      </c>
      <c r="U134" s="35">
        <f t="shared" si="16"/>
        <v>40.299999999999997</v>
      </c>
    </row>
    <row r="135" spans="1:21">
      <c r="A135" s="102">
        <f t="shared" si="17"/>
        <v>40452</v>
      </c>
      <c r="B135" s="18">
        <f t="shared" si="9"/>
        <v>2010</v>
      </c>
      <c r="C135" s="18">
        <f t="shared" si="10"/>
        <v>10</v>
      </c>
      <c r="D135" s="18">
        <f t="shared" si="11"/>
        <v>4</v>
      </c>
      <c r="E135" s="97">
        <f>VLOOKUP($A135,'NP-15'!$A$3:$B$279,2,FALSE)</f>
        <v>6.4441802738537016E-2</v>
      </c>
      <c r="F135" s="98">
        <f t="shared" ca="1" si="12"/>
        <v>0.53231468130561566</v>
      </c>
      <c r="G135" s="53">
        <v>21</v>
      </c>
      <c r="H135" s="103">
        <v>5</v>
      </c>
      <c r="I135" s="103">
        <v>5</v>
      </c>
      <c r="J135" s="103">
        <v>0</v>
      </c>
      <c r="K135" s="104">
        <v>31</v>
      </c>
      <c r="L135">
        <f t="shared" si="13"/>
        <v>496</v>
      </c>
      <c r="M135">
        <f t="shared" si="14"/>
        <v>248</v>
      </c>
      <c r="O135" s="35">
        <f>VLOOKUP($A135,'SP-15'!$D$9:$G$316,3,FALSE)*($G135+$H135)/$K135+VLOOKUP($A135,'SP-15'!$M$9:$T$287,7,FALSE)*($I135+$J135)/$K135</f>
        <v>57.035080645161287</v>
      </c>
      <c r="P135" s="35">
        <f>VLOOKUP($A135,'NP-15'!$D$9:$G$316,3,FALSE)*($G135+$H135)/$K135+VLOOKUP($A135,'NP-15'!$M$9:$T$287,7,FALSE)*($I135+$J135)/$K135</f>
        <v>53.125403225806458</v>
      </c>
      <c r="Q135" s="35">
        <f>VLOOKUP($A135,'SP-15'!$D$9:$K$316,7,FALSE)</f>
        <v>36.049999999999997</v>
      </c>
      <c r="R135" s="35">
        <f>VLOOKUP($A135,'NP-15'!$D$9:$K$316,7,FALSE)</f>
        <v>35.950000000000003</v>
      </c>
      <c r="T135" s="35">
        <f t="shared" si="15"/>
        <v>55.080241935483869</v>
      </c>
      <c r="U135" s="35">
        <f t="shared" si="16"/>
        <v>36</v>
      </c>
    </row>
    <row r="136" spans="1:21">
      <c r="A136" s="102">
        <f t="shared" si="17"/>
        <v>40483</v>
      </c>
      <c r="B136" s="18">
        <f t="shared" si="9"/>
        <v>2010</v>
      </c>
      <c r="C136" s="18">
        <f t="shared" si="10"/>
        <v>11</v>
      </c>
      <c r="D136" s="18">
        <f t="shared" si="11"/>
        <v>4</v>
      </c>
      <c r="E136" s="97">
        <f>VLOOKUP($A136,'NP-15'!$A$3:$B$279,2,FALSE)</f>
        <v>6.4470082967371015E-2</v>
      </c>
      <c r="F136" s="98">
        <f t="shared" ca="1" si="12"/>
        <v>0.52940341085308162</v>
      </c>
      <c r="G136" s="53">
        <v>21</v>
      </c>
      <c r="H136" s="103">
        <v>4</v>
      </c>
      <c r="I136" s="103">
        <v>4</v>
      </c>
      <c r="J136" s="103">
        <v>1</v>
      </c>
      <c r="K136" s="104">
        <v>30</v>
      </c>
      <c r="L136">
        <f t="shared" si="13"/>
        <v>480</v>
      </c>
      <c r="M136">
        <f t="shared" si="14"/>
        <v>240</v>
      </c>
      <c r="O136" s="35">
        <f>VLOOKUP($A136,'SP-15'!$D$9:$G$316,3,FALSE)*($G136+$H136)/$K136+VLOOKUP($A136,'SP-15'!$M$9:$T$287,7,FALSE)*($I136+$J136)/$K136</f>
        <v>46.090319982171287</v>
      </c>
      <c r="P136" s="35">
        <f>VLOOKUP($A136,'NP-15'!$D$9:$G$316,3,FALSE)*($G136+$H136)/$K136+VLOOKUP($A136,'NP-15'!$M$9:$T$287,7,FALSE)*($I136+$J136)/$K136</f>
        <v>50.847916666666663</v>
      </c>
      <c r="Q136" s="35">
        <f>VLOOKUP($A136,'SP-15'!$D$9:$K$316,7,FALSE)</f>
        <v>31.05</v>
      </c>
      <c r="R136" s="35">
        <f>VLOOKUP($A136,'NP-15'!$D$9:$K$316,7,FALSE)</f>
        <v>32.950000000000003</v>
      </c>
      <c r="T136" s="35">
        <f t="shared" si="15"/>
        <v>48.469118324418972</v>
      </c>
      <c r="U136" s="35">
        <f t="shared" si="16"/>
        <v>32</v>
      </c>
    </row>
    <row r="137" spans="1:21">
      <c r="A137" s="102">
        <f t="shared" si="17"/>
        <v>40513</v>
      </c>
      <c r="B137" s="18">
        <f t="shared" si="9"/>
        <v>2010</v>
      </c>
      <c r="C137" s="18">
        <f t="shared" si="10"/>
        <v>12</v>
      </c>
      <c r="D137" s="18">
        <f t="shared" si="11"/>
        <v>4</v>
      </c>
      <c r="E137" s="97">
        <f>VLOOKUP($A137,'NP-15'!$A$3:$B$279,2,FALSE)</f>
        <v>6.4497450931011016E-2</v>
      </c>
      <c r="F137" s="98">
        <f t="shared" ca="1" si="12"/>
        <v>0.52641889901496364</v>
      </c>
      <c r="G137" s="53">
        <v>23</v>
      </c>
      <c r="H137" s="103">
        <v>3</v>
      </c>
      <c r="I137" s="103">
        <v>4</v>
      </c>
      <c r="J137" s="103">
        <v>1</v>
      </c>
      <c r="K137" s="104">
        <v>31</v>
      </c>
      <c r="L137">
        <f t="shared" si="13"/>
        <v>496</v>
      </c>
      <c r="M137">
        <f t="shared" si="14"/>
        <v>248</v>
      </c>
      <c r="O137" s="35">
        <f>VLOOKUP($A137,'SP-15'!$D$9:$G$316,3,FALSE)*($G137+$H137)/$K137+VLOOKUP($A137,'SP-15'!$M$9:$T$287,7,FALSE)*($I137+$J137)/$K137</f>
        <v>44.985958579621737</v>
      </c>
      <c r="P137" s="35">
        <f>VLOOKUP($A137,'NP-15'!$D$9:$G$316,3,FALSE)*($G137+$H137)/$K137+VLOOKUP($A137,'NP-15'!$M$9:$T$287,7,FALSE)*($I137+$J137)/$K137</f>
        <v>50.117338709677419</v>
      </c>
      <c r="Q137" s="35">
        <f>VLOOKUP($A137,'SP-15'!$D$9:$K$316,7,FALSE)</f>
        <v>31.05</v>
      </c>
      <c r="R137" s="35">
        <f>VLOOKUP($A137,'NP-15'!$D$9:$K$316,7,FALSE)</f>
        <v>32.950000000000003</v>
      </c>
      <c r="T137" s="35">
        <f t="shared" si="15"/>
        <v>47.551648644649575</v>
      </c>
      <c r="U137" s="35">
        <f t="shared" si="16"/>
        <v>32</v>
      </c>
    </row>
    <row r="138" spans="1:21">
      <c r="A138" s="102">
        <f t="shared" si="17"/>
        <v>40544</v>
      </c>
      <c r="B138" s="18">
        <f t="shared" si="9"/>
        <v>2011</v>
      </c>
      <c r="C138" s="18">
        <f t="shared" si="10"/>
        <v>1</v>
      </c>
      <c r="D138" s="18">
        <f t="shared" si="11"/>
        <v>1</v>
      </c>
      <c r="E138" s="97">
        <f>VLOOKUP($A138,'NP-15'!$A$3:$B$279,2,FALSE)</f>
        <v>6.451742568284502E-2</v>
      </c>
      <c r="F138" s="98">
        <f t="shared" ca="1" si="12"/>
        <v>0.52348707369470204</v>
      </c>
      <c r="G138" s="53">
        <v>21</v>
      </c>
      <c r="H138" s="103">
        <v>4</v>
      </c>
      <c r="I138" s="103">
        <v>5</v>
      </c>
      <c r="J138" s="103">
        <v>1</v>
      </c>
      <c r="K138" s="104">
        <v>31</v>
      </c>
      <c r="L138">
        <f t="shared" si="13"/>
        <v>496</v>
      </c>
      <c r="M138">
        <f t="shared" si="14"/>
        <v>248</v>
      </c>
      <c r="O138" s="35">
        <f>VLOOKUP($A138,'SP-15'!$D$9:$G$316,3,FALSE)*($G138+$H138)/$K138+VLOOKUP($A138,'SP-15'!$M$9:$T$287,7,FALSE)*($I138+$J138)/$K138</f>
        <v>49.225806451612904</v>
      </c>
      <c r="P138" s="35">
        <f>VLOOKUP($A138,'NP-15'!$D$9:$G$316,3,FALSE)*($G138+$H138)/$K138+VLOOKUP($A138,'NP-15'!$M$9:$T$287,7,FALSE)*($I138+$J138)/$K138</f>
        <v>53.988709677419358</v>
      </c>
      <c r="Q138" s="35">
        <f>VLOOKUP($A138,'SP-15'!$D$9:$K$316,7,FALSE)</f>
        <v>32.25</v>
      </c>
      <c r="R138" s="35">
        <f>VLOOKUP($A138,'NP-15'!$D$9:$K$316,7,FALSE)</f>
        <v>37.450000000000003</v>
      </c>
      <c r="T138" s="35">
        <f t="shared" si="15"/>
        <v>51.607258064516131</v>
      </c>
      <c r="U138" s="35">
        <f t="shared" si="16"/>
        <v>34.85</v>
      </c>
    </row>
    <row r="139" spans="1:21">
      <c r="A139" s="102">
        <f t="shared" si="17"/>
        <v>40575</v>
      </c>
      <c r="B139" s="18">
        <f t="shared" si="9"/>
        <v>2011</v>
      </c>
      <c r="C139" s="18">
        <f t="shared" si="10"/>
        <v>2</v>
      </c>
      <c r="D139" s="18">
        <f t="shared" si="11"/>
        <v>1</v>
      </c>
      <c r="E139" s="97">
        <f>VLOOKUP($A139,'NP-15'!$A$3:$B$279,2,FALSE)</f>
        <v>6.4534978003855006E-2</v>
      </c>
      <c r="F139" s="98">
        <f t="shared" ca="1" si="12"/>
        <v>0.52085407684204743</v>
      </c>
      <c r="G139" s="53">
        <v>20</v>
      </c>
      <c r="H139" s="103">
        <v>4</v>
      </c>
      <c r="I139" s="103">
        <v>4</v>
      </c>
      <c r="J139" s="103">
        <v>0</v>
      </c>
      <c r="K139" s="104">
        <v>28</v>
      </c>
      <c r="L139">
        <f t="shared" si="13"/>
        <v>448</v>
      </c>
      <c r="M139">
        <f t="shared" si="14"/>
        <v>224</v>
      </c>
      <c r="O139" s="35">
        <f>VLOOKUP($A139,'SP-15'!$D$9:$G$316,3,FALSE)*($G139+$H139)/$K139+VLOOKUP($A139,'SP-15'!$M$9:$T$287,7,FALSE)*($I139+$J139)/$K139</f>
        <v>48.255123026154912</v>
      </c>
      <c r="P139" s="35">
        <f>VLOOKUP($A139,'NP-15'!$D$9:$G$316,3,FALSE)*($G139+$H139)/$K139+VLOOKUP($A139,'NP-15'!$M$9:$T$287,7,FALSE)*($I139+$J139)/$K139</f>
        <v>50.81785714285715</v>
      </c>
      <c r="Q139" s="35">
        <f>VLOOKUP($A139,'SP-15'!$D$9:$K$316,7,FALSE)</f>
        <v>31.3</v>
      </c>
      <c r="R139" s="35">
        <f>VLOOKUP($A139,'NP-15'!$D$9:$K$316,7,FALSE)</f>
        <v>36.450000000000003</v>
      </c>
      <c r="T139" s="35">
        <f t="shared" si="15"/>
        <v>49.536490084506028</v>
      </c>
      <c r="U139" s="35">
        <f t="shared" si="16"/>
        <v>33.875</v>
      </c>
    </row>
    <row r="140" spans="1:21">
      <c r="A140" s="102">
        <f t="shared" si="17"/>
        <v>40603</v>
      </c>
      <c r="B140" s="18">
        <f t="shared" si="9"/>
        <v>2011</v>
      </c>
      <c r="C140" s="18">
        <f t="shared" si="10"/>
        <v>3</v>
      </c>
      <c r="D140" s="18">
        <f t="shared" si="11"/>
        <v>1</v>
      </c>
      <c r="E140" s="97">
        <f>VLOOKUP($A140,'NP-15'!$A$3:$B$279,2,FALSE)</f>
        <v>6.4550831713242024E-2</v>
      </c>
      <c r="F140" s="98">
        <f t="shared" ca="1" si="12"/>
        <v>0.51797143996732165</v>
      </c>
      <c r="G140" s="53">
        <v>23</v>
      </c>
      <c r="H140" s="103">
        <v>4</v>
      </c>
      <c r="I140" s="103">
        <v>4</v>
      </c>
      <c r="J140" s="103">
        <v>0</v>
      </c>
      <c r="K140" s="104">
        <v>31</v>
      </c>
      <c r="L140">
        <f t="shared" si="13"/>
        <v>496</v>
      </c>
      <c r="M140">
        <f t="shared" si="14"/>
        <v>248</v>
      </c>
      <c r="O140" s="35">
        <f>VLOOKUP($A140,'SP-15'!$D$9:$G$316,3,FALSE)*($G140+$H140)/$K140+VLOOKUP($A140,'SP-15'!$M$9:$T$287,7,FALSE)*($I140+$J140)/$K140</f>
        <v>47.105499811194889</v>
      </c>
      <c r="P140" s="35">
        <f>VLOOKUP($A140,'NP-15'!$D$9:$G$316,3,FALSE)*($G140+$H140)/$K140+VLOOKUP($A140,'NP-15'!$M$9:$T$287,7,FALSE)*($I140+$J140)/$K140</f>
        <v>49.258064516129039</v>
      </c>
      <c r="Q140" s="35">
        <f>VLOOKUP($A140,'SP-15'!$D$9:$K$316,7,FALSE)</f>
        <v>31.3</v>
      </c>
      <c r="R140" s="35">
        <f>VLOOKUP($A140,'NP-15'!$D$9:$K$316,7,FALSE)</f>
        <v>34.450000000000003</v>
      </c>
      <c r="T140" s="35">
        <f t="shared" si="15"/>
        <v>48.181782163661964</v>
      </c>
      <c r="U140" s="35">
        <f t="shared" si="16"/>
        <v>32.875</v>
      </c>
    </row>
    <row r="141" spans="1:21">
      <c r="A141" s="102">
        <f t="shared" si="17"/>
        <v>40634</v>
      </c>
      <c r="B141" s="18">
        <f t="shared" si="9"/>
        <v>2011</v>
      </c>
      <c r="C141" s="18">
        <f t="shared" si="10"/>
        <v>4</v>
      </c>
      <c r="D141" s="18">
        <f t="shared" si="11"/>
        <v>2</v>
      </c>
      <c r="E141" s="97">
        <f>VLOOKUP($A141,'NP-15'!$A$3:$B$279,2,FALSE)</f>
        <v>6.4568384034447007E-2</v>
      </c>
      <c r="F141" s="98">
        <f t="shared" ca="1" si="12"/>
        <v>0.51518419281567918</v>
      </c>
      <c r="G141" s="53">
        <v>21</v>
      </c>
      <c r="H141" s="103">
        <v>5</v>
      </c>
      <c r="I141" s="103">
        <v>4</v>
      </c>
      <c r="J141" s="103">
        <v>0</v>
      </c>
      <c r="K141" s="104">
        <v>30</v>
      </c>
      <c r="L141">
        <f t="shared" si="13"/>
        <v>480</v>
      </c>
      <c r="M141">
        <f t="shared" si="14"/>
        <v>240</v>
      </c>
      <c r="O141" s="35">
        <f>VLOOKUP($A141,'SP-15'!$D$9:$G$316,3,FALSE)*($G141+$H141)/$K141+VLOOKUP($A141,'SP-15'!$M$9:$T$287,7,FALSE)*($I141+$J141)/$K141</f>
        <v>44.958333333333329</v>
      </c>
      <c r="P141" s="35">
        <f>VLOOKUP($A141,'NP-15'!$D$9:$G$316,3,FALSE)*($G141+$H141)/$K141+VLOOKUP($A141,'NP-15'!$M$9:$T$287,7,FALSE)*($I141+$J141)/$K141</f>
        <v>47.24666666666667</v>
      </c>
      <c r="Q141" s="35">
        <f>VLOOKUP($A141,'SP-15'!$D$9:$K$316,7,FALSE)</f>
        <v>30.3</v>
      </c>
      <c r="R141" s="35">
        <f>VLOOKUP($A141,'NP-15'!$D$9:$K$316,7,FALSE)</f>
        <v>34.450000000000003</v>
      </c>
      <c r="T141" s="35">
        <f t="shared" si="15"/>
        <v>46.102499999999999</v>
      </c>
      <c r="U141" s="35">
        <f t="shared" si="16"/>
        <v>32.375</v>
      </c>
    </row>
    <row r="142" spans="1:21">
      <c r="A142" s="102">
        <f t="shared" si="17"/>
        <v>40664</v>
      </c>
      <c r="B142" s="18">
        <f t="shared" si="9"/>
        <v>2011</v>
      </c>
      <c r="C142" s="18">
        <f t="shared" si="10"/>
        <v>5</v>
      </c>
      <c r="D142" s="18">
        <f t="shared" si="11"/>
        <v>2</v>
      </c>
      <c r="E142" s="97">
        <f>VLOOKUP($A142,'NP-15'!$A$3:$B$279,2,FALSE)</f>
        <v>6.4585370151839003E-2</v>
      </c>
      <c r="F142" s="98">
        <f t="shared" ca="1" si="12"/>
        <v>0.51232430237087956</v>
      </c>
      <c r="G142" s="53">
        <v>21</v>
      </c>
      <c r="H142" s="103">
        <v>4</v>
      </c>
      <c r="I142" s="103">
        <v>5</v>
      </c>
      <c r="J142" s="103">
        <v>1</v>
      </c>
      <c r="K142" s="104">
        <v>31</v>
      </c>
      <c r="L142">
        <f t="shared" si="13"/>
        <v>496</v>
      </c>
      <c r="M142">
        <f t="shared" si="14"/>
        <v>248</v>
      </c>
      <c r="O142" s="35">
        <f>VLOOKUP($A142,'SP-15'!$D$9:$G$316,3,FALSE)*($G142+$H142)/$K142+VLOOKUP($A142,'SP-15'!$M$9:$T$287,7,FALSE)*($I142+$J142)/$K142</f>
        <v>48.01685181593578</v>
      </c>
      <c r="P142" s="35">
        <f>VLOOKUP($A142,'NP-15'!$D$9:$G$316,3,FALSE)*($G142+$H142)/$K142+VLOOKUP($A142,'NP-15'!$M$9:$T$287,7,FALSE)*($I142+$J142)/$K142</f>
        <v>49.151612903225811</v>
      </c>
      <c r="Q142" s="35">
        <f>VLOOKUP($A142,'SP-15'!$D$9:$K$316,7,FALSE)</f>
        <v>30.3</v>
      </c>
      <c r="R142" s="35">
        <f>VLOOKUP($A142,'NP-15'!$D$9:$K$316,7,FALSE)</f>
        <v>30.45</v>
      </c>
      <c r="T142" s="35">
        <f t="shared" si="15"/>
        <v>48.584232359580795</v>
      </c>
      <c r="U142" s="35">
        <f t="shared" si="16"/>
        <v>30.375</v>
      </c>
    </row>
    <row r="143" spans="1:21">
      <c r="A143" s="102">
        <f t="shared" si="17"/>
        <v>40695</v>
      </c>
      <c r="B143" s="18">
        <f t="shared" si="9"/>
        <v>2011</v>
      </c>
      <c r="C143" s="18">
        <f t="shared" si="10"/>
        <v>6</v>
      </c>
      <c r="D143" s="18">
        <f t="shared" si="11"/>
        <v>2</v>
      </c>
      <c r="E143" s="97">
        <f>VLOOKUP($A143,'NP-15'!$A$3:$B$279,2,FALSE)</f>
        <v>6.460292247324502E-2</v>
      </c>
      <c r="F143" s="98">
        <f t="shared" ca="1" si="12"/>
        <v>0.50956459709589474</v>
      </c>
      <c r="G143" s="53">
        <v>22</v>
      </c>
      <c r="H143" s="103">
        <v>4</v>
      </c>
      <c r="I143" s="103">
        <v>4</v>
      </c>
      <c r="J143" s="103">
        <v>0</v>
      </c>
      <c r="K143" s="104">
        <v>30</v>
      </c>
      <c r="L143">
        <f t="shared" si="13"/>
        <v>480</v>
      </c>
      <c r="M143">
        <f t="shared" si="14"/>
        <v>240</v>
      </c>
      <c r="O143" s="35">
        <f>VLOOKUP($A143,'SP-15'!$D$9:$G$316,3,FALSE)*($G143+$H143)/$K143+VLOOKUP($A143,'SP-15'!$M$9:$T$287,7,FALSE)*($I143+$J143)/$K143</f>
        <v>64.236327437882778</v>
      </c>
      <c r="P143" s="35">
        <f>VLOOKUP($A143,'NP-15'!$D$9:$G$316,3,FALSE)*($G143+$H143)/$K143+VLOOKUP($A143,'NP-15'!$M$9:$T$287,7,FALSE)*($I143+$J143)/$K143</f>
        <v>55.446666666666673</v>
      </c>
      <c r="Q143" s="35">
        <f>VLOOKUP($A143,'SP-15'!$D$9:$K$316,7,FALSE)</f>
        <v>28.3</v>
      </c>
      <c r="R143" s="35">
        <f>VLOOKUP($A143,'NP-15'!$D$9:$K$316,7,FALSE)</f>
        <v>33.450000000000003</v>
      </c>
      <c r="T143" s="35">
        <f t="shared" si="15"/>
        <v>59.841497052274725</v>
      </c>
      <c r="U143" s="35">
        <f t="shared" si="16"/>
        <v>30.875</v>
      </c>
    </row>
    <row r="144" spans="1:21">
      <c r="A144" s="102">
        <f t="shared" si="17"/>
        <v>40725</v>
      </c>
      <c r="B144" s="18">
        <f t="shared" si="9"/>
        <v>2011</v>
      </c>
      <c r="C144" s="18">
        <f t="shared" si="10"/>
        <v>7</v>
      </c>
      <c r="D144" s="18">
        <f t="shared" si="11"/>
        <v>3</v>
      </c>
      <c r="E144" s="97">
        <f>VLOOKUP($A144,'NP-15'!$A$3:$B$279,2,FALSE)</f>
        <v>6.4619908590831013E-2</v>
      </c>
      <c r="F144" s="98">
        <f t="shared" ca="1" si="12"/>
        <v>0.50673307211283281</v>
      </c>
      <c r="G144" s="53">
        <v>20</v>
      </c>
      <c r="H144" s="103">
        <v>5</v>
      </c>
      <c r="I144" s="103">
        <v>5</v>
      </c>
      <c r="J144" s="103">
        <v>1</v>
      </c>
      <c r="K144" s="104">
        <v>31</v>
      </c>
      <c r="L144">
        <f t="shared" si="13"/>
        <v>496</v>
      </c>
      <c r="M144">
        <f t="shared" si="14"/>
        <v>248</v>
      </c>
      <c r="O144" s="35">
        <f>VLOOKUP($A144,'SP-15'!$D$9:$G$316,3,FALSE)*($G144+$H144)/$K144+VLOOKUP($A144,'SP-15'!$M$9:$T$287,7,FALSE)*($I144+$J144)/$K144</f>
        <v>77.588709677419359</v>
      </c>
      <c r="P144" s="35">
        <f>VLOOKUP($A144,'NP-15'!$D$9:$G$316,3,FALSE)*($G144+$H144)/$K144+VLOOKUP($A144,'NP-15'!$M$9:$T$287,7,FALSE)*($I144+$J144)/$K144</f>
        <v>73.579838709677418</v>
      </c>
      <c r="Q144" s="35">
        <f>VLOOKUP($A144,'SP-15'!$D$9:$K$316,7,FALSE)</f>
        <v>42.3</v>
      </c>
      <c r="R144" s="35">
        <f>VLOOKUP($A144,'NP-15'!$D$9:$K$316,7,FALSE)</f>
        <v>38.049999999999997</v>
      </c>
      <c r="T144" s="35">
        <f t="shared" si="15"/>
        <v>75.584274193548396</v>
      </c>
      <c r="U144" s="35">
        <f t="shared" si="16"/>
        <v>40.174999999999997</v>
      </c>
    </row>
    <row r="145" spans="1:21">
      <c r="A145" s="102">
        <f t="shared" si="17"/>
        <v>40756</v>
      </c>
      <c r="B145" s="18">
        <f t="shared" si="9"/>
        <v>2011</v>
      </c>
      <c r="C145" s="18">
        <f t="shared" si="10"/>
        <v>8</v>
      </c>
      <c r="D145" s="18">
        <f t="shared" si="11"/>
        <v>3</v>
      </c>
      <c r="E145" s="97">
        <f>VLOOKUP($A145,'NP-15'!$A$3:$B$279,2,FALSE)</f>
        <v>6.4637460912438008E-2</v>
      </c>
      <c r="F145" s="98">
        <f t="shared" ca="1" si="12"/>
        <v>0.50391289683163865</v>
      </c>
      <c r="G145" s="53">
        <v>23</v>
      </c>
      <c r="H145" s="103">
        <v>4</v>
      </c>
      <c r="I145" s="103">
        <v>4</v>
      </c>
      <c r="J145" s="103">
        <v>0</v>
      </c>
      <c r="K145" s="104">
        <v>31</v>
      </c>
      <c r="L145">
        <f t="shared" si="13"/>
        <v>496</v>
      </c>
      <c r="M145">
        <f t="shared" si="14"/>
        <v>248</v>
      </c>
      <c r="O145" s="35">
        <f>VLOOKUP($A145,'SP-15'!$D$9:$G$316,3,FALSE)*($G145+$H145)/$K145+VLOOKUP($A145,'SP-15'!$M$9:$T$287,7,FALSE)*($I145+$J145)/$K145</f>
        <v>81.306747226552915</v>
      </c>
      <c r="P145" s="35">
        <f>VLOOKUP($A145,'NP-15'!$D$9:$G$316,3,FALSE)*($G145+$H145)/$K145+VLOOKUP($A145,'NP-15'!$M$9:$T$287,7,FALSE)*($I145+$J145)/$K145</f>
        <v>86.370967741935473</v>
      </c>
      <c r="Q145" s="35">
        <f>VLOOKUP($A145,'SP-15'!$D$9:$K$316,7,FALSE)</f>
        <v>46.3</v>
      </c>
      <c r="R145" s="35">
        <f>VLOOKUP($A145,'NP-15'!$D$9:$K$316,7,FALSE)</f>
        <v>40.049999999999997</v>
      </c>
      <c r="T145" s="35">
        <f t="shared" si="15"/>
        <v>83.838857484244187</v>
      </c>
      <c r="U145" s="35">
        <f t="shared" si="16"/>
        <v>43.174999999999997</v>
      </c>
    </row>
    <row r="146" spans="1:21">
      <c r="A146" s="102">
        <f t="shared" si="17"/>
        <v>40787</v>
      </c>
      <c r="B146" s="18">
        <f t="shared" ref="B146:B209" si="18">YEAR(A146)</f>
        <v>2011</v>
      </c>
      <c r="C146" s="18">
        <f t="shared" ref="C146:C209" si="19">MONTH(A146)</f>
        <v>9</v>
      </c>
      <c r="D146" s="18">
        <f t="shared" ref="D146:D209" si="20">IF(C146&lt;4,1,IF(C146&lt;7,2,IF(C146&lt;10,3,4)))</f>
        <v>3</v>
      </c>
      <c r="E146" s="97">
        <f>VLOOKUP($A146,'NP-15'!$A$3:$B$279,2,FALSE)</f>
        <v>6.4655013234147005E-2</v>
      </c>
      <c r="F146" s="98">
        <f t="shared" ref="F146:F209" ca="1" si="21">(1+E146/2)^(-2*(DATE(B147,C147,20)-$A$14)/365.25)</f>
        <v>0.50119427929661708</v>
      </c>
      <c r="G146" s="53">
        <v>21</v>
      </c>
      <c r="H146" s="103">
        <v>4</v>
      </c>
      <c r="I146" s="103">
        <v>4</v>
      </c>
      <c r="J146" s="103">
        <v>1</v>
      </c>
      <c r="K146" s="104">
        <v>30</v>
      </c>
      <c r="L146">
        <f t="shared" ref="L146:L209" si="22">K146*16</f>
        <v>480</v>
      </c>
      <c r="M146">
        <f t="shared" ref="M146:M209" si="23">K146*8</f>
        <v>240</v>
      </c>
      <c r="O146" s="35">
        <f>VLOOKUP($A146,'SP-15'!$D$9:$G$316,3,FALSE)*($G146+$H146)/$K146+VLOOKUP($A146,'SP-15'!$M$9:$T$287,7,FALSE)*($I146+$J146)/$K146</f>
        <v>73.849598295183625</v>
      </c>
      <c r="P146" s="35">
        <f>VLOOKUP($A146,'NP-15'!$D$9:$G$316,3,FALSE)*($G146+$H146)/$K146+VLOOKUP($A146,'NP-15'!$M$9:$T$287,7,FALSE)*($I146+$J146)/$K146</f>
        <v>74.714583333333337</v>
      </c>
      <c r="Q146" s="35">
        <f>VLOOKUP($A146,'SP-15'!$D$9:$K$316,7,FALSE)</f>
        <v>43.3</v>
      </c>
      <c r="R146" s="35">
        <f>VLOOKUP($A146,'NP-15'!$D$9:$K$316,7,FALSE)</f>
        <v>38.049999999999997</v>
      </c>
      <c r="T146" s="35">
        <f t="shared" ref="T146:T209" si="24">AVERAGE(O146:P146)</f>
        <v>74.282090814258481</v>
      </c>
      <c r="U146" s="35">
        <f t="shared" ref="U146:U209" si="25">AVERAGE(Q146:R146)</f>
        <v>40.674999999999997</v>
      </c>
    </row>
    <row r="147" spans="1:21">
      <c r="A147" s="102">
        <f t="shared" ref="A147:A210" si="26">EDATE(A146,1)</f>
        <v>40817</v>
      </c>
      <c r="B147" s="18">
        <f t="shared" si="18"/>
        <v>2011</v>
      </c>
      <c r="C147" s="18">
        <f t="shared" si="19"/>
        <v>10</v>
      </c>
      <c r="D147" s="18">
        <f t="shared" si="20"/>
        <v>4</v>
      </c>
      <c r="E147" s="97">
        <f>VLOOKUP($A147,'NP-15'!$A$3:$B$279,2,FALSE)</f>
        <v>6.4671999352026999E-2</v>
      </c>
      <c r="F147" s="98">
        <f t="shared" ca="1" si="21"/>
        <v>0.49840506812777657</v>
      </c>
      <c r="G147" s="53">
        <v>21</v>
      </c>
      <c r="H147" s="103">
        <v>5</v>
      </c>
      <c r="I147" s="103">
        <v>5</v>
      </c>
      <c r="J147" s="103">
        <v>0</v>
      </c>
      <c r="K147" s="104">
        <v>31</v>
      </c>
      <c r="L147">
        <f t="shared" si="22"/>
        <v>496</v>
      </c>
      <c r="M147">
        <f t="shared" si="23"/>
        <v>248</v>
      </c>
      <c r="O147" s="35">
        <f>VLOOKUP($A147,'SP-15'!$D$9:$G$316,3,FALSE)*($G147+$H147)/$K147+VLOOKUP($A147,'SP-15'!$M$9:$T$287,7,FALSE)*($I147+$J147)/$K147</f>
        <v>57.274999999999999</v>
      </c>
      <c r="P147" s="35">
        <f>VLOOKUP($A147,'NP-15'!$D$9:$G$316,3,FALSE)*($G147+$H147)/$K147+VLOOKUP($A147,'NP-15'!$M$9:$T$287,7,FALSE)*($I147+$J147)/$K147</f>
        <v>53.845161290322579</v>
      </c>
      <c r="Q147" s="35">
        <f>VLOOKUP($A147,'SP-15'!$D$9:$K$316,7,FALSE)</f>
        <v>36.299999999999997</v>
      </c>
      <c r="R147" s="35">
        <f>VLOOKUP($A147,'NP-15'!$D$9:$K$316,7,FALSE)</f>
        <v>36.450000000000003</v>
      </c>
      <c r="T147" s="35">
        <f t="shared" si="24"/>
        <v>55.560080645161293</v>
      </c>
      <c r="U147" s="35">
        <f t="shared" si="25"/>
        <v>36.375</v>
      </c>
    </row>
    <row r="148" spans="1:21">
      <c r="A148" s="102">
        <f t="shared" si="26"/>
        <v>40848</v>
      </c>
      <c r="B148" s="18">
        <f t="shared" si="18"/>
        <v>2011</v>
      </c>
      <c r="C148" s="18">
        <f t="shared" si="19"/>
        <v>11</v>
      </c>
      <c r="D148" s="18">
        <f t="shared" si="20"/>
        <v>4</v>
      </c>
      <c r="E148" s="97">
        <f>VLOOKUP($A148,'NP-15'!$A$3:$B$279,2,FALSE)</f>
        <v>6.468955167393603E-2</v>
      </c>
      <c r="F148" s="98">
        <f t="shared" ca="1" si="21"/>
        <v>0.49571339710418977</v>
      </c>
      <c r="G148" s="53">
        <v>21</v>
      </c>
      <c r="H148" s="103">
        <v>4</v>
      </c>
      <c r="I148" s="103">
        <v>4</v>
      </c>
      <c r="J148" s="103">
        <v>1</v>
      </c>
      <c r="K148" s="104">
        <v>30</v>
      </c>
      <c r="L148">
        <f t="shared" si="22"/>
        <v>480</v>
      </c>
      <c r="M148">
        <f t="shared" si="23"/>
        <v>240</v>
      </c>
      <c r="O148" s="35">
        <f>VLOOKUP($A148,'SP-15'!$D$9:$G$316,3,FALSE)*($G148+$H148)/$K148+VLOOKUP($A148,'SP-15'!$M$9:$T$287,7,FALSE)*($I148+$J148)/$K148</f>
        <v>46.630995531256673</v>
      </c>
      <c r="P148" s="35">
        <f>VLOOKUP($A148,'NP-15'!$D$9:$G$316,3,FALSE)*($G148+$H148)/$K148+VLOOKUP($A148,'NP-15'!$M$9:$T$287,7,FALSE)*($I148+$J148)/$K148</f>
        <v>51.566666666666663</v>
      </c>
      <c r="Q148" s="35">
        <f>VLOOKUP($A148,'SP-15'!$D$9:$K$316,7,FALSE)</f>
        <v>31.3</v>
      </c>
      <c r="R148" s="35">
        <f>VLOOKUP($A148,'NP-15'!$D$9:$K$316,7,FALSE)</f>
        <v>33.450000000000003</v>
      </c>
      <c r="T148" s="35">
        <f t="shared" si="24"/>
        <v>49.098831098961668</v>
      </c>
      <c r="U148" s="35">
        <f t="shared" si="25"/>
        <v>32.375</v>
      </c>
    </row>
    <row r="149" spans="1:21">
      <c r="A149" s="102">
        <f t="shared" si="26"/>
        <v>40878</v>
      </c>
      <c r="B149" s="18">
        <f t="shared" si="18"/>
        <v>2011</v>
      </c>
      <c r="C149" s="18">
        <f t="shared" si="19"/>
        <v>12</v>
      </c>
      <c r="D149" s="18">
        <f t="shared" si="20"/>
        <v>4</v>
      </c>
      <c r="E149" s="97">
        <f>VLOOKUP($A149,'NP-15'!$A$3:$B$279,2,FALSE)</f>
        <v>6.4706537792011021E-2</v>
      </c>
      <c r="F149" s="98">
        <f t="shared" ca="1" si="21"/>
        <v>0.49295193485610278</v>
      </c>
      <c r="G149" s="53">
        <v>21</v>
      </c>
      <c r="H149" s="103">
        <v>5</v>
      </c>
      <c r="I149" s="103">
        <v>4</v>
      </c>
      <c r="J149" s="103">
        <v>1</v>
      </c>
      <c r="K149" s="104">
        <v>31</v>
      </c>
      <c r="L149">
        <f t="shared" si="22"/>
        <v>496</v>
      </c>
      <c r="M149">
        <f t="shared" si="23"/>
        <v>248</v>
      </c>
      <c r="O149" s="35">
        <f>VLOOKUP($A149,'SP-15'!$D$9:$G$316,3,FALSE)*($G149+$H149)/$K149+VLOOKUP($A149,'SP-15'!$M$9:$T$287,7,FALSE)*($I149+$J149)/$K149</f>
        <v>45.527392439435154</v>
      </c>
      <c r="P149" s="35">
        <f>VLOOKUP($A149,'NP-15'!$D$9:$G$316,3,FALSE)*($G149+$H149)/$K149+VLOOKUP($A149,'NP-15'!$M$9:$T$287,7,FALSE)*($I149+$J149)/$K149</f>
        <v>50.837096774193547</v>
      </c>
      <c r="Q149" s="35">
        <f>VLOOKUP($A149,'SP-15'!$D$9:$K$316,7,FALSE)</f>
        <v>31.3</v>
      </c>
      <c r="R149" s="35">
        <f>VLOOKUP($A149,'NP-15'!$D$9:$K$316,7,FALSE)</f>
        <v>33.450000000000003</v>
      </c>
      <c r="T149" s="35">
        <f t="shared" si="24"/>
        <v>48.182244606814351</v>
      </c>
      <c r="U149" s="35">
        <f t="shared" si="25"/>
        <v>32.375</v>
      </c>
    </row>
    <row r="150" spans="1:21">
      <c r="A150" s="102">
        <f t="shared" si="26"/>
        <v>40909</v>
      </c>
      <c r="B150" s="18">
        <f t="shared" si="18"/>
        <v>2012</v>
      </c>
      <c r="C150" s="18">
        <f t="shared" si="19"/>
        <v>1</v>
      </c>
      <c r="D150" s="18">
        <f t="shared" si="20"/>
        <v>1</v>
      </c>
      <c r="E150" s="97">
        <f>VLOOKUP($A150,'NP-15'!$A$3:$B$279,2,FALSE)</f>
        <v>6.4724090114122002E-2</v>
      </c>
      <c r="F150" s="98">
        <f t="shared" ca="1" si="21"/>
        <v>0.49020147833788053</v>
      </c>
      <c r="G150" s="53">
        <v>21</v>
      </c>
      <c r="H150" s="103">
        <v>4</v>
      </c>
      <c r="I150" s="103">
        <v>5</v>
      </c>
      <c r="J150" s="103">
        <v>1</v>
      </c>
      <c r="K150" s="104">
        <v>31</v>
      </c>
      <c r="L150">
        <f t="shared" si="22"/>
        <v>496</v>
      </c>
      <c r="M150">
        <f t="shared" si="23"/>
        <v>248</v>
      </c>
      <c r="O150" s="35">
        <f>VLOOKUP($A150,'SP-15'!$D$9:$G$316,3,FALSE)*($G150+$H150)/$K150+VLOOKUP($A150,'SP-15'!$M$9:$T$287,7,FALSE)*($I150+$J150)/$K150</f>
        <v>49.463709677419352</v>
      </c>
      <c r="P150" s="35">
        <f>VLOOKUP($A150,'NP-15'!$D$9:$G$316,3,FALSE)*($G150+$H150)/$K150+VLOOKUP($A150,'NP-15'!$M$9:$T$287,7,FALSE)*($I150+$J150)/$K150</f>
        <v>54.70241935483871</v>
      </c>
      <c r="Q150" s="35">
        <f>VLOOKUP($A150,'SP-15'!$D$9:$K$316,7,FALSE)</f>
        <v>32.528283716920008</v>
      </c>
      <c r="R150" s="35">
        <f>VLOOKUP($A150,'NP-15'!$D$9:$K$316,7,FALSE)</f>
        <v>37.950000000000003</v>
      </c>
      <c r="T150" s="35">
        <f t="shared" si="24"/>
        <v>52.083064516129028</v>
      </c>
      <c r="U150" s="35">
        <f t="shared" si="25"/>
        <v>35.239141858460002</v>
      </c>
    </row>
    <row r="151" spans="1:21">
      <c r="A151" s="102">
        <f t="shared" si="26"/>
        <v>40940</v>
      </c>
      <c r="B151" s="18">
        <f t="shared" si="18"/>
        <v>2012</v>
      </c>
      <c r="C151" s="18">
        <f t="shared" si="19"/>
        <v>2</v>
      </c>
      <c r="D151" s="18">
        <f t="shared" si="20"/>
        <v>1</v>
      </c>
      <c r="E151" s="97">
        <f>VLOOKUP($A151,'NP-15'!$A$3:$B$279,2,FALSE)</f>
        <v>6.4741642436335012E-2</v>
      </c>
      <c r="F151" s="98">
        <f t="shared" ca="1" si="21"/>
        <v>0.48763506293015096</v>
      </c>
      <c r="G151" s="53">
        <v>21</v>
      </c>
      <c r="H151" s="103">
        <v>4</v>
      </c>
      <c r="I151" s="103">
        <v>4</v>
      </c>
      <c r="J151" s="103">
        <v>0</v>
      </c>
      <c r="K151" s="104">
        <v>29</v>
      </c>
      <c r="L151">
        <f t="shared" si="22"/>
        <v>464</v>
      </c>
      <c r="M151">
        <f t="shared" si="23"/>
        <v>232</v>
      </c>
      <c r="O151" s="35">
        <f>VLOOKUP($A151,'SP-15'!$D$9:$G$316,3,FALSE)*($G151+$H151)/$K151+VLOOKUP($A151,'SP-15'!$M$9:$T$287,7,FALSE)*($I151+$J151)/$K151</f>
        <v>48.861515037302482</v>
      </c>
      <c r="P151" s="35">
        <f>VLOOKUP($A151,'NP-15'!$D$9:$G$316,3,FALSE)*($G151+$H151)/$K151+VLOOKUP($A151,'NP-15'!$M$9:$T$287,7,FALSE)*($I151+$J151)/$K151</f>
        <v>51.50344827586207</v>
      </c>
      <c r="Q151" s="35">
        <f>VLOOKUP($A151,'SP-15'!$D$9:$K$316,7,FALSE)</f>
        <v>31.578283716920009</v>
      </c>
      <c r="R151" s="35">
        <f>VLOOKUP($A151,'NP-15'!$D$9:$K$316,7,FALSE)</f>
        <v>36.950000000000003</v>
      </c>
      <c r="T151" s="35">
        <f t="shared" si="24"/>
        <v>50.182481656582276</v>
      </c>
      <c r="U151" s="35">
        <f t="shared" si="25"/>
        <v>34.264141858460007</v>
      </c>
    </row>
    <row r="152" spans="1:21">
      <c r="A152" s="102">
        <f t="shared" si="26"/>
        <v>40969</v>
      </c>
      <c r="B152" s="18">
        <f t="shared" si="18"/>
        <v>2012</v>
      </c>
      <c r="C152" s="18">
        <f t="shared" si="19"/>
        <v>3</v>
      </c>
      <c r="D152" s="18">
        <f t="shared" si="20"/>
        <v>1</v>
      </c>
      <c r="E152" s="97">
        <f>VLOOKUP($A152,'NP-15'!$A$3:$B$279,2,FALSE)</f>
        <v>6.4758062350756013E-2</v>
      </c>
      <c r="F152" s="98">
        <f t="shared" ca="1" si="21"/>
        <v>0.48491756055989815</v>
      </c>
      <c r="G152" s="53">
        <v>22</v>
      </c>
      <c r="H152" s="103">
        <v>5</v>
      </c>
      <c r="I152" s="103">
        <v>4</v>
      </c>
      <c r="J152" s="103">
        <v>0</v>
      </c>
      <c r="K152" s="104">
        <v>31</v>
      </c>
      <c r="L152">
        <f t="shared" si="22"/>
        <v>496</v>
      </c>
      <c r="M152">
        <f t="shared" si="23"/>
        <v>248</v>
      </c>
      <c r="O152" s="35">
        <f>VLOOKUP($A152,'SP-15'!$D$9:$G$316,3,FALSE)*($G152+$H152)/$K152+VLOOKUP($A152,'SP-15'!$M$9:$T$287,7,FALSE)*($I152+$J152)/$K152</f>
        <v>47.743684426789343</v>
      </c>
      <c r="P152" s="35">
        <f>VLOOKUP($A152,'NP-15'!$D$9:$G$316,3,FALSE)*($G152+$H152)/$K152+VLOOKUP($A152,'NP-15'!$M$9:$T$287,7,FALSE)*($I152+$J152)/$K152</f>
        <v>49.983870967741936</v>
      </c>
      <c r="Q152" s="35">
        <f>VLOOKUP($A152,'SP-15'!$D$9:$K$316,7,FALSE)</f>
        <v>31.578283716920009</v>
      </c>
      <c r="R152" s="35">
        <f>VLOOKUP($A152,'NP-15'!$D$9:$K$316,7,FALSE)</f>
        <v>34.950000000000003</v>
      </c>
      <c r="T152" s="35">
        <f t="shared" si="24"/>
        <v>48.86377769726564</v>
      </c>
      <c r="U152" s="35">
        <f t="shared" si="25"/>
        <v>33.264141858460007</v>
      </c>
    </row>
    <row r="153" spans="1:21">
      <c r="A153" s="102">
        <f t="shared" si="26"/>
        <v>41000</v>
      </c>
      <c r="B153" s="18">
        <f t="shared" si="18"/>
        <v>2012</v>
      </c>
      <c r="C153" s="18">
        <f t="shared" si="19"/>
        <v>4</v>
      </c>
      <c r="D153" s="18">
        <f t="shared" si="20"/>
        <v>2</v>
      </c>
      <c r="E153" s="97">
        <f>VLOOKUP($A153,'NP-15'!$A$3:$B$279,2,FALSE)</f>
        <v>6.4775614673166032E-2</v>
      </c>
      <c r="F153" s="98">
        <f t="shared" ca="1" si="21"/>
        <v>0.48229201871137289</v>
      </c>
      <c r="G153" s="53">
        <v>21</v>
      </c>
      <c r="H153" s="103">
        <v>4</v>
      </c>
      <c r="I153" s="103">
        <v>5</v>
      </c>
      <c r="J153" s="103">
        <v>0</v>
      </c>
      <c r="K153" s="104">
        <v>30</v>
      </c>
      <c r="L153">
        <f t="shared" si="22"/>
        <v>480</v>
      </c>
      <c r="M153">
        <f t="shared" si="23"/>
        <v>240</v>
      </c>
      <c r="O153" s="35">
        <f>VLOOKUP($A153,'SP-15'!$D$9:$G$316,3,FALSE)*($G153+$H153)/$K153+VLOOKUP($A153,'SP-15'!$M$9:$T$287,7,FALSE)*($I153+$J153)/$K153</f>
        <v>45.25</v>
      </c>
      <c r="P153" s="35">
        <f>VLOOKUP($A153,'NP-15'!$D$9:$G$316,3,FALSE)*($G153+$H153)/$K153+VLOOKUP($A153,'NP-15'!$M$9:$T$287,7,FALSE)*($I153+$J153)/$K153</f>
        <v>48.127083333333331</v>
      </c>
      <c r="Q153" s="35">
        <f>VLOOKUP($A153,'SP-15'!$D$9:$K$316,7,FALSE)</f>
        <v>30.772009006767668</v>
      </c>
      <c r="R153" s="35">
        <f>VLOOKUP($A153,'NP-15'!$D$9:$K$316,7,FALSE)</f>
        <v>34.950000000000003</v>
      </c>
      <c r="T153" s="35">
        <f t="shared" si="24"/>
        <v>46.688541666666666</v>
      </c>
      <c r="U153" s="35">
        <f t="shared" si="25"/>
        <v>32.861004503383839</v>
      </c>
    </row>
    <row r="154" spans="1:21">
      <c r="A154" s="102">
        <f t="shared" si="26"/>
        <v>41030</v>
      </c>
      <c r="B154" s="18">
        <f t="shared" si="18"/>
        <v>2012</v>
      </c>
      <c r="C154" s="18">
        <f t="shared" si="19"/>
        <v>5</v>
      </c>
      <c r="D154" s="18">
        <f t="shared" si="20"/>
        <v>2</v>
      </c>
      <c r="E154" s="97">
        <f>VLOOKUP($A154,'NP-15'!$A$3:$B$279,2,FALSE)</f>
        <v>6.4792600791724997E-2</v>
      </c>
      <c r="F154" s="98">
        <f t="shared" ca="1" si="21"/>
        <v>0.47959864910584288</v>
      </c>
      <c r="G154" s="53">
        <v>22</v>
      </c>
      <c r="H154" s="103">
        <v>4</v>
      </c>
      <c r="I154" s="103">
        <v>4</v>
      </c>
      <c r="J154" s="103">
        <v>1</v>
      </c>
      <c r="K154" s="104">
        <v>31</v>
      </c>
      <c r="L154">
        <f t="shared" si="22"/>
        <v>496</v>
      </c>
      <c r="M154">
        <f t="shared" si="23"/>
        <v>248</v>
      </c>
      <c r="O154" s="35">
        <f>VLOOKUP($A154,'SP-15'!$D$9:$G$316,3,FALSE)*($G154+$H154)/$K154+VLOOKUP($A154,'SP-15'!$M$9:$T$287,7,FALSE)*($I154+$J154)/$K154</f>
        <v>48.561903108814505</v>
      </c>
      <c r="P154" s="35">
        <f>VLOOKUP($A154,'NP-15'!$D$9:$G$316,3,FALSE)*($G154+$H154)/$K154+VLOOKUP($A154,'NP-15'!$M$9:$T$287,7,FALSE)*($I154+$J154)/$K154</f>
        <v>49.779435483870976</v>
      </c>
      <c r="Q154" s="35">
        <f>VLOOKUP($A154,'SP-15'!$D$9:$K$316,7,FALSE)</f>
        <v>30.772009006767668</v>
      </c>
      <c r="R154" s="35">
        <f>VLOOKUP($A154,'NP-15'!$D$9:$K$316,7,FALSE)</f>
        <v>30.95</v>
      </c>
      <c r="T154" s="35">
        <f t="shared" si="24"/>
        <v>49.170669296342737</v>
      </c>
      <c r="U154" s="35">
        <f t="shared" si="25"/>
        <v>30.861004503383832</v>
      </c>
    </row>
    <row r="155" spans="1:21">
      <c r="A155" s="102">
        <f t="shared" si="26"/>
        <v>41061</v>
      </c>
      <c r="B155" s="18">
        <f t="shared" si="18"/>
        <v>2012</v>
      </c>
      <c r="C155" s="18">
        <f t="shared" si="19"/>
        <v>6</v>
      </c>
      <c r="D155" s="18">
        <f t="shared" si="20"/>
        <v>2</v>
      </c>
      <c r="E155" s="97">
        <f>VLOOKUP($A155,'NP-15'!$A$3:$B$279,2,FALSE)</f>
        <v>6.4810153114337007E-2</v>
      </c>
      <c r="F155" s="98">
        <f t="shared" ca="1" si="21"/>
        <v>0.47699924245516362</v>
      </c>
      <c r="G155" s="53">
        <v>21</v>
      </c>
      <c r="H155" s="103">
        <v>5</v>
      </c>
      <c r="I155" s="103">
        <v>4</v>
      </c>
      <c r="J155" s="103">
        <v>0</v>
      </c>
      <c r="K155" s="104">
        <v>30</v>
      </c>
      <c r="L155">
        <f t="shared" si="22"/>
        <v>480</v>
      </c>
      <c r="M155">
        <f t="shared" si="23"/>
        <v>240</v>
      </c>
      <c r="O155" s="35">
        <f>VLOOKUP($A155,'SP-15'!$D$9:$G$316,3,FALSE)*($G155+$H155)/$K155+VLOOKUP($A155,'SP-15'!$M$9:$T$287,7,FALSE)*($I155+$J155)/$K155</f>
        <v>64.810813327534149</v>
      </c>
      <c r="P155" s="35">
        <f>VLOOKUP($A155,'NP-15'!$D$9:$G$316,3,FALSE)*($G155+$H155)/$K155+VLOOKUP($A155,'NP-15'!$M$9:$T$287,7,FALSE)*($I155+$J155)/$K155</f>
        <v>56.171666666666674</v>
      </c>
      <c r="Q155" s="35">
        <f>VLOOKUP($A155,'SP-15'!$D$9:$K$316,7,FALSE)</f>
        <v>28.772009006767668</v>
      </c>
      <c r="R155" s="35">
        <f>VLOOKUP($A155,'NP-15'!$D$9:$K$316,7,FALSE)</f>
        <v>33.950000000000003</v>
      </c>
      <c r="T155" s="35">
        <f t="shared" si="24"/>
        <v>60.491239997100408</v>
      </c>
      <c r="U155" s="35">
        <f t="shared" si="25"/>
        <v>31.361004503383835</v>
      </c>
    </row>
    <row r="156" spans="1:21">
      <c r="A156" s="102">
        <f t="shared" si="26"/>
        <v>41091</v>
      </c>
      <c r="B156" s="18">
        <f t="shared" si="18"/>
        <v>2012</v>
      </c>
      <c r="C156" s="18">
        <f t="shared" si="19"/>
        <v>7</v>
      </c>
      <c r="D156" s="18">
        <f t="shared" si="20"/>
        <v>3</v>
      </c>
      <c r="E156" s="97">
        <f>VLOOKUP($A156,'NP-15'!$A$3:$B$279,2,FALSE)</f>
        <v>6.4827139233090011E-2</v>
      </c>
      <c r="F156" s="98">
        <f t="shared" ca="1" si="21"/>
        <v>0.47433278177659111</v>
      </c>
      <c r="G156" s="53">
        <v>21</v>
      </c>
      <c r="H156" s="103">
        <v>4</v>
      </c>
      <c r="I156" s="103">
        <v>5</v>
      </c>
      <c r="J156" s="103">
        <v>1</v>
      </c>
      <c r="K156" s="104">
        <v>31</v>
      </c>
      <c r="L156">
        <f t="shared" si="22"/>
        <v>496</v>
      </c>
      <c r="M156">
        <f t="shared" si="23"/>
        <v>248</v>
      </c>
      <c r="O156" s="35">
        <f>VLOOKUP($A156,'SP-15'!$D$9:$G$316,3,FALSE)*($G156+$H156)/$K156+VLOOKUP($A156,'SP-15'!$M$9:$T$287,7,FALSE)*($I156+$J156)/$K156</f>
        <v>77.826612903225808</v>
      </c>
      <c r="P156" s="35">
        <f>VLOOKUP($A156,'NP-15'!$D$9:$G$316,3,FALSE)*($G156+$H156)/$K156+VLOOKUP($A156,'NP-15'!$M$9:$T$287,7,FALSE)*($I156+$J156)/$K156</f>
        <v>74.293548387096777</v>
      </c>
      <c r="Q156" s="35">
        <f>VLOOKUP($A156,'SP-15'!$D$9:$K$316,7,FALSE)</f>
        <v>42.246811354002325</v>
      </c>
      <c r="R156" s="35">
        <f>VLOOKUP($A156,'NP-15'!$D$9:$K$316,7,FALSE)</f>
        <v>38.549999999999997</v>
      </c>
      <c r="T156" s="35">
        <f t="shared" si="24"/>
        <v>76.060080645161293</v>
      </c>
      <c r="U156" s="35">
        <f t="shared" si="25"/>
        <v>40.398405677001165</v>
      </c>
    </row>
    <row r="157" spans="1:21">
      <c r="A157" s="102">
        <f t="shared" si="26"/>
        <v>41122</v>
      </c>
      <c r="B157" s="18">
        <f t="shared" si="18"/>
        <v>2012</v>
      </c>
      <c r="C157" s="18">
        <f t="shared" si="19"/>
        <v>8</v>
      </c>
      <c r="D157" s="18">
        <f t="shared" si="20"/>
        <v>3</v>
      </c>
      <c r="E157" s="97">
        <f>VLOOKUP($A157,'NP-15'!$A$3:$B$279,2,FALSE)</f>
        <v>6.4844691555903014E-2</v>
      </c>
      <c r="F157" s="98">
        <f t="shared" ca="1" si="21"/>
        <v>0.4716768641621959</v>
      </c>
      <c r="G157" s="53">
        <v>23</v>
      </c>
      <c r="H157" s="103">
        <v>4</v>
      </c>
      <c r="I157" s="103">
        <v>4</v>
      </c>
      <c r="J157" s="103">
        <v>0</v>
      </c>
      <c r="K157" s="104">
        <v>31</v>
      </c>
      <c r="L157">
        <f t="shared" si="22"/>
        <v>496</v>
      </c>
      <c r="M157">
        <f t="shared" si="23"/>
        <v>248</v>
      </c>
      <c r="O157" s="35">
        <f>VLOOKUP($A157,'SP-15'!$D$9:$G$316,3,FALSE)*($G157+$H157)/$K157+VLOOKUP($A157,'SP-15'!$M$9:$T$287,7,FALSE)*($I157+$J157)/$K157</f>
        <v>80.62289650990752</v>
      </c>
      <c r="P157" s="35">
        <f>VLOOKUP($A157,'NP-15'!$D$9:$G$316,3,FALSE)*($G157+$H157)/$K157+VLOOKUP($A157,'NP-15'!$M$9:$T$287,7,FALSE)*($I157+$J157)/$K157</f>
        <v>87.096774193548384</v>
      </c>
      <c r="Q157" s="35">
        <f>VLOOKUP($A157,'SP-15'!$D$9:$K$316,7,FALSE)</f>
        <v>46.246811354002325</v>
      </c>
      <c r="R157" s="35">
        <f>VLOOKUP($A157,'NP-15'!$D$9:$K$316,7,FALSE)</f>
        <v>40.549999999999997</v>
      </c>
      <c r="T157" s="35">
        <f t="shared" si="24"/>
        <v>83.859835351727952</v>
      </c>
      <c r="U157" s="35">
        <f t="shared" si="25"/>
        <v>43.398405677001165</v>
      </c>
    </row>
    <row r="158" spans="1:21">
      <c r="A158" s="102">
        <f t="shared" si="26"/>
        <v>41153</v>
      </c>
      <c r="B158" s="18">
        <f t="shared" si="18"/>
        <v>2012</v>
      </c>
      <c r="C158" s="18">
        <f t="shared" si="19"/>
        <v>9</v>
      </c>
      <c r="D158" s="18">
        <f t="shared" si="20"/>
        <v>3</v>
      </c>
      <c r="E158" s="97">
        <f>VLOOKUP($A158,'NP-15'!$A$3:$B$279,2,FALSE)</f>
        <v>6.4862243878817005E-2</v>
      </c>
      <c r="F158" s="98">
        <f t="shared" ca="1" si="21"/>
        <v>0.46911644261831076</v>
      </c>
      <c r="G158" s="53">
        <v>19</v>
      </c>
      <c r="H158" s="103">
        <v>5</v>
      </c>
      <c r="I158" s="103">
        <v>5</v>
      </c>
      <c r="J158" s="103">
        <v>1</v>
      </c>
      <c r="K158" s="104">
        <v>30</v>
      </c>
      <c r="L158">
        <f t="shared" si="22"/>
        <v>480</v>
      </c>
      <c r="M158">
        <f t="shared" si="23"/>
        <v>240</v>
      </c>
      <c r="O158" s="35">
        <f>VLOOKUP($A158,'SP-15'!$D$9:$G$316,3,FALSE)*($G158+$H158)/$K158+VLOOKUP($A158,'SP-15'!$M$9:$T$287,7,FALSE)*($I158+$J158)/$K158</f>
        <v>73.344810073892546</v>
      </c>
      <c r="P158" s="35">
        <f>VLOOKUP($A158,'NP-15'!$D$9:$G$316,3,FALSE)*($G158+$H158)/$K158+VLOOKUP($A158,'NP-15'!$M$9:$T$287,7,FALSE)*($I158+$J158)/$K158</f>
        <v>75.56</v>
      </c>
      <c r="Q158" s="35">
        <f>VLOOKUP($A158,'SP-15'!$D$9:$K$316,7,FALSE)</f>
        <v>43.246811354002325</v>
      </c>
      <c r="R158" s="35">
        <f>VLOOKUP($A158,'NP-15'!$D$9:$K$316,7,FALSE)</f>
        <v>38.549999999999997</v>
      </c>
      <c r="T158" s="35">
        <f t="shared" si="24"/>
        <v>74.452405036946274</v>
      </c>
      <c r="U158" s="35">
        <f t="shared" si="25"/>
        <v>40.898405677001165</v>
      </c>
    </row>
    <row r="159" spans="1:21">
      <c r="A159" s="102">
        <f t="shared" si="26"/>
        <v>41183</v>
      </c>
      <c r="B159" s="18">
        <f t="shared" si="18"/>
        <v>2012</v>
      </c>
      <c r="C159" s="18">
        <f t="shared" si="19"/>
        <v>10</v>
      </c>
      <c r="D159" s="18">
        <f t="shared" si="20"/>
        <v>4</v>
      </c>
      <c r="E159" s="97">
        <f>VLOOKUP($A159,'NP-15'!$A$3:$B$279,2,FALSE)</f>
        <v>6.487922999786401E-2</v>
      </c>
      <c r="F159" s="98">
        <f t="shared" ca="1" si="21"/>
        <v>0.46649011878914459</v>
      </c>
      <c r="G159" s="53">
        <v>23</v>
      </c>
      <c r="H159" s="103">
        <v>4</v>
      </c>
      <c r="I159" s="103">
        <v>4</v>
      </c>
      <c r="J159" s="103">
        <v>0</v>
      </c>
      <c r="K159" s="104">
        <v>31</v>
      </c>
      <c r="L159">
        <f t="shared" si="22"/>
        <v>496</v>
      </c>
      <c r="M159">
        <f t="shared" si="23"/>
        <v>248</v>
      </c>
      <c r="O159" s="35">
        <f>VLOOKUP($A159,'SP-15'!$D$9:$G$316,3,FALSE)*($G159+$H159)/$K159+VLOOKUP($A159,'SP-15'!$M$9:$T$287,7,FALSE)*($I159+$J159)/$K159</f>
        <v>57.241935483870968</v>
      </c>
      <c r="P159" s="35">
        <f>VLOOKUP($A159,'NP-15'!$D$9:$G$316,3,FALSE)*($G159+$H159)/$K159+VLOOKUP($A159,'NP-15'!$M$9:$T$287,7,FALSE)*($I159+$J159)/$K159</f>
        <v>54.241935483870968</v>
      </c>
      <c r="Q159" s="35">
        <f>VLOOKUP($A159,'SP-15'!$D$9:$K$316,7,FALSE)</f>
        <v>36.587030986099407</v>
      </c>
      <c r="R159" s="35">
        <f>VLOOKUP($A159,'NP-15'!$D$9:$K$316,7,FALSE)</f>
        <v>36.950000000000003</v>
      </c>
      <c r="T159" s="35">
        <f t="shared" si="24"/>
        <v>55.741935483870968</v>
      </c>
      <c r="U159" s="35">
        <f t="shared" si="25"/>
        <v>36.768515493049705</v>
      </c>
    </row>
    <row r="160" spans="1:21">
      <c r="A160" s="102">
        <f t="shared" si="26"/>
        <v>41214</v>
      </c>
      <c r="B160" s="18">
        <f t="shared" si="18"/>
        <v>2012</v>
      </c>
      <c r="C160" s="18">
        <f t="shared" si="19"/>
        <v>11</v>
      </c>
      <c r="D160" s="18">
        <f t="shared" si="20"/>
        <v>4</v>
      </c>
      <c r="E160" s="97">
        <f>VLOOKUP($A160,'NP-15'!$A$3:$B$279,2,FALSE)</f>
        <v>6.4896782320979021E-2</v>
      </c>
      <c r="F160" s="98">
        <f t="shared" ca="1" si="21"/>
        <v>0.46395526209218813</v>
      </c>
      <c r="G160" s="53">
        <v>21</v>
      </c>
      <c r="H160" s="103">
        <v>4</v>
      </c>
      <c r="I160" s="103">
        <v>4</v>
      </c>
      <c r="J160" s="103">
        <v>1</v>
      </c>
      <c r="K160" s="104">
        <v>30</v>
      </c>
      <c r="L160">
        <f t="shared" si="22"/>
        <v>480</v>
      </c>
      <c r="M160">
        <f t="shared" si="23"/>
        <v>240</v>
      </c>
      <c r="O160" s="35">
        <f>VLOOKUP($A160,'SP-15'!$D$9:$G$316,3,FALSE)*($G160+$H160)/$K160+VLOOKUP($A160,'SP-15'!$M$9:$T$287,7,FALSE)*($I160+$J160)/$K160</f>
        <v>47.174607252941243</v>
      </c>
      <c r="P160" s="35">
        <f>VLOOKUP($A160,'NP-15'!$D$9:$G$316,3,FALSE)*($G160+$H160)/$K160+VLOOKUP($A160,'NP-15'!$M$9:$T$287,7,FALSE)*($I160+$J160)/$K160</f>
        <v>52.285416666666663</v>
      </c>
      <c r="Q160" s="35">
        <f>VLOOKUP($A160,'SP-15'!$D$9:$K$316,7,FALSE)</f>
        <v>31.587030986099411</v>
      </c>
      <c r="R160" s="35">
        <f>VLOOKUP($A160,'NP-15'!$D$9:$K$316,7,FALSE)</f>
        <v>33.950000000000003</v>
      </c>
      <c r="T160" s="35">
        <f t="shared" si="24"/>
        <v>49.730011959803953</v>
      </c>
      <c r="U160" s="35">
        <f t="shared" si="25"/>
        <v>32.768515493049705</v>
      </c>
    </row>
    <row r="161" spans="1:21">
      <c r="A161" s="102">
        <f t="shared" si="26"/>
        <v>41244</v>
      </c>
      <c r="B161" s="18">
        <f t="shared" si="18"/>
        <v>2012</v>
      </c>
      <c r="C161" s="18">
        <f t="shared" si="19"/>
        <v>12</v>
      </c>
      <c r="D161" s="18">
        <f t="shared" si="20"/>
        <v>4</v>
      </c>
      <c r="E161" s="97">
        <f>VLOOKUP($A161,'NP-15'!$A$3:$B$279,2,FALSE)</f>
        <v>6.4913768440221023E-2</v>
      </c>
      <c r="F161" s="98">
        <f t="shared" ca="1" si="21"/>
        <v>0.46135525679995792</v>
      </c>
      <c r="G161" s="53">
        <v>20</v>
      </c>
      <c r="H161" s="103">
        <v>5</v>
      </c>
      <c r="I161" s="103">
        <v>5</v>
      </c>
      <c r="J161" s="103">
        <v>1</v>
      </c>
      <c r="K161" s="104">
        <v>31</v>
      </c>
      <c r="L161">
        <f t="shared" si="22"/>
        <v>496</v>
      </c>
      <c r="M161">
        <f t="shared" si="23"/>
        <v>248</v>
      </c>
      <c r="O161" s="35">
        <f>VLOOKUP($A161,'SP-15'!$D$9:$G$316,3,FALSE)*($G161+$H161)/$K161+VLOOKUP($A161,'SP-15'!$M$9:$T$287,7,FALSE)*($I161+$J161)/$K161</f>
        <v>46.18881056813801</v>
      </c>
      <c r="P161" s="35">
        <f>VLOOKUP($A161,'NP-15'!$D$9:$G$316,3,FALSE)*($G161+$H161)/$K161+VLOOKUP($A161,'NP-15'!$M$9:$T$287,7,FALSE)*($I161+$J161)/$K161</f>
        <v>51.678225806451607</v>
      </c>
      <c r="Q161" s="35">
        <f>VLOOKUP($A161,'SP-15'!$D$9:$K$316,7,FALSE)</f>
        <v>31.587030986099411</v>
      </c>
      <c r="R161" s="35">
        <f>VLOOKUP($A161,'NP-15'!$D$9:$K$316,7,FALSE)</f>
        <v>33.950000000000003</v>
      </c>
      <c r="T161" s="35">
        <f t="shared" si="24"/>
        <v>48.933518187294808</v>
      </c>
      <c r="U161" s="35">
        <f t="shared" si="25"/>
        <v>32.768515493049705</v>
      </c>
    </row>
    <row r="162" spans="1:21">
      <c r="A162" s="102">
        <f t="shared" si="26"/>
        <v>41275</v>
      </c>
      <c r="B162" s="18">
        <f t="shared" si="18"/>
        <v>2013</v>
      </c>
      <c r="C162" s="18">
        <f t="shared" si="19"/>
        <v>1</v>
      </c>
      <c r="D162" s="18">
        <f t="shared" si="20"/>
        <v>1</v>
      </c>
      <c r="E162" s="97">
        <f>VLOOKUP($A162,'NP-15'!$A$3:$B$279,2,FALSE)</f>
        <v>6.4931320763536998E-2</v>
      </c>
      <c r="F162" s="98">
        <f t="shared" ca="1" si="21"/>
        <v>0.4587654735269277</v>
      </c>
      <c r="G162" s="53">
        <v>22</v>
      </c>
      <c r="H162" s="103">
        <v>4</v>
      </c>
      <c r="I162" s="103">
        <v>4</v>
      </c>
      <c r="J162" s="103">
        <v>1</v>
      </c>
      <c r="K162" s="104">
        <v>31</v>
      </c>
      <c r="L162">
        <f t="shared" si="22"/>
        <v>496</v>
      </c>
      <c r="M162">
        <f t="shared" si="23"/>
        <v>248</v>
      </c>
      <c r="O162" s="35">
        <f>VLOOKUP($A162,'SP-15'!$D$9:$G$316,3,FALSE)*($G162+$H162)/$K162+VLOOKUP($A162,'SP-15'!$M$9:$T$287,7,FALSE)*($I162+$J162)/$K162</f>
        <v>49.334677419354833</v>
      </c>
      <c r="P162" s="35">
        <f>VLOOKUP($A162,'NP-15'!$D$9:$G$316,3,FALSE)*($G162+$H162)/$K162+VLOOKUP($A162,'NP-15'!$M$9:$T$287,7,FALSE)*($I162+$J162)/$K162</f>
        <v>55.046774193548387</v>
      </c>
      <c r="Q162" s="35">
        <f>VLOOKUP($A162,'SP-15'!$D$9:$K$316,7,FALSE)</f>
        <v>32.805078134571659</v>
      </c>
      <c r="R162" s="35">
        <f>VLOOKUP($A162,'NP-15'!$D$9:$K$316,7,FALSE)</f>
        <v>38.450000000000003</v>
      </c>
      <c r="T162" s="35">
        <f t="shared" si="24"/>
        <v>52.19072580645161</v>
      </c>
      <c r="U162" s="35">
        <f t="shared" si="25"/>
        <v>35.627539067285831</v>
      </c>
    </row>
    <row r="163" spans="1:21">
      <c r="A163" s="102">
        <f t="shared" si="26"/>
        <v>41306</v>
      </c>
      <c r="B163" s="18">
        <f t="shared" si="18"/>
        <v>2013</v>
      </c>
      <c r="C163" s="18">
        <f t="shared" si="19"/>
        <v>2</v>
      </c>
      <c r="D163" s="18">
        <f t="shared" si="20"/>
        <v>1</v>
      </c>
      <c r="E163" s="97">
        <f>VLOOKUP($A163,'NP-15'!$A$3:$B$279,2,FALSE)</f>
        <v>6.4948873086956016E-2</v>
      </c>
      <c r="F163" s="98">
        <f t="shared" ca="1" si="21"/>
        <v>0.45642846605676191</v>
      </c>
      <c r="G163" s="53">
        <v>20</v>
      </c>
      <c r="H163" s="103">
        <v>4</v>
      </c>
      <c r="I163" s="103">
        <v>4</v>
      </c>
      <c r="J163" s="103">
        <v>0</v>
      </c>
      <c r="K163" s="104">
        <v>28</v>
      </c>
      <c r="L163">
        <f t="shared" si="22"/>
        <v>448</v>
      </c>
      <c r="M163">
        <f t="shared" si="23"/>
        <v>224</v>
      </c>
      <c r="O163" s="35">
        <f>VLOOKUP($A163,'SP-15'!$D$9:$G$316,3,FALSE)*($G163+$H163)/$K163+VLOOKUP($A163,'SP-15'!$M$9:$T$287,7,FALSE)*($I163+$J163)/$K163</f>
        <v>49.110014215578246</v>
      </c>
      <c r="P163" s="35">
        <f>VLOOKUP($A163,'NP-15'!$D$9:$G$316,3,FALSE)*($G163+$H163)/$K163+VLOOKUP($A163,'NP-15'!$M$9:$T$287,7,FALSE)*($I163+$J163)/$K163</f>
        <v>52.26428571428572</v>
      </c>
      <c r="Q163" s="35">
        <f>VLOOKUP($A163,'SP-15'!$D$9:$K$316,7,FALSE)</f>
        <v>31.855078134571659</v>
      </c>
      <c r="R163" s="35">
        <f>VLOOKUP($A163,'NP-15'!$D$9:$K$316,7,FALSE)</f>
        <v>37.450000000000003</v>
      </c>
      <c r="T163" s="35">
        <f t="shared" si="24"/>
        <v>50.687149964931983</v>
      </c>
      <c r="U163" s="35">
        <f t="shared" si="25"/>
        <v>34.652539067285829</v>
      </c>
    </row>
    <row r="164" spans="1:21">
      <c r="A164" s="102">
        <f t="shared" si="26"/>
        <v>41334</v>
      </c>
      <c r="B164" s="18">
        <f t="shared" si="18"/>
        <v>2013</v>
      </c>
      <c r="C164" s="18">
        <f t="shared" si="19"/>
        <v>3</v>
      </c>
      <c r="D164" s="18">
        <f t="shared" si="20"/>
        <v>1</v>
      </c>
      <c r="E164" s="97">
        <f>VLOOKUP($A164,'NP-15'!$A$3:$B$279,2,FALSE)</f>
        <v>6.4964726798518002E-2</v>
      </c>
      <c r="F164" s="98">
        <f t="shared" ca="1" si="21"/>
        <v>0.4538730105148106</v>
      </c>
      <c r="G164" s="53">
        <v>21</v>
      </c>
      <c r="H164" s="103">
        <v>5</v>
      </c>
      <c r="I164" s="103">
        <v>5</v>
      </c>
      <c r="J164" s="103">
        <v>0</v>
      </c>
      <c r="K164" s="104">
        <v>31</v>
      </c>
      <c r="L164">
        <f t="shared" si="22"/>
        <v>496</v>
      </c>
      <c r="M164">
        <f t="shared" si="23"/>
        <v>248</v>
      </c>
      <c r="O164" s="35">
        <f>VLOOKUP($A164,'SP-15'!$D$9:$G$316,3,FALSE)*($G164+$H164)/$K164+VLOOKUP($A164,'SP-15'!$M$9:$T$287,7,FALSE)*($I164+$J164)/$K164</f>
        <v>48.138759667355657</v>
      </c>
      <c r="P164" s="35">
        <f>VLOOKUP($A164,'NP-15'!$D$9:$G$316,3,FALSE)*($G164+$H164)/$K164+VLOOKUP($A164,'NP-15'!$M$9:$T$287,7,FALSE)*($I164+$J164)/$K164</f>
        <v>50.837096774193547</v>
      </c>
      <c r="Q164" s="35">
        <f>VLOOKUP($A164,'SP-15'!$D$9:$K$316,7,FALSE)</f>
        <v>31.855078134571659</v>
      </c>
      <c r="R164" s="35">
        <f>VLOOKUP($A164,'NP-15'!$D$9:$K$316,7,FALSE)</f>
        <v>35.450000000000003</v>
      </c>
      <c r="T164" s="35">
        <f t="shared" si="24"/>
        <v>49.487928220774606</v>
      </c>
      <c r="U164" s="35">
        <f t="shared" si="25"/>
        <v>33.652539067285829</v>
      </c>
    </row>
    <row r="165" spans="1:21">
      <c r="A165" s="102">
        <f t="shared" si="26"/>
        <v>41365</v>
      </c>
      <c r="B165" s="18">
        <f t="shared" si="18"/>
        <v>2013</v>
      </c>
      <c r="C165" s="18">
        <f t="shared" si="19"/>
        <v>4</v>
      </c>
      <c r="D165" s="18">
        <f t="shared" si="20"/>
        <v>2</v>
      </c>
      <c r="E165" s="97">
        <f>VLOOKUP($A165,'NP-15'!$A$3:$B$279,2,FALSE)</f>
        <v>6.4982279122131004E-2</v>
      </c>
      <c r="F165" s="98">
        <f t="shared" ca="1" si="21"/>
        <v>0.4514004748922576</v>
      </c>
      <c r="G165" s="53">
        <v>22</v>
      </c>
      <c r="H165" s="103">
        <v>4</v>
      </c>
      <c r="I165" s="103">
        <v>4</v>
      </c>
      <c r="J165" s="103">
        <v>0</v>
      </c>
      <c r="K165" s="104">
        <v>30</v>
      </c>
      <c r="L165">
        <f t="shared" si="22"/>
        <v>480</v>
      </c>
      <c r="M165">
        <f t="shared" si="23"/>
        <v>240</v>
      </c>
      <c r="O165" s="35">
        <f>VLOOKUP($A165,'SP-15'!$D$9:$G$316,3,FALSE)*($G165+$H165)/$K165+VLOOKUP($A165,'SP-15'!$M$9:$T$287,7,FALSE)*($I165+$J165)/$K165</f>
        <v>45.44166666666667</v>
      </c>
      <c r="P165" s="35">
        <f>VLOOKUP($A165,'NP-15'!$D$9:$G$316,3,FALSE)*($G165+$H165)/$K165+VLOOKUP($A165,'NP-15'!$M$9:$T$287,7,FALSE)*($I165+$J165)/$K165</f>
        <v>48.696666666666673</v>
      </c>
      <c r="Q165" s="35">
        <f>VLOOKUP($A165,'SP-15'!$D$9:$K$316,7,FALSE)</f>
        <v>31.232324685025468</v>
      </c>
      <c r="R165" s="35">
        <f>VLOOKUP($A165,'NP-15'!$D$9:$K$316,7,FALSE)</f>
        <v>35.450000000000003</v>
      </c>
      <c r="T165" s="35">
        <f t="shared" si="24"/>
        <v>47.069166666666675</v>
      </c>
      <c r="U165" s="35">
        <f t="shared" si="25"/>
        <v>33.341162342512732</v>
      </c>
    </row>
    <row r="166" spans="1:21">
      <c r="A166" s="102">
        <f t="shared" si="26"/>
        <v>41395</v>
      </c>
      <c r="B166" s="18">
        <f t="shared" si="18"/>
        <v>2013</v>
      </c>
      <c r="C166" s="18">
        <f t="shared" si="19"/>
        <v>5</v>
      </c>
      <c r="D166" s="18">
        <f t="shared" si="20"/>
        <v>2</v>
      </c>
      <c r="E166" s="97">
        <f>VLOOKUP($A166,'NP-15'!$A$3:$B$279,2,FALSE)</f>
        <v>6.4999265241854023E-2</v>
      </c>
      <c r="F166" s="98">
        <f t="shared" ca="1" si="21"/>
        <v>0.44886462270628108</v>
      </c>
      <c r="G166" s="53">
        <v>22</v>
      </c>
      <c r="H166" s="103">
        <v>4</v>
      </c>
      <c r="I166" s="103">
        <v>4</v>
      </c>
      <c r="J166" s="103">
        <v>1</v>
      </c>
      <c r="K166" s="104">
        <v>31</v>
      </c>
      <c r="L166">
        <f t="shared" si="22"/>
        <v>496</v>
      </c>
      <c r="M166">
        <f t="shared" si="23"/>
        <v>248</v>
      </c>
      <c r="O166" s="35">
        <f>VLOOKUP($A166,'SP-15'!$D$9:$G$316,3,FALSE)*($G166+$H166)/$K166+VLOOKUP($A166,'SP-15'!$M$9:$T$287,7,FALSE)*($I166+$J166)/$K166</f>
        <v>48.777451305620559</v>
      </c>
      <c r="P166" s="35">
        <f>VLOOKUP($A166,'NP-15'!$D$9:$G$316,3,FALSE)*($G166+$H166)/$K166+VLOOKUP($A166,'NP-15'!$M$9:$T$287,7,FALSE)*($I166+$J166)/$K166</f>
        <v>50.499193548387098</v>
      </c>
      <c r="Q166" s="35">
        <f>VLOOKUP($A166,'SP-15'!$D$9:$K$316,7,FALSE)</f>
        <v>31.232324685025468</v>
      </c>
      <c r="R166" s="35">
        <f>VLOOKUP($A166,'NP-15'!$D$9:$K$316,7,FALSE)</f>
        <v>31.45</v>
      </c>
      <c r="T166" s="35">
        <f t="shared" si="24"/>
        <v>49.638322427003828</v>
      </c>
      <c r="U166" s="35">
        <f t="shared" si="25"/>
        <v>31.341162342512732</v>
      </c>
    </row>
    <row r="167" spans="1:21">
      <c r="A167" s="102">
        <f t="shared" si="26"/>
        <v>41426</v>
      </c>
      <c r="B167" s="18">
        <f t="shared" si="18"/>
        <v>2013</v>
      </c>
      <c r="C167" s="18">
        <f t="shared" si="19"/>
        <v>6</v>
      </c>
      <c r="D167" s="18">
        <f t="shared" si="20"/>
        <v>2</v>
      </c>
      <c r="E167" s="97">
        <f>VLOOKUP($A167,'NP-15'!$A$3:$B$279,2,FALSE)</f>
        <v>6.5016817565668003E-2</v>
      </c>
      <c r="F167" s="98">
        <f t="shared" ca="1" si="21"/>
        <v>0.44641687855012885</v>
      </c>
      <c r="G167" s="53">
        <v>20</v>
      </c>
      <c r="H167" s="103">
        <v>5</v>
      </c>
      <c r="I167" s="103">
        <v>5</v>
      </c>
      <c r="J167" s="103">
        <v>0</v>
      </c>
      <c r="K167" s="104">
        <v>30</v>
      </c>
      <c r="L167">
        <f t="shared" si="22"/>
        <v>480</v>
      </c>
      <c r="M167">
        <f t="shared" si="23"/>
        <v>240</v>
      </c>
      <c r="O167" s="35">
        <f>VLOOKUP($A167,'SP-15'!$D$9:$G$316,3,FALSE)*($G167+$H167)/$K167+VLOOKUP($A167,'SP-15'!$M$9:$T$287,7,FALSE)*($I167+$J167)/$K167</f>
        <v>65.113897452251337</v>
      </c>
      <c r="P167" s="35">
        <f>VLOOKUP($A167,'NP-15'!$D$9:$G$316,3,FALSE)*($G167+$H167)/$K167+VLOOKUP($A167,'NP-15'!$M$9:$T$287,7,FALSE)*($I167+$J167)/$K167</f>
        <v>56.845833333333331</v>
      </c>
      <c r="Q167" s="35">
        <f>VLOOKUP($A167,'SP-15'!$D$9:$K$316,7,FALSE)</f>
        <v>29.232324685025468</v>
      </c>
      <c r="R167" s="35">
        <f>VLOOKUP($A167,'NP-15'!$D$9:$K$316,7,FALSE)</f>
        <v>34.450000000000003</v>
      </c>
      <c r="T167" s="35">
        <f t="shared" si="24"/>
        <v>60.979865392792334</v>
      </c>
      <c r="U167" s="35">
        <f t="shared" si="25"/>
        <v>31.841162342512735</v>
      </c>
    </row>
    <row r="168" spans="1:21">
      <c r="A168" s="102">
        <f t="shared" si="26"/>
        <v>41456</v>
      </c>
      <c r="B168" s="18">
        <f t="shared" si="18"/>
        <v>2013</v>
      </c>
      <c r="C168" s="18">
        <f t="shared" si="19"/>
        <v>7</v>
      </c>
      <c r="D168" s="18">
        <f t="shared" si="20"/>
        <v>3</v>
      </c>
      <c r="E168" s="97">
        <f>VLOOKUP($A168,'NP-15'!$A$3:$B$279,2,FALSE)</f>
        <v>6.5033803685585007E-2</v>
      </c>
      <c r="F168" s="98">
        <f t="shared" ca="1" si="21"/>
        <v>0.44390654451220934</v>
      </c>
      <c r="G168" s="53">
        <v>22</v>
      </c>
      <c r="H168" s="103">
        <v>4</v>
      </c>
      <c r="I168" s="103">
        <v>4</v>
      </c>
      <c r="J168" s="103">
        <v>1</v>
      </c>
      <c r="K168" s="104">
        <v>31</v>
      </c>
      <c r="L168">
        <f t="shared" si="22"/>
        <v>496</v>
      </c>
      <c r="M168">
        <f t="shared" si="23"/>
        <v>248</v>
      </c>
      <c r="O168" s="35">
        <f>VLOOKUP($A168,'SP-15'!$D$9:$G$316,3,FALSE)*($G168+$H168)/$K168+VLOOKUP($A168,'SP-15'!$M$9:$T$287,7,FALSE)*($I168+$J168)/$K168</f>
        <v>77.887096774193552</v>
      </c>
      <c r="P168" s="35">
        <f>VLOOKUP($A168,'NP-15'!$D$9:$G$316,3,FALSE)*($G168+$H168)/$K168+VLOOKUP($A168,'NP-15'!$M$9:$T$287,7,FALSE)*($I168+$J168)/$K168</f>
        <v>74.931048387096766</v>
      </c>
      <c r="Q168" s="35">
        <f>VLOOKUP($A168,'SP-15'!$D$9:$K$316,7,FALSE)</f>
        <v>42.209596171617548</v>
      </c>
      <c r="R168" s="35">
        <f>VLOOKUP($A168,'NP-15'!$D$9:$K$316,7,FALSE)</f>
        <v>39.049999999999997</v>
      </c>
      <c r="T168" s="35">
        <f t="shared" si="24"/>
        <v>76.409072580645159</v>
      </c>
      <c r="U168" s="35">
        <f t="shared" si="25"/>
        <v>40.629798085808773</v>
      </c>
    </row>
    <row r="169" spans="1:21">
      <c r="A169" s="102">
        <f t="shared" si="26"/>
        <v>41487</v>
      </c>
      <c r="B169" s="18">
        <f t="shared" si="18"/>
        <v>2013</v>
      </c>
      <c r="C169" s="18">
        <f t="shared" si="19"/>
        <v>8</v>
      </c>
      <c r="D169" s="18">
        <f t="shared" si="20"/>
        <v>3</v>
      </c>
      <c r="E169" s="97">
        <f>VLOOKUP($A169,'NP-15'!$A$3:$B$279,2,FALSE)</f>
        <v>6.5051356009600006E-2</v>
      </c>
      <c r="F169" s="98">
        <f t="shared" ca="1" si="21"/>
        <v>0.44140600273865266</v>
      </c>
      <c r="G169" s="53">
        <v>22</v>
      </c>
      <c r="H169" s="103">
        <v>5</v>
      </c>
      <c r="I169" s="103">
        <v>4</v>
      </c>
      <c r="J169" s="103">
        <v>0</v>
      </c>
      <c r="K169" s="104">
        <v>31</v>
      </c>
      <c r="L169">
        <f t="shared" si="22"/>
        <v>496</v>
      </c>
      <c r="M169">
        <f t="shared" si="23"/>
        <v>248</v>
      </c>
      <c r="O169" s="35">
        <f>VLOOKUP($A169,'SP-15'!$D$9:$G$316,3,FALSE)*($G169+$H169)/$K169+VLOOKUP($A169,'SP-15'!$M$9:$T$287,7,FALSE)*($I169+$J169)/$K169</f>
        <v>80.942161347585738</v>
      </c>
      <c r="P169" s="35">
        <f>VLOOKUP($A169,'NP-15'!$D$9:$G$316,3,FALSE)*($G169+$H169)/$K169+VLOOKUP($A169,'NP-15'!$M$9:$T$287,7,FALSE)*($I169+$J169)/$K169</f>
        <v>87.822580645161281</v>
      </c>
      <c r="Q169" s="35">
        <f>VLOOKUP($A169,'SP-15'!$D$9:$K$316,7,FALSE)</f>
        <v>46.209596171617548</v>
      </c>
      <c r="R169" s="35">
        <f>VLOOKUP($A169,'NP-15'!$D$9:$K$316,7,FALSE)</f>
        <v>41.05</v>
      </c>
      <c r="T169" s="35">
        <f t="shared" si="24"/>
        <v>84.38237099637351</v>
      </c>
      <c r="U169" s="35">
        <f t="shared" si="25"/>
        <v>43.629798085808773</v>
      </c>
    </row>
    <row r="170" spans="1:21">
      <c r="A170" s="102">
        <f t="shared" si="26"/>
        <v>41518</v>
      </c>
      <c r="B170" s="18">
        <f t="shared" si="18"/>
        <v>2013</v>
      </c>
      <c r="C170" s="18">
        <f t="shared" si="19"/>
        <v>9</v>
      </c>
      <c r="D170" s="18">
        <f t="shared" si="20"/>
        <v>3</v>
      </c>
      <c r="E170" s="97">
        <f>VLOOKUP($A170,'NP-15'!$A$3:$B$279,2,FALSE)</f>
        <v>6.5068908333717007E-2</v>
      </c>
      <c r="F170" s="98">
        <f t="shared" ca="1" si="21"/>
        <v>0.43899523540950852</v>
      </c>
      <c r="G170" s="53">
        <v>20</v>
      </c>
      <c r="H170" s="103">
        <v>4</v>
      </c>
      <c r="I170" s="103">
        <v>5</v>
      </c>
      <c r="J170" s="103">
        <v>1</v>
      </c>
      <c r="K170" s="104">
        <v>30</v>
      </c>
      <c r="L170">
        <f t="shared" si="22"/>
        <v>480</v>
      </c>
      <c r="M170">
        <f t="shared" si="23"/>
        <v>240</v>
      </c>
      <c r="O170" s="35">
        <f>VLOOKUP($A170,'SP-15'!$D$9:$G$316,3,FALSE)*($G170+$H170)/$K170+VLOOKUP($A170,'SP-15'!$M$9:$T$287,7,FALSE)*($I170+$J170)/$K170</f>
        <v>73.658221722879986</v>
      </c>
      <c r="P170" s="35">
        <f>VLOOKUP($A170,'NP-15'!$D$9:$G$316,3,FALSE)*($G170+$H170)/$K170+VLOOKUP($A170,'NP-15'!$M$9:$T$287,7,FALSE)*($I170+$J170)/$K170</f>
        <v>76.272499999999994</v>
      </c>
      <c r="Q170" s="35">
        <f>VLOOKUP($A170,'SP-15'!$D$9:$K$316,7,FALSE)</f>
        <v>43.209596171617548</v>
      </c>
      <c r="R170" s="35">
        <f>VLOOKUP($A170,'NP-15'!$D$9:$K$316,7,FALSE)</f>
        <v>39.049999999999997</v>
      </c>
      <c r="T170" s="35">
        <f t="shared" si="24"/>
        <v>74.96536086143999</v>
      </c>
      <c r="U170" s="35">
        <f t="shared" si="25"/>
        <v>41.129798085808773</v>
      </c>
    </row>
    <row r="171" spans="1:21">
      <c r="A171" s="102">
        <f t="shared" si="26"/>
        <v>41548</v>
      </c>
      <c r="B171" s="18">
        <f t="shared" si="18"/>
        <v>2013</v>
      </c>
      <c r="C171" s="18">
        <f t="shared" si="19"/>
        <v>10</v>
      </c>
      <c r="D171" s="18">
        <f t="shared" si="20"/>
        <v>4</v>
      </c>
      <c r="E171" s="97">
        <f>VLOOKUP($A171,'NP-15'!$A$3:$B$279,2,FALSE)</f>
        <v>6.5085894453928012E-2</v>
      </c>
      <c r="F171" s="98">
        <f t="shared" ca="1" si="21"/>
        <v>0.43652295980447053</v>
      </c>
      <c r="G171" s="53">
        <v>23</v>
      </c>
      <c r="H171" s="103">
        <v>4</v>
      </c>
      <c r="I171" s="103">
        <v>4</v>
      </c>
      <c r="J171" s="103">
        <v>0</v>
      </c>
      <c r="K171" s="104">
        <v>31</v>
      </c>
      <c r="L171">
        <f t="shared" si="22"/>
        <v>496</v>
      </c>
      <c r="M171">
        <f t="shared" si="23"/>
        <v>248</v>
      </c>
      <c r="O171" s="35">
        <f>VLOOKUP($A171,'SP-15'!$D$9:$G$316,3,FALSE)*($G171+$H171)/$K171+VLOOKUP($A171,'SP-15'!$M$9:$T$287,7,FALSE)*($I171+$J171)/$K171</f>
        <v>57.483870967741929</v>
      </c>
      <c r="P171" s="35">
        <f>VLOOKUP($A171,'NP-15'!$D$9:$G$316,3,FALSE)*($G171+$H171)/$K171+VLOOKUP($A171,'NP-15'!$M$9:$T$287,7,FALSE)*($I171+$J171)/$K171</f>
        <v>54.967741935483872</v>
      </c>
      <c r="Q171" s="35">
        <f>VLOOKUP($A171,'SP-15'!$D$9:$K$316,7,FALSE)</f>
        <v>36.872110491051998</v>
      </c>
      <c r="R171" s="35">
        <f>VLOOKUP($A171,'NP-15'!$D$9:$K$316,7,FALSE)</f>
        <v>37.450000000000003</v>
      </c>
      <c r="T171" s="35">
        <f t="shared" si="24"/>
        <v>56.225806451612897</v>
      </c>
      <c r="U171" s="35">
        <f t="shared" si="25"/>
        <v>37.161055245526001</v>
      </c>
    </row>
    <row r="172" spans="1:21">
      <c r="A172" s="102">
        <f t="shared" si="26"/>
        <v>41579</v>
      </c>
      <c r="B172" s="18">
        <f t="shared" si="18"/>
        <v>2013</v>
      </c>
      <c r="C172" s="18">
        <f t="shared" si="19"/>
        <v>11</v>
      </c>
      <c r="D172" s="18">
        <f t="shared" si="20"/>
        <v>4</v>
      </c>
      <c r="E172" s="97">
        <f>VLOOKUP($A172,'NP-15'!$A$3:$B$279,2,FALSE)</f>
        <v>6.5103446778246019E-2</v>
      </c>
      <c r="F172" s="98">
        <f t="shared" ca="1" si="21"/>
        <v>0.43413643783107514</v>
      </c>
      <c r="G172" s="53">
        <v>20</v>
      </c>
      <c r="H172" s="103">
        <v>5</v>
      </c>
      <c r="I172" s="103">
        <v>4</v>
      </c>
      <c r="J172" s="103">
        <v>1</v>
      </c>
      <c r="K172" s="104">
        <v>30</v>
      </c>
      <c r="L172">
        <f t="shared" si="22"/>
        <v>480</v>
      </c>
      <c r="M172">
        <f t="shared" si="23"/>
        <v>240</v>
      </c>
      <c r="O172" s="35">
        <f>VLOOKUP($A172,'SP-15'!$D$9:$G$316,3,FALSE)*($G172+$H172)/$K172+VLOOKUP($A172,'SP-15'!$M$9:$T$287,7,FALSE)*($I172+$J172)/$K172</f>
        <v>47.392054948782906</v>
      </c>
      <c r="P172" s="35">
        <f>VLOOKUP($A172,'NP-15'!$D$9:$G$316,3,FALSE)*($G172+$H172)/$K172+VLOOKUP($A172,'NP-15'!$M$9:$T$287,7,FALSE)*($I172+$J172)/$K172</f>
        <v>53.004166666666663</v>
      </c>
      <c r="Q172" s="35">
        <f>VLOOKUP($A172,'SP-15'!$D$9:$K$316,7,FALSE)</f>
        <v>31.872110491052002</v>
      </c>
      <c r="R172" s="35">
        <f>VLOOKUP($A172,'NP-15'!$D$9:$K$316,7,FALSE)</f>
        <v>34.450000000000003</v>
      </c>
      <c r="T172" s="35">
        <f t="shared" si="24"/>
        <v>50.198110807724788</v>
      </c>
      <c r="U172" s="35">
        <f t="shared" si="25"/>
        <v>33.161055245526001</v>
      </c>
    </row>
    <row r="173" spans="1:21">
      <c r="A173" s="102">
        <f t="shared" si="26"/>
        <v>41609</v>
      </c>
      <c r="B173" s="18">
        <f t="shared" si="18"/>
        <v>2013</v>
      </c>
      <c r="C173" s="18">
        <f t="shared" si="19"/>
        <v>12</v>
      </c>
      <c r="D173" s="18">
        <f t="shared" si="20"/>
        <v>4</v>
      </c>
      <c r="E173" s="97">
        <f>VLOOKUP($A173,'NP-15'!$A$3:$B$279,2,FALSE)</f>
        <v>6.5120432898651021E-2</v>
      </c>
      <c r="F173" s="98">
        <f t="shared" ca="1" si="21"/>
        <v>0.43168911530694848</v>
      </c>
      <c r="G173" s="53">
        <v>21</v>
      </c>
      <c r="H173" s="103">
        <v>4</v>
      </c>
      <c r="I173" s="103">
        <v>5</v>
      </c>
      <c r="J173" s="103">
        <v>1</v>
      </c>
      <c r="K173" s="104">
        <v>31</v>
      </c>
      <c r="L173">
        <f t="shared" si="22"/>
        <v>496</v>
      </c>
      <c r="M173">
        <f t="shared" si="23"/>
        <v>248</v>
      </c>
      <c r="O173" s="35">
        <f>VLOOKUP($A173,'SP-15'!$D$9:$G$316,3,FALSE)*($G173+$H173)/$K173+VLOOKUP($A173,'SP-15'!$M$9:$T$287,7,FALSE)*($I173+$J173)/$K173</f>
        <v>46.404733385327205</v>
      </c>
      <c r="P173" s="35">
        <f>VLOOKUP($A173,'NP-15'!$D$9:$G$316,3,FALSE)*($G173+$H173)/$K173+VLOOKUP($A173,'NP-15'!$M$9:$T$287,7,FALSE)*($I173+$J173)/$K173</f>
        <v>52.391935483870967</v>
      </c>
      <c r="Q173" s="35">
        <f>VLOOKUP($A173,'SP-15'!$D$9:$K$316,7,FALSE)</f>
        <v>31.872110491052002</v>
      </c>
      <c r="R173" s="35">
        <f>VLOOKUP($A173,'NP-15'!$D$9:$K$316,7,FALSE)</f>
        <v>34.450000000000003</v>
      </c>
      <c r="T173" s="35">
        <f t="shared" si="24"/>
        <v>49.398334434599086</v>
      </c>
      <c r="U173" s="35">
        <f t="shared" si="25"/>
        <v>33.161055245526001</v>
      </c>
    </row>
    <row r="174" spans="1:21">
      <c r="A174" s="102">
        <f t="shared" si="26"/>
        <v>41640</v>
      </c>
      <c r="B174" s="18">
        <f t="shared" si="18"/>
        <v>2014</v>
      </c>
      <c r="C174" s="18">
        <f t="shared" si="19"/>
        <v>1</v>
      </c>
      <c r="D174" s="18">
        <f t="shared" si="20"/>
        <v>1</v>
      </c>
      <c r="E174" s="97">
        <f>VLOOKUP($A174,'NP-15'!$A$3:$B$279,2,FALSE)</f>
        <v>6.5137985223169007E-2</v>
      </c>
      <c r="F174" s="98">
        <f t="shared" ca="1" si="21"/>
        <v>0.42925128546351277</v>
      </c>
      <c r="G174" s="53">
        <v>22</v>
      </c>
      <c r="H174" s="103">
        <v>4</v>
      </c>
      <c r="I174" s="103">
        <v>4</v>
      </c>
      <c r="J174" s="103">
        <v>1</v>
      </c>
      <c r="K174" s="104">
        <v>31</v>
      </c>
      <c r="L174">
        <f t="shared" si="22"/>
        <v>496</v>
      </c>
      <c r="M174">
        <f t="shared" si="23"/>
        <v>248</v>
      </c>
      <c r="O174" s="35">
        <f>VLOOKUP($A174,'SP-15'!$D$9:$G$316,3,FALSE)*($G174+$H174)/$K174+VLOOKUP($A174,'SP-15'!$M$9:$T$287,7,FALSE)*($I174+$J174)/$K174</f>
        <v>49.574596774193544</v>
      </c>
      <c r="P174" s="35">
        <f>VLOOKUP($A174,'NP-15'!$D$9:$G$316,3,FALSE)*($G174+$H174)/$K174+VLOOKUP($A174,'NP-15'!$M$9:$T$287,7,FALSE)*($I174+$J174)/$K174</f>
        <v>55.766532258064515</v>
      </c>
      <c r="Q174" s="35">
        <f>VLOOKUP($A174,'SP-15'!$D$9:$K$316,7,FALSE)</f>
        <v>33.055078134571659</v>
      </c>
      <c r="R174" s="35">
        <f>VLOOKUP($A174,'NP-15'!$D$9:$K$316,7,FALSE)</f>
        <v>38.950000000000003</v>
      </c>
      <c r="T174" s="35">
        <f t="shared" si="24"/>
        <v>52.670564516129033</v>
      </c>
      <c r="U174" s="35">
        <f t="shared" si="25"/>
        <v>36.002539067285831</v>
      </c>
    </row>
    <row r="175" spans="1:21">
      <c r="A175" s="102">
        <f t="shared" si="26"/>
        <v>41671</v>
      </c>
      <c r="B175" s="18">
        <f t="shared" si="18"/>
        <v>2014</v>
      </c>
      <c r="C175" s="18">
        <f t="shared" si="19"/>
        <v>2</v>
      </c>
      <c r="D175" s="18">
        <f t="shared" si="20"/>
        <v>1</v>
      </c>
      <c r="E175" s="97">
        <f>VLOOKUP($A175,'NP-15'!$A$3:$B$279,2,FALSE)</f>
        <v>6.5155537547790021E-2</v>
      </c>
      <c r="F175" s="98">
        <f t="shared" ca="1" si="21"/>
        <v>0.42705082862617616</v>
      </c>
      <c r="G175" s="53">
        <v>20</v>
      </c>
      <c r="H175" s="103">
        <v>4</v>
      </c>
      <c r="I175" s="103">
        <v>4</v>
      </c>
      <c r="J175" s="103">
        <v>0</v>
      </c>
      <c r="K175" s="104">
        <v>28</v>
      </c>
      <c r="L175">
        <f t="shared" si="22"/>
        <v>448</v>
      </c>
      <c r="M175">
        <f t="shared" si="23"/>
        <v>224</v>
      </c>
      <c r="O175" s="35">
        <f>VLOOKUP($A175,'SP-15'!$D$9:$G$316,3,FALSE)*($G175+$H175)/$K175+VLOOKUP($A175,'SP-15'!$M$9:$T$287,7,FALSE)*($I175+$J175)/$K175</f>
        <v>49.32860273310208</v>
      </c>
      <c r="P175" s="35">
        <f>VLOOKUP($A175,'NP-15'!$D$9:$G$316,3,FALSE)*($G175+$H175)/$K175+VLOOKUP($A175,'NP-15'!$M$9:$T$287,7,FALSE)*($I175+$J175)/$K175</f>
        <v>52.987500000000004</v>
      </c>
      <c r="Q175" s="35">
        <f>VLOOKUP($A175,'SP-15'!$D$9:$K$316,7,FALSE)</f>
        <v>32.105078134571656</v>
      </c>
      <c r="R175" s="35">
        <f>VLOOKUP($A175,'NP-15'!$D$9:$K$316,7,FALSE)</f>
        <v>37.950000000000003</v>
      </c>
      <c r="T175" s="35">
        <f t="shared" si="24"/>
        <v>51.158051366551042</v>
      </c>
      <c r="U175" s="35">
        <f t="shared" si="25"/>
        <v>35.027539067285829</v>
      </c>
    </row>
    <row r="176" spans="1:21">
      <c r="A176" s="102">
        <f t="shared" si="26"/>
        <v>41699</v>
      </c>
      <c r="B176" s="18">
        <f t="shared" si="18"/>
        <v>2014</v>
      </c>
      <c r="C176" s="18">
        <f t="shared" si="19"/>
        <v>3</v>
      </c>
      <c r="D176" s="18">
        <f t="shared" si="20"/>
        <v>1</v>
      </c>
      <c r="E176" s="97">
        <f>VLOOKUP($A176,'NP-15'!$A$3:$B$279,2,FALSE)</f>
        <v>6.5171391260439013E-2</v>
      </c>
      <c r="F176" s="98">
        <f t="shared" ca="1" si="21"/>
        <v>0.42464613156588837</v>
      </c>
      <c r="G176" s="53">
        <v>21</v>
      </c>
      <c r="H176" s="103">
        <v>5</v>
      </c>
      <c r="I176" s="103">
        <v>5</v>
      </c>
      <c r="J176" s="103">
        <v>0</v>
      </c>
      <c r="K176" s="104">
        <v>31</v>
      </c>
      <c r="L176">
        <f t="shared" si="22"/>
        <v>496</v>
      </c>
      <c r="M176">
        <f t="shared" si="23"/>
        <v>248</v>
      </c>
      <c r="O176" s="35">
        <f>VLOOKUP($A176,'SP-15'!$D$9:$G$316,3,FALSE)*($G176+$H176)/$K176+VLOOKUP($A176,'SP-15'!$M$9:$T$287,7,FALSE)*($I176+$J176)/$K176</f>
        <v>48.356303556360849</v>
      </c>
      <c r="P176" s="35">
        <f>VLOOKUP($A176,'NP-15'!$D$9:$G$316,3,FALSE)*($G176+$H176)/$K176+VLOOKUP($A176,'NP-15'!$M$9:$T$287,7,FALSE)*($I176+$J176)/$K176</f>
        <v>51.556854838709683</v>
      </c>
      <c r="Q176" s="35">
        <f>VLOOKUP($A176,'SP-15'!$D$9:$K$316,7,FALSE)</f>
        <v>32.105078134571656</v>
      </c>
      <c r="R176" s="35">
        <f>VLOOKUP($A176,'NP-15'!$D$9:$K$316,7,FALSE)</f>
        <v>35.950000000000003</v>
      </c>
      <c r="T176" s="35">
        <f t="shared" si="24"/>
        <v>49.956579197535262</v>
      </c>
      <c r="U176" s="35">
        <f t="shared" si="25"/>
        <v>34.027539067285829</v>
      </c>
    </row>
    <row r="177" spans="1:21">
      <c r="A177" s="102">
        <f t="shared" si="26"/>
        <v>41730</v>
      </c>
      <c r="B177" s="18">
        <f t="shared" si="18"/>
        <v>2014</v>
      </c>
      <c r="C177" s="18">
        <f t="shared" si="19"/>
        <v>4</v>
      </c>
      <c r="D177" s="18">
        <f t="shared" si="20"/>
        <v>2</v>
      </c>
      <c r="E177" s="97">
        <f>VLOOKUP($A177,'NP-15'!$A$3:$B$279,2,FALSE)</f>
        <v>6.5188943585254011E-2</v>
      </c>
      <c r="F177" s="98">
        <f t="shared" ca="1" si="21"/>
        <v>0.42231870550247164</v>
      </c>
      <c r="G177" s="53">
        <v>22</v>
      </c>
      <c r="H177" s="103">
        <v>4</v>
      </c>
      <c r="I177" s="103">
        <v>4</v>
      </c>
      <c r="J177" s="103">
        <v>0</v>
      </c>
      <c r="K177" s="104">
        <v>30</v>
      </c>
      <c r="L177">
        <f t="shared" si="22"/>
        <v>480</v>
      </c>
      <c r="M177">
        <f t="shared" si="23"/>
        <v>240</v>
      </c>
      <c r="O177" s="35">
        <f>VLOOKUP($A177,'SP-15'!$D$9:$G$316,3,FALSE)*($G177+$H177)/$K177+VLOOKUP($A177,'SP-15'!$M$9:$T$287,7,FALSE)*($I177+$J177)/$K177</f>
        <v>45.68333333333333</v>
      </c>
      <c r="P177" s="35">
        <f>VLOOKUP($A177,'NP-15'!$D$9:$G$316,3,FALSE)*($G177+$H177)/$K177+VLOOKUP($A177,'NP-15'!$M$9:$T$287,7,FALSE)*($I177+$J177)/$K177</f>
        <v>49.421666666666674</v>
      </c>
      <c r="Q177" s="35">
        <f>VLOOKUP($A177,'SP-15'!$D$9:$K$316,7,FALSE)</f>
        <v>31.482324685025468</v>
      </c>
      <c r="R177" s="35">
        <f>VLOOKUP($A177,'NP-15'!$D$9:$K$316,7,FALSE)</f>
        <v>35.950000000000003</v>
      </c>
      <c r="T177" s="35">
        <f t="shared" si="24"/>
        <v>47.552500000000002</v>
      </c>
      <c r="U177" s="35">
        <f t="shared" si="25"/>
        <v>33.716162342512732</v>
      </c>
    </row>
    <row r="178" spans="1:21">
      <c r="A178" s="102">
        <f t="shared" si="26"/>
        <v>41760</v>
      </c>
      <c r="B178" s="18">
        <f t="shared" si="18"/>
        <v>2014</v>
      </c>
      <c r="C178" s="18">
        <f t="shared" si="19"/>
        <v>5</v>
      </c>
      <c r="D178" s="18">
        <f t="shared" si="20"/>
        <v>2</v>
      </c>
      <c r="E178" s="97">
        <f>VLOOKUP($A178,'NP-15'!$A$3:$B$279,2,FALSE)</f>
        <v>6.5205929706140017E-2</v>
      </c>
      <c r="F178" s="98">
        <f t="shared" ca="1" si="21"/>
        <v>0.4199321989629734</v>
      </c>
      <c r="G178" s="53">
        <v>21</v>
      </c>
      <c r="H178" s="103">
        <v>5</v>
      </c>
      <c r="I178" s="103">
        <v>4</v>
      </c>
      <c r="J178" s="103">
        <v>1</v>
      </c>
      <c r="K178" s="104">
        <v>31</v>
      </c>
      <c r="L178">
        <f t="shared" si="22"/>
        <v>496</v>
      </c>
      <c r="M178">
        <f t="shared" si="23"/>
        <v>248</v>
      </c>
      <c r="O178" s="35">
        <f>VLOOKUP($A178,'SP-15'!$D$9:$G$316,3,FALSE)*($G178+$H178)/$K178+VLOOKUP($A178,'SP-15'!$M$9:$T$287,7,FALSE)*($I178+$J178)/$K178</f>
        <v>48.995141695134613</v>
      </c>
      <c r="P178" s="35">
        <f>VLOOKUP($A178,'NP-15'!$D$9:$G$316,3,FALSE)*($G178+$H178)/$K178+VLOOKUP($A178,'NP-15'!$M$9:$T$287,7,FALSE)*($I178+$J178)/$K178</f>
        <v>51.218951612903233</v>
      </c>
      <c r="Q178" s="35">
        <f>VLOOKUP($A178,'SP-15'!$D$9:$K$316,7,FALSE)</f>
        <v>31.482324685025468</v>
      </c>
      <c r="R178" s="35">
        <f>VLOOKUP($A178,'NP-15'!$D$9:$K$316,7,FALSE)</f>
        <v>31.95</v>
      </c>
      <c r="T178" s="35">
        <f t="shared" si="24"/>
        <v>50.107046654018923</v>
      </c>
      <c r="U178" s="35">
        <f t="shared" si="25"/>
        <v>31.716162342512732</v>
      </c>
    </row>
    <row r="179" spans="1:21">
      <c r="A179" s="102">
        <f t="shared" si="26"/>
        <v>41791</v>
      </c>
      <c r="B179" s="18">
        <f t="shared" si="18"/>
        <v>2014</v>
      </c>
      <c r="C179" s="18">
        <f t="shared" si="19"/>
        <v>6</v>
      </c>
      <c r="D179" s="18">
        <f t="shared" si="20"/>
        <v>2</v>
      </c>
      <c r="E179" s="97">
        <f>VLOOKUP($A179,'NP-15'!$A$3:$B$279,2,FALSE)</f>
        <v>6.5223482031156008E-2</v>
      </c>
      <c r="F179" s="98">
        <f t="shared" ca="1" si="21"/>
        <v>0.41762827797302343</v>
      </c>
      <c r="G179" s="53">
        <v>21</v>
      </c>
      <c r="H179" s="103">
        <v>4</v>
      </c>
      <c r="I179" s="103">
        <v>5</v>
      </c>
      <c r="J179" s="103">
        <v>0</v>
      </c>
      <c r="K179" s="104">
        <v>30</v>
      </c>
      <c r="L179">
        <f t="shared" si="22"/>
        <v>480</v>
      </c>
      <c r="M179">
        <f t="shared" si="23"/>
        <v>240</v>
      </c>
      <c r="O179" s="35">
        <f>VLOOKUP($A179,'SP-15'!$D$9:$G$316,3,FALSE)*($G179+$H179)/$K179+VLOOKUP($A179,'SP-15'!$M$9:$T$287,7,FALSE)*($I179+$J179)/$K179</f>
        <v>65.331282953264662</v>
      </c>
      <c r="P179" s="35">
        <f>VLOOKUP($A179,'NP-15'!$D$9:$G$316,3,FALSE)*($G179+$H179)/$K179+VLOOKUP($A179,'NP-15'!$M$9:$T$287,7,FALSE)*($I179+$J179)/$K179</f>
        <v>57.564583333333331</v>
      </c>
      <c r="Q179" s="35">
        <f>VLOOKUP($A179,'SP-15'!$D$9:$K$316,7,FALSE)</f>
        <v>29.482324685025468</v>
      </c>
      <c r="R179" s="35">
        <f>VLOOKUP($A179,'NP-15'!$D$9:$K$316,7,FALSE)</f>
        <v>34.950000000000003</v>
      </c>
      <c r="T179" s="35">
        <f t="shared" si="24"/>
        <v>61.447933143298997</v>
      </c>
      <c r="U179" s="35">
        <f t="shared" si="25"/>
        <v>32.216162342512732</v>
      </c>
    </row>
    <row r="180" spans="1:21">
      <c r="A180" s="102">
        <f t="shared" si="26"/>
        <v>41821</v>
      </c>
      <c r="B180" s="18">
        <f t="shared" si="18"/>
        <v>2014</v>
      </c>
      <c r="C180" s="18">
        <f t="shared" si="19"/>
        <v>7</v>
      </c>
      <c r="D180" s="18">
        <f t="shared" si="20"/>
        <v>3</v>
      </c>
      <c r="E180" s="97">
        <f>VLOOKUP($A180,'NP-15'!$A$3:$B$279,2,FALSE)</f>
        <v>6.5240468152237011E-2</v>
      </c>
      <c r="F180" s="98">
        <f t="shared" ca="1" si="21"/>
        <v>0.41526595868950072</v>
      </c>
      <c r="G180" s="53">
        <v>22</v>
      </c>
      <c r="H180" s="103">
        <v>4</v>
      </c>
      <c r="I180" s="103">
        <v>4</v>
      </c>
      <c r="J180" s="103">
        <v>1</v>
      </c>
      <c r="K180" s="104">
        <v>31</v>
      </c>
      <c r="L180">
        <f t="shared" si="22"/>
        <v>496</v>
      </c>
      <c r="M180">
        <f t="shared" si="23"/>
        <v>248</v>
      </c>
      <c r="O180" s="35">
        <f>VLOOKUP($A180,'SP-15'!$D$9:$G$316,3,FALSE)*($G180+$H180)/$K180+VLOOKUP($A180,'SP-15'!$M$9:$T$287,7,FALSE)*($I180+$J180)/$K180</f>
        <v>78.127016129032256</v>
      </c>
      <c r="P180" s="35">
        <f>VLOOKUP($A180,'NP-15'!$D$9:$G$316,3,FALSE)*($G180+$H180)/$K180+VLOOKUP($A180,'NP-15'!$M$9:$T$287,7,FALSE)*($I180+$J180)/$K180</f>
        <v>75.650806451612908</v>
      </c>
      <c r="Q180" s="35">
        <f>VLOOKUP($A180,'SP-15'!$D$9:$K$316,7,FALSE)</f>
        <v>42.459596171617548</v>
      </c>
      <c r="R180" s="35">
        <f>VLOOKUP($A180,'NP-15'!$D$9:$K$316,7,FALSE)</f>
        <v>39.549999999999997</v>
      </c>
      <c r="T180" s="35">
        <f t="shared" si="24"/>
        <v>76.888911290322582</v>
      </c>
      <c r="U180" s="35">
        <f t="shared" si="25"/>
        <v>41.004798085808773</v>
      </c>
    </row>
    <row r="181" spans="1:21">
      <c r="A181" s="102">
        <f t="shared" si="26"/>
        <v>41852</v>
      </c>
      <c r="B181" s="18">
        <f t="shared" si="18"/>
        <v>2014</v>
      </c>
      <c r="C181" s="18">
        <f t="shared" si="19"/>
        <v>8</v>
      </c>
      <c r="D181" s="18">
        <f t="shared" si="20"/>
        <v>3</v>
      </c>
      <c r="E181" s="97">
        <f>VLOOKUP($A181,'NP-15'!$A$3:$B$279,2,FALSE)</f>
        <v>6.5258020477454007E-2</v>
      </c>
      <c r="F181" s="98">
        <f t="shared" ca="1" si="21"/>
        <v>0.41291273113925564</v>
      </c>
      <c r="G181" s="53">
        <v>21</v>
      </c>
      <c r="H181" s="103">
        <v>5</v>
      </c>
      <c r="I181" s="103">
        <v>5</v>
      </c>
      <c r="J181" s="103">
        <v>0</v>
      </c>
      <c r="K181" s="104">
        <v>31</v>
      </c>
      <c r="L181">
        <f t="shared" si="22"/>
        <v>496</v>
      </c>
      <c r="M181">
        <f t="shared" si="23"/>
        <v>248</v>
      </c>
      <c r="O181" s="35">
        <f>VLOOKUP($A181,'SP-15'!$D$9:$G$316,3,FALSE)*($G181+$H181)/$K181+VLOOKUP($A181,'SP-15'!$M$9:$T$287,7,FALSE)*($I181+$J181)/$K181</f>
        <v>81.336101792125348</v>
      </c>
      <c r="P181" s="35">
        <f>VLOOKUP($A181,'NP-15'!$D$9:$G$316,3,FALSE)*($G181+$H181)/$K181+VLOOKUP($A181,'NP-15'!$M$9:$T$287,7,FALSE)*($I181+$J181)/$K181</f>
        <v>88.610483870967727</v>
      </c>
      <c r="Q181" s="35">
        <f>VLOOKUP($A181,'SP-15'!$D$9:$K$316,7,FALSE)</f>
        <v>46.459596171617548</v>
      </c>
      <c r="R181" s="35">
        <f>VLOOKUP($A181,'NP-15'!$D$9:$K$316,7,FALSE)</f>
        <v>41.55</v>
      </c>
      <c r="T181" s="35">
        <f t="shared" si="24"/>
        <v>84.97329283154653</v>
      </c>
      <c r="U181" s="35">
        <f t="shared" si="25"/>
        <v>44.004798085808773</v>
      </c>
    </row>
    <row r="182" spans="1:21">
      <c r="A182" s="102">
        <f t="shared" si="26"/>
        <v>41883</v>
      </c>
      <c r="B182" s="18">
        <f t="shared" si="18"/>
        <v>2014</v>
      </c>
      <c r="C182" s="18">
        <f t="shared" si="19"/>
        <v>9</v>
      </c>
      <c r="D182" s="18">
        <f t="shared" si="20"/>
        <v>3</v>
      </c>
      <c r="E182" s="97">
        <f>VLOOKUP($A182,'NP-15'!$A$3:$B$279,2,FALSE)</f>
        <v>6.5275572802773005E-2</v>
      </c>
      <c r="F182" s="98">
        <f t="shared" ca="1" si="21"/>
        <v>0.4106438646412704</v>
      </c>
      <c r="G182" s="53">
        <v>21</v>
      </c>
      <c r="H182" s="103">
        <v>4</v>
      </c>
      <c r="I182" s="103">
        <v>4</v>
      </c>
      <c r="J182" s="103">
        <v>1</v>
      </c>
      <c r="K182" s="104">
        <v>30</v>
      </c>
      <c r="L182">
        <f t="shared" si="22"/>
        <v>480</v>
      </c>
      <c r="M182">
        <f t="shared" si="23"/>
        <v>240</v>
      </c>
      <c r="O182" s="35">
        <f>VLOOKUP($A182,'SP-15'!$D$9:$G$316,3,FALSE)*($G182+$H182)/$K182+VLOOKUP($A182,'SP-15'!$M$9:$T$287,7,FALSE)*($I182+$J182)/$K182</f>
        <v>73.806569436674195</v>
      </c>
      <c r="P182" s="35">
        <f>VLOOKUP($A182,'NP-15'!$D$9:$G$316,3,FALSE)*($G182+$H182)/$K182+VLOOKUP($A182,'NP-15'!$M$9:$T$287,7,FALSE)*($I182+$J182)/$K182</f>
        <v>76.870833333333337</v>
      </c>
      <c r="Q182" s="35">
        <f>VLOOKUP($A182,'SP-15'!$D$9:$K$316,7,FALSE)</f>
        <v>43.459596171617548</v>
      </c>
      <c r="R182" s="35">
        <f>VLOOKUP($A182,'NP-15'!$D$9:$K$316,7,FALSE)</f>
        <v>39.549999999999997</v>
      </c>
      <c r="T182" s="35">
        <f t="shared" si="24"/>
        <v>75.338701385003759</v>
      </c>
      <c r="U182" s="35">
        <f t="shared" si="25"/>
        <v>41.504798085808773</v>
      </c>
    </row>
    <row r="183" spans="1:21">
      <c r="A183" s="102">
        <f t="shared" si="26"/>
        <v>41913</v>
      </c>
      <c r="B183" s="18">
        <f t="shared" si="18"/>
        <v>2014</v>
      </c>
      <c r="C183" s="18">
        <f t="shared" si="19"/>
        <v>10</v>
      </c>
      <c r="D183" s="18">
        <f t="shared" si="20"/>
        <v>4</v>
      </c>
      <c r="E183" s="97">
        <f>VLOOKUP($A183,'NP-15'!$A$3:$B$279,2,FALSE)</f>
        <v>6.5292558924147023E-2</v>
      </c>
      <c r="F183" s="98">
        <f t="shared" ca="1" si="21"/>
        <v>0.40831761512497916</v>
      </c>
      <c r="G183" s="53">
        <v>23</v>
      </c>
      <c r="H183" s="103">
        <v>4</v>
      </c>
      <c r="I183" s="103">
        <v>4</v>
      </c>
      <c r="J183" s="103">
        <v>0</v>
      </c>
      <c r="K183" s="104">
        <v>31</v>
      </c>
      <c r="L183">
        <f t="shared" si="22"/>
        <v>496</v>
      </c>
      <c r="M183">
        <f t="shared" si="23"/>
        <v>248</v>
      </c>
      <c r="O183" s="35">
        <f>VLOOKUP($A183,'SP-15'!$D$9:$G$316,3,FALSE)*($G183+$H183)/$K183+VLOOKUP($A183,'SP-15'!$M$9:$T$287,7,FALSE)*($I183+$J183)/$K183</f>
        <v>57.725806451612897</v>
      </c>
      <c r="P183" s="35">
        <f>VLOOKUP($A183,'NP-15'!$D$9:$G$316,3,FALSE)*($G183+$H183)/$K183+VLOOKUP($A183,'NP-15'!$M$9:$T$287,7,FALSE)*($I183+$J183)/$K183</f>
        <v>55.693548387096783</v>
      </c>
      <c r="Q183" s="35">
        <f>VLOOKUP($A183,'SP-15'!$D$9:$K$316,7,FALSE)</f>
        <v>37.122110491051998</v>
      </c>
      <c r="R183" s="35">
        <f>VLOOKUP($A183,'NP-15'!$D$9:$K$316,7,FALSE)</f>
        <v>37.950000000000003</v>
      </c>
      <c r="T183" s="35">
        <f t="shared" si="24"/>
        <v>56.70967741935484</v>
      </c>
      <c r="U183" s="35">
        <f t="shared" si="25"/>
        <v>37.536055245526001</v>
      </c>
    </row>
    <row r="184" spans="1:21">
      <c r="A184" s="102">
        <f t="shared" si="26"/>
        <v>41944</v>
      </c>
      <c r="B184" s="18">
        <f t="shared" si="18"/>
        <v>2014</v>
      </c>
      <c r="C184" s="18">
        <f t="shared" si="19"/>
        <v>11</v>
      </c>
      <c r="D184" s="18">
        <f t="shared" si="20"/>
        <v>4</v>
      </c>
      <c r="E184" s="97">
        <f>VLOOKUP($A184,'NP-15'!$A$3:$B$279,2,FALSE)</f>
        <v>6.5310111249667013E-2</v>
      </c>
      <c r="F184" s="98">
        <f t="shared" ca="1" si="21"/>
        <v>0.40607173112311878</v>
      </c>
      <c r="G184" s="53">
        <v>19</v>
      </c>
      <c r="H184" s="103">
        <v>5</v>
      </c>
      <c r="I184" s="103">
        <v>5</v>
      </c>
      <c r="J184" s="103">
        <v>1</v>
      </c>
      <c r="K184" s="104">
        <v>30</v>
      </c>
      <c r="L184">
        <f t="shared" si="22"/>
        <v>480</v>
      </c>
      <c r="M184">
        <f t="shared" si="23"/>
        <v>240</v>
      </c>
      <c r="O184" s="35">
        <f>VLOOKUP($A184,'SP-15'!$D$9:$G$316,3,FALSE)*($G184+$H184)/$K184+VLOOKUP($A184,'SP-15'!$M$9:$T$287,7,FALSE)*($I184+$J184)/$K184</f>
        <v>47.739543943954956</v>
      </c>
      <c r="P184" s="35">
        <f>VLOOKUP($A184,'NP-15'!$D$9:$G$316,3,FALSE)*($G184+$H184)/$K184+VLOOKUP($A184,'NP-15'!$M$9:$T$287,7,FALSE)*($I184+$J184)/$K184</f>
        <v>53.777500000000003</v>
      </c>
      <c r="Q184" s="35">
        <f>VLOOKUP($A184,'SP-15'!$D$9:$K$316,7,FALSE)</f>
        <v>32.122110491051998</v>
      </c>
      <c r="R184" s="35">
        <f>VLOOKUP($A184,'NP-15'!$D$9:$K$316,7,FALSE)</f>
        <v>34.950000000000003</v>
      </c>
      <c r="T184" s="35">
        <f t="shared" si="24"/>
        <v>50.75852197197748</v>
      </c>
      <c r="U184" s="35">
        <f t="shared" si="25"/>
        <v>33.536055245526001</v>
      </c>
    </row>
    <row r="185" spans="1:21">
      <c r="A185" s="102">
        <f t="shared" si="26"/>
        <v>41974</v>
      </c>
      <c r="B185" s="18">
        <f t="shared" si="18"/>
        <v>2014</v>
      </c>
      <c r="C185" s="18">
        <f t="shared" si="19"/>
        <v>12</v>
      </c>
      <c r="D185" s="18">
        <f t="shared" si="20"/>
        <v>4</v>
      </c>
      <c r="E185" s="97">
        <f>VLOOKUP($A185,'NP-15'!$A$3:$B$279,2,FALSE)</f>
        <v>6.5327097371235016E-2</v>
      </c>
      <c r="F185" s="98">
        <f t="shared" ca="1" si="21"/>
        <v>0.40376912836235407</v>
      </c>
      <c r="G185" s="53">
        <v>22</v>
      </c>
      <c r="H185" s="103">
        <v>4</v>
      </c>
      <c r="I185" s="103">
        <v>4</v>
      </c>
      <c r="J185" s="103">
        <v>1</v>
      </c>
      <c r="K185" s="104">
        <v>31</v>
      </c>
      <c r="L185">
        <f t="shared" si="22"/>
        <v>496</v>
      </c>
      <c r="M185">
        <f t="shared" si="23"/>
        <v>248</v>
      </c>
      <c r="O185" s="35">
        <f>VLOOKUP($A185,'SP-15'!$D$9:$G$316,3,FALSE)*($G185+$H185)/$K185+VLOOKUP($A185,'SP-15'!$M$9:$T$287,7,FALSE)*($I185+$J185)/$K185</f>
        <v>46.503444221822058</v>
      </c>
      <c r="P185" s="35">
        <f>VLOOKUP($A185,'NP-15'!$D$9:$G$316,3,FALSE)*($G185+$H185)/$K185+VLOOKUP($A185,'NP-15'!$M$9:$T$287,7,FALSE)*($I185+$J185)/$K185</f>
        <v>52.996370967741939</v>
      </c>
      <c r="Q185" s="35">
        <f>VLOOKUP($A185,'SP-15'!$D$9:$K$316,7,FALSE)</f>
        <v>32.122110491051998</v>
      </c>
      <c r="R185" s="35">
        <f>VLOOKUP($A185,'NP-15'!$D$9:$K$316,7,FALSE)</f>
        <v>34.950000000000003</v>
      </c>
      <c r="T185" s="35">
        <f t="shared" si="24"/>
        <v>49.749907594782002</v>
      </c>
      <c r="U185" s="35">
        <f t="shared" si="25"/>
        <v>33.536055245526001</v>
      </c>
    </row>
    <row r="186" spans="1:21">
      <c r="A186" s="102">
        <f t="shared" si="26"/>
        <v>42005</v>
      </c>
      <c r="B186" s="18">
        <f t="shared" si="18"/>
        <v>2015</v>
      </c>
      <c r="C186" s="18">
        <f t="shared" si="19"/>
        <v>1</v>
      </c>
      <c r="D186" s="18">
        <f t="shared" si="20"/>
        <v>1</v>
      </c>
      <c r="E186" s="97">
        <f>VLOOKUP($A186,'NP-15'!$A$3:$B$279,2,FALSE)</f>
        <v>6.5344649696957011E-2</v>
      </c>
      <c r="F186" s="98">
        <f t="shared" ca="1" si="21"/>
        <v>0.40147533788810841</v>
      </c>
      <c r="G186" s="53">
        <v>21</v>
      </c>
      <c r="H186" s="103">
        <v>5</v>
      </c>
      <c r="I186" s="103">
        <v>4</v>
      </c>
      <c r="J186" s="103">
        <v>1</v>
      </c>
      <c r="K186" s="104">
        <v>31</v>
      </c>
      <c r="L186">
        <f t="shared" si="22"/>
        <v>496</v>
      </c>
      <c r="M186">
        <f t="shared" si="23"/>
        <v>248</v>
      </c>
      <c r="O186" s="35">
        <f>VLOOKUP($A186,'SP-15'!$D$9:$G$316,3,FALSE)*($G186+$H186)/$K186+VLOOKUP($A186,'SP-15'!$M$9:$T$287,7,FALSE)*($I186+$J186)/$K186</f>
        <v>49.814516129032256</v>
      </c>
      <c r="P186" s="35">
        <f>VLOOKUP($A186,'NP-15'!$D$9:$G$316,3,FALSE)*($G186+$H186)/$K186+VLOOKUP($A186,'NP-15'!$M$9:$T$287,7,FALSE)*($I186+$J186)/$K186</f>
        <v>56.486290322580651</v>
      </c>
      <c r="Q186" s="35">
        <f>VLOOKUP($A186,'SP-15'!$D$9:$K$316,7,FALSE)</f>
        <v>33.305078134571659</v>
      </c>
      <c r="R186" s="35">
        <f>VLOOKUP($A186,'NP-15'!$D$9:$K$316,7,FALSE)</f>
        <v>39.450000000000003</v>
      </c>
      <c r="T186" s="35">
        <f t="shared" si="24"/>
        <v>53.150403225806457</v>
      </c>
      <c r="U186" s="35">
        <f t="shared" si="25"/>
        <v>36.377539067285831</v>
      </c>
    </row>
    <row r="187" spans="1:21">
      <c r="A187" s="102">
        <f t="shared" si="26"/>
        <v>42036</v>
      </c>
      <c r="B187" s="18">
        <f t="shared" si="18"/>
        <v>2015</v>
      </c>
      <c r="C187" s="18">
        <f t="shared" si="19"/>
        <v>2</v>
      </c>
      <c r="D187" s="18">
        <f t="shared" si="20"/>
        <v>1</v>
      </c>
      <c r="E187" s="97">
        <f>VLOOKUP($A187,'NP-15'!$A$3:$B$279,2,FALSE)</f>
        <v>6.5362202022780008E-2</v>
      </c>
      <c r="F187" s="98">
        <f t="shared" ca="1" si="21"/>
        <v>0.39940436497070497</v>
      </c>
      <c r="G187" s="53">
        <v>20</v>
      </c>
      <c r="H187" s="103">
        <v>4</v>
      </c>
      <c r="I187" s="103">
        <v>4</v>
      </c>
      <c r="J187" s="103">
        <v>0</v>
      </c>
      <c r="K187" s="104">
        <v>28</v>
      </c>
      <c r="L187">
        <f t="shared" si="22"/>
        <v>448</v>
      </c>
      <c r="M187">
        <f t="shared" si="23"/>
        <v>224</v>
      </c>
      <c r="O187" s="35">
        <f>VLOOKUP($A187,'SP-15'!$D$9:$G$316,3,FALSE)*($G187+$H187)/$K187+VLOOKUP($A187,'SP-15'!$M$9:$T$287,7,FALSE)*($I187+$J187)/$K187</f>
        <v>49.547191250625914</v>
      </c>
      <c r="P187" s="35">
        <f>VLOOKUP($A187,'NP-15'!$D$9:$G$316,3,FALSE)*($G187+$H187)/$K187+VLOOKUP($A187,'NP-15'!$M$9:$T$287,7,FALSE)*($I187+$J187)/$K187</f>
        <v>53.710714285714289</v>
      </c>
      <c r="Q187" s="35">
        <f>VLOOKUP($A187,'SP-15'!$D$9:$K$316,7,FALSE)</f>
        <v>32.355078134571656</v>
      </c>
      <c r="R187" s="35">
        <f>VLOOKUP($A187,'NP-15'!$D$9:$K$316,7,FALSE)</f>
        <v>38.450000000000003</v>
      </c>
      <c r="T187" s="35">
        <f t="shared" si="24"/>
        <v>51.628952768170102</v>
      </c>
      <c r="U187" s="35">
        <f t="shared" si="25"/>
        <v>35.402539067285829</v>
      </c>
    </row>
    <row r="188" spans="1:21">
      <c r="A188" s="102">
        <f t="shared" si="26"/>
        <v>42064</v>
      </c>
      <c r="B188" s="18">
        <f t="shared" si="18"/>
        <v>2015</v>
      </c>
      <c r="C188" s="18">
        <f t="shared" si="19"/>
        <v>3</v>
      </c>
      <c r="D188" s="18">
        <f t="shared" si="20"/>
        <v>1</v>
      </c>
      <c r="E188" s="97">
        <f>VLOOKUP($A188,'NP-15'!$A$3:$B$279,2,FALSE)</f>
        <v>6.5378055736514021E-2</v>
      </c>
      <c r="F188" s="98">
        <f t="shared" ca="1" si="21"/>
        <v>0.39714251276792445</v>
      </c>
      <c r="G188" s="53">
        <v>22</v>
      </c>
      <c r="H188" s="103">
        <v>4</v>
      </c>
      <c r="I188" s="103">
        <v>5</v>
      </c>
      <c r="J188" s="103">
        <v>0</v>
      </c>
      <c r="K188" s="104">
        <v>31</v>
      </c>
      <c r="L188">
        <f t="shared" si="22"/>
        <v>496</v>
      </c>
      <c r="M188">
        <f t="shared" si="23"/>
        <v>248</v>
      </c>
      <c r="O188" s="35">
        <f>VLOOKUP($A188,'SP-15'!$D$9:$G$316,3,FALSE)*($G188+$H188)/$K188+VLOOKUP($A188,'SP-15'!$M$9:$T$287,7,FALSE)*($I188+$J188)/$K188</f>
        <v>48.573847445366056</v>
      </c>
      <c r="P188" s="35">
        <f>VLOOKUP($A188,'NP-15'!$D$9:$G$316,3,FALSE)*($G188+$H188)/$K188+VLOOKUP($A188,'NP-15'!$M$9:$T$287,7,FALSE)*($I188+$J188)/$K188</f>
        <v>52.276612903225804</v>
      </c>
      <c r="Q188" s="35">
        <f>VLOOKUP($A188,'SP-15'!$D$9:$K$316,7,FALSE)</f>
        <v>32.355078134571656</v>
      </c>
      <c r="R188" s="35">
        <f>VLOOKUP($A188,'NP-15'!$D$9:$K$316,7,FALSE)</f>
        <v>36.450000000000003</v>
      </c>
      <c r="T188" s="35">
        <f t="shared" si="24"/>
        <v>50.425230174295933</v>
      </c>
      <c r="U188" s="35">
        <f t="shared" si="25"/>
        <v>34.402539067285829</v>
      </c>
    </row>
    <row r="189" spans="1:21">
      <c r="A189" s="102">
        <f t="shared" si="26"/>
        <v>42095</v>
      </c>
      <c r="B189" s="18">
        <f t="shared" si="18"/>
        <v>2015</v>
      </c>
      <c r="C189" s="18">
        <f t="shared" si="19"/>
        <v>4</v>
      </c>
      <c r="D189" s="18">
        <f t="shared" si="20"/>
        <v>2</v>
      </c>
      <c r="E189" s="97">
        <f>VLOOKUP($A189,'NP-15'!$A$3:$B$279,2,FALSE)</f>
        <v>6.5395608062531002E-2</v>
      </c>
      <c r="F189" s="98">
        <f t="shared" ca="1" si="21"/>
        <v>0.39495263848487977</v>
      </c>
      <c r="G189" s="53">
        <v>22</v>
      </c>
      <c r="H189" s="103">
        <v>4</v>
      </c>
      <c r="I189" s="103">
        <v>4</v>
      </c>
      <c r="J189" s="103">
        <v>0</v>
      </c>
      <c r="K189" s="104">
        <v>30</v>
      </c>
      <c r="L189">
        <f t="shared" si="22"/>
        <v>480</v>
      </c>
      <c r="M189">
        <f t="shared" si="23"/>
        <v>240</v>
      </c>
      <c r="O189" s="35">
        <f>VLOOKUP($A189,'SP-15'!$D$9:$G$316,3,FALSE)*($G189+$H189)/$K189+VLOOKUP($A189,'SP-15'!$M$9:$T$287,7,FALSE)*($I189+$J189)/$K189</f>
        <v>45.924999999999997</v>
      </c>
      <c r="P189" s="35">
        <f>VLOOKUP($A189,'NP-15'!$D$9:$G$316,3,FALSE)*($G189+$H189)/$K189+VLOOKUP($A189,'NP-15'!$M$9:$T$287,7,FALSE)*($I189+$J189)/$K189</f>
        <v>50.146666666666675</v>
      </c>
      <c r="Q189" s="35">
        <f>VLOOKUP($A189,'SP-15'!$D$9:$K$316,7,FALSE)</f>
        <v>31.732324685025468</v>
      </c>
      <c r="R189" s="35">
        <f>VLOOKUP($A189,'NP-15'!$D$9:$K$316,7,FALSE)</f>
        <v>36.450000000000003</v>
      </c>
      <c r="T189" s="35">
        <f t="shared" si="24"/>
        <v>48.035833333333336</v>
      </c>
      <c r="U189" s="35">
        <f t="shared" si="25"/>
        <v>34.091162342512732</v>
      </c>
    </row>
    <row r="190" spans="1:21">
      <c r="A190" s="102">
        <f t="shared" si="26"/>
        <v>42125</v>
      </c>
      <c r="B190" s="18">
        <f t="shared" si="18"/>
        <v>2015</v>
      </c>
      <c r="C190" s="18">
        <f t="shared" si="19"/>
        <v>5</v>
      </c>
      <c r="D190" s="18">
        <f t="shared" si="20"/>
        <v>2</v>
      </c>
      <c r="E190" s="97">
        <f>VLOOKUP($A190,'NP-15'!$A$3:$B$279,2,FALSE)</f>
        <v>6.5412594184581008E-2</v>
      </c>
      <c r="F190" s="98">
        <f t="shared" ca="1" si="21"/>
        <v>0.3927076596632712</v>
      </c>
      <c r="G190" s="53">
        <v>20</v>
      </c>
      <c r="H190" s="103">
        <v>5</v>
      </c>
      <c r="I190" s="103">
        <v>5</v>
      </c>
      <c r="J190" s="103">
        <v>1</v>
      </c>
      <c r="K190" s="104">
        <v>31</v>
      </c>
      <c r="L190">
        <f t="shared" si="22"/>
        <v>496</v>
      </c>
      <c r="M190">
        <f t="shared" si="23"/>
        <v>248</v>
      </c>
      <c r="O190" s="35">
        <f>VLOOKUP($A190,'SP-15'!$D$9:$G$316,3,FALSE)*($G190+$H190)/$K190+VLOOKUP($A190,'SP-15'!$M$9:$T$287,7,FALSE)*($I190+$J190)/$K190</f>
        <v>49.227850302424727</v>
      </c>
      <c r="P190" s="35">
        <f>VLOOKUP($A190,'NP-15'!$D$9:$G$316,3,FALSE)*($G190+$H190)/$K190+VLOOKUP($A190,'NP-15'!$M$9:$T$287,7,FALSE)*($I190+$J190)/$K190</f>
        <v>52.00645161290322</v>
      </c>
      <c r="Q190" s="35">
        <f>VLOOKUP($A190,'SP-15'!$D$9:$K$316,7,FALSE)</f>
        <v>31.732324685025468</v>
      </c>
      <c r="R190" s="35">
        <f>VLOOKUP($A190,'NP-15'!$D$9:$K$316,7,FALSE)</f>
        <v>32.450000000000003</v>
      </c>
      <c r="T190" s="35">
        <f t="shared" si="24"/>
        <v>50.617150957663974</v>
      </c>
      <c r="U190" s="35">
        <f t="shared" si="25"/>
        <v>32.091162342512732</v>
      </c>
    </row>
    <row r="191" spans="1:21">
      <c r="A191" s="102">
        <f t="shared" si="26"/>
        <v>42156</v>
      </c>
      <c r="B191" s="18">
        <f t="shared" si="18"/>
        <v>2015</v>
      </c>
      <c r="C191" s="18">
        <f t="shared" si="19"/>
        <v>6</v>
      </c>
      <c r="D191" s="18">
        <f t="shared" si="20"/>
        <v>2</v>
      </c>
      <c r="E191" s="97">
        <f>VLOOKUP($A191,'NP-15'!$A$3:$B$279,2,FALSE)</f>
        <v>6.5430146510799009E-2</v>
      </c>
      <c r="F191" s="98">
        <f t="shared" ca="1" si="21"/>
        <v>0.3905400597121706</v>
      </c>
      <c r="G191" s="53">
        <v>22</v>
      </c>
      <c r="H191" s="103">
        <v>4</v>
      </c>
      <c r="I191" s="103">
        <v>4</v>
      </c>
      <c r="J191" s="103">
        <v>0</v>
      </c>
      <c r="K191" s="104">
        <v>30</v>
      </c>
      <c r="L191">
        <f t="shared" si="22"/>
        <v>480</v>
      </c>
      <c r="M191">
        <f t="shared" si="23"/>
        <v>240</v>
      </c>
      <c r="O191" s="35">
        <f>VLOOKUP($A191,'SP-15'!$D$9:$G$316,3,FALSE)*($G191+$H191)/$K191+VLOOKUP($A191,'SP-15'!$M$9:$T$287,7,FALSE)*($I191+$J191)/$K191</f>
        <v>65.466482962576052</v>
      </c>
      <c r="P191" s="35">
        <f>VLOOKUP($A191,'NP-15'!$D$9:$G$316,3,FALSE)*($G191+$H191)/$K191+VLOOKUP($A191,'NP-15'!$M$9:$T$287,7,FALSE)*($I191+$J191)/$K191</f>
        <v>58.346666666666671</v>
      </c>
      <c r="Q191" s="35">
        <f>VLOOKUP($A191,'SP-15'!$D$9:$K$316,7,FALSE)</f>
        <v>29.732324685025468</v>
      </c>
      <c r="R191" s="35">
        <f>VLOOKUP($A191,'NP-15'!$D$9:$K$316,7,FALSE)</f>
        <v>35.450000000000003</v>
      </c>
      <c r="T191" s="35">
        <f t="shared" si="24"/>
        <v>61.906574814621365</v>
      </c>
      <c r="U191" s="35">
        <f t="shared" si="25"/>
        <v>32.591162342512732</v>
      </c>
    </row>
    <row r="192" spans="1:21">
      <c r="A192" s="102">
        <f t="shared" si="26"/>
        <v>42186</v>
      </c>
      <c r="B192" s="18">
        <f t="shared" si="18"/>
        <v>2015</v>
      </c>
      <c r="C192" s="18">
        <f t="shared" si="19"/>
        <v>7</v>
      </c>
      <c r="D192" s="18">
        <f t="shared" si="20"/>
        <v>3</v>
      </c>
      <c r="E192" s="97">
        <f>VLOOKUP($A192,'NP-15'!$A$3:$B$279,2,FALSE)</f>
        <v>6.5447132633044011E-2</v>
      </c>
      <c r="F192" s="98">
        <f t="shared" ca="1" si="21"/>
        <v>0.38831799533788297</v>
      </c>
      <c r="G192" s="53">
        <v>23</v>
      </c>
      <c r="H192" s="103">
        <v>3</v>
      </c>
      <c r="I192" s="103">
        <v>4</v>
      </c>
      <c r="J192" s="103">
        <v>1</v>
      </c>
      <c r="K192" s="104">
        <v>31</v>
      </c>
      <c r="L192">
        <f t="shared" si="22"/>
        <v>496</v>
      </c>
      <c r="M192">
        <f t="shared" si="23"/>
        <v>248</v>
      </c>
      <c r="O192" s="35">
        <f>VLOOKUP($A192,'SP-15'!$D$9:$G$316,3,FALSE)*($G192+$H192)/$K192+VLOOKUP($A192,'SP-15'!$M$9:$T$287,7,FALSE)*($I192+$J192)/$K192</f>
        <v>78.366935483870975</v>
      </c>
      <c r="P192" s="35">
        <f>VLOOKUP($A192,'NP-15'!$D$9:$G$316,3,FALSE)*($G192+$H192)/$K192+VLOOKUP($A192,'NP-15'!$M$9:$T$287,7,FALSE)*($I192+$J192)/$K192</f>
        <v>76.370564516129036</v>
      </c>
      <c r="Q192" s="35">
        <f>VLOOKUP($A192,'SP-15'!$D$9:$K$316,7,FALSE)</f>
        <v>42.709596171617548</v>
      </c>
      <c r="R192" s="35">
        <f>VLOOKUP($A192,'NP-15'!$D$9:$K$316,7,FALSE)</f>
        <v>40.049999999999997</v>
      </c>
      <c r="T192" s="35">
        <f t="shared" si="24"/>
        <v>77.368750000000006</v>
      </c>
      <c r="U192" s="35">
        <f t="shared" si="25"/>
        <v>41.379798085808773</v>
      </c>
    </row>
    <row r="193" spans="1:21">
      <c r="A193" s="102">
        <f t="shared" si="26"/>
        <v>42217</v>
      </c>
      <c r="B193" s="18">
        <f t="shared" si="18"/>
        <v>2015</v>
      </c>
      <c r="C193" s="18">
        <f t="shared" si="19"/>
        <v>8</v>
      </c>
      <c r="D193" s="18">
        <f t="shared" si="20"/>
        <v>3</v>
      </c>
      <c r="E193" s="97">
        <f>VLOOKUP($A193,'NP-15'!$A$3:$B$279,2,FALSE)</f>
        <v>6.5464684959463004E-2</v>
      </c>
      <c r="F193" s="98">
        <f t="shared" ca="1" si="21"/>
        <v>0.38610436932633502</v>
      </c>
      <c r="G193" s="53">
        <v>21</v>
      </c>
      <c r="H193" s="103">
        <v>5</v>
      </c>
      <c r="I193" s="103">
        <v>5</v>
      </c>
      <c r="J193" s="103">
        <v>0</v>
      </c>
      <c r="K193" s="104">
        <v>31</v>
      </c>
      <c r="L193">
        <f t="shared" si="22"/>
        <v>496</v>
      </c>
      <c r="M193">
        <f t="shared" si="23"/>
        <v>248</v>
      </c>
      <c r="O193" s="35">
        <f>VLOOKUP($A193,'SP-15'!$D$9:$G$316,3,FALSE)*($G193+$H193)/$K193+VLOOKUP($A193,'SP-15'!$M$9:$T$287,7,FALSE)*($I193+$J193)/$K193</f>
        <v>81.65456024789485</v>
      </c>
      <c r="P193" s="35">
        <f>VLOOKUP($A193,'NP-15'!$D$9:$G$316,3,FALSE)*($G193+$H193)/$K193+VLOOKUP($A193,'NP-15'!$M$9:$T$287,7,FALSE)*($I193+$J193)/$K193</f>
        <v>89.330241935483855</v>
      </c>
      <c r="Q193" s="35">
        <f>VLOOKUP($A193,'SP-15'!$D$9:$K$316,7,FALSE)</f>
        <v>46.709596171617548</v>
      </c>
      <c r="R193" s="35">
        <f>VLOOKUP($A193,'NP-15'!$D$9:$K$316,7,FALSE)</f>
        <v>42.05</v>
      </c>
      <c r="T193" s="35">
        <f t="shared" si="24"/>
        <v>85.492401091689345</v>
      </c>
      <c r="U193" s="35">
        <f t="shared" si="25"/>
        <v>44.379798085808773</v>
      </c>
    </row>
    <row r="194" spans="1:21">
      <c r="A194" s="102">
        <f t="shared" si="26"/>
        <v>42248</v>
      </c>
      <c r="B194" s="18">
        <f t="shared" si="18"/>
        <v>2015</v>
      </c>
      <c r="C194" s="18">
        <f t="shared" si="19"/>
        <v>9</v>
      </c>
      <c r="D194" s="18">
        <f t="shared" si="20"/>
        <v>3</v>
      </c>
      <c r="E194" s="97">
        <f>VLOOKUP($A194,'NP-15'!$A$3:$B$279,2,FALSE)</f>
        <v>6.5482237285984027E-2</v>
      </c>
      <c r="F194" s="98">
        <f t="shared" ca="1" si="21"/>
        <v>0.38396998493197482</v>
      </c>
      <c r="G194" s="53">
        <v>21</v>
      </c>
      <c r="H194" s="103">
        <v>4</v>
      </c>
      <c r="I194" s="103">
        <v>4</v>
      </c>
      <c r="J194" s="103">
        <v>1</v>
      </c>
      <c r="K194" s="104">
        <v>30</v>
      </c>
      <c r="L194">
        <f t="shared" si="22"/>
        <v>480</v>
      </c>
      <c r="M194">
        <f t="shared" si="23"/>
        <v>240</v>
      </c>
      <c r="O194" s="35">
        <f>VLOOKUP($A194,'SP-15'!$D$9:$G$316,3,FALSE)*($G194+$H194)/$K194+VLOOKUP($A194,'SP-15'!$M$9:$T$287,7,FALSE)*($I194+$J194)/$K194</f>
        <v>74.12458187219751</v>
      </c>
      <c r="P194" s="35">
        <f>VLOOKUP($A194,'NP-15'!$D$9:$G$316,3,FALSE)*($G194+$H194)/$K194+VLOOKUP($A194,'NP-15'!$M$9:$T$287,7,FALSE)*($I194+$J194)/$K194</f>
        <v>77.589583333333323</v>
      </c>
      <c r="Q194" s="35">
        <f>VLOOKUP($A194,'SP-15'!$D$9:$K$316,7,FALSE)</f>
        <v>43.709596171617548</v>
      </c>
      <c r="R194" s="35">
        <f>VLOOKUP($A194,'NP-15'!$D$9:$K$316,7,FALSE)</f>
        <v>40.049999999999997</v>
      </c>
      <c r="T194" s="35">
        <f t="shared" si="24"/>
        <v>75.857082602765416</v>
      </c>
      <c r="U194" s="35">
        <f t="shared" si="25"/>
        <v>41.879798085808773</v>
      </c>
    </row>
    <row r="195" spans="1:21">
      <c r="A195" s="102">
        <f t="shared" si="26"/>
        <v>42278</v>
      </c>
      <c r="B195" s="18">
        <f t="shared" si="18"/>
        <v>2015</v>
      </c>
      <c r="C195" s="18">
        <f t="shared" si="19"/>
        <v>10</v>
      </c>
      <c r="D195" s="18">
        <f t="shared" si="20"/>
        <v>4</v>
      </c>
      <c r="E195" s="97">
        <f>VLOOKUP($A195,'NP-15'!$A$3:$B$279,2,FALSE)</f>
        <v>6.5499223408521018E-2</v>
      </c>
      <c r="F195" s="98">
        <f t="shared" ca="1" si="21"/>
        <v>0.38178208869100039</v>
      </c>
      <c r="G195" s="53">
        <v>22</v>
      </c>
      <c r="H195" s="103">
        <v>5</v>
      </c>
      <c r="I195" s="103">
        <v>4</v>
      </c>
      <c r="J195" s="103">
        <v>0</v>
      </c>
      <c r="K195" s="104">
        <v>31</v>
      </c>
      <c r="L195">
        <f t="shared" si="22"/>
        <v>496</v>
      </c>
      <c r="M195">
        <f t="shared" si="23"/>
        <v>248</v>
      </c>
      <c r="O195" s="35">
        <f>VLOOKUP($A195,'SP-15'!$D$9:$G$316,3,FALSE)*($G195+$H195)/$K195+VLOOKUP($A195,'SP-15'!$M$9:$T$287,7,FALSE)*($I195+$J195)/$K195</f>
        <v>57.967741935483872</v>
      </c>
      <c r="P195" s="35">
        <f>VLOOKUP($A195,'NP-15'!$D$9:$G$316,3,FALSE)*($G195+$H195)/$K195+VLOOKUP($A195,'NP-15'!$M$9:$T$287,7,FALSE)*($I195+$J195)/$K195</f>
        <v>56.41935483870968</v>
      </c>
      <c r="Q195" s="35">
        <f>VLOOKUP($A195,'SP-15'!$D$9:$K$316,7,FALSE)</f>
        <v>37.372110491051998</v>
      </c>
      <c r="R195" s="35">
        <f>VLOOKUP($A195,'NP-15'!$D$9:$K$316,7,FALSE)</f>
        <v>38.450000000000003</v>
      </c>
      <c r="T195" s="35">
        <f t="shared" si="24"/>
        <v>57.193548387096776</v>
      </c>
      <c r="U195" s="35">
        <f t="shared" si="25"/>
        <v>37.911055245526001</v>
      </c>
    </row>
    <row r="196" spans="1:21">
      <c r="A196" s="102">
        <f t="shared" si="26"/>
        <v>42309</v>
      </c>
      <c r="B196" s="18">
        <f t="shared" si="18"/>
        <v>2015</v>
      </c>
      <c r="C196" s="18">
        <f t="shared" si="19"/>
        <v>11</v>
      </c>
      <c r="D196" s="18">
        <f t="shared" si="20"/>
        <v>4</v>
      </c>
      <c r="E196" s="97">
        <f>VLOOKUP($A196,'NP-15'!$A$3:$B$279,2,FALSE)</f>
        <v>6.5516775735244018E-2</v>
      </c>
      <c r="F196" s="98">
        <f t="shared" ca="1" si="21"/>
        <v>0.37966947887718205</v>
      </c>
      <c r="G196" s="53">
        <v>20</v>
      </c>
      <c r="H196" s="103">
        <v>4</v>
      </c>
      <c r="I196" s="103">
        <v>5</v>
      </c>
      <c r="J196" s="103">
        <v>1</v>
      </c>
      <c r="K196" s="104">
        <v>30</v>
      </c>
      <c r="L196">
        <f t="shared" si="22"/>
        <v>480</v>
      </c>
      <c r="M196">
        <f t="shared" si="23"/>
        <v>240</v>
      </c>
      <c r="O196" s="35">
        <f>VLOOKUP($A196,'SP-15'!$D$9:$G$316,3,FALSE)*($G196+$H196)/$K196+VLOOKUP($A196,'SP-15'!$M$9:$T$287,7,FALSE)*($I196+$J196)/$K196</f>
        <v>47.951311677812051</v>
      </c>
      <c r="P196" s="35">
        <f>VLOOKUP($A196,'NP-15'!$D$9:$G$316,3,FALSE)*($G196+$H196)/$K196+VLOOKUP($A196,'NP-15'!$M$9:$T$287,7,FALSE)*($I196+$J196)/$K196</f>
        <v>54.490000000000009</v>
      </c>
      <c r="Q196" s="35">
        <f>VLOOKUP($A196,'SP-15'!$D$9:$K$316,7,FALSE)</f>
        <v>32.372110491051998</v>
      </c>
      <c r="R196" s="35">
        <f>VLOOKUP($A196,'NP-15'!$D$9:$K$316,7,FALSE)</f>
        <v>35.450000000000003</v>
      </c>
      <c r="T196" s="35">
        <f t="shared" si="24"/>
        <v>51.220655838906026</v>
      </c>
      <c r="U196" s="35">
        <f t="shared" si="25"/>
        <v>33.911055245526001</v>
      </c>
    </row>
    <row r="197" spans="1:21">
      <c r="A197" s="102">
        <f t="shared" si="26"/>
        <v>42339</v>
      </c>
      <c r="B197" s="18">
        <f t="shared" si="18"/>
        <v>2015</v>
      </c>
      <c r="C197" s="18">
        <f t="shared" si="19"/>
        <v>12</v>
      </c>
      <c r="D197" s="18">
        <f t="shared" si="20"/>
        <v>4</v>
      </c>
      <c r="E197" s="97">
        <f>VLOOKUP($A197,'NP-15'!$A$3:$B$279,2,FALSE)</f>
        <v>6.5533761857976019E-2</v>
      </c>
      <c r="F197" s="98">
        <f t="shared" ca="1" si="21"/>
        <v>0.37750398039478911</v>
      </c>
      <c r="G197" s="53">
        <v>22</v>
      </c>
      <c r="H197" s="103">
        <v>4</v>
      </c>
      <c r="I197" s="103">
        <v>4</v>
      </c>
      <c r="J197" s="103">
        <v>1</v>
      </c>
      <c r="K197" s="104">
        <v>31</v>
      </c>
      <c r="L197">
        <f t="shared" si="22"/>
        <v>496</v>
      </c>
      <c r="M197">
        <f t="shared" si="23"/>
        <v>248</v>
      </c>
      <c r="O197" s="35">
        <f>VLOOKUP($A197,'SP-15'!$D$9:$G$316,3,FALSE)*($G197+$H197)/$K197+VLOOKUP($A197,'SP-15'!$M$9:$T$287,7,FALSE)*($I197+$J197)/$K197</f>
        <v>46.717369182170074</v>
      </c>
      <c r="P197" s="35">
        <f>VLOOKUP($A197,'NP-15'!$D$9:$G$316,3,FALSE)*($G197+$H197)/$K197+VLOOKUP($A197,'NP-15'!$M$9:$T$287,7,FALSE)*($I197+$J197)/$K197</f>
        <v>53.716129032258067</v>
      </c>
      <c r="Q197" s="35">
        <f>VLOOKUP($A197,'SP-15'!$D$9:$K$316,7,FALSE)</f>
        <v>32.372110491051998</v>
      </c>
      <c r="R197" s="35">
        <f>VLOOKUP($A197,'NP-15'!$D$9:$K$316,7,FALSE)</f>
        <v>35.450000000000003</v>
      </c>
      <c r="T197" s="35">
        <f t="shared" si="24"/>
        <v>50.216749107214071</v>
      </c>
      <c r="U197" s="35">
        <f t="shared" si="25"/>
        <v>33.911055245526001</v>
      </c>
    </row>
    <row r="198" spans="1:21">
      <c r="A198" s="102">
        <f t="shared" si="26"/>
        <v>42370</v>
      </c>
      <c r="B198" s="18">
        <f t="shared" si="18"/>
        <v>2016</v>
      </c>
      <c r="C198" s="18">
        <f t="shared" si="19"/>
        <v>1</v>
      </c>
      <c r="D198" s="18">
        <f t="shared" si="20"/>
        <v>1</v>
      </c>
      <c r="E198" s="97">
        <f>VLOOKUP($A198,'NP-15'!$A$3:$B$279,2,FALSE)</f>
        <v>6.5551314184899026E-2</v>
      </c>
      <c r="F198" s="98">
        <f t="shared" ca="1" si="21"/>
        <v>0.37534665971414566</v>
      </c>
      <c r="G198" s="53">
        <v>20</v>
      </c>
      <c r="H198" s="103">
        <v>5</v>
      </c>
      <c r="I198" s="103">
        <v>5</v>
      </c>
      <c r="J198" s="103">
        <v>1</v>
      </c>
      <c r="K198" s="104">
        <v>31</v>
      </c>
      <c r="L198">
        <f t="shared" si="22"/>
        <v>496</v>
      </c>
      <c r="M198">
        <f t="shared" si="23"/>
        <v>248</v>
      </c>
      <c r="O198" s="35">
        <f>VLOOKUP($A198,'SP-15'!$D$9:$G$316,3,FALSE)*($G198+$H198)/$K198+VLOOKUP($A198,'SP-15'!$M$9:$T$287,7,FALSE)*($I198+$J198)/$K198</f>
        <v>50.415322580645167</v>
      </c>
      <c r="P198" s="35">
        <f>VLOOKUP($A198,'NP-15'!$D$9:$G$316,3,FALSE)*($G198+$H198)/$K198+VLOOKUP($A198,'NP-15'!$M$9:$T$287,7,FALSE)*($I198+$J198)/$K198</f>
        <v>56.891129032258064</v>
      </c>
      <c r="Q198" s="35">
        <f>VLOOKUP($A198,'SP-15'!$D$9:$K$316,7,FALSE)</f>
        <v>33.555078134571659</v>
      </c>
      <c r="R198" s="35">
        <f>VLOOKUP($A198,'NP-15'!$D$9:$K$316,7,FALSE)</f>
        <v>39.450000000000003</v>
      </c>
      <c r="T198" s="35">
        <f t="shared" si="24"/>
        <v>53.653225806451616</v>
      </c>
      <c r="U198" s="35">
        <f t="shared" si="25"/>
        <v>36.502539067285831</v>
      </c>
    </row>
    <row r="199" spans="1:21">
      <c r="A199" s="102">
        <f t="shared" si="26"/>
        <v>42401</v>
      </c>
      <c r="B199" s="18">
        <f t="shared" si="18"/>
        <v>2016</v>
      </c>
      <c r="C199" s="18">
        <f t="shared" si="19"/>
        <v>2</v>
      </c>
      <c r="D199" s="18">
        <f t="shared" si="20"/>
        <v>1</v>
      </c>
      <c r="E199" s="97">
        <f>VLOOKUP($A199,'NP-15'!$A$3:$B$279,2,FALSE)</f>
        <v>6.5568866511924007E-2</v>
      </c>
      <c r="F199" s="98">
        <f t="shared" ca="1" si="21"/>
        <v>0.37333245763258394</v>
      </c>
      <c r="G199" s="53">
        <v>21</v>
      </c>
      <c r="H199" s="103">
        <v>4</v>
      </c>
      <c r="I199" s="103">
        <v>4</v>
      </c>
      <c r="J199" s="103">
        <v>0</v>
      </c>
      <c r="K199" s="104">
        <v>29</v>
      </c>
      <c r="L199">
        <f t="shared" si="22"/>
        <v>464</v>
      </c>
      <c r="M199">
        <f t="shared" si="23"/>
        <v>232</v>
      </c>
      <c r="O199" s="35">
        <f>VLOOKUP($A199,'SP-15'!$D$9:$G$316,3,FALSE)*($G199+$H199)/$K199+VLOOKUP($A199,'SP-15'!$M$9:$T$287,7,FALSE)*($I199+$J199)/$K199</f>
        <v>49.737383573728479</v>
      </c>
      <c r="P199" s="35">
        <f>VLOOKUP($A199,'NP-15'!$D$9:$G$316,3,FALSE)*($G199+$H199)/$K199+VLOOKUP($A199,'NP-15'!$M$9:$T$287,7,FALSE)*($I199+$J199)/$K199</f>
        <v>53.724137931034484</v>
      </c>
      <c r="Q199" s="35">
        <f>VLOOKUP($A199,'SP-15'!$D$9:$K$316,7,FALSE)</f>
        <v>32.605078134571656</v>
      </c>
      <c r="R199" s="35">
        <f>VLOOKUP($A199,'NP-15'!$D$9:$K$316,7,FALSE)</f>
        <v>38.450000000000003</v>
      </c>
      <c r="T199" s="35">
        <f t="shared" si="24"/>
        <v>51.730760752381485</v>
      </c>
      <c r="U199" s="35">
        <f t="shared" si="25"/>
        <v>35.527539067285829</v>
      </c>
    </row>
    <row r="200" spans="1:21">
      <c r="A200" s="102">
        <f t="shared" si="26"/>
        <v>42430</v>
      </c>
      <c r="B200" s="18">
        <f t="shared" si="18"/>
        <v>2016</v>
      </c>
      <c r="C200" s="18">
        <f t="shared" si="19"/>
        <v>3</v>
      </c>
      <c r="D200" s="18">
        <f t="shared" si="20"/>
        <v>1</v>
      </c>
      <c r="E200" s="97">
        <f>VLOOKUP($A200,'NP-15'!$A$3:$B$279,2,FALSE)</f>
        <v>6.5585286430846004E-2</v>
      </c>
      <c r="F200" s="98">
        <f t="shared" ca="1" si="21"/>
        <v>0.37120312057455535</v>
      </c>
      <c r="G200" s="53">
        <v>23</v>
      </c>
      <c r="H200" s="103">
        <v>4</v>
      </c>
      <c r="I200" s="103">
        <v>4</v>
      </c>
      <c r="J200" s="103">
        <v>0</v>
      </c>
      <c r="K200" s="104">
        <v>31</v>
      </c>
      <c r="L200">
        <f t="shared" si="22"/>
        <v>496</v>
      </c>
      <c r="M200">
        <f t="shared" si="23"/>
        <v>248</v>
      </c>
      <c r="O200" s="35">
        <f>VLOOKUP($A200,'SP-15'!$D$9:$G$316,3,FALSE)*($G200+$H200)/$K200+VLOOKUP($A200,'SP-15'!$M$9:$T$287,7,FALSE)*($I200+$J200)/$K200</f>
        <v>48.621571093483624</v>
      </c>
      <c r="P200" s="35">
        <f>VLOOKUP($A200,'NP-15'!$D$9:$G$316,3,FALSE)*($G200+$H200)/$K200+VLOOKUP($A200,'NP-15'!$M$9:$T$287,7,FALSE)*($I200+$J200)/$K200</f>
        <v>52.209677419354833</v>
      </c>
      <c r="Q200" s="35">
        <f>VLOOKUP($A200,'SP-15'!$D$9:$K$316,7,FALSE)</f>
        <v>32.605078134571656</v>
      </c>
      <c r="R200" s="35">
        <f>VLOOKUP($A200,'NP-15'!$D$9:$K$316,7,FALSE)</f>
        <v>36.450000000000003</v>
      </c>
      <c r="T200" s="35">
        <f t="shared" si="24"/>
        <v>50.415624256419228</v>
      </c>
      <c r="U200" s="35">
        <f t="shared" si="25"/>
        <v>34.527539067285829</v>
      </c>
    </row>
    <row r="201" spans="1:21">
      <c r="A201" s="102">
        <f t="shared" si="26"/>
        <v>42461</v>
      </c>
      <c r="B201" s="18">
        <f t="shared" si="18"/>
        <v>2016</v>
      </c>
      <c r="C201" s="18">
        <f t="shared" si="19"/>
        <v>4</v>
      </c>
      <c r="D201" s="18">
        <f t="shared" si="20"/>
        <v>2</v>
      </c>
      <c r="E201" s="97">
        <f>VLOOKUP($A201,'NP-15'!$A$3:$B$279,2,FALSE)</f>
        <v>6.5602838758069021E-2</v>
      </c>
      <c r="F201" s="98">
        <f t="shared" ca="1" si="21"/>
        <v>0.36914391649824863</v>
      </c>
      <c r="G201" s="53">
        <v>21</v>
      </c>
      <c r="H201" s="103">
        <v>5</v>
      </c>
      <c r="I201" s="103">
        <v>4</v>
      </c>
      <c r="J201" s="103">
        <v>0</v>
      </c>
      <c r="K201" s="104">
        <v>30</v>
      </c>
      <c r="L201">
        <f t="shared" si="22"/>
        <v>480</v>
      </c>
      <c r="M201">
        <f t="shared" si="23"/>
        <v>240</v>
      </c>
      <c r="O201" s="35">
        <f>VLOOKUP($A201,'SP-15'!$D$9:$G$316,3,FALSE)*($G201+$H201)/$K201+VLOOKUP($A201,'SP-15'!$M$9:$T$287,7,FALSE)*($I201+$J201)/$K201</f>
        <v>46.166666666666664</v>
      </c>
      <c r="P201" s="35">
        <f>VLOOKUP($A201,'NP-15'!$D$9:$G$316,3,FALSE)*($G201+$H201)/$K201+VLOOKUP($A201,'NP-15'!$M$9:$T$287,7,FALSE)*($I201+$J201)/$K201</f>
        <v>50.194999999999993</v>
      </c>
      <c r="Q201" s="35">
        <f>VLOOKUP($A201,'SP-15'!$D$9:$K$316,7,FALSE)</f>
        <v>31.982324685025468</v>
      </c>
      <c r="R201" s="35">
        <f>VLOOKUP($A201,'NP-15'!$D$9:$K$316,7,FALSE)</f>
        <v>36.450000000000003</v>
      </c>
      <c r="T201" s="35">
        <f t="shared" si="24"/>
        <v>48.180833333333325</v>
      </c>
      <c r="U201" s="35">
        <f t="shared" si="25"/>
        <v>34.216162342512732</v>
      </c>
    </row>
    <row r="202" spans="1:21">
      <c r="A202" s="102">
        <f t="shared" si="26"/>
        <v>42491</v>
      </c>
      <c r="B202" s="18">
        <f t="shared" si="18"/>
        <v>2016</v>
      </c>
      <c r="C202" s="18">
        <f t="shared" si="19"/>
        <v>5</v>
      </c>
      <c r="D202" s="18">
        <f t="shared" si="20"/>
        <v>2</v>
      </c>
      <c r="E202" s="97">
        <f>VLOOKUP($A202,'NP-15'!$A$3:$B$279,2,FALSE)</f>
        <v>6.561982488128501E-2</v>
      </c>
      <c r="F202" s="98">
        <f t="shared" ca="1" si="21"/>
        <v>0.36703334783537372</v>
      </c>
      <c r="G202" s="53">
        <v>21</v>
      </c>
      <c r="H202" s="103">
        <v>4</v>
      </c>
      <c r="I202" s="103">
        <v>5</v>
      </c>
      <c r="J202" s="103">
        <v>1</v>
      </c>
      <c r="K202" s="104">
        <v>31</v>
      </c>
      <c r="L202">
        <f t="shared" si="22"/>
        <v>496</v>
      </c>
      <c r="M202">
        <f t="shared" si="23"/>
        <v>248</v>
      </c>
      <c r="O202" s="35">
        <f>VLOOKUP($A202,'SP-15'!$D$9:$G$316,3,FALSE)*($G202+$H202)/$K202+VLOOKUP($A202,'SP-15'!$M$9:$T$287,7,FALSE)*($I202+$J202)/$K202</f>
        <v>49.443711360934458</v>
      </c>
      <c r="P202" s="35">
        <f>VLOOKUP($A202,'NP-15'!$D$9:$G$316,3,FALSE)*($G202+$H202)/$K202+VLOOKUP($A202,'NP-15'!$M$9:$T$287,7,FALSE)*($I202+$J202)/$K202</f>
        <v>52.054032258064517</v>
      </c>
      <c r="Q202" s="35">
        <f>VLOOKUP($A202,'SP-15'!$D$9:$K$316,7,FALSE)</f>
        <v>31.982324685025468</v>
      </c>
      <c r="R202" s="35">
        <f>VLOOKUP($A202,'NP-15'!$D$9:$K$316,7,FALSE)</f>
        <v>32.450000000000003</v>
      </c>
      <c r="T202" s="35">
        <f t="shared" si="24"/>
        <v>50.748871809499491</v>
      </c>
      <c r="U202" s="35">
        <f t="shared" si="25"/>
        <v>32.216162342512732</v>
      </c>
    </row>
    <row r="203" spans="1:21">
      <c r="A203" s="102">
        <f t="shared" si="26"/>
        <v>42522</v>
      </c>
      <c r="B203" s="18">
        <f t="shared" si="18"/>
        <v>2016</v>
      </c>
      <c r="C203" s="18">
        <f t="shared" si="19"/>
        <v>6</v>
      </c>
      <c r="D203" s="18">
        <f t="shared" si="20"/>
        <v>2</v>
      </c>
      <c r="E203" s="97">
        <f>VLOOKUP($A203,'NP-15'!$A$3:$B$279,2,FALSE)</f>
        <v>6.5637377208709019E-2</v>
      </c>
      <c r="F203" s="98">
        <f t="shared" ca="1" si="21"/>
        <v>0.36499523816255369</v>
      </c>
      <c r="G203" s="53">
        <v>22</v>
      </c>
      <c r="H203" s="103">
        <v>4</v>
      </c>
      <c r="I203" s="103">
        <v>4</v>
      </c>
      <c r="J203" s="103">
        <v>0</v>
      </c>
      <c r="K203" s="104">
        <v>30</v>
      </c>
      <c r="L203">
        <f t="shared" si="22"/>
        <v>480</v>
      </c>
      <c r="M203">
        <f t="shared" si="23"/>
        <v>240</v>
      </c>
      <c r="O203" s="35">
        <f>VLOOKUP($A203,'SP-15'!$D$9:$G$316,3,FALSE)*($G203+$H203)/$K203+VLOOKUP($A203,'SP-15'!$M$9:$T$287,7,FALSE)*($I203+$J203)/$K203</f>
        <v>65.685758772293838</v>
      </c>
      <c r="P203" s="35">
        <f>VLOOKUP($A203,'NP-15'!$D$9:$G$316,3,FALSE)*($G203+$H203)/$K203+VLOOKUP($A203,'NP-15'!$M$9:$T$287,7,FALSE)*($I203+$J203)/$K203</f>
        <v>58.394999999999996</v>
      </c>
      <c r="Q203" s="35">
        <f>VLOOKUP($A203,'SP-15'!$D$9:$K$316,7,FALSE)</f>
        <v>29.982324685025468</v>
      </c>
      <c r="R203" s="35">
        <f>VLOOKUP($A203,'NP-15'!$D$9:$K$316,7,FALSE)</f>
        <v>35.450000000000003</v>
      </c>
      <c r="T203" s="35">
        <f t="shared" si="24"/>
        <v>62.040379386146917</v>
      </c>
      <c r="U203" s="35">
        <f t="shared" si="25"/>
        <v>32.716162342512732</v>
      </c>
    </row>
    <row r="204" spans="1:21">
      <c r="A204" s="102">
        <f t="shared" si="26"/>
        <v>42552</v>
      </c>
      <c r="B204" s="18">
        <f t="shared" si="18"/>
        <v>2016</v>
      </c>
      <c r="C204" s="18">
        <f t="shared" si="19"/>
        <v>7</v>
      </c>
      <c r="D204" s="18">
        <f t="shared" si="20"/>
        <v>3</v>
      </c>
      <c r="E204" s="97">
        <f>VLOOKUP($A204,'NP-15'!$A$3:$B$279,2,FALSE)</f>
        <v>6.5654363332119006E-2</v>
      </c>
      <c r="F204" s="98">
        <f t="shared" ca="1" si="21"/>
        <v>0.36290636416514926</v>
      </c>
      <c r="G204" s="53">
        <v>20</v>
      </c>
      <c r="H204" s="103">
        <v>5</v>
      </c>
      <c r="I204" s="103">
        <v>5</v>
      </c>
      <c r="J204" s="103">
        <v>1</v>
      </c>
      <c r="K204" s="104">
        <v>31</v>
      </c>
      <c r="L204">
        <f t="shared" si="22"/>
        <v>496</v>
      </c>
      <c r="M204">
        <f t="shared" si="23"/>
        <v>248</v>
      </c>
      <c r="O204" s="35">
        <f>VLOOKUP($A204,'SP-15'!$D$9:$G$316,3,FALSE)*($G204+$H204)/$K204+VLOOKUP($A204,'SP-15'!$M$9:$T$287,7,FALSE)*($I204+$J204)/$K204</f>
        <v>78.778225806451616</v>
      </c>
      <c r="P204" s="35">
        <f>VLOOKUP($A204,'NP-15'!$D$9:$G$316,3,FALSE)*($G204+$H204)/$K204+VLOOKUP($A204,'NP-15'!$M$9:$T$287,7,FALSE)*($I204+$J204)/$K204</f>
        <v>76.482258064516117</v>
      </c>
      <c r="Q204" s="35">
        <f>VLOOKUP($A204,'SP-15'!$D$9:$K$316,7,FALSE)</f>
        <v>42.959596171617548</v>
      </c>
      <c r="R204" s="35">
        <f>VLOOKUP($A204,'NP-15'!$D$9:$K$316,7,FALSE)</f>
        <v>40.049999999999997</v>
      </c>
      <c r="T204" s="35">
        <f t="shared" si="24"/>
        <v>77.630241935483866</v>
      </c>
      <c r="U204" s="35">
        <f t="shared" si="25"/>
        <v>41.504798085808773</v>
      </c>
    </row>
    <row r="205" spans="1:21">
      <c r="A205" s="102">
        <f t="shared" si="26"/>
        <v>42583</v>
      </c>
      <c r="B205" s="18">
        <f t="shared" si="18"/>
        <v>2016</v>
      </c>
      <c r="C205" s="18">
        <f t="shared" si="19"/>
        <v>8</v>
      </c>
      <c r="D205" s="18">
        <f t="shared" si="20"/>
        <v>3</v>
      </c>
      <c r="E205" s="97">
        <f>VLOOKUP($A205,'NP-15'!$A$3:$B$279,2,FALSE)</f>
        <v>6.5671915659744007E-2</v>
      </c>
      <c r="F205" s="98">
        <f t="shared" ca="1" si="21"/>
        <v>0.36082531777382776</v>
      </c>
      <c r="G205" s="53">
        <v>23</v>
      </c>
      <c r="H205" s="103">
        <v>4</v>
      </c>
      <c r="I205" s="103">
        <v>4</v>
      </c>
      <c r="J205" s="103">
        <v>0</v>
      </c>
      <c r="K205" s="104">
        <v>31</v>
      </c>
      <c r="L205">
        <f t="shared" si="22"/>
        <v>496</v>
      </c>
      <c r="M205">
        <f t="shared" si="23"/>
        <v>248</v>
      </c>
      <c r="O205" s="35">
        <f>VLOOKUP($A205,'SP-15'!$D$9:$G$316,3,FALSE)*($G205+$H205)/$K205+VLOOKUP($A205,'SP-15'!$M$9:$T$287,7,FALSE)*($I205+$J205)/$K205</f>
        <v>81.905565079325399</v>
      </c>
      <c r="P205" s="35">
        <f>VLOOKUP($A205,'NP-15'!$D$9:$G$316,3,FALSE)*($G205+$H205)/$K205+VLOOKUP($A205,'NP-15'!$M$9:$T$287,7,FALSE)*($I205+$J205)/$K205</f>
        <v>89.322580645161281</v>
      </c>
      <c r="Q205" s="35">
        <f>VLOOKUP($A205,'SP-15'!$D$9:$K$316,7,FALSE)</f>
        <v>46.959596171617548</v>
      </c>
      <c r="R205" s="35">
        <f>VLOOKUP($A205,'NP-15'!$D$9:$K$316,7,FALSE)</f>
        <v>42.05</v>
      </c>
      <c r="T205" s="35">
        <f t="shared" si="24"/>
        <v>85.614072862243347</v>
      </c>
      <c r="U205" s="35">
        <f t="shared" si="25"/>
        <v>44.504798085808773</v>
      </c>
    </row>
    <row r="206" spans="1:21">
      <c r="A206" s="102">
        <f t="shared" si="26"/>
        <v>42614</v>
      </c>
      <c r="B206" s="18">
        <f t="shared" si="18"/>
        <v>2016</v>
      </c>
      <c r="C206" s="18">
        <f t="shared" si="19"/>
        <v>9</v>
      </c>
      <c r="D206" s="18">
        <f t="shared" si="20"/>
        <v>3</v>
      </c>
      <c r="E206" s="97">
        <f>VLOOKUP($A206,'NP-15'!$A$3:$B$279,2,FALSE)</f>
        <v>6.568946798747001E-2</v>
      </c>
      <c r="F206" s="98">
        <f t="shared" ca="1" si="21"/>
        <v>0.35881866087113429</v>
      </c>
      <c r="G206" s="53">
        <v>21</v>
      </c>
      <c r="H206" s="103">
        <v>4</v>
      </c>
      <c r="I206" s="103">
        <v>4</v>
      </c>
      <c r="J206" s="103">
        <v>1</v>
      </c>
      <c r="K206" s="104">
        <v>30</v>
      </c>
      <c r="L206">
        <f t="shared" si="22"/>
        <v>480</v>
      </c>
      <c r="M206">
        <f t="shared" si="23"/>
        <v>240</v>
      </c>
      <c r="O206" s="35">
        <f>VLOOKUP($A206,'SP-15'!$D$9:$G$316,3,FALSE)*($G206+$H206)/$K206+VLOOKUP($A206,'SP-15'!$M$9:$T$287,7,FALSE)*($I206+$J206)/$K206</f>
        <v>74.442594307720839</v>
      </c>
      <c r="P206" s="35">
        <f>VLOOKUP($A206,'NP-15'!$D$9:$G$316,3,FALSE)*($G206+$H206)/$K206+VLOOKUP($A206,'NP-15'!$M$9:$T$287,7,FALSE)*($I206+$J206)/$K206</f>
        <v>77.637499999999989</v>
      </c>
      <c r="Q206" s="35">
        <f>VLOOKUP($A206,'SP-15'!$D$9:$K$316,7,FALSE)</f>
        <v>43.959596171617548</v>
      </c>
      <c r="R206" s="35">
        <f>VLOOKUP($A206,'NP-15'!$D$9:$K$316,7,FALSE)</f>
        <v>40.049999999999997</v>
      </c>
      <c r="T206" s="35">
        <f t="shared" si="24"/>
        <v>76.040047153860414</v>
      </c>
      <c r="U206" s="35">
        <f t="shared" si="25"/>
        <v>42.004798085808773</v>
      </c>
    </row>
    <row r="207" spans="1:21">
      <c r="A207" s="102">
        <f t="shared" si="26"/>
        <v>42644</v>
      </c>
      <c r="B207" s="18">
        <f t="shared" si="18"/>
        <v>2016</v>
      </c>
      <c r="C207" s="18">
        <f t="shared" si="19"/>
        <v>10</v>
      </c>
      <c r="D207" s="18">
        <f t="shared" si="20"/>
        <v>4</v>
      </c>
      <c r="E207" s="97">
        <f>VLOOKUP($A207,'NP-15'!$A$3:$B$279,2,FALSE)</f>
        <v>6.5706454111174012E-2</v>
      </c>
      <c r="F207" s="98">
        <f t="shared" ca="1" si="21"/>
        <v>0.35676213282756691</v>
      </c>
      <c r="G207" s="53">
        <v>21</v>
      </c>
      <c r="H207" s="103">
        <v>5</v>
      </c>
      <c r="I207" s="103">
        <v>5</v>
      </c>
      <c r="J207" s="103">
        <v>0</v>
      </c>
      <c r="K207" s="104">
        <v>31</v>
      </c>
      <c r="L207">
        <f t="shared" si="22"/>
        <v>496</v>
      </c>
      <c r="M207">
        <f t="shared" si="23"/>
        <v>248</v>
      </c>
      <c r="O207" s="35">
        <f>VLOOKUP($A207,'SP-15'!$D$9:$G$316,3,FALSE)*($G207+$H207)/$K207+VLOOKUP($A207,'SP-15'!$M$9:$T$287,7,FALSE)*($I207+$J207)/$K207</f>
        <v>58.474596774193543</v>
      </c>
      <c r="P207" s="35">
        <f>VLOOKUP($A207,'NP-15'!$D$9:$G$316,3,FALSE)*($G207+$H207)/$K207+VLOOKUP($A207,'NP-15'!$M$9:$T$287,7,FALSE)*($I207+$J207)/$K207</f>
        <v>56.772177419354833</v>
      </c>
      <c r="Q207" s="35">
        <f>VLOOKUP($A207,'SP-15'!$D$9:$K$316,7,FALSE)</f>
        <v>37.622110491051998</v>
      </c>
      <c r="R207" s="35">
        <f>VLOOKUP($A207,'NP-15'!$D$9:$K$316,7,FALSE)</f>
        <v>38.450000000000003</v>
      </c>
      <c r="T207" s="35">
        <f t="shared" si="24"/>
        <v>57.623387096774188</v>
      </c>
      <c r="U207" s="35">
        <f t="shared" si="25"/>
        <v>38.036055245526001</v>
      </c>
    </row>
    <row r="208" spans="1:21">
      <c r="A208" s="102">
        <f t="shared" si="26"/>
        <v>42675</v>
      </c>
      <c r="B208" s="18">
        <f t="shared" si="18"/>
        <v>2016</v>
      </c>
      <c r="C208" s="18">
        <f t="shared" si="19"/>
        <v>11</v>
      </c>
      <c r="D208" s="18">
        <f t="shared" si="20"/>
        <v>4</v>
      </c>
      <c r="E208" s="97">
        <f>VLOOKUP($A208,'NP-15'!$A$3:$B$279,2,FALSE)</f>
        <v>6.5724006439102006E-2</v>
      </c>
      <c r="F208" s="98">
        <f t="shared" ca="1" si="21"/>
        <v>0.35477609275646155</v>
      </c>
      <c r="G208" s="53">
        <v>21</v>
      </c>
      <c r="H208" s="103">
        <v>4</v>
      </c>
      <c r="I208" s="103">
        <v>4</v>
      </c>
      <c r="J208" s="103">
        <v>1</v>
      </c>
      <c r="K208" s="104">
        <v>30</v>
      </c>
      <c r="L208">
        <f t="shared" si="22"/>
        <v>480</v>
      </c>
      <c r="M208">
        <f t="shared" si="23"/>
        <v>240</v>
      </c>
      <c r="O208" s="35">
        <f>VLOOKUP($A208,'SP-15'!$D$9:$G$316,3,FALSE)*($G208+$H208)/$K208+VLOOKUP($A208,'SP-15'!$M$9:$T$287,7,FALSE)*($I208+$J208)/$K208</f>
        <v>48.032930985455742</v>
      </c>
      <c r="P208" s="35">
        <f>VLOOKUP($A208,'NP-15'!$D$9:$G$316,3,FALSE)*($G208+$H208)/$K208+VLOOKUP($A208,'NP-15'!$M$9:$T$287,7,FALSE)*($I208+$J208)/$K208</f>
        <v>54.489583333333336</v>
      </c>
      <c r="Q208" s="35">
        <f>VLOOKUP($A208,'SP-15'!$D$9:$K$316,7,FALSE)</f>
        <v>32.622110491051998</v>
      </c>
      <c r="R208" s="35">
        <f>VLOOKUP($A208,'NP-15'!$D$9:$K$316,7,FALSE)</f>
        <v>35.450000000000003</v>
      </c>
      <c r="T208" s="35">
        <f t="shared" si="24"/>
        <v>51.261257159394539</v>
      </c>
      <c r="U208" s="35">
        <f t="shared" si="25"/>
        <v>34.036055245526001</v>
      </c>
    </row>
    <row r="209" spans="1:21">
      <c r="A209" s="102">
        <f t="shared" si="26"/>
        <v>42705</v>
      </c>
      <c r="B209" s="18">
        <f t="shared" si="18"/>
        <v>2016</v>
      </c>
      <c r="C209" s="18">
        <f t="shared" si="19"/>
        <v>12</v>
      </c>
      <c r="D209" s="18">
        <f t="shared" si="20"/>
        <v>4</v>
      </c>
      <c r="E209" s="97">
        <f>VLOOKUP($A209,'NP-15'!$A$3:$B$279,2,FALSE)</f>
        <v>6.5740992563000006E-2</v>
      </c>
      <c r="F209" s="98">
        <f t="shared" ca="1" si="21"/>
        <v>0.35274076581141539</v>
      </c>
      <c r="G209" s="53">
        <v>21</v>
      </c>
      <c r="H209" s="103">
        <v>5</v>
      </c>
      <c r="I209" s="103">
        <v>4</v>
      </c>
      <c r="J209" s="103">
        <v>1</v>
      </c>
      <c r="K209" s="104">
        <v>31</v>
      </c>
      <c r="L209">
        <f t="shared" si="22"/>
        <v>496</v>
      </c>
      <c r="M209">
        <f t="shared" si="23"/>
        <v>248</v>
      </c>
      <c r="O209" s="35">
        <f>VLOOKUP($A209,'SP-15'!$D$9:$G$316,3,FALSE)*($G209+$H209)/$K209+VLOOKUP($A209,'SP-15'!$M$9:$T$287,7,FALSE)*($I209+$J209)/$K209</f>
        <v>46.931294142518091</v>
      </c>
      <c r="P209" s="35">
        <f>VLOOKUP($A209,'NP-15'!$D$9:$G$316,3,FALSE)*($G209+$H209)/$K209+VLOOKUP($A209,'NP-15'!$M$9:$T$287,7,FALSE)*($I209+$J209)/$K209</f>
        <v>53.764112903225808</v>
      </c>
      <c r="Q209" s="35">
        <f>VLOOKUP($A209,'SP-15'!$D$9:$K$316,7,FALSE)</f>
        <v>32.622110491051998</v>
      </c>
      <c r="R209" s="35">
        <f>VLOOKUP($A209,'NP-15'!$D$9:$K$316,7,FALSE)</f>
        <v>35.450000000000003</v>
      </c>
      <c r="T209" s="35">
        <f t="shared" si="24"/>
        <v>50.347703522871953</v>
      </c>
      <c r="U209" s="35">
        <f t="shared" si="25"/>
        <v>34.036055245526001</v>
      </c>
    </row>
    <row r="210" spans="1:21">
      <c r="A210" s="102">
        <f t="shared" si="26"/>
        <v>42736</v>
      </c>
      <c r="B210" s="18">
        <f t="shared" ref="B210:B257" si="27">YEAR(A210)</f>
        <v>2017</v>
      </c>
      <c r="C210" s="18">
        <f t="shared" ref="C210:C257" si="28">MONTH(A210)</f>
        <v>1</v>
      </c>
      <c r="D210" s="18">
        <f t="shared" ref="D210:D257" si="29">IF(C210&lt;4,1,IF(C210&lt;7,2,IF(C210&lt;10,3,4)))</f>
        <v>1</v>
      </c>
      <c r="E210" s="97">
        <f>VLOOKUP($A210,'NP-15'!$A$3:$B$279,2,FALSE)</f>
        <v>6.5758544891128007E-2</v>
      </c>
      <c r="F210" s="98">
        <f t="shared" ref="F210:F256" ca="1" si="30">(1+E210/2)^(-2*(DATE(B211,C211,20)-$A$14)/365.25)</f>
        <v>0.35071302366278151</v>
      </c>
      <c r="G210" s="53">
        <v>21</v>
      </c>
      <c r="H210" s="103">
        <v>4</v>
      </c>
      <c r="I210" s="103">
        <v>5</v>
      </c>
      <c r="J210" s="103">
        <v>1</v>
      </c>
      <c r="K210" s="104">
        <v>31</v>
      </c>
      <c r="L210">
        <f t="shared" ref="L210:L256" si="31">K210*16</f>
        <v>496</v>
      </c>
      <c r="M210">
        <f t="shared" ref="M210:M256" si="32">K210*8</f>
        <v>248</v>
      </c>
      <c r="O210" s="35">
        <f>VLOOKUP($A210,'SP-15'!$D$9:$G$316,3,FALSE)*($G210+$H210)/$K210+VLOOKUP($A210,'SP-15'!$M$9:$T$287,7,FALSE)*($I210+$J210)/$K210</f>
        <v>50.653225806451609</v>
      </c>
      <c r="P210" s="35">
        <f>VLOOKUP($A210,'NP-15'!$D$9:$G$316,3,FALSE)*($G210+$H210)/$K210+VLOOKUP($A210,'NP-15'!$M$9:$T$287,7,FALSE)*($I210+$J210)/$K210</f>
        <v>56.938709677419354</v>
      </c>
      <c r="Q210" s="35">
        <f>VLOOKUP($A210,'SP-15'!$D$9:$K$316,7,FALSE)</f>
        <v>33.805078134571659</v>
      </c>
      <c r="R210" s="35">
        <f>VLOOKUP($A210,'NP-15'!$D$9:$K$316,7,FALSE)</f>
        <v>39.450000000000003</v>
      </c>
      <c r="T210" s="35">
        <f t="shared" ref="T210:T256" si="33">AVERAGE(O210:P210)</f>
        <v>53.795967741935485</v>
      </c>
      <c r="U210" s="35">
        <f t="shared" ref="U210:U256" si="34">AVERAGE(Q210:R210)</f>
        <v>36.627539067285831</v>
      </c>
    </row>
    <row r="211" spans="1:21">
      <c r="A211" s="102">
        <f t="shared" ref="A211:A257" si="35">EDATE(A210,1)</f>
        <v>42767</v>
      </c>
      <c r="B211" s="18">
        <f t="shared" si="27"/>
        <v>2017</v>
      </c>
      <c r="C211" s="18">
        <f t="shared" si="28"/>
        <v>2</v>
      </c>
      <c r="D211" s="18">
        <f t="shared" si="29"/>
        <v>1</v>
      </c>
      <c r="E211" s="97">
        <f>VLOOKUP($A211,'NP-15'!$A$3:$B$279,2,FALSE)</f>
        <v>6.577609721935801E-2</v>
      </c>
      <c r="F211" s="98">
        <f t="shared" ca="1" si="30"/>
        <v>0.34888133564283202</v>
      </c>
      <c r="G211" s="53">
        <v>20</v>
      </c>
      <c r="H211" s="103">
        <v>4</v>
      </c>
      <c r="I211" s="103">
        <v>4</v>
      </c>
      <c r="J211" s="103">
        <v>0</v>
      </c>
      <c r="K211" s="104">
        <v>28</v>
      </c>
      <c r="L211">
        <f t="shared" si="31"/>
        <v>448</v>
      </c>
      <c r="M211">
        <f t="shared" si="32"/>
        <v>224</v>
      </c>
      <c r="O211" s="35">
        <f>VLOOKUP($A211,'SP-15'!$D$9:$G$316,3,FALSE)*($G211+$H211)/$K211+VLOOKUP($A211,'SP-15'!$M$9:$T$287,7,FALSE)*($I211+$J211)/$K211</f>
        <v>49.984368285673575</v>
      </c>
      <c r="P211" s="35">
        <f>VLOOKUP($A211,'NP-15'!$D$9:$G$316,3,FALSE)*($G211+$H211)/$K211+VLOOKUP($A211,'NP-15'!$M$9:$T$287,7,FALSE)*($I211+$J211)/$K211</f>
        <v>53.80714285714285</v>
      </c>
      <c r="Q211" s="35">
        <f>VLOOKUP($A211,'SP-15'!$D$9:$K$316,7,FALSE)</f>
        <v>32.855078134571656</v>
      </c>
      <c r="R211" s="35">
        <f>VLOOKUP($A211,'NP-15'!$D$9:$K$316,7,FALSE)</f>
        <v>38.450000000000003</v>
      </c>
      <c r="T211" s="35">
        <f t="shared" si="33"/>
        <v>51.895755571408216</v>
      </c>
      <c r="U211" s="35">
        <f t="shared" si="34"/>
        <v>35.652539067285829</v>
      </c>
    </row>
    <row r="212" spans="1:21">
      <c r="A212" s="102">
        <f t="shared" si="35"/>
        <v>42795</v>
      </c>
      <c r="B212" s="18">
        <f t="shared" si="27"/>
        <v>2017</v>
      </c>
      <c r="C212" s="18">
        <f t="shared" si="28"/>
        <v>3</v>
      </c>
      <c r="D212" s="18">
        <f t="shared" si="29"/>
        <v>1</v>
      </c>
      <c r="E212" s="97">
        <f>VLOOKUP($A212,'NP-15'!$A$3:$B$279,2,FALSE)</f>
        <v>6.5791950935267005E-2</v>
      </c>
      <c r="F212" s="98">
        <f t="shared" ca="1" si="30"/>
        <v>0.34688315858995994</v>
      </c>
      <c r="G212" s="53">
        <v>23</v>
      </c>
      <c r="H212" s="103">
        <v>4</v>
      </c>
      <c r="I212" s="103">
        <v>4</v>
      </c>
      <c r="J212" s="103">
        <v>0</v>
      </c>
      <c r="K212" s="104">
        <v>31</v>
      </c>
      <c r="L212">
        <f t="shared" si="31"/>
        <v>496</v>
      </c>
      <c r="M212">
        <f t="shared" si="32"/>
        <v>248</v>
      </c>
      <c r="O212" s="35">
        <f>VLOOKUP($A212,'SP-15'!$D$9:$G$316,3,FALSE)*($G212+$H212)/$K212+VLOOKUP($A212,'SP-15'!$M$9:$T$287,7,FALSE)*($I212+$J212)/$K212</f>
        <v>48.840943082396421</v>
      </c>
      <c r="P212" s="35">
        <f>VLOOKUP($A212,'NP-15'!$D$9:$G$316,3,FALSE)*($G212+$H212)/$K212+VLOOKUP($A212,'NP-15'!$M$9:$T$287,7,FALSE)*($I212+$J212)/$K212</f>
        <v>52.258064516129025</v>
      </c>
      <c r="Q212" s="35">
        <f>VLOOKUP($A212,'SP-15'!$D$9:$K$316,7,FALSE)</f>
        <v>32.855078134571656</v>
      </c>
      <c r="R212" s="35">
        <f>VLOOKUP($A212,'NP-15'!$D$9:$K$316,7,FALSE)</f>
        <v>36.450000000000003</v>
      </c>
      <c r="T212" s="35">
        <f t="shared" si="33"/>
        <v>50.549503799262723</v>
      </c>
      <c r="U212" s="35">
        <f t="shared" si="34"/>
        <v>34.652539067285829</v>
      </c>
    </row>
    <row r="213" spans="1:21">
      <c r="A213" s="102">
        <f t="shared" si="35"/>
        <v>42826</v>
      </c>
      <c r="B213" s="18">
        <f t="shared" si="27"/>
        <v>2017</v>
      </c>
      <c r="C213" s="18">
        <f t="shared" si="28"/>
        <v>4</v>
      </c>
      <c r="D213" s="18">
        <f t="shared" si="29"/>
        <v>2</v>
      </c>
      <c r="E213" s="97">
        <f>VLOOKUP($A213,'NP-15'!$A$3:$B$279,2,FALSE)</f>
        <v>6.5809503263692004E-2</v>
      </c>
      <c r="F213" s="98">
        <f t="shared" ca="1" si="30"/>
        <v>0.34494734852276338</v>
      </c>
      <c r="G213" s="53">
        <v>20</v>
      </c>
      <c r="H213" s="103">
        <v>5</v>
      </c>
      <c r="I213" s="103">
        <v>5</v>
      </c>
      <c r="J213" s="103">
        <v>0</v>
      </c>
      <c r="K213" s="104">
        <v>30</v>
      </c>
      <c r="L213">
        <f t="shared" si="31"/>
        <v>480</v>
      </c>
      <c r="M213">
        <f t="shared" si="32"/>
        <v>240</v>
      </c>
      <c r="O213" s="35">
        <f>VLOOKUP($A213,'SP-15'!$D$9:$G$316,3,FALSE)*($G213+$H213)/$K213+VLOOKUP($A213,'SP-15'!$M$9:$T$287,7,FALSE)*($I213+$J213)/$K213</f>
        <v>46.447916666666664</v>
      </c>
      <c r="P213" s="35">
        <f>VLOOKUP($A213,'NP-15'!$D$9:$G$316,3,FALSE)*($G213+$H213)/$K213+VLOOKUP($A213,'NP-15'!$M$9:$T$287,7,FALSE)*($I213+$J213)/$K213</f>
        <v>50.379166666666663</v>
      </c>
      <c r="Q213" s="35">
        <f>VLOOKUP($A213,'SP-15'!$D$9:$K$316,7,FALSE)</f>
        <v>32.232324685025468</v>
      </c>
      <c r="R213" s="35">
        <f>VLOOKUP($A213,'NP-15'!$D$9:$K$316,7,FALSE)</f>
        <v>36.450000000000003</v>
      </c>
      <c r="T213" s="35">
        <f t="shared" si="33"/>
        <v>48.41354166666666</v>
      </c>
      <c r="U213" s="35">
        <f t="shared" si="34"/>
        <v>34.341162342512732</v>
      </c>
    </row>
    <row r="214" spans="1:21">
      <c r="A214" s="102">
        <f t="shared" si="35"/>
        <v>42856</v>
      </c>
      <c r="B214" s="18">
        <f t="shared" si="27"/>
        <v>2017</v>
      </c>
      <c r="C214" s="18">
        <f t="shared" si="28"/>
        <v>5</v>
      </c>
      <c r="D214" s="18">
        <f t="shared" si="29"/>
        <v>2</v>
      </c>
      <c r="E214" s="97">
        <f>VLOOKUP($A214,'NP-15'!$A$3:$B$279,2,FALSE)</f>
        <v>6.5826489388072007E-2</v>
      </c>
      <c r="F214" s="98">
        <f t="shared" ca="1" si="30"/>
        <v>0.34296367103549585</v>
      </c>
      <c r="G214" s="53">
        <v>22</v>
      </c>
      <c r="H214" s="103">
        <v>4</v>
      </c>
      <c r="I214" s="103">
        <v>4</v>
      </c>
      <c r="J214" s="103">
        <v>1</v>
      </c>
      <c r="K214" s="104">
        <v>31</v>
      </c>
      <c r="L214">
        <f t="shared" si="31"/>
        <v>496</v>
      </c>
      <c r="M214">
        <f t="shared" si="32"/>
        <v>248</v>
      </c>
      <c r="O214" s="35">
        <f>VLOOKUP($A214,'SP-15'!$D$9:$G$316,3,FALSE)*($G214+$H214)/$K214+VLOOKUP($A214,'SP-15'!$M$9:$T$287,7,FALSE)*($I214+$J214)/$K214</f>
        <v>49.648212863676761</v>
      </c>
      <c r="P214" s="35">
        <f>VLOOKUP($A214,'NP-15'!$D$9:$G$316,3,FALSE)*($G214+$H214)/$K214+VLOOKUP($A214,'NP-15'!$M$9:$T$287,7,FALSE)*($I214+$J214)/$K214</f>
        <v>52.034677419354836</v>
      </c>
      <c r="Q214" s="35">
        <f>VLOOKUP($A214,'SP-15'!$D$9:$K$316,7,FALSE)</f>
        <v>32.232324685025468</v>
      </c>
      <c r="R214" s="35">
        <f>VLOOKUP($A214,'NP-15'!$D$9:$K$316,7,FALSE)</f>
        <v>32.450000000000003</v>
      </c>
      <c r="T214" s="35">
        <f t="shared" si="33"/>
        <v>50.841445141515798</v>
      </c>
      <c r="U214" s="35">
        <f t="shared" si="34"/>
        <v>32.341162342512732</v>
      </c>
    </row>
    <row r="215" spans="1:21">
      <c r="A215" s="102">
        <f t="shared" si="35"/>
        <v>42887</v>
      </c>
      <c r="B215" s="18">
        <f t="shared" si="27"/>
        <v>2017</v>
      </c>
      <c r="C215" s="18">
        <f t="shared" si="28"/>
        <v>6</v>
      </c>
      <c r="D215" s="18">
        <f t="shared" si="29"/>
        <v>2</v>
      </c>
      <c r="E215" s="97">
        <f>VLOOKUP($A215,'NP-15'!$A$3:$B$279,2,FALSE)</f>
        <v>6.5844041716697013E-2</v>
      </c>
      <c r="F215" s="98">
        <f t="shared" ca="1" si="30"/>
        <v>0.3410478310175693</v>
      </c>
      <c r="G215" s="53">
        <v>22</v>
      </c>
      <c r="H215" s="103">
        <v>4</v>
      </c>
      <c r="I215" s="103">
        <v>4</v>
      </c>
      <c r="J215" s="103">
        <v>0</v>
      </c>
      <c r="K215" s="104">
        <v>30</v>
      </c>
      <c r="L215">
        <f t="shared" si="31"/>
        <v>480</v>
      </c>
      <c r="M215">
        <f t="shared" si="32"/>
        <v>240</v>
      </c>
      <c r="O215" s="35">
        <f>VLOOKUP($A215,'SP-15'!$D$9:$G$316,3,FALSE)*($G215+$H215)/$K215+VLOOKUP($A215,'SP-15'!$M$9:$T$287,7,FALSE)*($I215+$J215)/$K215</f>
        <v>65.905034582011623</v>
      </c>
      <c r="P215" s="35">
        <f>VLOOKUP($A215,'NP-15'!$D$9:$G$316,3,FALSE)*($G215+$H215)/$K215+VLOOKUP($A215,'NP-15'!$M$9:$T$287,7,FALSE)*($I215+$J215)/$K215</f>
        <v>58.443333333333335</v>
      </c>
      <c r="Q215" s="35">
        <f>VLOOKUP($A215,'SP-15'!$D$9:$K$316,7,FALSE)</f>
        <v>30.232324685025468</v>
      </c>
      <c r="R215" s="35">
        <f>VLOOKUP($A215,'NP-15'!$D$9:$K$316,7,FALSE)</f>
        <v>35.450000000000003</v>
      </c>
      <c r="T215" s="35">
        <f t="shared" si="33"/>
        <v>62.174183957672483</v>
      </c>
      <c r="U215" s="35">
        <f t="shared" si="34"/>
        <v>32.841162342512732</v>
      </c>
    </row>
    <row r="216" spans="1:21">
      <c r="A216" s="102">
        <f t="shared" si="35"/>
        <v>42917</v>
      </c>
      <c r="B216" s="18">
        <f t="shared" si="27"/>
        <v>2017</v>
      </c>
      <c r="C216" s="18">
        <f t="shared" si="28"/>
        <v>7</v>
      </c>
      <c r="D216" s="18">
        <f t="shared" si="29"/>
        <v>3</v>
      </c>
      <c r="E216" s="97">
        <f>VLOOKUP($A216,'NP-15'!$A$3:$B$279,2,FALSE)</f>
        <v>6.5861027841271014E-2</v>
      </c>
      <c r="F216" s="98">
        <f t="shared" ca="1" si="30"/>
        <v>0.33908468631079686</v>
      </c>
      <c r="G216" s="53">
        <v>20</v>
      </c>
      <c r="H216" s="103">
        <v>5</v>
      </c>
      <c r="I216" s="103">
        <v>5</v>
      </c>
      <c r="J216" s="103">
        <v>1</v>
      </c>
      <c r="K216" s="104">
        <v>31</v>
      </c>
      <c r="L216">
        <f t="shared" si="31"/>
        <v>496</v>
      </c>
      <c r="M216">
        <f t="shared" si="32"/>
        <v>248</v>
      </c>
      <c r="O216" s="35">
        <f>VLOOKUP($A216,'SP-15'!$D$9:$G$316,3,FALSE)*($G216+$H216)/$K216+VLOOKUP($A216,'SP-15'!$M$9:$T$287,7,FALSE)*($I216+$J216)/$K216</f>
        <v>79.016129032258064</v>
      </c>
      <c r="P216" s="35">
        <f>VLOOKUP($A216,'NP-15'!$D$9:$G$316,3,FALSE)*($G216+$H216)/$K216+VLOOKUP($A216,'NP-15'!$M$9:$T$287,7,FALSE)*($I216+$J216)/$K216</f>
        <v>76.529838709677421</v>
      </c>
      <c r="Q216" s="35">
        <f>VLOOKUP($A216,'SP-15'!$D$9:$K$316,7,FALSE)</f>
        <v>43.209596171617548</v>
      </c>
      <c r="R216" s="35">
        <f>VLOOKUP($A216,'NP-15'!$D$9:$K$316,7,FALSE)</f>
        <v>40.049999999999997</v>
      </c>
      <c r="T216" s="35">
        <f t="shared" si="33"/>
        <v>77.772983870967749</v>
      </c>
      <c r="U216" s="35">
        <f t="shared" si="34"/>
        <v>41.629798085808773</v>
      </c>
    </row>
    <row r="217" spans="1:21">
      <c r="A217" s="102">
        <f t="shared" si="35"/>
        <v>42948</v>
      </c>
      <c r="B217" s="18">
        <f t="shared" si="27"/>
        <v>2017</v>
      </c>
      <c r="C217" s="18">
        <f t="shared" si="28"/>
        <v>8</v>
      </c>
      <c r="D217" s="18">
        <f t="shared" si="29"/>
        <v>3</v>
      </c>
      <c r="E217" s="97">
        <f>VLOOKUP($A217,'NP-15'!$A$3:$B$279,2,FALSE)</f>
        <v>6.5878580170097012E-2</v>
      </c>
      <c r="F217" s="98">
        <f t="shared" ca="1" si="30"/>
        <v>0.33712880162695019</v>
      </c>
      <c r="G217" s="53">
        <v>23</v>
      </c>
      <c r="H217" s="103">
        <v>4</v>
      </c>
      <c r="I217" s="103">
        <v>4</v>
      </c>
      <c r="J217" s="103">
        <v>0</v>
      </c>
      <c r="K217" s="104">
        <v>31</v>
      </c>
      <c r="L217">
        <f t="shared" si="31"/>
        <v>496</v>
      </c>
      <c r="M217">
        <f t="shared" si="32"/>
        <v>248</v>
      </c>
      <c r="O217" s="35">
        <f>VLOOKUP($A217,'SP-15'!$D$9:$G$316,3,FALSE)*($G217+$H217)/$K217+VLOOKUP($A217,'SP-15'!$M$9:$T$287,7,FALSE)*($I217+$J217)/$K217</f>
        <v>82.226699656571938</v>
      </c>
      <c r="P217" s="35">
        <f>VLOOKUP($A217,'NP-15'!$D$9:$G$316,3,FALSE)*($G217+$H217)/$K217+VLOOKUP($A217,'NP-15'!$M$9:$T$287,7,FALSE)*($I217+$J217)/$K217</f>
        <v>89.370967741935488</v>
      </c>
      <c r="Q217" s="35">
        <f>VLOOKUP($A217,'SP-15'!$D$9:$K$316,7,FALSE)</f>
        <v>47.209596171617548</v>
      </c>
      <c r="R217" s="35">
        <f>VLOOKUP($A217,'NP-15'!$D$9:$K$316,7,FALSE)</f>
        <v>42.05</v>
      </c>
      <c r="T217" s="35">
        <f t="shared" si="33"/>
        <v>85.79883369925372</v>
      </c>
      <c r="U217" s="35">
        <f t="shared" si="34"/>
        <v>44.629798085808773</v>
      </c>
    </row>
    <row r="218" spans="1:21">
      <c r="A218" s="102">
        <f t="shared" si="35"/>
        <v>42979</v>
      </c>
      <c r="B218" s="18">
        <f t="shared" si="27"/>
        <v>2017</v>
      </c>
      <c r="C218" s="18">
        <f t="shared" si="28"/>
        <v>9</v>
      </c>
      <c r="D218" s="18">
        <f t="shared" si="29"/>
        <v>3</v>
      </c>
      <c r="E218" s="97">
        <f>VLOOKUP($A218,'NP-15'!$A$3:$B$279,2,FALSE)</f>
        <v>6.5896132499026025E-2</v>
      </c>
      <c r="F218" s="98">
        <f t="shared" ca="1" si="30"/>
        <v>0.33524273483228562</v>
      </c>
      <c r="G218" s="53">
        <v>20</v>
      </c>
      <c r="H218" s="103">
        <v>5</v>
      </c>
      <c r="I218" s="103">
        <v>4</v>
      </c>
      <c r="J218" s="103">
        <v>1</v>
      </c>
      <c r="K218" s="104">
        <v>30</v>
      </c>
      <c r="L218">
        <f t="shared" si="31"/>
        <v>480</v>
      </c>
      <c r="M218">
        <f t="shared" si="32"/>
        <v>240</v>
      </c>
      <c r="O218" s="35">
        <f>VLOOKUP($A218,'SP-15'!$D$9:$G$316,3,FALSE)*($G218+$H218)/$K218+VLOOKUP($A218,'SP-15'!$M$9:$T$287,7,FALSE)*($I218+$J218)/$K218</f>
        <v>74.760606743244168</v>
      </c>
      <c r="P218" s="35">
        <f>VLOOKUP($A218,'NP-15'!$D$9:$G$316,3,FALSE)*($G218+$H218)/$K218+VLOOKUP($A218,'NP-15'!$M$9:$T$287,7,FALSE)*($I218+$J218)/$K218</f>
        <v>77.685416666666669</v>
      </c>
      <c r="Q218" s="35">
        <f>VLOOKUP($A218,'SP-15'!$D$9:$K$316,7,FALSE)</f>
        <v>44.209596171617548</v>
      </c>
      <c r="R218" s="35">
        <f>VLOOKUP($A218,'NP-15'!$D$9:$K$316,7,FALSE)</f>
        <v>40.049999999999997</v>
      </c>
      <c r="T218" s="35">
        <f t="shared" si="33"/>
        <v>76.223011704955411</v>
      </c>
      <c r="U218" s="35">
        <f t="shared" si="34"/>
        <v>42.129798085808773</v>
      </c>
    </row>
    <row r="219" spans="1:21">
      <c r="A219" s="102">
        <f t="shared" si="35"/>
        <v>43009</v>
      </c>
      <c r="B219" s="18">
        <f t="shared" si="27"/>
        <v>2017</v>
      </c>
      <c r="C219" s="18">
        <f t="shared" si="28"/>
        <v>10</v>
      </c>
      <c r="D219" s="18">
        <f t="shared" si="29"/>
        <v>4</v>
      </c>
      <c r="E219" s="97">
        <f>VLOOKUP($A219,'NP-15'!$A$3:$B$279,2,FALSE)</f>
        <v>6.5913118623892028E-2</v>
      </c>
      <c r="F219" s="98">
        <f t="shared" ca="1" si="30"/>
        <v>0.33331020060706584</v>
      </c>
      <c r="G219" s="53">
        <v>22</v>
      </c>
      <c r="H219" s="103">
        <v>4</v>
      </c>
      <c r="I219" s="103">
        <v>5</v>
      </c>
      <c r="J219" s="103">
        <v>0</v>
      </c>
      <c r="K219" s="104">
        <v>31</v>
      </c>
      <c r="L219">
        <f t="shared" si="31"/>
        <v>496</v>
      </c>
      <c r="M219">
        <f t="shared" si="32"/>
        <v>248</v>
      </c>
      <c r="O219" s="35">
        <f>VLOOKUP($A219,'SP-15'!$D$9:$G$316,3,FALSE)*($G219+$H219)/$K219+VLOOKUP($A219,'SP-15'!$M$9:$T$287,7,FALSE)*($I219+$J219)/$K219</f>
        <v>58.714516129032255</v>
      </c>
      <c r="P219" s="35">
        <f>VLOOKUP($A219,'NP-15'!$D$9:$G$316,3,FALSE)*($G219+$H219)/$K219+VLOOKUP($A219,'NP-15'!$M$9:$T$287,7,FALSE)*($I219+$J219)/$K219</f>
        <v>56.820161290322581</v>
      </c>
      <c r="Q219" s="35">
        <f>VLOOKUP($A219,'SP-15'!$D$9:$K$316,7,FALSE)</f>
        <v>37.872110491051998</v>
      </c>
      <c r="R219" s="35">
        <f>VLOOKUP($A219,'NP-15'!$D$9:$K$316,7,FALSE)</f>
        <v>38.450000000000003</v>
      </c>
      <c r="T219" s="35">
        <f t="shared" si="33"/>
        <v>57.767338709677418</v>
      </c>
      <c r="U219" s="35">
        <f t="shared" si="34"/>
        <v>38.161055245526001</v>
      </c>
    </row>
    <row r="220" spans="1:21">
      <c r="A220" s="102">
        <f t="shared" si="35"/>
        <v>43040</v>
      </c>
      <c r="B220" s="18">
        <f t="shared" si="27"/>
        <v>2017</v>
      </c>
      <c r="C220" s="18">
        <f t="shared" si="28"/>
        <v>11</v>
      </c>
      <c r="D220" s="18">
        <f t="shared" si="29"/>
        <v>4</v>
      </c>
      <c r="E220" s="97">
        <f>VLOOKUP($A220,'NP-15'!$A$3:$B$279,2,FALSE)</f>
        <v>6.5930670953022019E-2</v>
      </c>
      <c r="F220" s="98">
        <f t="shared" ca="1" si="30"/>
        <v>0.33144364770451595</v>
      </c>
      <c r="G220" s="53">
        <v>21</v>
      </c>
      <c r="H220" s="103">
        <v>4</v>
      </c>
      <c r="I220" s="103">
        <v>4</v>
      </c>
      <c r="J220" s="103">
        <v>1</v>
      </c>
      <c r="K220" s="104">
        <v>30</v>
      </c>
      <c r="L220">
        <f t="shared" si="31"/>
        <v>480</v>
      </c>
      <c r="M220">
        <f t="shared" si="32"/>
        <v>240</v>
      </c>
      <c r="O220" s="35">
        <f>VLOOKUP($A220,'SP-15'!$D$9:$G$316,3,FALSE)*($G220+$H220)/$K220+VLOOKUP($A220,'SP-15'!$M$9:$T$287,7,FALSE)*($I220+$J220)/$K220</f>
        <v>48.246556331013352</v>
      </c>
      <c r="P220" s="35">
        <f>VLOOKUP($A220,'NP-15'!$D$9:$G$316,3,FALSE)*($G220+$H220)/$K220+VLOOKUP($A220,'NP-15'!$M$9:$T$287,7,FALSE)*($I220+$J220)/$K220</f>
        <v>54.537500000000001</v>
      </c>
      <c r="Q220" s="35">
        <f>VLOOKUP($A220,'SP-15'!$D$9:$K$316,7,FALSE)</f>
        <v>32.872110491051998</v>
      </c>
      <c r="R220" s="35">
        <f>VLOOKUP($A220,'NP-15'!$D$9:$K$316,7,FALSE)</f>
        <v>35.450000000000003</v>
      </c>
      <c r="T220" s="35">
        <f t="shared" si="33"/>
        <v>51.392028165506673</v>
      </c>
      <c r="U220" s="35">
        <f t="shared" si="34"/>
        <v>34.161055245526001</v>
      </c>
    </row>
    <row r="221" spans="1:21">
      <c r="A221" s="102">
        <f t="shared" si="35"/>
        <v>43070</v>
      </c>
      <c r="B221" s="18">
        <f t="shared" si="27"/>
        <v>2017</v>
      </c>
      <c r="C221" s="18">
        <f t="shared" si="28"/>
        <v>12</v>
      </c>
      <c r="D221" s="18">
        <f t="shared" si="29"/>
        <v>4</v>
      </c>
      <c r="E221" s="97">
        <f>VLOOKUP($A221,'NP-15'!$A$3:$B$279,2,FALSE)</f>
        <v>6.5947657078083019E-2</v>
      </c>
      <c r="F221" s="98">
        <f t="shared" ca="1" si="30"/>
        <v>0.32953117500282858</v>
      </c>
      <c r="G221" s="53">
        <v>20</v>
      </c>
      <c r="H221" s="103">
        <v>5</v>
      </c>
      <c r="I221" s="103">
        <v>5</v>
      </c>
      <c r="J221" s="103">
        <v>1</v>
      </c>
      <c r="K221" s="104">
        <v>31</v>
      </c>
      <c r="L221">
        <f t="shared" si="31"/>
        <v>496</v>
      </c>
      <c r="M221">
        <f t="shared" si="32"/>
        <v>248</v>
      </c>
      <c r="O221" s="35">
        <f>VLOOKUP($A221,'SP-15'!$D$9:$G$316,3,FALSE)*($G221+$H221)/$K221+VLOOKUP($A221,'SP-15'!$M$9:$T$287,7,FALSE)*($I221+$J221)/$K221</f>
        <v>47.25324247174958</v>
      </c>
      <c r="P221" s="35">
        <f>VLOOKUP($A221,'NP-15'!$D$9:$G$316,3,FALSE)*($G221+$H221)/$K221+VLOOKUP($A221,'NP-15'!$M$9:$T$287,7,FALSE)*($I221+$J221)/$K221</f>
        <v>53.914516129032258</v>
      </c>
      <c r="Q221" s="35">
        <f>VLOOKUP($A221,'SP-15'!$D$9:$K$316,7,FALSE)</f>
        <v>32.872110491051998</v>
      </c>
      <c r="R221" s="35">
        <f>VLOOKUP($A221,'NP-15'!$D$9:$K$316,7,FALSE)</f>
        <v>35.450000000000003</v>
      </c>
      <c r="T221" s="35">
        <f t="shared" si="33"/>
        <v>50.583879300390919</v>
      </c>
      <c r="U221" s="35">
        <f t="shared" si="34"/>
        <v>34.161055245526001</v>
      </c>
    </row>
    <row r="222" spans="1:21">
      <c r="A222" s="102">
        <f t="shared" si="35"/>
        <v>43101</v>
      </c>
      <c r="B222" s="18">
        <f t="shared" si="27"/>
        <v>2018</v>
      </c>
      <c r="C222" s="18">
        <f t="shared" si="28"/>
        <v>1</v>
      </c>
      <c r="D222" s="18">
        <f t="shared" si="29"/>
        <v>1</v>
      </c>
      <c r="E222" s="97">
        <f>VLOOKUP($A222,'NP-15'!$A$3:$B$279,2,FALSE)</f>
        <v>6.5965209407413003E-2</v>
      </c>
      <c r="F222" s="98">
        <f t="shared" ca="1" si="30"/>
        <v>0.32762573610087087</v>
      </c>
      <c r="G222" s="53">
        <v>22</v>
      </c>
      <c r="H222" s="103">
        <v>4</v>
      </c>
      <c r="I222" s="103">
        <v>4</v>
      </c>
      <c r="J222" s="103">
        <v>1</v>
      </c>
      <c r="K222" s="104">
        <v>31</v>
      </c>
      <c r="L222">
        <f t="shared" si="31"/>
        <v>496</v>
      </c>
      <c r="M222">
        <f t="shared" si="32"/>
        <v>248</v>
      </c>
      <c r="O222" s="35">
        <f>VLOOKUP($A222,'SP-15'!$D$9:$G$316,3,FALSE)*($G222+$H222)/$K222+VLOOKUP($A222,'SP-15'!$M$9:$T$287,7,FALSE)*($I222+$J222)/$K222</f>
        <v>50.534274193548391</v>
      </c>
      <c r="P222" s="35">
        <f>VLOOKUP($A222,'NP-15'!$D$9:$G$316,3,FALSE)*($G222+$H222)/$K222+VLOOKUP($A222,'NP-15'!$M$9:$T$287,7,FALSE)*($I222+$J222)/$K222</f>
        <v>56.630241935483873</v>
      </c>
      <c r="Q222" s="35">
        <f>VLOOKUP($A222,'SP-15'!$D$9:$K$316,7,FALSE)</f>
        <v>34.055078134571659</v>
      </c>
      <c r="R222" s="35">
        <f>VLOOKUP($A222,'NP-15'!$D$9:$K$316,7,FALSE)</f>
        <v>39.450000000000003</v>
      </c>
      <c r="T222" s="35">
        <f t="shared" si="33"/>
        <v>53.582258064516132</v>
      </c>
      <c r="U222" s="35">
        <f t="shared" si="34"/>
        <v>36.752539067285831</v>
      </c>
    </row>
    <row r="223" spans="1:21">
      <c r="A223" s="102">
        <f t="shared" si="35"/>
        <v>43132</v>
      </c>
      <c r="B223" s="18">
        <f t="shared" si="27"/>
        <v>2018</v>
      </c>
      <c r="C223" s="18">
        <f t="shared" si="28"/>
        <v>2</v>
      </c>
      <c r="D223" s="18">
        <f t="shared" si="29"/>
        <v>1</v>
      </c>
      <c r="E223" s="97">
        <f>VLOOKUP($A223,'NP-15'!$A$3:$B$279,2,FALSE)</f>
        <v>6.5982761736846016E-2</v>
      </c>
      <c r="F223" s="98">
        <f t="shared" ca="1" si="30"/>
        <v>0.32590410359561839</v>
      </c>
      <c r="G223" s="53">
        <v>20</v>
      </c>
      <c r="H223" s="103">
        <v>4</v>
      </c>
      <c r="I223" s="103">
        <v>4</v>
      </c>
      <c r="J223" s="103">
        <v>0</v>
      </c>
      <c r="K223" s="104">
        <v>28</v>
      </c>
      <c r="L223">
        <f t="shared" si="31"/>
        <v>448</v>
      </c>
      <c r="M223">
        <f t="shared" si="32"/>
        <v>224</v>
      </c>
      <c r="O223" s="35">
        <f>VLOOKUP($A223,'SP-15'!$D$9:$G$316,3,FALSE)*($G223+$H223)/$K223+VLOOKUP($A223,'SP-15'!$M$9:$T$287,7,FALSE)*($I223+$J223)/$K223</f>
        <v>50.202956803197416</v>
      </c>
      <c r="P223" s="35">
        <f>VLOOKUP($A223,'NP-15'!$D$9:$G$316,3,FALSE)*($G223+$H223)/$K223+VLOOKUP($A223,'NP-15'!$M$9:$T$287,7,FALSE)*($I223+$J223)/$K223</f>
        <v>53.855357142857144</v>
      </c>
      <c r="Q223" s="35">
        <f>VLOOKUP($A223,'SP-15'!$D$9:$K$316,7,FALSE)</f>
        <v>33.105078134571656</v>
      </c>
      <c r="R223" s="35">
        <f>VLOOKUP($A223,'NP-15'!$D$9:$K$316,7,FALSE)</f>
        <v>38.450000000000003</v>
      </c>
      <c r="T223" s="35">
        <f t="shared" si="33"/>
        <v>52.029156973027284</v>
      </c>
      <c r="U223" s="35">
        <f t="shared" si="34"/>
        <v>35.777539067285829</v>
      </c>
    </row>
    <row r="224" spans="1:21">
      <c r="A224" s="102">
        <f t="shared" si="35"/>
        <v>43160</v>
      </c>
      <c r="B224" s="18">
        <f t="shared" si="27"/>
        <v>2018</v>
      </c>
      <c r="C224" s="18">
        <f t="shared" si="28"/>
        <v>3</v>
      </c>
      <c r="D224" s="18">
        <f t="shared" si="29"/>
        <v>1</v>
      </c>
      <c r="E224" s="97">
        <f>VLOOKUP($A224,'NP-15'!$A$3:$B$279,2,FALSE)</f>
        <v>6.5998615453840018E-2</v>
      </c>
      <c r="F224" s="98">
        <f t="shared" ca="1" si="30"/>
        <v>0.32402706207685378</v>
      </c>
      <c r="G224" s="53">
        <v>22</v>
      </c>
      <c r="H224" s="103">
        <v>5</v>
      </c>
      <c r="I224" s="103">
        <v>4</v>
      </c>
      <c r="J224" s="103">
        <v>0</v>
      </c>
      <c r="K224" s="104">
        <v>31</v>
      </c>
      <c r="L224">
        <f t="shared" si="31"/>
        <v>496</v>
      </c>
      <c r="M224">
        <f t="shared" si="32"/>
        <v>248</v>
      </c>
      <c r="O224" s="35">
        <f>VLOOKUP($A224,'SP-15'!$D$9:$G$316,3,FALSE)*($G224+$H224)/$K224+VLOOKUP($A224,'SP-15'!$M$9:$T$287,7,FALSE)*($I224+$J224)/$K224</f>
        <v>49.060315071309233</v>
      </c>
      <c r="P224" s="35">
        <f>VLOOKUP($A224,'NP-15'!$D$9:$G$316,3,FALSE)*($G224+$H224)/$K224+VLOOKUP($A224,'NP-15'!$M$9:$T$287,7,FALSE)*($I224+$J224)/$K224</f>
        <v>52.306451612903231</v>
      </c>
      <c r="Q224" s="35">
        <f>VLOOKUP($A224,'SP-15'!$D$9:$K$316,7,FALSE)</f>
        <v>33.105078134571656</v>
      </c>
      <c r="R224" s="35">
        <f>VLOOKUP($A224,'NP-15'!$D$9:$K$316,7,FALSE)</f>
        <v>36.450000000000003</v>
      </c>
      <c r="T224" s="35">
        <f t="shared" si="33"/>
        <v>50.683383342106232</v>
      </c>
      <c r="U224" s="35">
        <f t="shared" si="34"/>
        <v>34.777539067285829</v>
      </c>
    </row>
    <row r="225" spans="1:21">
      <c r="A225" s="102">
        <f t="shared" si="35"/>
        <v>43191</v>
      </c>
      <c r="B225" s="18">
        <f t="shared" si="27"/>
        <v>2018</v>
      </c>
      <c r="C225" s="18">
        <f t="shared" si="28"/>
        <v>4</v>
      </c>
      <c r="D225" s="18">
        <f t="shared" si="29"/>
        <v>2</v>
      </c>
      <c r="E225" s="97">
        <f>VLOOKUP($A225,'NP-15'!$A$3:$B$279,2,FALSE)</f>
        <v>6.6016167783466029E-2</v>
      </c>
      <c r="F225" s="98">
        <f t="shared" ca="1" si="30"/>
        <v>0.32220804522617125</v>
      </c>
      <c r="G225" s="53">
        <v>21</v>
      </c>
      <c r="H225" s="103">
        <v>4</v>
      </c>
      <c r="I225" s="103">
        <v>5</v>
      </c>
      <c r="J225" s="103">
        <v>0</v>
      </c>
      <c r="K225" s="104">
        <v>30</v>
      </c>
      <c r="L225">
        <f t="shared" si="31"/>
        <v>480</v>
      </c>
      <c r="M225">
        <f t="shared" si="32"/>
        <v>240</v>
      </c>
      <c r="O225" s="35">
        <f>VLOOKUP($A225,'SP-15'!$D$9:$G$316,3,FALSE)*($G225+$H225)/$K225+VLOOKUP($A225,'SP-15'!$M$9:$T$287,7,FALSE)*($I225+$J225)/$K225</f>
        <v>46.6875</v>
      </c>
      <c r="P225" s="35">
        <f>VLOOKUP($A225,'NP-15'!$D$9:$G$316,3,FALSE)*($G225+$H225)/$K225+VLOOKUP($A225,'NP-15'!$M$9:$T$287,7,FALSE)*($I225+$J225)/$K225</f>
        <v>50.427083333333336</v>
      </c>
      <c r="Q225" s="35">
        <f>VLOOKUP($A225,'SP-15'!$D$9:$K$316,7,FALSE)</f>
        <v>32.482324685025468</v>
      </c>
      <c r="R225" s="35">
        <f>VLOOKUP($A225,'NP-15'!$D$9:$K$316,7,FALSE)</f>
        <v>36.450000000000003</v>
      </c>
      <c r="T225" s="35">
        <f t="shared" si="33"/>
        <v>48.557291666666671</v>
      </c>
      <c r="U225" s="35">
        <f t="shared" si="34"/>
        <v>34.466162342512732</v>
      </c>
    </row>
    <row r="226" spans="1:21">
      <c r="A226" s="102">
        <f t="shared" si="35"/>
        <v>43221</v>
      </c>
      <c r="B226" s="18">
        <f t="shared" si="27"/>
        <v>2018</v>
      </c>
      <c r="C226" s="18">
        <f t="shared" si="28"/>
        <v>5</v>
      </c>
      <c r="D226" s="18">
        <f t="shared" si="29"/>
        <v>2</v>
      </c>
      <c r="E226" s="97">
        <f>VLOOKUP($A226,'NP-15'!$A$3:$B$279,2,FALSE)</f>
        <v>6.6033153909009018E-2</v>
      </c>
      <c r="F226" s="98">
        <f t="shared" ca="1" si="30"/>
        <v>0.32034443884979324</v>
      </c>
      <c r="G226" s="53">
        <v>22</v>
      </c>
      <c r="H226" s="103">
        <v>4</v>
      </c>
      <c r="I226" s="103">
        <v>4</v>
      </c>
      <c r="J226" s="103">
        <v>1</v>
      </c>
      <c r="K226" s="104">
        <v>31</v>
      </c>
      <c r="L226">
        <f t="shared" si="31"/>
        <v>496</v>
      </c>
      <c r="M226">
        <f t="shared" si="32"/>
        <v>248</v>
      </c>
      <c r="O226" s="35">
        <f>VLOOKUP($A226,'SP-15'!$D$9:$G$316,3,FALSE)*($G226+$H226)/$K226+VLOOKUP($A226,'SP-15'!$M$9:$T$287,7,FALSE)*($I226+$J226)/$K226</f>
        <v>49.865903253190815</v>
      </c>
      <c r="P226" s="35">
        <f>VLOOKUP($A226,'NP-15'!$D$9:$G$316,3,FALSE)*($G226+$H226)/$K226+VLOOKUP($A226,'NP-15'!$M$9:$T$287,7,FALSE)*($I226+$J226)/$K226</f>
        <v>52.082661290322584</v>
      </c>
      <c r="Q226" s="35">
        <f>VLOOKUP($A226,'SP-15'!$D$9:$K$316,7,FALSE)</f>
        <v>32.482324685025468</v>
      </c>
      <c r="R226" s="35">
        <f>VLOOKUP($A226,'NP-15'!$D$9:$K$316,7,FALSE)</f>
        <v>32.450000000000003</v>
      </c>
      <c r="T226" s="35">
        <f t="shared" si="33"/>
        <v>50.974282271756699</v>
      </c>
      <c r="U226" s="35">
        <f t="shared" si="34"/>
        <v>32.466162342512732</v>
      </c>
    </row>
    <row r="227" spans="1:21">
      <c r="A227" s="102">
        <f t="shared" si="35"/>
        <v>43252</v>
      </c>
      <c r="B227" s="18">
        <f t="shared" si="27"/>
        <v>2018</v>
      </c>
      <c r="C227" s="18">
        <f t="shared" si="28"/>
        <v>6</v>
      </c>
      <c r="D227" s="18">
        <f t="shared" si="29"/>
        <v>2</v>
      </c>
      <c r="E227" s="97">
        <f>VLOOKUP($A227,'NP-15'!$A$3:$B$279,2,FALSE)</f>
        <v>6.6050706238836007E-2</v>
      </c>
      <c r="F227" s="98">
        <f t="shared" ca="1" si="30"/>
        <v>0.31854431829661223</v>
      </c>
      <c r="G227" s="53">
        <v>21</v>
      </c>
      <c r="H227" s="103">
        <v>5</v>
      </c>
      <c r="I227" s="103">
        <v>4</v>
      </c>
      <c r="J227" s="103">
        <v>0</v>
      </c>
      <c r="K227" s="104">
        <v>30</v>
      </c>
      <c r="L227">
        <f t="shared" si="31"/>
        <v>480</v>
      </c>
      <c r="M227">
        <f t="shared" si="32"/>
        <v>240</v>
      </c>
      <c r="O227" s="35">
        <f>VLOOKUP($A227,'SP-15'!$D$9:$G$316,3,FALSE)*($G227+$H227)/$K227+VLOOKUP($A227,'SP-15'!$M$9:$T$287,7,FALSE)*($I227+$J227)/$K227</f>
        <v>66.124310391729409</v>
      </c>
      <c r="P227" s="35">
        <f>VLOOKUP($A227,'NP-15'!$D$9:$G$316,3,FALSE)*($G227+$H227)/$K227+VLOOKUP($A227,'NP-15'!$M$9:$T$287,7,FALSE)*($I227+$J227)/$K227</f>
        <v>58.491666666666667</v>
      </c>
      <c r="Q227" s="35">
        <f>VLOOKUP($A227,'SP-15'!$D$9:$K$316,7,FALSE)</f>
        <v>30.482324685025468</v>
      </c>
      <c r="R227" s="35">
        <f>VLOOKUP($A227,'NP-15'!$D$9:$K$316,7,FALSE)</f>
        <v>35.450000000000003</v>
      </c>
      <c r="T227" s="35">
        <f t="shared" si="33"/>
        <v>62.307988529198042</v>
      </c>
      <c r="U227" s="35">
        <f t="shared" si="34"/>
        <v>32.966162342512732</v>
      </c>
    </row>
    <row r="228" spans="1:21">
      <c r="A228" s="102">
        <f t="shared" si="35"/>
        <v>43282</v>
      </c>
      <c r="B228" s="18">
        <f t="shared" si="27"/>
        <v>2018</v>
      </c>
      <c r="C228" s="18">
        <f t="shared" si="28"/>
        <v>7</v>
      </c>
      <c r="D228" s="18">
        <f t="shared" si="29"/>
        <v>3</v>
      </c>
      <c r="E228" s="97">
        <f>VLOOKUP($A228,'NP-15'!$A$3:$B$279,2,FALSE)</f>
        <v>6.6067692364572994E-2</v>
      </c>
      <c r="F228" s="98">
        <f t="shared" ca="1" si="30"/>
        <v>0.31670013552401116</v>
      </c>
      <c r="G228" s="53">
        <v>21</v>
      </c>
      <c r="H228" s="103">
        <v>4</v>
      </c>
      <c r="I228" s="103">
        <v>5</v>
      </c>
      <c r="J228" s="103">
        <v>1</v>
      </c>
      <c r="K228" s="104">
        <v>31</v>
      </c>
      <c r="L228">
        <f t="shared" si="31"/>
        <v>496</v>
      </c>
      <c r="M228">
        <f t="shared" si="32"/>
        <v>248</v>
      </c>
      <c r="O228" s="35">
        <f>VLOOKUP($A228,'SP-15'!$D$9:$G$316,3,FALSE)*($G228+$H228)/$K228+VLOOKUP($A228,'SP-15'!$M$9:$T$287,7,FALSE)*($I228+$J228)/$K228</f>
        <v>79.254032258064512</v>
      </c>
      <c r="P228" s="35">
        <f>VLOOKUP($A228,'NP-15'!$D$9:$G$316,3,FALSE)*($G228+$H228)/$K228+VLOOKUP($A228,'NP-15'!$M$9:$T$287,7,FALSE)*($I228+$J228)/$K228</f>
        <v>76.57741935483871</v>
      </c>
      <c r="Q228" s="35">
        <f>VLOOKUP($A228,'SP-15'!$D$9:$K$316,7,FALSE)</f>
        <v>43.459596171617548</v>
      </c>
      <c r="R228" s="35">
        <f>VLOOKUP($A228,'NP-15'!$D$9:$K$316,7,FALSE)</f>
        <v>40.049999999999997</v>
      </c>
      <c r="T228" s="35">
        <f t="shared" si="33"/>
        <v>77.915725806451604</v>
      </c>
      <c r="U228" s="35">
        <f t="shared" si="34"/>
        <v>41.754798085808773</v>
      </c>
    </row>
    <row r="229" spans="1:21">
      <c r="A229" s="102">
        <f t="shared" si="35"/>
        <v>43313</v>
      </c>
      <c r="B229" s="18">
        <f t="shared" si="27"/>
        <v>2018</v>
      </c>
      <c r="C229" s="18">
        <f t="shared" si="28"/>
        <v>8</v>
      </c>
      <c r="D229" s="18">
        <f t="shared" si="29"/>
        <v>3</v>
      </c>
      <c r="E229" s="97">
        <f>VLOOKUP($A229,'NP-15'!$A$3:$B$279,2,FALSE)</f>
        <v>6.6085244694601017E-2</v>
      </c>
      <c r="F229" s="98">
        <f t="shared" ca="1" si="30"/>
        <v>0.31486268402167034</v>
      </c>
      <c r="G229" s="53">
        <v>23</v>
      </c>
      <c r="H229" s="103">
        <v>4</v>
      </c>
      <c r="I229" s="103">
        <v>4</v>
      </c>
      <c r="J229" s="103">
        <v>0</v>
      </c>
      <c r="K229" s="104">
        <v>31</v>
      </c>
      <c r="L229">
        <f t="shared" si="31"/>
        <v>496</v>
      </c>
      <c r="M229">
        <f t="shared" si="32"/>
        <v>248</v>
      </c>
      <c r="O229" s="35">
        <f>VLOOKUP($A229,'SP-15'!$D$9:$G$316,3,FALSE)*($G229+$H229)/$K229+VLOOKUP($A229,'SP-15'!$M$9:$T$287,7,FALSE)*($I229+$J229)/$K229</f>
        <v>82.547834233818506</v>
      </c>
      <c r="P229" s="35">
        <f>VLOOKUP($A229,'NP-15'!$D$9:$G$316,3,FALSE)*($G229+$H229)/$K229+VLOOKUP($A229,'NP-15'!$M$9:$T$287,7,FALSE)*($I229+$J229)/$K229</f>
        <v>89.41935483870968</v>
      </c>
      <c r="Q229" s="35">
        <f>VLOOKUP($A229,'SP-15'!$D$9:$K$316,7,FALSE)</f>
        <v>47.459596171617548</v>
      </c>
      <c r="R229" s="35">
        <f>VLOOKUP($A229,'NP-15'!$D$9:$K$316,7,FALSE)</f>
        <v>42.05</v>
      </c>
      <c r="T229" s="35">
        <f t="shared" si="33"/>
        <v>85.983594536264093</v>
      </c>
      <c r="U229" s="35">
        <f t="shared" si="34"/>
        <v>44.754798085808773</v>
      </c>
    </row>
    <row r="230" spans="1:21">
      <c r="A230" s="102">
        <f t="shared" si="35"/>
        <v>43344</v>
      </c>
      <c r="B230" s="18">
        <f t="shared" si="27"/>
        <v>2018</v>
      </c>
      <c r="C230" s="18">
        <f t="shared" si="28"/>
        <v>9</v>
      </c>
      <c r="D230" s="18">
        <f t="shared" si="29"/>
        <v>3</v>
      </c>
      <c r="E230" s="97">
        <f>VLOOKUP($A230,'NP-15'!$A$3:$B$279,2,FALSE)</f>
        <v>6.6102797024731041E-2</v>
      </c>
      <c r="F230" s="98">
        <f t="shared" ca="1" si="30"/>
        <v>0.31309073293598466</v>
      </c>
      <c r="G230" s="53">
        <v>19</v>
      </c>
      <c r="H230" s="103">
        <v>5</v>
      </c>
      <c r="I230" s="103">
        <v>5</v>
      </c>
      <c r="J230" s="103">
        <v>1</v>
      </c>
      <c r="K230" s="104">
        <v>30</v>
      </c>
      <c r="L230">
        <f t="shared" si="31"/>
        <v>480</v>
      </c>
      <c r="M230">
        <f t="shared" si="32"/>
        <v>240</v>
      </c>
      <c r="O230" s="35">
        <f>VLOOKUP($A230,'SP-15'!$D$9:$G$316,3,FALSE)*($G230+$H230)/$K230+VLOOKUP($A230,'SP-15'!$M$9:$T$287,7,FALSE)*($I230+$J230)/$K230</f>
        <v>75.234457272865157</v>
      </c>
      <c r="P230" s="35">
        <f>VLOOKUP($A230,'NP-15'!$D$9:$G$316,3,FALSE)*($G230+$H230)/$K230+VLOOKUP($A230,'NP-15'!$M$9:$T$287,7,FALSE)*($I230+$J230)/$K230</f>
        <v>77.84</v>
      </c>
      <c r="Q230" s="35">
        <f>VLOOKUP($A230,'SP-15'!$D$9:$K$316,7,FALSE)</f>
        <v>44.459596171617548</v>
      </c>
      <c r="R230" s="35">
        <f>VLOOKUP($A230,'NP-15'!$D$9:$K$316,7,FALSE)</f>
        <v>40.049999999999997</v>
      </c>
      <c r="T230" s="35">
        <f t="shared" si="33"/>
        <v>76.537228636432587</v>
      </c>
      <c r="U230" s="35">
        <f t="shared" si="34"/>
        <v>42.254798085808773</v>
      </c>
    </row>
    <row r="231" spans="1:21">
      <c r="A231" s="102">
        <f t="shared" si="35"/>
        <v>43374</v>
      </c>
      <c r="B231" s="18">
        <f t="shared" si="27"/>
        <v>2018</v>
      </c>
      <c r="C231" s="18">
        <f t="shared" si="28"/>
        <v>10</v>
      </c>
      <c r="D231" s="18">
        <f t="shared" si="29"/>
        <v>4</v>
      </c>
      <c r="E231" s="97">
        <f>VLOOKUP($A231,'NP-15'!$A$3:$B$279,2,FALSE)</f>
        <v>6.6119783150761016E-2</v>
      </c>
      <c r="F231" s="98">
        <f t="shared" ca="1" si="30"/>
        <v>0.31127550410727373</v>
      </c>
      <c r="G231" s="53">
        <v>23</v>
      </c>
      <c r="H231" s="103">
        <v>4</v>
      </c>
      <c r="I231" s="103">
        <v>4</v>
      </c>
      <c r="J231" s="103">
        <v>0</v>
      </c>
      <c r="K231" s="104">
        <v>31</v>
      </c>
      <c r="L231">
        <f t="shared" si="31"/>
        <v>496</v>
      </c>
      <c r="M231">
        <f t="shared" si="32"/>
        <v>248</v>
      </c>
      <c r="O231" s="35">
        <f>VLOOKUP($A231,'SP-15'!$D$9:$G$316,3,FALSE)*($G231+$H231)/$K231+VLOOKUP($A231,'SP-15'!$M$9:$T$287,7,FALSE)*($I231+$J231)/$K231</f>
        <v>58.693548387096776</v>
      </c>
      <c r="P231" s="35">
        <f>VLOOKUP($A231,'NP-15'!$D$9:$G$316,3,FALSE)*($G231+$H231)/$K231+VLOOKUP($A231,'NP-15'!$M$9:$T$287,7,FALSE)*($I231+$J231)/$K231</f>
        <v>56.564516129032263</v>
      </c>
      <c r="Q231" s="35">
        <f>VLOOKUP($A231,'SP-15'!$D$9:$K$316,7,FALSE)</f>
        <v>38.122110491051998</v>
      </c>
      <c r="R231" s="35">
        <f>VLOOKUP($A231,'NP-15'!$D$9:$K$316,7,FALSE)</f>
        <v>38.450000000000003</v>
      </c>
      <c r="T231" s="35">
        <f t="shared" si="33"/>
        <v>57.62903225806452</v>
      </c>
      <c r="U231" s="35">
        <f t="shared" si="34"/>
        <v>38.286055245526001</v>
      </c>
    </row>
    <row r="232" spans="1:21">
      <c r="A232" s="102">
        <f t="shared" si="35"/>
        <v>43405</v>
      </c>
      <c r="B232" s="18">
        <f t="shared" si="27"/>
        <v>2018</v>
      </c>
      <c r="C232" s="18">
        <f t="shared" si="28"/>
        <v>11</v>
      </c>
      <c r="D232" s="18">
        <f t="shared" si="29"/>
        <v>4</v>
      </c>
      <c r="E232" s="97">
        <f>VLOOKUP($A232,'NP-15'!$A$3:$B$279,2,FALSE)</f>
        <v>6.6137335481091991E-2</v>
      </c>
      <c r="F232" s="98">
        <f t="shared" ca="1" si="30"/>
        <v>0.30952201387782341</v>
      </c>
      <c r="G232" s="53">
        <v>21</v>
      </c>
      <c r="H232" s="103">
        <v>4</v>
      </c>
      <c r="I232" s="103">
        <v>4</v>
      </c>
      <c r="J232" s="103">
        <v>1</v>
      </c>
      <c r="K232" s="104">
        <v>30</v>
      </c>
      <c r="L232">
        <f t="shared" si="31"/>
        <v>480</v>
      </c>
      <c r="M232">
        <f t="shared" si="32"/>
        <v>240</v>
      </c>
      <c r="O232" s="35">
        <f>VLOOKUP($A232,'SP-15'!$D$9:$G$316,3,FALSE)*($G232+$H232)/$K232+VLOOKUP($A232,'SP-15'!$M$9:$T$287,7,FALSE)*($I232+$J232)/$K232</f>
        <v>48.460181676570961</v>
      </c>
      <c r="P232" s="35">
        <f>VLOOKUP($A232,'NP-15'!$D$9:$G$316,3,FALSE)*($G232+$H232)/$K232+VLOOKUP($A232,'NP-15'!$M$9:$T$287,7,FALSE)*($I232+$J232)/$K232</f>
        <v>54.58541666666666</v>
      </c>
      <c r="Q232" s="35">
        <f>VLOOKUP($A232,'SP-15'!$D$9:$K$316,7,FALSE)</f>
        <v>33.122110491051998</v>
      </c>
      <c r="R232" s="35">
        <f>VLOOKUP($A232,'NP-15'!$D$9:$K$316,7,FALSE)</f>
        <v>35.450000000000003</v>
      </c>
      <c r="T232" s="35">
        <f t="shared" si="33"/>
        <v>51.522799171618814</v>
      </c>
      <c r="U232" s="35">
        <f t="shared" si="34"/>
        <v>34.286055245526001</v>
      </c>
    </row>
    <row r="233" spans="1:21">
      <c r="A233" s="102">
        <f t="shared" si="35"/>
        <v>43435</v>
      </c>
      <c r="B233" s="18">
        <f t="shared" si="27"/>
        <v>2018</v>
      </c>
      <c r="C233" s="18">
        <f t="shared" si="28"/>
        <v>12</v>
      </c>
      <c r="D233" s="18">
        <f t="shared" si="29"/>
        <v>4</v>
      </c>
      <c r="E233" s="97">
        <f>VLOOKUP($A233,'NP-15'!$A$3:$B$279,2,FALSE)</f>
        <v>6.6154321607316005E-2</v>
      </c>
      <c r="F233" s="98">
        <f t="shared" ca="1" si="30"/>
        <v>0.30772575896424814</v>
      </c>
      <c r="G233" s="53">
        <v>20</v>
      </c>
      <c r="H233" s="103">
        <v>5</v>
      </c>
      <c r="I233" s="103">
        <v>5</v>
      </c>
      <c r="J233" s="103">
        <v>1</v>
      </c>
      <c r="K233" s="104">
        <v>31</v>
      </c>
      <c r="L233">
        <f t="shared" si="31"/>
        <v>496</v>
      </c>
      <c r="M233">
        <f t="shared" si="32"/>
        <v>248</v>
      </c>
      <c r="O233" s="35">
        <f>VLOOKUP($A233,'SP-15'!$D$9:$G$316,3,FALSE)*($G233+$H233)/$K233+VLOOKUP($A233,'SP-15'!$M$9:$T$287,7,FALSE)*($I233+$J233)/$K233</f>
        <v>47.465369743355176</v>
      </c>
      <c r="P233" s="35">
        <f>VLOOKUP($A233,'NP-15'!$D$9:$G$316,3,FALSE)*($G233+$H233)/$K233+VLOOKUP($A233,'NP-15'!$M$9:$T$287,7,FALSE)*($I233+$J233)/$K233</f>
        <v>53.962096774193547</v>
      </c>
      <c r="Q233" s="35">
        <f>VLOOKUP($A233,'SP-15'!$D$9:$K$316,7,FALSE)</f>
        <v>33.122110491051998</v>
      </c>
      <c r="R233" s="35">
        <f>VLOOKUP($A233,'NP-15'!$D$9:$K$316,7,FALSE)</f>
        <v>35.450000000000003</v>
      </c>
      <c r="T233" s="35">
        <f t="shared" si="33"/>
        <v>50.713733258774361</v>
      </c>
      <c r="U233" s="35">
        <f t="shared" si="34"/>
        <v>34.286055245526001</v>
      </c>
    </row>
    <row r="234" spans="1:21">
      <c r="A234" s="102">
        <f t="shared" si="35"/>
        <v>43466</v>
      </c>
      <c r="B234" s="18">
        <f t="shared" si="27"/>
        <v>2019</v>
      </c>
      <c r="C234" s="18">
        <f t="shared" si="28"/>
        <v>1</v>
      </c>
      <c r="D234" s="18">
        <f t="shared" si="29"/>
        <v>1</v>
      </c>
      <c r="E234" s="97">
        <f>VLOOKUP($A234,'NP-15'!$A$3:$B$279,2,FALSE)</f>
        <v>6.6171873937849013E-2</v>
      </c>
      <c r="F234" s="98">
        <f t="shared" ca="1" si="30"/>
        <v>0.30593602463277586</v>
      </c>
      <c r="G234" s="53">
        <v>22</v>
      </c>
      <c r="H234" s="103">
        <v>4</v>
      </c>
      <c r="I234" s="103">
        <v>4</v>
      </c>
      <c r="J234" s="103">
        <v>1</v>
      </c>
      <c r="K234" s="104">
        <v>31</v>
      </c>
      <c r="L234">
        <f t="shared" si="31"/>
        <v>496</v>
      </c>
      <c r="M234">
        <f t="shared" si="32"/>
        <v>248</v>
      </c>
      <c r="O234" s="35">
        <f>VLOOKUP($A234,'SP-15'!$D$9:$G$316,3,FALSE)*($G234+$H234)/$K234+VLOOKUP($A234,'SP-15'!$M$9:$T$287,7,FALSE)*($I234+$J234)/$K234</f>
        <v>50.774193548387096</v>
      </c>
      <c r="P234" s="35">
        <f>VLOOKUP($A234,'NP-15'!$D$9:$G$316,3,FALSE)*($G234+$H234)/$K234+VLOOKUP($A234,'NP-15'!$M$9:$T$287,7,FALSE)*($I234+$J234)/$K234</f>
        <v>56.678225806451607</v>
      </c>
      <c r="Q234" s="35">
        <f>VLOOKUP($A234,'SP-15'!$D$9:$K$316,7,FALSE)</f>
        <v>34.305078134571659</v>
      </c>
      <c r="R234" s="35">
        <f>VLOOKUP($A234,'NP-15'!$D$9:$K$316,7,FALSE)</f>
        <v>39.450000000000003</v>
      </c>
      <c r="T234" s="35">
        <f t="shared" si="33"/>
        <v>53.726209677419348</v>
      </c>
      <c r="U234" s="35">
        <f t="shared" si="34"/>
        <v>36.877539067285831</v>
      </c>
    </row>
    <row r="235" spans="1:21">
      <c r="A235" s="102">
        <f t="shared" si="35"/>
        <v>43497</v>
      </c>
      <c r="B235" s="18">
        <f t="shared" si="27"/>
        <v>2019</v>
      </c>
      <c r="C235" s="18">
        <f t="shared" si="28"/>
        <v>2</v>
      </c>
      <c r="D235" s="18">
        <f t="shared" si="29"/>
        <v>1</v>
      </c>
      <c r="E235" s="97">
        <f>VLOOKUP($A235,'NP-15'!$A$3:$B$279,2,FALSE)</f>
        <v>6.6189426268481996E-2</v>
      </c>
      <c r="F235" s="98">
        <f t="shared" ca="1" si="30"/>
        <v>0.30431854365819105</v>
      </c>
      <c r="G235" s="53">
        <v>20</v>
      </c>
      <c r="H235" s="103">
        <v>4</v>
      </c>
      <c r="I235" s="103">
        <v>4</v>
      </c>
      <c r="J235" s="103">
        <v>0</v>
      </c>
      <c r="K235" s="104">
        <v>28</v>
      </c>
      <c r="L235">
        <f t="shared" si="31"/>
        <v>448</v>
      </c>
      <c r="M235">
        <f t="shared" si="32"/>
        <v>224</v>
      </c>
      <c r="O235" s="35">
        <f>VLOOKUP($A235,'SP-15'!$D$9:$G$316,3,FALSE)*($G235+$H235)/$K235+VLOOKUP($A235,'SP-15'!$M$9:$T$287,7,FALSE)*($I235+$J235)/$K235</f>
        <v>50.421545320721251</v>
      </c>
      <c r="P235" s="35">
        <f>VLOOKUP($A235,'NP-15'!$D$9:$G$316,3,FALSE)*($G235+$H235)/$K235+VLOOKUP($A235,'NP-15'!$M$9:$T$287,7,FALSE)*($I235+$J235)/$K235</f>
        <v>53.903571428571425</v>
      </c>
      <c r="Q235" s="35">
        <f>VLOOKUP($A235,'SP-15'!$D$9:$K$316,7,FALSE)</f>
        <v>33.355078134571656</v>
      </c>
      <c r="R235" s="35">
        <f>VLOOKUP($A235,'NP-15'!$D$9:$K$316,7,FALSE)</f>
        <v>38.450000000000003</v>
      </c>
      <c r="T235" s="35">
        <f t="shared" si="33"/>
        <v>52.162558374646338</v>
      </c>
      <c r="U235" s="35">
        <f t="shared" si="34"/>
        <v>35.902539067285829</v>
      </c>
    </row>
    <row r="236" spans="1:21">
      <c r="A236" s="102">
        <f t="shared" si="35"/>
        <v>43525</v>
      </c>
      <c r="B236" s="18">
        <f t="shared" si="27"/>
        <v>2019</v>
      </c>
      <c r="C236" s="18">
        <f t="shared" si="28"/>
        <v>3</v>
      </c>
      <c r="D236" s="18">
        <f t="shared" si="29"/>
        <v>1</v>
      </c>
      <c r="E236" s="97">
        <f>VLOOKUP($A236,'NP-15'!$A$3:$B$279,2,FALSE)</f>
        <v>6.6205279986562005E-2</v>
      </c>
      <c r="F236" s="98">
        <f t="shared" ca="1" si="30"/>
        <v>0.30255605489418153</v>
      </c>
      <c r="G236" s="53">
        <v>21</v>
      </c>
      <c r="H236" s="103">
        <v>5</v>
      </c>
      <c r="I236" s="103">
        <v>5</v>
      </c>
      <c r="J236" s="103">
        <v>0</v>
      </c>
      <c r="K236" s="104">
        <v>31</v>
      </c>
      <c r="L236">
        <f t="shared" si="31"/>
        <v>496</v>
      </c>
      <c r="M236">
        <f t="shared" si="32"/>
        <v>248</v>
      </c>
      <c r="O236" s="35">
        <f>VLOOKUP($A236,'SP-15'!$D$9:$G$316,3,FALSE)*($G236+$H236)/$K236+VLOOKUP($A236,'SP-15'!$M$9:$T$287,7,FALSE)*($I236+$J236)/$K236</f>
        <v>49.44402300138686</v>
      </c>
      <c r="P236" s="35">
        <f>VLOOKUP($A236,'NP-15'!$D$9:$G$316,3,FALSE)*($G236+$H236)/$K236+VLOOKUP($A236,'NP-15'!$M$9:$T$287,7,FALSE)*($I236+$J236)/$K236</f>
        <v>52.468548387096767</v>
      </c>
      <c r="Q236" s="35">
        <f>VLOOKUP($A236,'SP-15'!$D$9:$K$316,7,FALSE)</f>
        <v>33.355078134571656</v>
      </c>
      <c r="R236" s="35">
        <f>VLOOKUP($A236,'NP-15'!$D$9:$K$316,7,FALSE)</f>
        <v>36.450000000000003</v>
      </c>
      <c r="T236" s="35">
        <f t="shared" si="33"/>
        <v>50.956285694241814</v>
      </c>
      <c r="U236" s="35">
        <f t="shared" si="34"/>
        <v>34.902539067285829</v>
      </c>
    </row>
    <row r="237" spans="1:21">
      <c r="A237" s="102">
        <f t="shared" si="35"/>
        <v>43556</v>
      </c>
      <c r="B237" s="18">
        <f t="shared" si="27"/>
        <v>2019</v>
      </c>
      <c r="C237" s="18">
        <f t="shared" si="28"/>
        <v>4</v>
      </c>
      <c r="D237" s="18">
        <f t="shared" si="29"/>
        <v>2</v>
      </c>
      <c r="E237" s="97">
        <f>VLOOKUP($A237,'NP-15'!$A$3:$B$279,2,FALSE)</f>
        <v>6.6222832317389999E-2</v>
      </c>
      <c r="F237" s="98">
        <f t="shared" ca="1" si="30"/>
        <v>0.3008475291013058</v>
      </c>
      <c r="G237" s="53">
        <v>22</v>
      </c>
      <c r="H237" s="103">
        <v>4</v>
      </c>
      <c r="I237" s="103">
        <v>4</v>
      </c>
      <c r="J237" s="103">
        <v>0</v>
      </c>
      <c r="K237" s="104">
        <v>30</v>
      </c>
      <c r="L237">
        <f t="shared" si="31"/>
        <v>480</v>
      </c>
      <c r="M237">
        <f t="shared" si="32"/>
        <v>240</v>
      </c>
      <c r="O237" s="35">
        <f>VLOOKUP($A237,'SP-15'!$D$9:$G$316,3,FALSE)*($G237+$H237)/$K237+VLOOKUP($A237,'SP-15'!$M$9:$T$287,7,FALSE)*($I237+$J237)/$K237</f>
        <v>46.891666666666666</v>
      </c>
      <c r="P237" s="35">
        <f>VLOOKUP($A237,'NP-15'!$D$9:$G$316,3,FALSE)*($G237+$H237)/$K237+VLOOKUP($A237,'NP-15'!$M$9:$T$287,7,FALSE)*($I237+$J237)/$K237</f>
        <v>50.339999999999996</v>
      </c>
      <c r="Q237" s="35">
        <f>VLOOKUP($A237,'SP-15'!$D$9:$K$316,7,FALSE)</f>
        <v>32.732324685025468</v>
      </c>
      <c r="R237" s="35">
        <f>VLOOKUP($A237,'NP-15'!$D$9:$K$316,7,FALSE)</f>
        <v>36.450000000000003</v>
      </c>
      <c r="T237" s="35">
        <f t="shared" si="33"/>
        <v>48.615833333333327</v>
      </c>
      <c r="U237" s="35">
        <f t="shared" si="34"/>
        <v>34.591162342512732</v>
      </c>
    </row>
    <row r="238" spans="1:21">
      <c r="A238" s="102">
        <f t="shared" si="35"/>
        <v>43586</v>
      </c>
      <c r="B238" s="18">
        <f t="shared" si="27"/>
        <v>2019</v>
      </c>
      <c r="C238" s="18">
        <f t="shared" si="28"/>
        <v>5</v>
      </c>
      <c r="D238" s="18">
        <f t="shared" si="29"/>
        <v>2</v>
      </c>
      <c r="E238" s="97">
        <f>VLOOKUP($A238,'NP-15'!$A$3:$B$279,2,FALSE)</f>
        <v>6.6239818444096002E-2</v>
      </c>
      <c r="F238" s="98">
        <f t="shared" ca="1" si="30"/>
        <v>0.2990974847515952</v>
      </c>
      <c r="G238" s="53">
        <v>22</v>
      </c>
      <c r="H238" s="103">
        <v>4</v>
      </c>
      <c r="I238" s="103">
        <v>4</v>
      </c>
      <c r="J238" s="103">
        <v>1</v>
      </c>
      <c r="K238" s="104">
        <v>31</v>
      </c>
      <c r="L238">
        <f t="shared" si="31"/>
        <v>496</v>
      </c>
      <c r="M238">
        <f t="shared" si="32"/>
        <v>248</v>
      </c>
      <c r="O238" s="35">
        <f>VLOOKUP($A238,'SP-15'!$D$9:$G$316,3,FALSE)*($G238+$H238)/$K238+VLOOKUP($A238,'SP-15'!$M$9:$T$287,7,FALSE)*($I238+$J238)/$K238</f>
        <v>50.083593642704869</v>
      </c>
      <c r="P238" s="35">
        <f>VLOOKUP($A238,'NP-15'!$D$9:$G$316,3,FALSE)*($G238+$H238)/$K238+VLOOKUP($A238,'NP-15'!$M$9:$T$287,7,FALSE)*($I238+$J238)/$K238</f>
        <v>52.130645161290325</v>
      </c>
      <c r="Q238" s="35">
        <f>VLOOKUP($A238,'SP-15'!$D$9:$K$316,7,FALSE)</f>
        <v>32.732324685025468</v>
      </c>
      <c r="R238" s="35">
        <f>VLOOKUP($A238,'NP-15'!$D$9:$K$316,7,FALSE)</f>
        <v>32.450000000000003</v>
      </c>
      <c r="T238" s="35">
        <f t="shared" si="33"/>
        <v>51.107119401997593</v>
      </c>
      <c r="U238" s="35">
        <f t="shared" si="34"/>
        <v>32.591162342512732</v>
      </c>
    </row>
    <row r="239" spans="1:21">
      <c r="A239" s="102">
        <f t="shared" si="35"/>
        <v>43617</v>
      </c>
      <c r="B239" s="18">
        <f t="shared" si="27"/>
        <v>2019</v>
      </c>
      <c r="C239" s="18">
        <f t="shared" si="28"/>
        <v>6</v>
      </c>
      <c r="D239" s="18">
        <f t="shared" si="29"/>
        <v>2</v>
      </c>
      <c r="E239" s="97">
        <f>VLOOKUP($A239,'NP-15'!$A$3:$B$279,2,FALSE)</f>
        <v>6.6257370775125002E-2</v>
      </c>
      <c r="F239" s="98">
        <f t="shared" ca="1" si="30"/>
        <v>0.29740683044345023</v>
      </c>
      <c r="G239" s="53">
        <v>20</v>
      </c>
      <c r="H239" s="103">
        <v>5</v>
      </c>
      <c r="I239" s="103">
        <v>5</v>
      </c>
      <c r="J239" s="103">
        <v>0</v>
      </c>
      <c r="K239" s="104">
        <v>30</v>
      </c>
      <c r="L239">
        <f t="shared" si="31"/>
        <v>480</v>
      </c>
      <c r="M239">
        <f t="shared" si="32"/>
        <v>240</v>
      </c>
      <c r="O239" s="35">
        <f>VLOOKUP($A239,'SP-15'!$D$9:$G$316,3,FALSE)*($G239+$H239)/$K239+VLOOKUP($A239,'SP-15'!$M$9:$T$287,7,FALSE)*($I239+$J239)/$K239</f>
        <v>66.418210458331274</v>
      </c>
      <c r="P239" s="35">
        <f>VLOOKUP($A239,'NP-15'!$D$9:$G$316,3,FALSE)*($G239+$H239)/$K239+VLOOKUP($A239,'NP-15'!$M$9:$T$287,7,FALSE)*($I239+$J239)/$K239</f>
        <v>58.475000000000001</v>
      </c>
      <c r="Q239" s="35">
        <f>VLOOKUP($A239,'SP-15'!$D$9:$K$316,7,FALSE)</f>
        <v>30.732324685025468</v>
      </c>
      <c r="R239" s="35">
        <f>VLOOKUP($A239,'NP-15'!$D$9:$K$316,7,FALSE)</f>
        <v>35.450000000000003</v>
      </c>
      <c r="T239" s="35">
        <f t="shared" si="33"/>
        <v>62.446605229165641</v>
      </c>
      <c r="U239" s="35">
        <f t="shared" si="34"/>
        <v>33.091162342512732</v>
      </c>
    </row>
    <row r="240" spans="1:21">
      <c r="A240" s="102">
        <f t="shared" si="35"/>
        <v>43647</v>
      </c>
      <c r="B240" s="18">
        <f t="shared" si="27"/>
        <v>2019</v>
      </c>
      <c r="C240" s="18">
        <f t="shared" si="28"/>
        <v>7</v>
      </c>
      <c r="D240" s="18">
        <f t="shared" si="29"/>
        <v>3</v>
      </c>
      <c r="E240" s="97">
        <f>VLOOKUP($A240,'NP-15'!$A$3:$B$279,2,FALSE)</f>
        <v>6.6274356902024018E-2</v>
      </c>
      <c r="F240" s="98">
        <f t="shared" ca="1" si="30"/>
        <v>0.29567515146452122</v>
      </c>
      <c r="G240" s="53">
        <v>22</v>
      </c>
      <c r="H240" s="103">
        <v>4</v>
      </c>
      <c r="I240" s="103">
        <v>4</v>
      </c>
      <c r="J240" s="103">
        <v>1</v>
      </c>
      <c r="K240" s="104">
        <v>31</v>
      </c>
      <c r="L240">
        <f t="shared" si="31"/>
        <v>496</v>
      </c>
      <c r="M240">
        <f t="shared" si="32"/>
        <v>248</v>
      </c>
      <c r="O240" s="35">
        <f>VLOOKUP($A240,'SP-15'!$D$9:$G$316,3,FALSE)*($G240+$H240)/$K240+VLOOKUP($A240,'SP-15'!$M$9:$T$287,7,FALSE)*($I240+$J240)/$K240</f>
        <v>79.326612903225808</v>
      </c>
      <c r="P240" s="35">
        <f>VLOOKUP($A240,'NP-15'!$D$9:$G$316,3,FALSE)*($G240+$H240)/$K240+VLOOKUP($A240,'NP-15'!$M$9:$T$287,7,FALSE)*($I240+$J240)/$K240</f>
        <v>76.5625</v>
      </c>
      <c r="Q240" s="35">
        <f>VLOOKUP($A240,'SP-15'!$D$9:$K$316,7,FALSE)</f>
        <v>43.709596171617548</v>
      </c>
      <c r="R240" s="35">
        <f>VLOOKUP($A240,'NP-15'!$D$9:$K$316,7,FALSE)</f>
        <v>40.049999999999997</v>
      </c>
      <c r="T240" s="35">
        <f t="shared" si="33"/>
        <v>77.944556451612897</v>
      </c>
      <c r="U240" s="35">
        <f t="shared" si="34"/>
        <v>41.879798085808773</v>
      </c>
    </row>
    <row r="241" spans="1:21">
      <c r="A241" s="102">
        <f t="shared" si="35"/>
        <v>43678</v>
      </c>
      <c r="B241" s="18">
        <f t="shared" si="27"/>
        <v>2019</v>
      </c>
      <c r="C241" s="18">
        <f t="shared" si="28"/>
        <v>8</v>
      </c>
      <c r="D241" s="18">
        <f t="shared" si="29"/>
        <v>3</v>
      </c>
      <c r="E241" s="97">
        <f>VLOOKUP($A241,'NP-15'!$A$3:$B$279,2,FALSE)</f>
        <v>6.6291909233254009E-2</v>
      </c>
      <c r="F241" s="98">
        <f t="shared" ca="1" si="30"/>
        <v>0.29394971136755843</v>
      </c>
      <c r="G241" s="53">
        <v>22</v>
      </c>
      <c r="H241" s="103">
        <v>5</v>
      </c>
      <c r="I241" s="103">
        <v>4</v>
      </c>
      <c r="J241" s="103">
        <v>0</v>
      </c>
      <c r="K241" s="104">
        <v>31</v>
      </c>
      <c r="L241">
        <f t="shared" si="31"/>
        <v>496</v>
      </c>
      <c r="M241">
        <f t="shared" si="32"/>
        <v>248</v>
      </c>
      <c r="O241" s="35">
        <f>VLOOKUP($A241,'SP-15'!$D$9:$G$316,3,FALSE)*($G241+$H241)/$K241+VLOOKUP($A241,'SP-15'!$M$9:$T$287,7,FALSE)*($I241+$J241)/$K241</f>
        <v>82.868968811065059</v>
      </c>
      <c r="P241" s="35">
        <f>VLOOKUP($A241,'NP-15'!$D$9:$G$316,3,FALSE)*($G241+$H241)/$K241+VLOOKUP($A241,'NP-15'!$M$9:$T$287,7,FALSE)*($I241+$J241)/$K241</f>
        <v>89.467741935483872</v>
      </c>
      <c r="Q241" s="35">
        <f>VLOOKUP($A241,'SP-15'!$D$9:$K$316,7,FALSE)</f>
        <v>47.709596171617548</v>
      </c>
      <c r="R241" s="35">
        <f>VLOOKUP($A241,'NP-15'!$D$9:$K$316,7,FALSE)</f>
        <v>42.05</v>
      </c>
      <c r="T241" s="35">
        <f t="shared" si="33"/>
        <v>86.168355373274466</v>
      </c>
      <c r="U241" s="35">
        <f t="shared" si="34"/>
        <v>44.879798085808773</v>
      </c>
    </row>
    <row r="242" spans="1:21">
      <c r="A242" s="102">
        <f t="shared" si="35"/>
        <v>43709</v>
      </c>
      <c r="B242" s="18">
        <f t="shared" si="27"/>
        <v>2019</v>
      </c>
      <c r="C242" s="18">
        <f t="shared" si="28"/>
        <v>9</v>
      </c>
      <c r="D242" s="18">
        <f t="shared" si="29"/>
        <v>3</v>
      </c>
      <c r="E242" s="97">
        <f>VLOOKUP($A242,'NP-15'!$A$3:$B$279,2,FALSE)</f>
        <v>6.6309461564586031E-2</v>
      </c>
      <c r="F242" s="98">
        <f t="shared" ca="1" si="30"/>
        <v>0.29228569605760357</v>
      </c>
      <c r="G242" s="53">
        <v>20</v>
      </c>
      <c r="H242" s="103">
        <v>4</v>
      </c>
      <c r="I242" s="103">
        <v>5</v>
      </c>
      <c r="J242" s="103">
        <v>1</v>
      </c>
      <c r="K242" s="104">
        <v>30</v>
      </c>
      <c r="L242">
        <f t="shared" si="31"/>
        <v>480</v>
      </c>
      <c r="M242">
        <f t="shared" si="32"/>
        <v>240</v>
      </c>
      <c r="O242" s="35">
        <f>VLOOKUP($A242,'SP-15'!$D$9:$G$316,3,FALSE)*($G242+$H242)/$K242+VLOOKUP($A242,'SP-15'!$M$9:$T$287,7,FALSE)*($I242+$J242)/$K242</f>
        <v>75.549704382862188</v>
      </c>
      <c r="P242" s="35">
        <f>VLOOKUP($A242,'NP-15'!$D$9:$G$316,3,FALSE)*($G242+$H242)/$K242+VLOOKUP($A242,'NP-15'!$M$9:$T$287,7,FALSE)*($I242+$J242)/$K242</f>
        <v>77.887499999999989</v>
      </c>
      <c r="Q242" s="35">
        <f>VLOOKUP($A242,'SP-15'!$D$9:$K$316,7,FALSE)</f>
        <v>44.709596171617548</v>
      </c>
      <c r="R242" s="35">
        <f>VLOOKUP($A242,'NP-15'!$D$9:$K$316,7,FALSE)</f>
        <v>40.049999999999997</v>
      </c>
      <c r="T242" s="35">
        <f t="shared" si="33"/>
        <v>76.718602191431088</v>
      </c>
      <c r="U242" s="35">
        <f t="shared" si="34"/>
        <v>42.379798085808773</v>
      </c>
    </row>
    <row r="243" spans="1:21">
      <c r="A243" s="102">
        <f t="shared" si="35"/>
        <v>43739</v>
      </c>
      <c r="B243" s="18">
        <f t="shared" si="27"/>
        <v>2019</v>
      </c>
      <c r="C243" s="18">
        <f t="shared" si="28"/>
        <v>10</v>
      </c>
      <c r="D243" s="18">
        <f t="shared" si="29"/>
        <v>4</v>
      </c>
      <c r="E243" s="97">
        <f>VLOOKUP($A243,'NP-15'!$A$3:$B$279,2,FALSE)</f>
        <v>6.6326447691779006E-2</v>
      </c>
      <c r="F243" s="98">
        <f t="shared" ca="1" si="30"/>
        <v>0.29058139076364164</v>
      </c>
      <c r="G243" s="53">
        <v>23</v>
      </c>
      <c r="H243" s="103">
        <v>4</v>
      </c>
      <c r="I243" s="103">
        <v>4</v>
      </c>
      <c r="J243" s="103">
        <v>0</v>
      </c>
      <c r="K243" s="104">
        <v>31</v>
      </c>
      <c r="L243">
        <f t="shared" si="31"/>
        <v>496</v>
      </c>
      <c r="M243">
        <f t="shared" si="32"/>
        <v>248</v>
      </c>
      <c r="O243" s="35">
        <f>VLOOKUP($A243,'SP-15'!$D$9:$G$316,3,FALSE)*($G243+$H243)/$K243+VLOOKUP($A243,'SP-15'!$M$9:$T$287,7,FALSE)*($I243+$J243)/$K243</f>
        <v>58.935483870967744</v>
      </c>
      <c r="P243" s="35">
        <f>VLOOKUP($A243,'NP-15'!$D$9:$G$316,3,FALSE)*($G243+$H243)/$K243+VLOOKUP($A243,'NP-15'!$M$9:$T$287,7,FALSE)*($I243+$J243)/$K243</f>
        <v>56.612903225806448</v>
      </c>
      <c r="Q243" s="35">
        <f>VLOOKUP($A243,'SP-15'!$D$9:$K$316,7,FALSE)</f>
        <v>38.372110491051998</v>
      </c>
      <c r="R243" s="35">
        <f>VLOOKUP($A243,'NP-15'!$D$9:$K$316,7,FALSE)</f>
        <v>38.450000000000003</v>
      </c>
      <c r="T243" s="35">
        <f t="shared" si="33"/>
        <v>57.774193548387096</v>
      </c>
      <c r="U243" s="35">
        <f t="shared" si="34"/>
        <v>38.411055245526001</v>
      </c>
    </row>
    <row r="244" spans="1:21">
      <c r="A244" s="102">
        <f t="shared" si="35"/>
        <v>43770</v>
      </c>
      <c r="B244" s="18">
        <f t="shared" si="27"/>
        <v>2019</v>
      </c>
      <c r="C244" s="18">
        <f t="shared" si="28"/>
        <v>11</v>
      </c>
      <c r="D244" s="18">
        <f t="shared" si="29"/>
        <v>4</v>
      </c>
      <c r="E244" s="97">
        <f>VLOOKUP($A244,'NP-15'!$A$3:$B$279,2,FALSE)</f>
        <v>6.6344000023312019E-2</v>
      </c>
      <c r="F244" s="98">
        <f t="shared" ca="1" si="30"/>
        <v>0.28893483151989541</v>
      </c>
      <c r="G244" s="53">
        <v>20</v>
      </c>
      <c r="H244" s="103">
        <v>5</v>
      </c>
      <c r="I244" s="103">
        <v>4</v>
      </c>
      <c r="J244" s="103">
        <v>1</v>
      </c>
      <c r="K244" s="104">
        <v>30</v>
      </c>
      <c r="L244">
        <f t="shared" si="31"/>
        <v>480</v>
      </c>
      <c r="M244">
        <f t="shared" si="32"/>
        <v>240</v>
      </c>
      <c r="O244" s="35">
        <f>VLOOKUP($A244,'SP-15'!$D$9:$G$316,3,FALSE)*($G244+$H244)/$K244+VLOOKUP($A244,'SP-15'!$M$9:$T$287,7,FALSE)*($I244+$J244)/$K244</f>
        <v>48.673807022128571</v>
      </c>
      <c r="P244" s="35">
        <f>VLOOKUP($A244,'NP-15'!$D$9:$G$316,3,FALSE)*($G244+$H244)/$K244+VLOOKUP($A244,'NP-15'!$M$9:$T$287,7,FALSE)*($I244+$J244)/$K244</f>
        <v>54.63333333333334</v>
      </c>
      <c r="Q244" s="35">
        <f>VLOOKUP($A244,'SP-15'!$D$9:$K$316,7,FALSE)</f>
        <v>33.372110491051998</v>
      </c>
      <c r="R244" s="35">
        <f>VLOOKUP($A244,'NP-15'!$D$9:$K$316,7,FALSE)</f>
        <v>35.450000000000003</v>
      </c>
      <c r="T244" s="35">
        <f t="shared" si="33"/>
        <v>51.653570177730955</v>
      </c>
      <c r="U244" s="35">
        <f t="shared" si="34"/>
        <v>34.411055245526001</v>
      </c>
    </row>
    <row r="245" spans="1:21">
      <c r="A245" s="102">
        <f t="shared" si="35"/>
        <v>43800</v>
      </c>
      <c r="B245" s="18">
        <f t="shared" si="27"/>
        <v>2019</v>
      </c>
      <c r="C245" s="18">
        <f t="shared" si="28"/>
        <v>12</v>
      </c>
      <c r="D245" s="18">
        <f t="shared" si="29"/>
        <v>4</v>
      </c>
      <c r="E245" s="97">
        <f>VLOOKUP($A245,'NP-15'!$A$3:$B$279,2,FALSE)</f>
        <v>6.636098615069902E-2</v>
      </c>
      <c r="F245" s="98">
        <f t="shared" ca="1" si="30"/>
        <v>0.28724846274196003</v>
      </c>
      <c r="G245" s="53">
        <v>21</v>
      </c>
      <c r="H245" s="103">
        <v>4</v>
      </c>
      <c r="I245" s="103">
        <v>5</v>
      </c>
      <c r="J245" s="103">
        <v>1</v>
      </c>
      <c r="K245" s="104">
        <v>31</v>
      </c>
      <c r="L245">
        <f t="shared" si="31"/>
        <v>496</v>
      </c>
      <c r="M245">
        <f t="shared" si="32"/>
        <v>248</v>
      </c>
      <c r="O245" s="35">
        <f>VLOOKUP($A245,'SP-15'!$D$9:$G$316,3,FALSE)*($G245+$H245)/$K245+VLOOKUP($A245,'SP-15'!$M$9:$T$287,7,FALSE)*($I245+$J245)/$K245</f>
        <v>47.677497014960771</v>
      </c>
      <c r="P245" s="35">
        <f>VLOOKUP($A245,'NP-15'!$D$9:$G$316,3,FALSE)*($G245+$H245)/$K245+VLOOKUP($A245,'NP-15'!$M$9:$T$287,7,FALSE)*($I245+$J245)/$K245</f>
        <v>54.009677419354837</v>
      </c>
      <c r="Q245" s="35">
        <f>VLOOKUP($A245,'SP-15'!$D$9:$K$316,7,FALSE)</f>
        <v>33.372110491051998</v>
      </c>
      <c r="R245" s="35">
        <f>VLOOKUP($A245,'NP-15'!$D$9:$K$316,7,FALSE)</f>
        <v>35.450000000000003</v>
      </c>
      <c r="T245" s="35">
        <f t="shared" si="33"/>
        <v>50.843587217157804</v>
      </c>
      <c r="U245" s="35">
        <f t="shared" si="34"/>
        <v>34.411055245526001</v>
      </c>
    </row>
    <row r="246" spans="1:21">
      <c r="A246" s="102">
        <f t="shared" si="35"/>
        <v>43831</v>
      </c>
      <c r="B246" s="18">
        <f t="shared" si="27"/>
        <v>2020</v>
      </c>
      <c r="C246" s="18">
        <f t="shared" si="28"/>
        <v>1</v>
      </c>
      <c r="D246" s="18">
        <f t="shared" si="29"/>
        <v>1</v>
      </c>
      <c r="E246" s="97">
        <f>VLOOKUP($A246,'NP-15'!$A$3:$B$279,2,FALSE)</f>
        <v>6.6378538482432012E-2</v>
      </c>
      <c r="F246" s="98">
        <f t="shared" ca="1" si="30"/>
        <v>0.28556813670167591</v>
      </c>
      <c r="G246" s="53">
        <v>22</v>
      </c>
      <c r="H246" s="103">
        <v>4</v>
      </c>
      <c r="I246" s="103">
        <v>4</v>
      </c>
      <c r="J246" s="103">
        <v>1</v>
      </c>
      <c r="K246" s="104">
        <v>31</v>
      </c>
      <c r="L246">
        <f t="shared" si="31"/>
        <v>496</v>
      </c>
      <c r="M246">
        <f t="shared" si="32"/>
        <v>248</v>
      </c>
      <c r="O246" s="35">
        <f>VLOOKUP($A246,'SP-15'!$D$9:$G$316,3,FALSE)*($G246+$H246)/$K246+VLOOKUP($A246,'SP-15'!$M$9:$T$287,7,FALSE)*($I246+$J246)/$K246</f>
        <v>51.014112903225808</v>
      </c>
      <c r="P246" s="35">
        <f>VLOOKUP($A246,'NP-15'!$D$9:$G$316,3,FALSE)*($G246+$H246)/$K246+VLOOKUP($A246,'NP-15'!$M$9:$T$287,7,FALSE)*($I246+$J246)/$K246</f>
        <v>56.726209677419355</v>
      </c>
      <c r="Q246" s="35">
        <f>VLOOKUP($A246,'SP-15'!$D$9:$K$316,7,FALSE)</f>
        <v>34.555078134571659</v>
      </c>
      <c r="R246" s="35">
        <f>VLOOKUP($A246,'NP-15'!$D$9:$K$316,7,FALSE)</f>
        <v>39.450000000000003</v>
      </c>
      <c r="T246" s="35">
        <f t="shared" si="33"/>
        <v>53.870161290322585</v>
      </c>
      <c r="U246" s="35">
        <f t="shared" si="34"/>
        <v>37.002539067285831</v>
      </c>
    </row>
    <row r="247" spans="1:21">
      <c r="A247" s="102">
        <f t="shared" si="35"/>
        <v>43862</v>
      </c>
      <c r="B247" s="18">
        <f t="shared" si="27"/>
        <v>2020</v>
      </c>
      <c r="C247" s="18">
        <f t="shared" si="28"/>
        <v>2</v>
      </c>
      <c r="D247" s="18">
        <f t="shared" si="29"/>
        <v>1</v>
      </c>
      <c r="E247" s="97">
        <f>VLOOKUP($A247,'NP-15'!$A$3:$B$279,2,FALSE)</f>
        <v>6.6396090814267991E-2</v>
      </c>
      <c r="F247" s="98">
        <f t="shared" ca="1" si="30"/>
        <v>0.28399837910456971</v>
      </c>
      <c r="G247" s="53">
        <v>20</v>
      </c>
      <c r="H247" s="103">
        <v>5</v>
      </c>
      <c r="I247" s="103">
        <v>4</v>
      </c>
      <c r="J247" s="103">
        <v>0</v>
      </c>
      <c r="K247" s="104">
        <v>29</v>
      </c>
      <c r="L247">
        <f t="shared" si="31"/>
        <v>464</v>
      </c>
      <c r="M247">
        <f t="shared" si="32"/>
        <v>232</v>
      </c>
      <c r="O247" s="35">
        <f>VLOOKUP($A247,'SP-15'!$D$9:$G$316,3,FALSE)*($G247+$H247)/$K247+VLOOKUP($A247,'SP-15'!$M$9:$T$287,7,FALSE)*($I247+$J247)/$K247</f>
        <v>50.612854315688558</v>
      </c>
      <c r="P247" s="35">
        <f>VLOOKUP($A247,'NP-15'!$D$9:$G$316,3,FALSE)*($G247+$H247)/$K247+VLOOKUP($A247,'NP-15'!$M$9:$T$287,7,FALSE)*($I247+$J247)/$K247</f>
        <v>53.91724137931034</v>
      </c>
      <c r="Q247" s="35">
        <f>VLOOKUP($A247,'SP-15'!$D$9:$K$316,7,FALSE)</f>
        <v>33.605078134571656</v>
      </c>
      <c r="R247" s="35">
        <f>VLOOKUP($A247,'NP-15'!$D$9:$K$316,7,FALSE)</f>
        <v>38.450000000000003</v>
      </c>
      <c r="T247" s="35">
        <f t="shared" si="33"/>
        <v>52.265047847499446</v>
      </c>
      <c r="U247" s="35">
        <f t="shared" si="34"/>
        <v>36.027539067285829</v>
      </c>
    </row>
    <row r="248" spans="1:21">
      <c r="A248" s="102">
        <f t="shared" si="35"/>
        <v>43891</v>
      </c>
      <c r="B248" s="18">
        <f t="shared" si="27"/>
        <v>2020</v>
      </c>
      <c r="C248" s="18">
        <f t="shared" si="28"/>
        <v>3</v>
      </c>
      <c r="D248" s="18">
        <f t="shared" si="29"/>
        <v>1</v>
      </c>
      <c r="E248" s="97">
        <f>VLOOKUP($A248,'NP-15'!$A$3:$B$279,2,FALSE)</f>
        <v>6.6412510737690014E-2</v>
      </c>
      <c r="F248" s="98">
        <f t="shared" ca="1" si="30"/>
        <v>0.28234145448389886</v>
      </c>
      <c r="G248" s="53">
        <v>22</v>
      </c>
      <c r="H248" s="103">
        <v>4</v>
      </c>
      <c r="I248" s="103">
        <v>5</v>
      </c>
      <c r="J248" s="103">
        <v>0</v>
      </c>
      <c r="K248" s="104">
        <v>31</v>
      </c>
      <c r="L248">
        <f t="shared" si="31"/>
        <v>496</v>
      </c>
      <c r="M248">
        <f t="shared" si="32"/>
        <v>248</v>
      </c>
      <c r="O248" s="35">
        <f>VLOOKUP($A248,'SP-15'!$D$9:$G$316,3,FALSE)*($G248+$H248)/$K248+VLOOKUP($A248,'SP-15'!$M$9:$T$287,7,FALSE)*($I248+$J248)/$K248</f>
        <v>49.661566890392052</v>
      </c>
      <c r="P248" s="35">
        <f>VLOOKUP($A248,'NP-15'!$D$9:$G$316,3,FALSE)*($G248+$H248)/$K248+VLOOKUP($A248,'NP-15'!$M$9:$T$287,7,FALSE)*($I248+$J248)/$K248</f>
        <v>52.516532258064515</v>
      </c>
      <c r="Q248" s="35">
        <f>VLOOKUP($A248,'SP-15'!$D$9:$K$316,7,FALSE)</f>
        <v>33.605078134571656</v>
      </c>
      <c r="R248" s="35">
        <f>VLOOKUP($A248,'NP-15'!$D$9:$K$316,7,FALSE)</f>
        <v>36.450000000000003</v>
      </c>
      <c r="T248" s="35">
        <f t="shared" si="33"/>
        <v>51.089049574228284</v>
      </c>
      <c r="U248" s="35">
        <f t="shared" si="34"/>
        <v>35.027539067285829</v>
      </c>
    </row>
    <row r="249" spans="1:21">
      <c r="A249" s="102">
        <f t="shared" si="35"/>
        <v>43922</v>
      </c>
      <c r="B249" s="18">
        <f t="shared" si="27"/>
        <v>2020</v>
      </c>
      <c r="C249" s="18">
        <f t="shared" si="28"/>
        <v>4</v>
      </c>
      <c r="D249" s="18">
        <f t="shared" si="29"/>
        <v>2</v>
      </c>
      <c r="E249" s="97">
        <f>VLOOKUP($A249,'NP-15'!$A$3:$B$279,2,FALSE)</f>
        <v>6.6430063069723003E-2</v>
      </c>
      <c r="F249" s="98">
        <f t="shared" ca="1" si="30"/>
        <v>0.2807376845430315</v>
      </c>
      <c r="G249" s="53">
        <v>22</v>
      </c>
      <c r="H249" s="103">
        <v>4</v>
      </c>
      <c r="I249" s="103">
        <v>4</v>
      </c>
      <c r="J249" s="103">
        <v>0</v>
      </c>
      <c r="K249" s="104">
        <v>30</v>
      </c>
      <c r="L249">
        <f t="shared" si="31"/>
        <v>480</v>
      </c>
      <c r="M249">
        <f t="shared" si="32"/>
        <v>240</v>
      </c>
      <c r="O249" s="35">
        <f>VLOOKUP($A249,'SP-15'!$D$9:$G$316,3,FALSE)*($G249+$H249)/$K249+VLOOKUP($A249,'SP-15'!$M$9:$T$287,7,FALSE)*($I249+$J249)/$K249</f>
        <v>47.133333333333333</v>
      </c>
      <c r="P249" s="35">
        <f>VLOOKUP($A249,'NP-15'!$D$9:$G$316,3,FALSE)*($G249+$H249)/$K249+VLOOKUP($A249,'NP-15'!$M$9:$T$287,7,FALSE)*($I249+$J249)/$K249</f>
        <v>50.388333333333343</v>
      </c>
      <c r="Q249" s="35">
        <f>VLOOKUP($A249,'SP-15'!$D$9:$K$316,7,FALSE)</f>
        <v>32.982324685025468</v>
      </c>
      <c r="R249" s="35">
        <f>VLOOKUP($A249,'NP-15'!$D$9:$K$316,7,FALSE)</f>
        <v>36.450000000000003</v>
      </c>
      <c r="T249" s="35">
        <f t="shared" si="33"/>
        <v>48.760833333333338</v>
      </c>
      <c r="U249" s="35">
        <f t="shared" si="34"/>
        <v>34.716162342512732</v>
      </c>
    </row>
    <row r="250" spans="1:21">
      <c r="A250" s="102">
        <f t="shared" si="35"/>
        <v>43952</v>
      </c>
      <c r="B250" s="18">
        <f t="shared" si="27"/>
        <v>2020</v>
      </c>
      <c r="C250" s="18">
        <f t="shared" si="28"/>
        <v>5</v>
      </c>
      <c r="D250" s="18">
        <f t="shared" si="29"/>
        <v>2</v>
      </c>
      <c r="E250" s="97">
        <f>VLOOKUP($A250,'NP-15'!$A$3:$B$279,2,FALSE)</f>
        <v>6.6447049197595004E-2</v>
      </c>
      <c r="F250" s="98">
        <f t="shared" ca="1" si="30"/>
        <v>0.27909527946083418</v>
      </c>
      <c r="G250" s="53">
        <v>20</v>
      </c>
      <c r="H250" s="103">
        <v>5</v>
      </c>
      <c r="I250" s="103">
        <v>5</v>
      </c>
      <c r="J250" s="103">
        <v>1</v>
      </c>
      <c r="K250" s="104">
        <v>31</v>
      </c>
      <c r="L250">
        <f t="shared" si="31"/>
        <v>496</v>
      </c>
      <c r="M250">
        <f t="shared" si="32"/>
        <v>248</v>
      </c>
      <c r="O250" s="35">
        <f>VLOOKUP($A250,'SP-15'!$D$9:$G$316,3,FALSE)*($G250+$H250)/$K250+VLOOKUP($A250,'SP-15'!$M$9:$T$287,7,FALSE)*($I250+$J250)/$K250</f>
        <v>50.307155594973381</v>
      </c>
      <c r="P250" s="35">
        <f>VLOOKUP($A250,'NP-15'!$D$9:$G$316,3,FALSE)*($G250+$H250)/$K250+VLOOKUP($A250,'NP-15'!$M$9:$T$287,7,FALSE)*($I250+$J250)/$K250</f>
        <v>52.244354838709675</v>
      </c>
      <c r="Q250" s="35">
        <f>VLOOKUP($A250,'SP-15'!$D$9:$K$316,7,FALSE)</f>
        <v>32.982324685025468</v>
      </c>
      <c r="R250" s="35">
        <f>VLOOKUP($A250,'NP-15'!$D$9:$K$316,7,FALSE)</f>
        <v>32.450000000000003</v>
      </c>
      <c r="T250" s="35">
        <f t="shared" si="33"/>
        <v>51.275755216841532</v>
      </c>
      <c r="U250" s="35">
        <f t="shared" si="34"/>
        <v>32.716162342512732</v>
      </c>
    </row>
    <row r="251" spans="1:21">
      <c r="A251" s="102">
        <f t="shared" si="35"/>
        <v>43983</v>
      </c>
      <c r="B251" s="18">
        <f t="shared" si="27"/>
        <v>2020</v>
      </c>
      <c r="C251" s="18">
        <f t="shared" si="28"/>
        <v>6</v>
      </c>
      <c r="D251" s="18">
        <f t="shared" si="29"/>
        <v>2</v>
      </c>
      <c r="E251" s="97">
        <f>VLOOKUP($A251,'NP-15'!$A$3:$B$279,2,FALSE)</f>
        <v>6.6464601529828013E-2</v>
      </c>
      <c r="F251" s="98">
        <f t="shared" ca="1" si="30"/>
        <v>0.27750840086728323</v>
      </c>
      <c r="G251" s="53">
        <v>22</v>
      </c>
      <c r="H251" s="103">
        <v>4</v>
      </c>
      <c r="I251" s="103">
        <v>4</v>
      </c>
      <c r="J251" s="103">
        <v>0</v>
      </c>
      <c r="K251" s="104">
        <v>30</v>
      </c>
      <c r="L251">
        <f t="shared" si="31"/>
        <v>480</v>
      </c>
      <c r="M251">
        <f t="shared" si="32"/>
        <v>240</v>
      </c>
      <c r="O251" s="35">
        <f>VLOOKUP($A251,'SP-15'!$D$9:$G$316,3,FALSE)*($G251+$H251)/$K251+VLOOKUP($A251,'SP-15'!$M$9:$T$287,7,FALSE)*($I251+$J251)/$K251</f>
        <v>66.562862011164995</v>
      </c>
      <c r="P251" s="35">
        <f>VLOOKUP($A251,'NP-15'!$D$9:$G$316,3,FALSE)*($G251+$H251)/$K251+VLOOKUP($A251,'NP-15'!$M$9:$T$287,7,FALSE)*($I251+$J251)/$K251</f>
        <v>58.588333333333338</v>
      </c>
      <c r="Q251" s="35">
        <f>VLOOKUP($A251,'SP-15'!$D$9:$K$316,7,FALSE)</f>
        <v>30.982324685025468</v>
      </c>
      <c r="R251" s="35">
        <f>VLOOKUP($A251,'NP-15'!$D$9:$K$316,7,FALSE)</f>
        <v>35.450000000000003</v>
      </c>
      <c r="T251" s="35">
        <f t="shared" si="33"/>
        <v>62.575597672249167</v>
      </c>
      <c r="U251" s="35">
        <f t="shared" si="34"/>
        <v>33.216162342512732</v>
      </c>
    </row>
    <row r="252" spans="1:21">
      <c r="A252" s="102">
        <f t="shared" si="35"/>
        <v>44013</v>
      </c>
      <c r="B252" s="18">
        <f t="shared" si="27"/>
        <v>2020</v>
      </c>
      <c r="C252" s="18">
        <f t="shared" si="28"/>
        <v>7</v>
      </c>
      <c r="D252" s="18">
        <f t="shared" si="29"/>
        <v>3</v>
      </c>
      <c r="E252" s="97">
        <f>VLOOKUP($A252,'NP-15'!$A$3:$B$279,2,FALSE)</f>
        <v>6.6481587657894012E-2</v>
      </c>
      <c r="F252" s="98">
        <f t="shared" ca="1" si="30"/>
        <v>0.27588334942172682</v>
      </c>
      <c r="G252" s="53">
        <v>23</v>
      </c>
      <c r="H252" s="103">
        <v>3</v>
      </c>
      <c r="I252" s="103">
        <v>4</v>
      </c>
      <c r="J252" s="103">
        <v>1</v>
      </c>
      <c r="K252" s="104">
        <v>31</v>
      </c>
      <c r="L252">
        <f t="shared" si="31"/>
        <v>496</v>
      </c>
      <c r="M252">
        <f t="shared" si="32"/>
        <v>248</v>
      </c>
      <c r="O252" s="35">
        <f>VLOOKUP($A252,'SP-15'!$D$9:$G$316,3,FALSE)*($G252+$H252)/$K252+VLOOKUP($A252,'SP-15'!$M$9:$T$287,7,FALSE)*($I252+$J252)/$K252</f>
        <v>79.566532258064512</v>
      </c>
      <c r="P252" s="35">
        <f>VLOOKUP($A252,'NP-15'!$D$9:$G$316,3,FALSE)*($G252+$H252)/$K252+VLOOKUP($A252,'NP-15'!$M$9:$T$287,7,FALSE)*($I252+$J252)/$K252</f>
        <v>76.610483870967741</v>
      </c>
      <c r="Q252" s="35">
        <f>VLOOKUP($A252,'SP-15'!$D$9:$K$316,7,FALSE)</f>
        <v>43.959596171617548</v>
      </c>
      <c r="R252" s="35">
        <f>VLOOKUP($A252,'NP-15'!$D$9:$K$316,7,FALSE)</f>
        <v>40.049999999999997</v>
      </c>
      <c r="T252" s="35">
        <f t="shared" si="33"/>
        <v>78.088508064516134</v>
      </c>
      <c r="U252" s="35">
        <f t="shared" si="34"/>
        <v>42.004798085808773</v>
      </c>
    </row>
    <row r="253" spans="1:21">
      <c r="A253" s="102">
        <f t="shared" si="35"/>
        <v>44044</v>
      </c>
      <c r="B253" s="18">
        <f t="shared" si="27"/>
        <v>2020</v>
      </c>
      <c r="C253" s="18">
        <f t="shared" si="28"/>
        <v>8</v>
      </c>
      <c r="D253" s="18">
        <f t="shared" si="29"/>
        <v>3</v>
      </c>
      <c r="E253" s="97">
        <f>VLOOKUP($A253,'NP-15'!$A$3:$B$279,2,FALSE)</f>
        <v>6.6499139990329012E-2</v>
      </c>
      <c r="F253" s="98">
        <f t="shared" ca="1" si="30"/>
        <v>0.27426407729867125</v>
      </c>
      <c r="G253" s="53">
        <v>21</v>
      </c>
      <c r="H253" s="103">
        <v>5</v>
      </c>
      <c r="I253" s="103">
        <v>5</v>
      </c>
      <c r="J253" s="103">
        <v>0</v>
      </c>
      <c r="K253" s="104">
        <v>31</v>
      </c>
      <c r="L253">
        <f t="shared" si="31"/>
        <v>496</v>
      </c>
      <c r="M253">
        <f t="shared" si="32"/>
        <v>248</v>
      </c>
      <c r="O253" s="35">
        <f>VLOOKUP($A253,'SP-15'!$D$9:$G$316,3,FALSE)*($G253+$H253)/$K253+VLOOKUP($A253,'SP-15'!$M$9:$T$287,7,FALSE)*($I253+$J253)/$K253</f>
        <v>83.246852526742344</v>
      </c>
      <c r="P253" s="35">
        <f>VLOOKUP($A253,'NP-15'!$D$9:$G$316,3,FALSE)*($G253+$H253)/$K253+VLOOKUP($A253,'NP-15'!$M$9:$T$287,7,FALSE)*($I253+$J253)/$K253</f>
        <v>89.570161290322574</v>
      </c>
      <c r="Q253" s="35">
        <f>VLOOKUP($A253,'SP-15'!$D$9:$K$316,7,FALSE)</f>
        <v>47.959596171617548</v>
      </c>
      <c r="R253" s="35">
        <f>VLOOKUP($A253,'NP-15'!$D$9:$K$316,7,FALSE)</f>
        <v>42.05</v>
      </c>
      <c r="T253" s="35">
        <f t="shared" si="33"/>
        <v>86.408506908532459</v>
      </c>
      <c r="U253" s="35">
        <f t="shared" si="34"/>
        <v>45.004798085808773</v>
      </c>
    </row>
    <row r="254" spans="1:21">
      <c r="A254" s="102">
        <f t="shared" si="35"/>
        <v>44075</v>
      </c>
      <c r="B254" s="18">
        <f t="shared" si="27"/>
        <v>2020</v>
      </c>
      <c r="C254" s="18">
        <f t="shared" si="28"/>
        <v>9</v>
      </c>
      <c r="D254" s="18">
        <f t="shared" si="29"/>
        <v>3</v>
      </c>
      <c r="E254" s="97">
        <f>VLOOKUP($A254,'NP-15'!$A$3:$B$279,2,FALSE)</f>
        <v>6.6516692322866014E-2</v>
      </c>
      <c r="F254" s="98">
        <f t="shared" ca="1" si="30"/>
        <v>0.27270237413457993</v>
      </c>
      <c r="G254" s="53">
        <v>21</v>
      </c>
      <c r="H254" s="103">
        <v>4</v>
      </c>
      <c r="I254" s="103">
        <v>4</v>
      </c>
      <c r="J254" s="103">
        <v>1</v>
      </c>
      <c r="K254" s="104">
        <v>30</v>
      </c>
      <c r="L254">
        <f t="shared" si="31"/>
        <v>480</v>
      </c>
      <c r="M254">
        <f t="shared" si="32"/>
        <v>240</v>
      </c>
      <c r="O254" s="35">
        <f>VLOOKUP($A254,'SP-15'!$D$9:$G$316,3,FALSE)*($G254+$H254)/$K254+VLOOKUP($A254,'SP-15'!$M$9:$T$287,7,FALSE)*($I254+$J254)/$K254</f>
        <v>75.71464404981414</v>
      </c>
      <c r="P254" s="35">
        <f>VLOOKUP($A254,'NP-15'!$D$9:$G$316,3,FALSE)*($G254+$H254)/$K254+VLOOKUP($A254,'NP-15'!$M$9:$T$287,7,FALSE)*($I254+$J254)/$K254</f>
        <v>77.829166666666666</v>
      </c>
      <c r="Q254" s="35">
        <f>VLOOKUP($A254,'SP-15'!$D$9:$K$316,7,FALSE)</f>
        <v>44.959596171617548</v>
      </c>
      <c r="R254" s="35">
        <f>VLOOKUP($A254,'NP-15'!$D$9:$K$316,7,FALSE)</f>
        <v>40.049999999999997</v>
      </c>
      <c r="T254" s="35">
        <f t="shared" si="33"/>
        <v>76.771905358240403</v>
      </c>
      <c r="U254" s="35">
        <f t="shared" si="34"/>
        <v>42.504798085808773</v>
      </c>
    </row>
    <row r="255" spans="1:21">
      <c r="A255" s="102">
        <f t="shared" si="35"/>
        <v>44105</v>
      </c>
      <c r="B255" s="18">
        <f t="shared" si="27"/>
        <v>2020</v>
      </c>
      <c r="C255" s="18">
        <f t="shared" si="28"/>
        <v>10</v>
      </c>
      <c r="D255" s="18">
        <f t="shared" si="29"/>
        <v>4</v>
      </c>
      <c r="E255" s="97">
        <f>VLOOKUP($A255,'NP-15'!$A$3:$B$279,2,FALSE)</f>
        <v>6.6533678451224015E-2</v>
      </c>
      <c r="F255" s="98">
        <f t="shared" ca="1" si="30"/>
        <v>0.27110318573737818</v>
      </c>
      <c r="G255" s="53">
        <v>22</v>
      </c>
      <c r="H255" s="103">
        <v>5</v>
      </c>
      <c r="I255" s="103">
        <v>4</v>
      </c>
      <c r="J255" s="103">
        <v>0</v>
      </c>
      <c r="K255" s="104">
        <v>31</v>
      </c>
      <c r="L255">
        <f t="shared" si="31"/>
        <v>496</v>
      </c>
      <c r="M255">
        <f t="shared" si="32"/>
        <v>248</v>
      </c>
      <c r="O255" s="35">
        <f>VLOOKUP($A255,'SP-15'!$D$9:$G$316,3,FALSE)*($G255+$H255)/$K255+VLOOKUP($A255,'SP-15'!$M$9:$T$287,7,FALSE)*($I255+$J255)/$K255</f>
        <v>59.177419354838712</v>
      </c>
      <c r="P255" s="35">
        <f>VLOOKUP($A255,'NP-15'!$D$9:$G$316,3,FALSE)*($G255+$H255)/$K255+VLOOKUP($A255,'NP-15'!$M$9:$T$287,7,FALSE)*($I255+$J255)/$K255</f>
        <v>56.661290322580648</v>
      </c>
      <c r="Q255" s="35">
        <f>VLOOKUP($A255,'SP-15'!$D$9:$K$316,7,FALSE)</f>
        <v>38.622110491051998</v>
      </c>
      <c r="R255" s="35">
        <f>VLOOKUP($A255,'NP-15'!$D$9:$K$316,7,FALSE)</f>
        <v>38.450000000000003</v>
      </c>
      <c r="T255" s="35">
        <f t="shared" si="33"/>
        <v>57.91935483870968</v>
      </c>
      <c r="U255" s="35">
        <f t="shared" si="34"/>
        <v>38.536055245526001</v>
      </c>
    </row>
    <row r="256" spans="1:21" ht="13.8" thickBot="1">
      <c r="A256" s="102">
        <f t="shared" si="35"/>
        <v>44136</v>
      </c>
      <c r="B256" s="18">
        <f t="shared" si="27"/>
        <v>2020</v>
      </c>
      <c r="C256" s="18">
        <f t="shared" si="28"/>
        <v>11</v>
      </c>
      <c r="D256" s="18">
        <f t="shared" si="29"/>
        <v>4</v>
      </c>
      <c r="E256" s="97">
        <f>VLOOKUP($A256,'NP-15'!$A$3:$B$279,2,FALSE)</f>
        <v>6.6551230783962023E-2</v>
      </c>
      <c r="F256" s="98">
        <f t="shared" ca="1" si="30"/>
        <v>0.26955797789066688</v>
      </c>
      <c r="G256" s="105">
        <v>20</v>
      </c>
      <c r="H256" s="106">
        <v>4</v>
      </c>
      <c r="I256" s="106">
        <v>5</v>
      </c>
      <c r="J256" s="106">
        <v>1</v>
      </c>
      <c r="K256" s="107">
        <v>30</v>
      </c>
      <c r="L256">
        <f t="shared" si="31"/>
        <v>480</v>
      </c>
      <c r="M256">
        <f t="shared" si="32"/>
        <v>240</v>
      </c>
      <c r="O256" s="35">
        <f>VLOOKUP($A256,'SP-15'!$D$9:$G$316,3,FALSE)*($G256+$H256)/$K256+VLOOKUP($A256,'SP-15'!$M$9:$T$287,7,FALSE)*($I256+$J256)/$K256</f>
        <v>49.010150347097607</v>
      </c>
      <c r="P256" s="35">
        <f>VLOOKUP($A256,'NP-15'!$D$9:$G$316,3,FALSE)*($G256+$H256)/$K256+VLOOKUP($A256,'NP-15'!$M$9:$T$287,7,FALSE)*($I256+$J256)/$K256</f>
        <v>54.727500000000006</v>
      </c>
      <c r="Q256" s="35">
        <f>VLOOKUP($A256,'SP-15'!$D$9:$K$316,7,FALSE)</f>
        <v>33.622110491051998</v>
      </c>
      <c r="R256" s="35">
        <f>VLOOKUP($A256,'NP-15'!$D$9:$K$316,7,FALSE)</f>
        <v>35.450000000000003</v>
      </c>
      <c r="T256" s="35">
        <f t="shared" si="33"/>
        <v>51.868825173548807</v>
      </c>
      <c r="U256" s="35">
        <f t="shared" si="34"/>
        <v>34.536055245526001</v>
      </c>
    </row>
    <row r="257" spans="1:21">
      <c r="A257" s="102">
        <f t="shared" si="35"/>
        <v>44166</v>
      </c>
      <c r="B257" s="18">
        <f t="shared" si="27"/>
        <v>2020</v>
      </c>
      <c r="C257" s="18">
        <f t="shared" si="28"/>
        <v>12</v>
      </c>
      <c r="D257" s="18">
        <f t="shared" si="29"/>
        <v>4</v>
      </c>
      <c r="E257" s="97">
        <f>VLOOKUP($A257,'NP-15'!$A$3:$B$279,2,FALSE)</f>
        <v>6.6568216912514994E-2</v>
      </c>
      <c r="F257" s="98"/>
      <c r="G257" s="47"/>
      <c r="H257" s="103"/>
      <c r="I257" s="103"/>
      <c r="J257" s="103"/>
      <c r="K257" s="47"/>
      <c r="O257" s="35"/>
      <c r="P257" s="35"/>
      <c r="Q257" s="35"/>
      <c r="R257" s="35"/>
      <c r="T257" s="35"/>
      <c r="U257" s="35"/>
    </row>
    <row r="258" spans="1:21">
      <c r="A258" s="108"/>
      <c r="B258" s="47"/>
      <c r="C258" s="47"/>
      <c r="D258" s="47"/>
      <c r="E258" s="97"/>
      <c r="F258" s="98"/>
      <c r="G258" s="47"/>
      <c r="H258" s="103"/>
      <c r="I258" s="103"/>
      <c r="J258" s="103"/>
      <c r="K258" s="47"/>
      <c r="O258" s="35"/>
      <c r="P258" s="35"/>
      <c r="Q258" s="35"/>
      <c r="R258" s="35"/>
      <c r="T258" s="35"/>
      <c r="U258" s="35"/>
    </row>
    <row r="259" spans="1:21">
      <c r="A259" s="108"/>
      <c r="B259" s="47"/>
      <c r="C259" s="47"/>
      <c r="D259" s="47"/>
      <c r="E259" s="97"/>
      <c r="F259" s="98"/>
      <c r="G259" s="47"/>
      <c r="H259" s="103"/>
      <c r="I259" s="103"/>
      <c r="J259" s="103"/>
      <c r="K259" s="47"/>
      <c r="O259" s="35"/>
      <c r="P259" s="35"/>
      <c r="Q259" s="35"/>
      <c r="R259" s="35"/>
      <c r="T259" s="35"/>
      <c r="U259" s="35"/>
    </row>
    <row r="260" spans="1:21">
      <c r="A260" s="108"/>
      <c r="B260" s="47"/>
      <c r="C260" s="47"/>
      <c r="D260" s="47"/>
      <c r="E260" s="97"/>
      <c r="F260" s="98"/>
      <c r="G260" s="47"/>
      <c r="H260" s="103"/>
      <c r="I260" s="103"/>
      <c r="J260" s="103"/>
      <c r="K260" s="47"/>
      <c r="O260" s="35"/>
      <c r="P260" s="35"/>
      <c r="Q260" s="35"/>
      <c r="R260" s="35"/>
      <c r="T260" s="35"/>
      <c r="U260" s="35"/>
    </row>
    <row r="261" spans="1:21">
      <c r="A261" s="108"/>
      <c r="B261" s="47"/>
      <c r="C261" s="47"/>
      <c r="D261" s="47"/>
      <c r="E261" s="97"/>
      <c r="F261" s="98"/>
      <c r="G261" s="47"/>
      <c r="H261" s="103"/>
      <c r="I261" s="103"/>
      <c r="J261" s="103"/>
      <c r="K261" s="47"/>
      <c r="O261" s="35"/>
      <c r="P261" s="35"/>
      <c r="Q261" s="35"/>
      <c r="R261" s="35"/>
      <c r="T261" s="35"/>
      <c r="U261" s="35"/>
    </row>
    <row r="262" spans="1:21">
      <c r="A262" s="108"/>
      <c r="B262" s="47"/>
      <c r="C262" s="47"/>
      <c r="D262" s="47"/>
      <c r="E262" s="97"/>
      <c r="F262" s="98"/>
      <c r="G262" s="47"/>
      <c r="H262" s="103"/>
      <c r="I262" s="103"/>
      <c r="J262" s="103"/>
      <c r="K262" s="47"/>
      <c r="O262" s="35"/>
      <c r="P262" s="35"/>
      <c r="Q262" s="35"/>
      <c r="R262" s="35"/>
      <c r="T262" s="35"/>
      <c r="U262" s="35"/>
    </row>
    <row r="263" spans="1:21">
      <c r="A263" s="108"/>
      <c r="B263" s="47"/>
      <c r="C263" s="47"/>
      <c r="D263" s="47"/>
      <c r="E263" s="97"/>
      <c r="F263" s="98"/>
      <c r="G263" s="47"/>
      <c r="H263" s="103"/>
      <c r="I263" s="103"/>
      <c r="J263" s="103"/>
      <c r="K263" s="47"/>
      <c r="O263" s="35"/>
      <c r="P263" s="35"/>
      <c r="Q263" s="35"/>
      <c r="R263" s="35"/>
      <c r="T263" s="35"/>
      <c r="U263" s="35"/>
    </row>
    <row r="264" spans="1:21">
      <c r="A264" s="108"/>
      <c r="B264" s="47"/>
      <c r="C264" s="47"/>
      <c r="D264" s="47"/>
      <c r="E264" s="97"/>
      <c r="F264" s="98"/>
      <c r="G264" s="47"/>
      <c r="H264" s="103"/>
      <c r="I264" s="103"/>
      <c r="J264" s="103"/>
      <c r="K264" s="47"/>
      <c r="O264" s="35"/>
      <c r="P264" s="35"/>
      <c r="Q264" s="35"/>
      <c r="R264" s="35"/>
      <c r="T264" s="35"/>
      <c r="U264" s="35"/>
    </row>
    <row r="265" spans="1:21">
      <c r="A265" s="108"/>
      <c r="B265" s="47"/>
      <c r="C265" s="47"/>
      <c r="D265" s="47"/>
      <c r="E265" s="97"/>
      <c r="F265" s="98"/>
      <c r="G265" s="47"/>
      <c r="H265" s="103"/>
      <c r="I265" s="103"/>
      <c r="J265" s="103"/>
      <c r="K265" s="47"/>
      <c r="O265" s="35"/>
      <c r="P265" s="35"/>
      <c r="Q265" s="35"/>
      <c r="R265" s="35"/>
      <c r="T265" s="35"/>
      <c r="U265" s="35"/>
    </row>
    <row r="266" spans="1:21">
      <c r="A266" s="108"/>
      <c r="B266" s="47"/>
      <c r="C266" s="47"/>
      <c r="D266" s="47"/>
      <c r="E266" s="97"/>
      <c r="F266" s="98"/>
      <c r="G266" s="47"/>
      <c r="H266" s="103"/>
      <c r="I266" s="103"/>
      <c r="J266" s="103"/>
      <c r="K266" s="47"/>
      <c r="O266" s="35"/>
      <c r="P266" s="35"/>
      <c r="Q266" s="35"/>
      <c r="R266" s="35"/>
      <c r="T266" s="35"/>
      <c r="U266" s="35"/>
    </row>
    <row r="267" spans="1:21">
      <c r="A267" s="108"/>
      <c r="B267" s="47"/>
      <c r="C267" s="47"/>
      <c r="D267" s="47"/>
      <c r="E267" s="97"/>
      <c r="F267" s="98"/>
      <c r="G267" s="47"/>
      <c r="H267" s="103"/>
      <c r="I267" s="103"/>
      <c r="J267" s="103"/>
      <c r="K267" s="47"/>
      <c r="O267" s="35"/>
      <c r="P267" s="35"/>
      <c r="Q267" s="35"/>
      <c r="R267" s="35"/>
      <c r="T267" s="35"/>
      <c r="U267" s="35"/>
    </row>
    <row r="268" spans="1:21">
      <c r="A268" s="108"/>
      <c r="B268" s="47"/>
      <c r="C268" s="47"/>
      <c r="D268" s="47"/>
      <c r="E268" s="97"/>
      <c r="F268" s="98"/>
      <c r="G268" s="47"/>
      <c r="H268" s="103"/>
      <c r="I268" s="103"/>
      <c r="J268" s="103"/>
      <c r="K268" s="47"/>
      <c r="O268" s="35"/>
      <c r="P268" s="35"/>
      <c r="Q268" s="35"/>
      <c r="R268" s="35"/>
      <c r="T268" s="35"/>
      <c r="U268" s="35"/>
    </row>
    <row r="269" spans="1:21">
      <c r="A269" s="108"/>
      <c r="B269" s="47"/>
      <c r="C269" s="47"/>
      <c r="D269" s="47"/>
      <c r="E269" s="97"/>
      <c r="F269" s="98"/>
      <c r="G269" s="47"/>
      <c r="H269" s="103"/>
      <c r="I269" s="103"/>
      <c r="J269" s="103"/>
      <c r="K269" s="47"/>
      <c r="O269" s="35"/>
      <c r="P269" s="35"/>
      <c r="Q269" s="35"/>
      <c r="R269" s="35"/>
      <c r="T269" s="35"/>
      <c r="U269" s="35"/>
    </row>
    <row r="270" spans="1:21">
      <c r="A270" s="108"/>
      <c r="B270" s="47"/>
      <c r="C270" s="47"/>
      <c r="D270" s="47"/>
      <c r="E270" s="97"/>
      <c r="F270" s="98"/>
      <c r="G270" s="47"/>
      <c r="H270" s="103"/>
      <c r="I270" s="103"/>
      <c r="J270" s="103"/>
      <c r="K270" s="47"/>
      <c r="O270" s="35"/>
      <c r="P270" s="35"/>
      <c r="Q270" s="35"/>
      <c r="R270" s="35"/>
      <c r="T270" s="35"/>
      <c r="U270" s="35"/>
    </row>
    <row r="271" spans="1:21">
      <c r="A271" s="108"/>
      <c r="B271" s="47"/>
      <c r="C271" s="47"/>
      <c r="D271" s="47"/>
      <c r="E271" s="97"/>
      <c r="F271" s="98"/>
      <c r="G271" s="47"/>
      <c r="H271" s="103"/>
      <c r="I271" s="103"/>
      <c r="J271" s="103"/>
      <c r="K271" s="47"/>
      <c r="O271" s="35"/>
      <c r="P271" s="35"/>
      <c r="Q271" s="35"/>
      <c r="R271" s="35"/>
      <c r="T271" s="35"/>
      <c r="U271" s="35"/>
    </row>
    <row r="272" spans="1:21">
      <c r="A272" s="108"/>
      <c r="B272" s="47"/>
      <c r="C272" s="47"/>
      <c r="D272" s="47"/>
      <c r="E272" s="97"/>
      <c r="F272" s="98"/>
      <c r="G272" s="47"/>
      <c r="H272" s="103"/>
      <c r="I272" s="103"/>
      <c r="J272" s="103"/>
      <c r="K272" s="47"/>
      <c r="O272" s="35"/>
      <c r="P272" s="35"/>
      <c r="Q272" s="35"/>
      <c r="R272" s="35"/>
      <c r="T272" s="35"/>
      <c r="U272" s="35"/>
    </row>
    <row r="273" spans="1:21">
      <c r="A273" s="108"/>
      <c r="B273" s="47"/>
      <c r="C273" s="47"/>
      <c r="D273" s="47"/>
      <c r="E273" s="97"/>
      <c r="F273" s="98"/>
      <c r="G273" s="47"/>
      <c r="H273" s="103"/>
      <c r="I273" s="103"/>
      <c r="J273" s="103"/>
      <c r="K273" s="47"/>
      <c r="O273" s="35"/>
      <c r="P273" s="35"/>
      <c r="Q273" s="35"/>
      <c r="R273" s="35"/>
      <c r="T273" s="35"/>
      <c r="U273" s="35"/>
    </row>
    <row r="274" spans="1:21">
      <c r="A274" s="108"/>
      <c r="B274" s="47"/>
      <c r="C274" s="47"/>
      <c r="D274" s="47"/>
      <c r="E274" s="97"/>
      <c r="F274" s="98"/>
      <c r="G274" s="47"/>
      <c r="H274" s="103"/>
      <c r="I274" s="103"/>
      <c r="J274" s="103"/>
      <c r="K274" s="47"/>
      <c r="O274" s="35"/>
      <c r="P274" s="35"/>
      <c r="Q274" s="35"/>
      <c r="R274" s="35"/>
      <c r="T274" s="35"/>
      <c r="U274" s="35"/>
    </row>
    <row r="275" spans="1:21">
      <c r="A275" s="108"/>
      <c r="B275" s="47"/>
      <c r="C275" s="47"/>
      <c r="D275" s="47"/>
      <c r="E275" s="97"/>
      <c r="F275" s="98"/>
      <c r="G275" s="47"/>
      <c r="H275" s="103"/>
      <c r="I275" s="103"/>
      <c r="J275" s="103"/>
      <c r="K275" s="47"/>
      <c r="O275" s="35"/>
      <c r="P275" s="35"/>
      <c r="Q275" s="35"/>
      <c r="R275" s="35"/>
      <c r="T275" s="35"/>
      <c r="U275" s="35"/>
    </row>
    <row r="276" spans="1:21">
      <c r="A276" s="108"/>
      <c r="B276" s="47"/>
      <c r="C276" s="47"/>
      <c r="D276" s="47"/>
      <c r="E276" s="97"/>
      <c r="F276" s="98"/>
      <c r="G276" s="47"/>
      <c r="H276" s="103"/>
      <c r="I276" s="103"/>
      <c r="J276" s="103"/>
      <c r="K276" s="47"/>
      <c r="O276" s="35"/>
      <c r="P276" s="35"/>
      <c r="Q276" s="35"/>
      <c r="R276" s="35"/>
      <c r="T276" s="35"/>
      <c r="U276" s="35"/>
    </row>
    <row r="277" spans="1:21">
      <c r="A277" s="108"/>
      <c r="B277" s="47"/>
      <c r="C277" s="47"/>
      <c r="D277" s="47"/>
      <c r="E277" s="97"/>
      <c r="F277" s="98"/>
      <c r="G277" s="47"/>
      <c r="H277" s="103"/>
      <c r="I277" s="103"/>
      <c r="J277" s="103"/>
      <c r="K277" s="47"/>
      <c r="O277" s="35"/>
      <c r="P277" s="35"/>
      <c r="Q277" s="35"/>
      <c r="R277" s="35"/>
      <c r="T277" s="35"/>
      <c r="U277" s="35"/>
    </row>
    <row r="278" spans="1:21">
      <c r="A278" s="108"/>
      <c r="B278" s="47"/>
      <c r="C278" s="47"/>
      <c r="D278" s="47"/>
      <c r="E278" s="97"/>
      <c r="F278" s="98"/>
      <c r="G278" s="47"/>
      <c r="H278" s="103"/>
      <c r="I278" s="103"/>
      <c r="J278" s="103"/>
      <c r="K278" s="47"/>
      <c r="O278" s="35"/>
      <c r="P278" s="35"/>
      <c r="Q278" s="35"/>
      <c r="R278" s="35"/>
      <c r="T278" s="35"/>
      <c r="U278" s="35"/>
    </row>
    <row r="279" spans="1:21">
      <c r="A279" s="108"/>
      <c r="B279" s="47"/>
      <c r="C279" s="47"/>
      <c r="D279" s="47"/>
      <c r="E279" s="97"/>
      <c r="F279" s="98"/>
      <c r="G279" s="47"/>
      <c r="H279" s="103"/>
      <c r="I279" s="103"/>
      <c r="J279" s="103"/>
      <c r="K279" s="47"/>
      <c r="O279" s="35"/>
      <c r="P279" s="35"/>
      <c r="Q279" s="35"/>
      <c r="R279" s="35"/>
      <c r="T279" s="35"/>
      <c r="U279" s="35"/>
    </row>
    <row r="280" spans="1:21">
      <c r="A280" s="108"/>
      <c r="B280" s="47"/>
      <c r="C280" s="47"/>
      <c r="D280" s="47"/>
      <c r="E280" s="97"/>
      <c r="F280" s="98"/>
      <c r="G280" s="47"/>
      <c r="H280" s="103"/>
      <c r="I280" s="103"/>
      <c r="J280" s="103"/>
      <c r="K280" s="47"/>
      <c r="O280" s="35"/>
      <c r="P280" s="35"/>
      <c r="Q280" s="35"/>
      <c r="R280" s="35"/>
      <c r="T280" s="35"/>
      <c r="U280" s="35"/>
    </row>
    <row r="281" spans="1:21">
      <c r="A281" s="108"/>
      <c r="B281" s="47"/>
      <c r="C281" s="47"/>
      <c r="D281" s="47"/>
      <c r="E281" s="97"/>
      <c r="F281" s="98"/>
      <c r="G281" s="47"/>
      <c r="H281" s="103"/>
      <c r="I281" s="103"/>
      <c r="J281" s="103"/>
      <c r="K281" s="47"/>
      <c r="O281" s="35"/>
      <c r="P281" s="35"/>
      <c r="Q281" s="35"/>
      <c r="R281" s="35"/>
      <c r="T281" s="35"/>
      <c r="U281" s="35"/>
    </row>
    <row r="282" spans="1:21">
      <c r="A282" s="108"/>
      <c r="B282" s="47"/>
      <c r="C282" s="47"/>
      <c r="D282" s="47"/>
      <c r="E282" s="97"/>
      <c r="F282" s="98"/>
      <c r="G282" s="47"/>
      <c r="H282" s="103"/>
      <c r="I282" s="103"/>
      <c r="J282" s="103"/>
      <c r="K282" s="47"/>
      <c r="O282" s="35"/>
      <c r="P282" s="35"/>
      <c r="Q282" s="35"/>
      <c r="R282" s="35"/>
      <c r="T282" s="35"/>
      <c r="U282" s="35"/>
    </row>
    <row r="283" spans="1:21">
      <c r="A283" s="108"/>
      <c r="B283" s="47"/>
      <c r="C283" s="47"/>
      <c r="D283" s="47"/>
      <c r="E283" s="97"/>
      <c r="F283" s="98"/>
      <c r="G283" s="47"/>
      <c r="H283" s="103"/>
      <c r="I283" s="103"/>
      <c r="J283" s="103"/>
      <c r="K283" s="47"/>
      <c r="O283" s="35"/>
      <c r="P283" s="35"/>
      <c r="Q283" s="35"/>
      <c r="R283" s="35"/>
      <c r="T283" s="35"/>
      <c r="U283" s="35"/>
    </row>
    <row r="284" spans="1:21">
      <c r="A284" s="108"/>
      <c r="B284" s="47"/>
      <c r="C284" s="47"/>
      <c r="D284" s="47"/>
      <c r="E284" s="97"/>
      <c r="F284" s="98"/>
      <c r="G284" s="47"/>
      <c r="H284" s="103"/>
      <c r="I284" s="103"/>
      <c r="J284" s="103"/>
      <c r="K284" s="47"/>
      <c r="O284" s="35"/>
      <c r="P284" s="35"/>
      <c r="Q284" s="35"/>
      <c r="R284" s="35"/>
      <c r="T284" s="35"/>
      <c r="U284" s="35"/>
    </row>
    <row r="285" spans="1:21">
      <c r="A285" s="108"/>
      <c r="B285" s="47"/>
      <c r="C285" s="47"/>
      <c r="D285" s="47"/>
      <c r="E285" s="97"/>
      <c r="F285" s="98"/>
      <c r="G285" s="47"/>
      <c r="H285" s="103"/>
      <c r="I285" s="103"/>
      <c r="J285" s="103"/>
      <c r="K285" s="47"/>
      <c r="O285" s="35"/>
      <c r="P285" s="35"/>
      <c r="Q285" s="35"/>
      <c r="R285" s="35"/>
      <c r="T285" s="35"/>
      <c r="U285" s="35"/>
    </row>
    <row r="286" spans="1:21">
      <c r="A286" s="108"/>
      <c r="B286" s="47"/>
      <c r="C286" s="47"/>
      <c r="D286" s="47"/>
      <c r="E286" s="97"/>
      <c r="F286" s="98"/>
      <c r="G286" s="47"/>
      <c r="H286" s="103"/>
      <c r="I286" s="103"/>
      <c r="J286" s="103"/>
      <c r="K286" s="47"/>
      <c r="O286" s="35"/>
      <c r="P286" s="35"/>
      <c r="Q286" s="35"/>
      <c r="R286" s="35"/>
      <c r="T286" s="35"/>
      <c r="U286" s="35"/>
    </row>
    <row r="287" spans="1:21">
      <c r="A287" s="108"/>
      <c r="B287" s="47"/>
      <c r="C287" s="47"/>
      <c r="D287" s="47"/>
      <c r="E287" s="97"/>
      <c r="F287" s="98"/>
      <c r="G287" s="47"/>
      <c r="H287" s="103"/>
      <c r="I287" s="103"/>
      <c r="J287" s="103"/>
      <c r="K287" s="47"/>
      <c r="O287" s="35"/>
      <c r="P287" s="35"/>
      <c r="Q287" s="35"/>
      <c r="R287" s="35"/>
      <c r="T287" s="35"/>
      <c r="U287" s="35"/>
    </row>
    <row r="288" spans="1:21">
      <c r="A288" s="108"/>
      <c r="B288" s="47"/>
      <c r="C288" s="47"/>
      <c r="D288" s="47"/>
      <c r="E288" s="97"/>
      <c r="F288" s="98"/>
      <c r="G288" s="47"/>
      <c r="H288" s="103"/>
      <c r="I288" s="103"/>
      <c r="J288" s="103"/>
      <c r="K288" s="47"/>
      <c r="O288" s="35"/>
      <c r="P288" s="35"/>
      <c r="Q288" s="35"/>
      <c r="R288" s="35"/>
      <c r="T288" s="35"/>
      <c r="U288" s="35"/>
    </row>
    <row r="289" spans="1:21">
      <c r="A289" s="108"/>
      <c r="B289" s="47"/>
      <c r="C289" s="47"/>
      <c r="D289" s="47"/>
      <c r="E289" s="97"/>
      <c r="F289" s="98"/>
      <c r="G289" s="47"/>
      <c r="H289" s="103"/>
      <c r="I289" s="103"/>
      <c r="J289" s="103"/>
      <c r="K289" s="47"/>
      <c r="O289" s="35"/>
      <c r="P289" s="35"/>
      <c r="Q289" s="35"/>
      <c r="R289" s="35"/>
      <c r="T289" s="35"/>
      <c r="U289" s="35"/>
    </row>
    <row r="290" spans="1:21">
      <c r="A290" s="108"/>
      <c r="B290" s="47"/>
      <c r="C290" s="47"/>
      <c r="D290" s="47"/>
      <c r="E290" s="97"/>
      <c r="F290" s="98"/>
      <c r="G290" s="47"/>
      <c r="H290" s="103"/>
      <c r="I290" s="103"/>
      <c r="J290" s="103"/>
      <c r="K290" s="47"/>
      <c r="O290" s="35"/>
      <c r="P290" s="35"/>
      <c r="Q290" s="35"/>
      <c r="R290" s="35"/>
      <c r="T290" s="35"/>
      <c r="U290" s="35"/>
    </row>
    <row r="291" spans="1:21">
      <c r="A291" s="108"/>
      <c r="B291" s="47"/>
      <c r="C291" s="47"/>
      <c r="D291" s="47"/>
      <c r="E291" s="97"/>
      <c r="F291" s="98"/>
      <c r="G291" s="47"/>
      <c r="H291" s="103"/>
      <c r="I291" s="103"/>
      <c r="J291" s="103"/>
      <c r="K291" s="47"/>
      <c r="O291" s="35"/>
      <c r="P291" s="35"/>
      <c r="Q291" s="35"/>
      <c r="R291" s="35"/>
      <c r="T291" s="35"/>
      <c r="U291" s="35"/>
    </row>
    <row r="292" spans="1:21">
      <c r="A292" s="108"/>
      <c r="B292" s="47"/>
      <c r="C292" s="47"/>
      <c r="D292" s="47"/>
      <c r="E292" s="97"/>
      <c r="F292" s="98"/>
      <c r="G292" s="47"/>
      <c r="H292" s="103"/>
      <c r="I292" s="103"/>
      <c r="J292" s="103"/>
      <c r="K292" s="47"/>
      <c r="O292" s="35"/>
      <c r="P292" s="35"/>
      <c r="Q292" s="35"/>
      <c r="R292" s="35"/>
      <c r="T292" s="35"/>
      <c r="U292" s="35"/>
    </row>
    <row r="293" spans="1:21">
      <c r="A293" s="108"/>
      <c r="B293" s="47"/>
      <c r="C293" s="47"/>
      <c r="D293" s="47"/>
      <c r="E293" s="97"/>
      <c r="F293" s="98"/>
      <c r="G293" s="47"/>
      <c r="H293" s="103"/>
      <c r="I293" s="103"/>
      <c r="J293" s="103"/>
      <c r="K293" s="47"/>
      <c r="O293" s="35"/>
      <c r="P293" s="35"/>
      <c r="Q293" s="35"/>
      <c r="R293" s="35"/>
      <c r="T293" s="35"/>
      <c r="U293" s="35"/>
    </row>
    <row r="294" spans="1:21">
      <c r="A294" s="108"/>
      <c r="B294" s="47"/>
      <c r="C294" s="47"/>
      <c r="D294" s="47"/>
      <c r="E294" s="97"/>
      <c r="F294" s="109"/>
      <c r="G294" s="47"/>
      <c r="H294" s="47"/>
      <c r="I294" s="47"/>
      <c r="J294" s="47"/>
      <c r="K294" s="47"/>
      <c r="O294" s="35"/>
      <c r="P294" s="35"/>
      <c r="Q294" s="35"/>
      <c r="R294" s="35"/>
      <c r="T294" s="35"/>
      <c r="U294" s="35"/>
    </row>
    <row r="295" spans="1:21">
      <c r="E295" s="97"/>
      <c r="O295" s="35"/>
      <c r="P295" s="35"/>
      <c r="Q295" s="35"/>
      <c r="R295" s="35"/>
    </row>
    <row r="296" spans="1:21">
      <c r="E296" s="97"/>
      <c r="O296" s="35"/>
      <c r="P296" s="35"/>
      <c r="Q296" s="35"/>
      <c r="R296" s="35"/>
    </row>
    <row r="297" spans="1:21">
      <c r="E297" s="97"/>
      <c r="O297" s="35"/>
      <c r="P297" s="35"/>
      <c r="Q297" s="35"/>
      <c r="R297" s="35"/>
    </row>
    <row r="298" spans="1:21">
      <c r="E298" s="97"/>
      <c r="O298" s="35"/>
      <c r="P298" s="35"/>
      <c r="Q298" s="35"/>
      <c r="R298" s="35"/>
    </row>
    <row r="299" spans="1:21">
      <c r="E299" s="97"/>
      <c r="O299" s="35"/>
      <c r="P299" s="35"/>
      <c r="Q299" s="35"/>
      <c r="R299" s="35"/>
    </row>
    <row r="300" spans="1:21">
      <c r="E300" s="97"/>
      <c r="O300" s="35"/>
      <c r="P300" s="35"/>
      <c r="Q300" s="35"/>
      <c r="R300" s="35"/>
    </row>
    <row r="301" spans="1:21">
      <c r="E301" s="97"/>
      <c r="O301" s="35"/>
      <c r="P301" s="35"/>
      <c r="Q301" s="35"/>
      <c r="R301" s="35"/>
    </row>
    <row r="302" spans="1:21">
      <c r="E302" s="97"/>
      <c r="O302" s="35"/>
      <c r="P302" s="35"/>
      <c r="Q302" s="35"/>
      <c r="R302" s="35"/>
    </row>
    <row r="303" spans="1:21">
      <c r="E303" s="97"/>
      <c r="O303" s="35"/>
      <c r="P303" s="35"/>
      <c r="Q303" s="35"/>
      <c r="R303" s="35"/>
    </row>
    <row r="304" spans="1:21">
      <c r="E304" s="97"/>
      <c r="O304" s="35"/>
      <c r="P304" s="35"/>
      <c r="Q304" s="35"/>
      <c r="R304" s="35"/>
    </row>
    <row r="305" spans="5:18">
      <c r="E305" s="97"/>
      <c r="O305" s="35"/>
      <c r="P305" s="35"/>
      <c r="Q305" s="35"/>
      <c r="R305" s="35"/>
    </row>
    <row r="306" spans="5:18">
      <c r="E306" s="97"/>
      <c r="O306" s="35"/>
      <c r="P306" s="35"/>
      <c r="Q306" s="35"/>
      <c r="R306" s="35"/>
    </row>
    <row r="307" spans="5:18">
      <c r="E307" s="97"/>
      <c r="O307" s="35"/>
      <c r="P307" s="35"/>
      <c r="Q307" s="35"/>
      <c r="R307" s="35"/>
    </row>
    <row r="308" spans="5:18">
      <c r="E308" s="97"/>
      <c r="O308" s="35"/>
      <c r="P308" s="35"/>
      <c r="Q308" s="35"/>
      <c r="R308" s="35"/>
    </row>
    <row r="309" spans="5:18">
      <c r="E309" s="97"/>
      <c r="O309" s="35"/>
      <c r="P309" s="35"/>
      <c r="Q309" s="35"/>
      <c r="R309" s="35"/>
    </row>
    <row r="310" spans="5:18">
      <c r="E310" s="97"/>
      <c r="O310" s="35"/>
      <c r="P310" s="35"/>
      <c r="Q310" s="35"/>
      <c r="R310" s="35"/>
    </row>
    <row r="311" spans="5:18">
      <c r="E311" s="97"/>
      <c r="O311" s="35"/>
      <c r="P311" s="35"/>
      <c r="Q311" s="35"/>
      <c r="R311" s="35"/>
    </row>
    <row r="312" spans="5:18">
      <c r="E312" s="97"/>
      <c r="O312" s="35"/>
      <c r="P312" s="35"/>
      <c r="Q312" s="35"/>
      <c r="R312" s="35"/>
    </row>
    <row r="313" spans="5:18">
      <c r="E313" s="97"/>
      <c r="O313" s="35"/>
      <c r="P313" s="35"/>
      <c r="Q313" s="35"/>
      <c r="R313" s="35"/>
    </row>
    <row r="314" spans="5:18">
      <c r="E314" s="97"/>
      <c r="O314" s="35"/>
      <c r="P314" s="35"/>
      <c r="Q314" s="35"/>
      <c r="R314" s="35"/>
    </row>
    <row r="315" spans="5:18">
      <c r="E315" s="97"/>
      <c r="O315" s="35"/>
      <c r="P315" s="35"/>
      <c r="Q315" s="35"/>
      <c r="R315" s="35"/>
    </row>
    <row r="316" spans="5:18">
      <c r="E316" s="97"/>
      <c r="O316" s="35"/>
      <c r="P316" s="35"/>
      <c r="Q316" s="35"/>
      <c r="R316" s="35"/>
    </row>
    <row r="317" spans="5:18">
      <c r="E317" s="97"/>
      <c r="O317" s="35"/>
      <c r="P317" s="35"/>
      <c r="Q317" s="35"/>
      <c r="R317" s="35"/>
    </row>
    <row r="318" spans="5:18">
      <c r="E318" s="97"/>
      <c r="O318" s="35"/>
      <c r="P318" s="35"/>
      <c r="Q318" s="35"/>
      <c r="R318" s="35"/>
    </row>
    <row r="319" spans="5:18">
      <c r="E319" s="97"/>
      <c r="O319" s="35"/>
      <c r="P319" s="35"/>
      <c r="Q319" s="35"/>
      <c r="R319" s="35"/>
    </row>
    <row r="320" spans="5:18">
      <c r="E320" s="97"/>
      <c r="O320" s="35"/>
      <c r="P320" s="35"/>
      <c r="Q320" s="35"/>
      <c r="R320" s="35"/>
    </row>
    <row r="321" spans="5:18">
      <c r="E321" s="97"/>
      <c r="O321" s="35"/>
      <c r="P321" s="35"/>
      <c r="Q321" s="35"/>
      <c r="R321" s="35"/>
    </row>
    <row r="322" spans="5:18">
      <c r="E322" s="97"/>
      <c r="O322" s="35"/>
      <c r="P322" s="35"/>
      <c r="Q322" s="35"/>
      <c r="R322" s="35"/>
    </row>
    <row r="323" spans="5:18">
      <c r="E323" s="97"/>
      <c r="O323" s="35"/>
      <c r="P323" s="35"/>
      <c r="Q323" s="35"/>
      <c r="R323" s="35"/>
    </row>
    <row r="324" spans="5:18">
      <c r="E324" s="97"/>
      <c r="O324" s="35"/>
      <c r="P324" s="35"/>
      <c r="Q324" s="35"/>
      <c r="R324" s="35"/>
    </row>
    <row r="325" spans="5:18">
      <c r="E325" s="97"/>
      <c r="O325" s="35"/>
      <c r="P325" s="35"/>
      <c r="Q325" s="35"/>
      <c r="R325" s="35"/>
    </row>
    <row r="326" spans="5:18">
      <c r="E326" s="97"/>
    </row>
    <row r="327" spans="5:18">
      <c r="E327" s="97"/>
    </row>
    <row r="328" spans="5:18">
      <c r="E328" s="97"/>
    </row>
    <row r="329" spans="5:18">
      <c r="E329" s="97"/>
    </row>
    <row r="330" spans="5:18">
      <c r="E330" s="97"/>
    </row>
    <row r="331" spans="5:18">
      <c r="E331" s="97"/>
    </row>
    <row r="332" spans="5:18">
      <c r="E332" s="97"/>
    </row>
    <row r="333" spans="5:18">
      <c r="E333" s="97"/>
    </row>
    <row r="334" spans="5:18">
      <c r="E334" s="97"/>
    </row>
    <row r="335" spans="5:18">
      <c r="E335" s="97"/>
    </row>
    <row r="336" spans="5:18">
      <c r="E336" s="97"/>
    </row>
    <row r="337" spans="5:5">
      <c r="E337" s="97"/>
    </row>
    <row r="338" spans="5:5">
      <c r="E338" s="97"/>
    </row>
    <row r="339" spans="5:5">
      <c r="E339" s="97"/>
    </row>
    <row r="340" spans="5:5">
      <c r="E340" s="97"/>
    </row>
    <row r="341" spans="5:5">
      <c r="E341" s="97"/>
    </row>
    <row r="342" spans="5:5">
      <c r="E342" s="97"/>
    </row>
    <row r="343" spans="5:5">
      <c r="E343" s="97"/>
    </row>
    <row r="344" spans="5:5">
      <c r="E344" s="97"/>
    </row>
    <row r="345" spans="5:5">
      <c r="E345" s="97"/>
    </row>
    <row r="346" spans="5:5">
      <c r="E346" s="97"/>
    </row>
    <row r="347" spans="5:5">
      <c r="E347" s="97"/>
    </row>
    <row r="348" spans="5:5">
      <c r="E348" s="97"/>
    </row>
    <row r="349" spans="5:5">
      <c r="E349" s="97"/>
    </row>
    <row r="350" spans="5:5">
      <c r="E350" s="97"/>
    </row>
    <row r="351" spans="5:5">
      <c r="E351" s="97"/>
    </row>
    <row r="352" spans="5:5">
      <c r="E352" s="97"/>
    </row>
    <row r="353" spans="5:5">
      <c r="E353" s="97"/>
    </row>
    <row r="354" spans="5:5">
      <c r="E354" s="97"/>
    </row>
    <row r="355" spans="5:5">
      <c r="E355" s="97"/>
    </row>
    <row r="356" spans="5:5">
      <c r="E356" s="97"/>
    </row>
    <row r="357" spans="5:5">
      <c r="E357" s="97"/>
    </row>
    <row r="358" spans="5:5">
      <c r="E358" s="97"/>
    </row>
    <row r="359" spans="5:5">
      <c r="E359" s="97"/>
    </row>
    <row r="360" spans="5:5">
      <c r="E360" s="97"/>
    </row>
    <row r="361" spans="5:5">
      <c r="E361" s="97"/>
    </row>
    <row r="362" spans="5:5">
      <c r="E362" s="97"/>
    </row>
    <row r="363" spans="5:5">
      <c r="E363" s="97"/>
    </row>
    <row r="364" spans="5:5">
      <c r="E364" s="97"/>
    </row>
    <row r="365" spans="5:5">
      <c r="E365" s="97"/>
    </row>
    <row r="366" spans="5:5">
      <c r="E366" s="97"/>
    </row>
    <row r="367" spans="5:5">
      <c r="E367" s="97"/>
    </row>
    <row r="368" spans="5:5">
      <c r="E368" s="97"/>
    </row>
    <row r="369" spans="5:5">
      <c r="E369" s="97"/>
    </row>
    <row r="370" spans="5:5">
      <c r="E370" s="97"/>
    </row>
    <row r="371" spans="5:5">
      <c r="E371" s="97"/>
    </row>
    <row r="372" spans="5:5">
      <c r="E372" s="97"/>
    </row>
    <row r="373" spans="5:5">
      <c r="E373" s="97"/>
    </row>
    <row r="374" spans="5:5">
      <c r="E374" s="97"/>
    </row>
    <row r="375" spans="5:5">
      <c r="E375" s="97"/>
    </row>
    <row r="376" spans="5:5">
      <c r="E376" s="97"/>
    </row>
    <row r="377" spans="5:5">
      <c r="E377" s="97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7:AB84"/>
  <sheetViews>
    <sheetView zoomScale="75" workbookViewId="0">
      <pane xSplit="1" ySplit="13" topLeftCell="B14" activePane="bottomRight" state="frozen"/>
      <selection pane="topRight" activeCell="B1" sqref="B1"/>
      <selection pane="bottomLeft" activeCell="A5" sqref="A5"/>
      <selection pane="bottomRight" activeCell="L9" sqref="L9"/>
    </sheetView>
  </sheetViews>
  <sheetFormatPr defaultRowHeight="13.2"/>
  <sheetData>
    <row r="7" spans="1:28">
      <c r="D7" s="1" t="s">
        <v>146</v>
      </c>
    </row>
    <row r="8" spans="1:28">
      <c r="D8" s="88" t="s">
        <v>145</v>
      </c>
      <c r="E8" s="128">
        <f>graphs!E11</f>
        <v>0.2</v>
      </c>
      <c r="F8" s="128">
        <f>graphs!E12</f>
        <v>0.15</v>
      </c>
      <c r="G8" s="128">
        <f>graphs!E13</f>
        <v>0.1</v>
      </c>
      <c r="H8" s="128">
        <f>graphs!E14</f>
        <v>0.15</v>
      </c>
      <c r="I8" s="128">
        <f>graphs!E15</f>
        <v>0.1</v>
      </c>
    </row>
    <row r="9" spans="1:28">
      <c r="D9" s="65">
        <f>MAX(B14:B25)</f>
        <v>45574</v>
      </c>
      <c r="E9" s="129">
        <f>E8*$D$9</f>
        <v>9114.8000000000011</v>
      </c>
      <c r="F9" s="129">
        <f>F8*$D$9</f>
        <v>6836.0999999999995</v>
      </c>
      <c r="G9" s="129">
        <f>G8*$D$9</f>
        <v>4557.4000000000005</v>
      </c>
      <c r="H9" s="129">
        <f>H8*$D$9</f>
        <v>6836.0999999999995</v>
      </c>
      <c r="I9" s="129">
        <f>I8*$D$9</f>
        <v>4557.4000000000005</v>
      </c>
      <c r="L9" s="135">
        <v>55</v>
      </c>
    </row>
    <row r="10" spans="1:28">
      <c r="F10" s="64"/>
      <c r="G10" s="64"/>
      <c r="H10" s="117"/>
    </row>
    <row r="11" spans="1:28">
      <c r="J11" s="21"/>
      <c r="K11" s="21"/>
      <c r="R11" s="21" t="s">
        <v>135</v>
      </c>
      <c r="S11" s="15">
        <f ca="1">AVERAGE(S14:S73)</f>
        <v>79.771902630344428</v>
      </c>
      <c r="AA11" s="21" t="s">
        <v>135</v>
      </c>
      <c r="AB11" s="15">
        <f ca="1">AVERAGE(AB14:AB73)</f>
        <v>71.058451972209014</v>
      </c>
    </row>
    <row r="12" spans="1:28">
      <c r="B12" s="6" t="s">
        <v>6</v>
      </c>
      <c r="C12" s="7"/>
      <c r="D12" s="7"/>
      <c r="E12" s="8"/>
      <c r="F12" s="8"/>
      <c r="G12" s="8"/>
      <c r="H12" s="8"/>
      <c r="I12" s="8"/>
      <c r="J12" s="9"/>
      <c r="K12" s="2"/>
      <c r="L12" s="6" t="s">
        <v>5</v>
      </c>
      <c r="M12" s="7"/>
      <c r="N12" s="7"/>
      <c r="O12" s="7"/>
      <c r="P12" s="7"/>
      <c r="Q12" s="7"/>
      <c r="R12" s="7"/>
      <c r="S12" s="14"/>
      <c r="T12" s="1"/>
      <c r="V12" s="1" t="s">
        <v>147</v>
      </c>
    </row>
    <row r="13" spans="1:28" ht="13.8" thickBot="1">
      <c r="A13" s="5" t="s">
        <v>1</v>
      </c>
      <c r="B13" s="16" t="s">
        <v>0</v>
      </c>
      <c r="C13" s="20" t="s">
        <v>55</v>
      </c>
      <c r="D13" s="110" t="s">
        <v>56</v>
      </c>
      <c r="E13" s="20" t="s">
        <v>16</v>
      </c>
      <c r="F13" s="20" t="s">
        <v>17</v>
      </c>
      <c r="G13" s="20" t="s">
        <v>18</v>
      </c>
      <c r="H13" s="20" t="s">
        <v>132</v>
      </c>
      <c r="I13" s="20" t="s">
        <v>134</v>
      </c>
      <c r="J13" s="17" t="s">
        <v>19</v>
      </c>
      <c r="K13" s="5"/>
      <c r="L13" s="16" t="s">
        <v>4</v>
      </c>
      <c r="M13" s="20" t="s">
        <v>16</v>
      </c>
      <c r="N13" s="20" t="s">
        <v>17</v>
      </c>
      <c r="O13" s="20" t="s">
        <v>18</v>
      </c>
      <c r="P13" s="20" t="s">
        <v>132</v>
      </c>
      <c r="Q13" s="20" t="s">
        <v>134</v>
      </c>
      <c r="R13" s="17" t="s">
        <v>19</v>
      </c>
      <c r="S13" s="19" t="s">
        <v>20</v>
      </c>
      <c r="V13" s="131" t="s">
        <v>16</v>
      </c>
      <c r="W13" s="131" t="s">
        <v>17</v>
      </c>
      <c r="X13" s="131" t="s">
        <v>18</v>
      </c>
      <c r="Y13" s="132" t="s">
        <v>132</v>
      </c>
      <c r="Z13" s="132" t="s">
        <v>134</v>
      </c>
      <c r="AA13" s="133" t="s">
        <v>19</v>
      </c>
      <c r="AB13" s="134" t="s">
        <v>148</v>
      </c>
    </row>
    <row r="14" spans="1:28">
      <c r="A14" s="27">
        <v>36892</v>
      </c>
      <c r="B14" s="67">
        <v>32675</v>
      </c>
      <c r="C14" s="10">
        <f>_udcgen1999!L13</f>
        <v>9788.0659463082648</v>
      </c>
      <c r="D14" s="111">
        <f>B14-C14</f>
        <v>22886.934053691737</v>
      </c>
      <c r="E14" s="10">
        <f t="shared" ref="E14:E25" si="0">MAX(0,MIN($E$9,$D14))</f>
        <v>9114.8000000000011</v>
      </c>
      <c r="F14" s="10">
        <f>MAX(0,MIN($F$9,$D14-SUM($E14:E14)))</f>
        <v>6836.0999999999995</v>
      </c>
      <c r="G14" s="10">
        <f>MAX(0,MIN($G$9,$D14-SUM($E14:F14)))</f>
        <v>4557.4000000000005</v>
      </c>
      <c r="H14" s="10">
        <f>(MONTH($A14)&gt;=5)*(MONTH($A14)&lt;=9)*MAX(0,MIN($H$9,$D14-SUM($E14:G14)))</f>
        <v>0</v>
      </c>
      <c r="I14" s="10">
        <f>(MONTH($A14)&gt;=7)*(MONTH($A14)&lt;=9)*MAX(0,MIN($I$9,$D14-SUM($E14:H14)))</f>
        <v>0</v>
      </c>
      <c r="J14" s="66">
        <f>MAX(0,$D14-SUM($E14:I14))</f>
        <v>2378.6340536917342</v>
      </c>
      <c r="L14" s="29">
        <f t="shared" ref="L14:L45" si="1">$L$9</f>
        <v>55</v>
      </c>
      <c r="M14" s="30">
        <f ca="1">CALC!$F$10</f>
        <v>78.387065503824445</v>
      </c>
      <c r="N14" s="30">
        <f ca="1">CALC!$F$9</f>
        <v>94.386993755499503</v>
      </c>
      <c r="O14" s="30">
        <f t="array" aca="1" ref="O14" ca="1">SUM((YEAR($A14)=CALC!$A$4:$A$10)*CALC!$F$4:$F$10)</f>
        <v>164.13362689784284</v>
      </c>
      <c r="P14" s="30">
        <f ca="1">CALC!$H$9</f>
        <v>109.48626074314568</v>
      </c>
      <c r="Q14" s="30">
        <f ca="1">CALC!$D$9</f>
        <v>123.48080050225664</v>
      </c>
      <c r="R14" s="30">
        <f>CALC!T18</f>
        <v>244.71774193548387</v>
      </c>
      <c r="S14" s="31">
        <f t="array" aca="1" ref="S14" ca="1">SUM(C14*L14+SUM(E14:J14*M14:R14))/$B14</f>
        <v>98.796680197328271</v>
      </c>
      <c r="T14" s="35"/>
      <c r="V14" s="30">
        <f ca="1">(2*M14+OffPeakMonthlyAvg!M14)/3</f>
        <v>68.009007958555983</v>
      </c>
      <c r="W14" s="30">
        <f ca="1">(2*N14+OffPeakMonthlyAvg!N14)/3</f>
        <v>81.897650215398585</v>
      </c>
      <c r="X14" s="30">
        <f ca="1">(2*O14+OffPeakMonthlyAvg!O14)/3</f>
        <v>144.38690396740216</v>
      </c>
      <c r="Y14" s="130">
        <f ca="1">(2*P14+OffPeakMonthlyAvg!P14)/3</f>
        <v>91.924008710633757</v>
      </c>
      <c r="Z14" s="130">
        <f ca="1">(2*Q14+OffPeakMonthlyAvg!Q14)/3</f>
        <v>103.65771358285281</v>
      </c>
      <c r="AA14" s="30">
        <f>(2*R14+OffPeakMonthlyAvg!R14)/3</f>
        <v>224.13978494623655</v>
      </c>
      <c r="AB14" s="30">
        <f ca="1">(2*S14+OffPeakMonthlyAvg!S14)/3</f>
        <v>89.41724259088069</v>
      </c>
    </row>
    <row r="15" spans="1:28">
      <c r="A15" s="27">
        <v>36923</v>
      </c>
      <c r="B15" s="67">
        <v>32071</v>
      </c>
      <c r="C15" s="10">
        <f>_udcgen1999!L14</f>
        <v>10258.212730190735</v>
      </c>
      <c r="D15" s="111">
        <f t="shared" ref="D15:D73" si="2">B15-C15</f>
        <v>21812.787269809265</v>
      </c>
      <c r="E15" s="10">
        <f t="shared" si="0"/>
        <v>9114.8000000000011</v>
      </c>
      <c r="F15" s="10">
        <f>MAX(0,MIN($F$9,$D15-SUM($E15:E15)))</f>
        <v>6836.0999999999995</v>
      </c>
      <c r="G15" s="10">
        <f>MAX(0,MIN($G$9,$D15-SUM($E15:F15)))</f>
        <v>4557.4000000000005</v>
      </c>
      <c r="H15" s="10">
        <f>(MONTH($A15)&gt;=5)*(MONTH($A15)&lt;=9)*MAX(0,MIN($H$9,$D15-SUM($E15:G15)))</f>
        <v>0</v>
      </c>
      <c r="I15" s="10">
        <f>(MONTH($A15)&gt;=7)*(MONTH($A15)&lt;=9)*MAX(0,MIN($I$9,$D15-SUM($E15:H15)))</f>
        <v>0</v>
      </c>
      <c r="J15" s="11">
        <f>MAX(0,$D15-SUM($E15:I15))</f>
        <v>1304.4872698092622</v>
      </c>
      <c r="L15" s="29">
        <f t="shared" si="1"/>
        <v>55</v>
      </c>
      <c r="M15" s="30">
        <f ca="1">CALC!$F$10</f>
        <v>78.387065503824445</v>
      </c>
      <c r="N15" s="30">
        <f ca="1">CALC!$F$9</f>
        <v>94.386993755499503</v>
      </c>
      <c r="O15" s="30">
        <f t="array" aca="1" ref="O15" ca="1">SUM((YEAR($A15)=CALC!$A$4:$A$10)*CALC!$F$4:$F$10)</f>
        <v>164.13362689784284</v>
      </c>
      <c r="P15" s="30">
        <f ca="1">CALC!$H$9</f>
        <v>109.48626074314568</v>
      </c>
      <c r="Q15" s="30">
        <f ca="1">CALC!$D$9</f>
        <v>123.48080050225664</v>
      </c>
      <c r="R15" s="30">
        <f>CALC!T19</f>
        <v>172.60714285714286</v>
      </c>
      <c r="S15" s="31">
        <f t="array" aca="1" ref="S15" ca="1">SUM(C15*L15+SUM(E15:J15*M15:R15))/$B15</f>
        <v>90.334241669615551</v>
      </c>
      <c r="V15" s="30">
        <f ca="1">(2*M15+OffPeakMonthlyAvg!M15)/3</f>
        <v>68.009007958555983</v>
      </c>
      <c r="W15" s="30">
        <f ca="1">(2*N15+OffPeakMonthlyAvg!N15)/3</f>
        <v>81.897650215398585</v>
      </c>
      <c r="X15" s="30">
        <f ca="1">(2*O15+OffPeakMonthlyAvg!O15)/3</f>
        <v>144.38690396740216</v>
      </c>
      <c r="Y15" s="130">
        <f ca="1">(2*P15+OffPeakMonthlyAvg!P15)/3</f>
        <v>91.924008710633757</v>
      </c>
      <c r="Z15" s="130">
        <f ca="1">(2*Q15+OffPeakMonthlyAvg!Q15)/3</f>
        <v>103.65771358285281</v>
      </c>
      <c r="AA15" s="30">
        <f>(2*R15+OffPeakMonthlyAvg!R15)/3</f>
        <v>162.28571428571431</v>
      </c>
      <c r="AB15" s="30">
        <f ca="1">(2*S15+OffPeakMonthlyAvg!S15)/3</f>
        <v>82.019004113438143</v>
      </c>
    </row>
    <row r="16" spans="1:28">
      <c r="A16" s="27">
        <v>36951</v>
      </c>
      <c r="B16" s="67">
        <v>32340</v>
      </c>
      <c r="C16" s="10">
        <f>_udcgen1999!L15</f>
        <v>10546.379316003595</v>
      </c>
      <c r="D16" s="111">
        <f t="shared" si="2"/>
        <v>21793.620683996407</v>
      </c>
      <c r="E16" s="10">
        <f t="shared" si="0"/>
        <v>9114.8000000000011</v>
      </c>
      <c r="F16" s="10">
        <f>MAX(0,MIN($F$9,$D16-SUM($E16:E16)))</f>
        <v>6836.0999999999995</v>
      </c>
      <c r="G16" s="10">
        <f>MAX(0,MIN($G$9,$D16-SUM($E16:F16)))</f>
        <v>4557.4000000000005</v>
      </c>
      <c r="H16" s="10">
        <f>(MONTH($A16)&gt;=5)*(MONTH($A16)&lt;=9)*MAX(0,MIN($H$9,$D16-SUM($E16:G16)))</f>
        <v>0</v>
      </c>
      <c r="I16" s="10">
        <f>(MONTH($A16)&gt;=7)*(MONTH($A16)&lt;=9)*MAX(0,MIN($I$9,$D16-SUM($E16:H16)))</f>
        <v>0</v>
      </c>
      <c r="J16" s="11">
        <f>MAX(0,$D16-SUM($E16:I16))</f>
        <v>1285.3206839964041</v>
      </c>
      <c r="L16" s="29">
        <f t="shared" si="1"/>
        <v>55</v>
      </c>
      <c r="M16" s="30">
        <f ca="1">CALC!$F$10</f>
        <v>78.387065503824445</v>
      </c>
      <c r="N16" s="30">
        <f ca="1">CALC!$F$9</f>
        <v>94.386993755499503</v>
      </c>
      <c r="O16" s="30">
        <f t="array" aca="1" ref="O16" ca="1">SUM((YEAR($A16)=CALC!$A$4:$A$10)*CALC!$F$4:$F$10)</f>
        <v>164.13362689784284</v>
      </c>
      <c r="P16" s="30">
        <f ca="1">CALC!$H$9</f>
        <v>109.48626074314568</v>
      </c>
      <c r="Q16" s="30">
        <f ca="1">CALC!$D$9</f>
        <v>123.48080050225664</v>
      </c>
      <c r="R16" s="30">
        <f>CALC!T20</f>
        <v>168.38709677419354</v>
      </c>
      <c r="S16" s="31">
        <f t="array" aca="1" ref="S16" ca="1">SUM(C16*L16+SUM(E16:J16*M16:R16))/$B16</f>
        <v>89.802913564397997</v>
      </c>
      <c r="V16" s="30">
        <f ca="1">(2*M16+OffPeakMonthlyAvg!M16)/3</f>
        <v>68.009007958555983</v>
      </c>
      <c r="W16" s="30">
        <f ca="1">(2*N16+OffPeakMonthlyAvg!N16)/3</f>
        <v>81.897650215398585</v>
      </c>
      <c r="X16" s="30">
        <f ca="1">(2*O16+OffPeakMonthlyAvg!O16)/3</f>
        <v>144.38690396740216</v>
      </c>
      <c r="Y16" s="130">
        <f ca="1">(2*P16+OffPeakMonthlyAvg!P16)/3</f>
        <v>91.924008710633757</v>
      </c>
      <c r="Z16" s="130">
        <f ca="1">(2*Q16+OffPeakMonthlyAvg!Q16)/3</f>
        <v>103.65771358285281</v>
      </c>
      <c r="AA16" s="30">
        <f>(2*R16+OffPeakMonthlyAvg!R16)/3</f>
        <v>157.64516129032256</v>
      </c>
      <c r="AB16" s="30">
        <f ca="1">(2*S16+OffPeakMonthlyAvg!S16)/3</f>
        <v>82.125794101648367</v>
      </c>
    </row>
    <row r="17" spans="1:28">
      <c r="A17" s="27">
        <v>36982</v>
      </c>
      <c r="B17" s="67">
        <v>33013</v>
      </c>
      <c r="C17" s="10">
        <f>_udcgen1999!L16</f>
        <v>10781.859000004699</v>
      </c>
      <c r="D17" s="111">
        <f t="shared" si="2"/>
        <v>22231.140999995303</v>
      </c>
      <c r="E17" s="10">
        <f t="shared" si="0"/>
        <v>9114.8000000000011</v>
      </c>
      <c r="F17" s="10">
        <f>MAX(0,MIN($F$9,$D17-SUM($E17:E17)))</f>
        <v>6836.0999999999995</v>
      </c>
      <c r="G17" s="10">
        <f>MAX(0,MIN($G$9,$D17-SUM($E17:F17)))</f>
        <v>4557.4000000000005</v>
      </c>
      <c r="H17" s="10">
        <f>(MONTH($A17)&gt;=5)*(MONTH($A17)&lt;=9)*MAX(0,MIN($H$9,$D17-SUM($E17:G17)))</f>
        <v>0</v>
      </c>
      <c r="I17" s="10">
        <f>(MONTH($A17)&gt;=7)*(MONTH($A17)&lt;=9)*MAX(0,MIN($I$9,$D17-SUM($E17:H17)))</f>
        <v>0</v>
      </c>
      <c r="J17" s="11">
        <f>MAX(0,$D17-SUM($E17:I17))</f>
        <v>1722.8409999953001</v>
      </c>
      <c r="L17" s="29">
        <f t="shared" si="1"/>
        <v>55</v>
      </c>
      <c r="M17" s="30">
        <f ca="1">CALC!$F$10</f>
        <v>78.387065503824445</v>
      </c>
      <c r="N17" s="30">
        <f ca="1">CALC!$F$9</f>
        <v>94.386993755499503</v>
      </c>
      <c r="O17" s="30">
        <f t="array" aca="1" ref="O17" ca="1">SUM((YEAR($A17)=CALC!$A$4:$A$10)*CALC!$F$4:$F$10)</f>
        <v>164.13362689784284</v>
      </c>
      <c r="P17" s="30">
        <f ca="1">CALC!$H$9</f>
        <v>109.48626074314568</v>
      </c>
      <c r="Q17" s="30">
        <f ca="1">CALC!$D$9</f>
        <v>123.48080050225664</v>
      </c>
      <c r="R17" s="30">
        <f>CALC!T21</f>
        <v>152.85416666666669</v>
      </c>
      <c r="S17" s="31">
        <f t="array" aca="1" ref="S17" ca="1">SUM(C17*L17+SUM(E17:J17*M17:R17))/$B17</f>
        <v>89.785527345111475</v>
      </c>
      <c r="V17" s="30">
        <f ca="1">(2*M17+OffPeakMonthlyAvg!M17)/3</f>
        <v>68.009007958555983</v>
      </c>
      <c r="W17" s="30">
        <f ca="1">(2*N17+OffPeakMonthlyAvg!N17)/3</f>
        <v>81.897650215398585</v>
      </c>
      <c r="X17" s="30">
        <f ca="1">(2*O17+OffPeakMonthlyAvg!O17)/3</f>
        <v>144.38690396740216</v>
      </c>
      <c r="Y17" s="130">
        <f ca="1">(2*P17+OffPeakMonthlyAvg!P17)/3</f>
        <v>91.924008710633757</v>
      </c>
      <c r="Z17" s="130">
        <f ca="1">(2*Q17+OffPeakMonthlyAvg!Q17)/3</f>
        <v>103.65771358285281</v>
      </c>
      <c r="AA17" s="30">
        <f>(2*R17+OffPeakMonthlyAvg!R17)/3</f>
        <v>127.5</v>
      </c>
      <c r="AB17" s="30">
        <f ca="1">(2*S17+OffPeakMonthlyAvg!S17)/3</f>
        <v>80.434711774452865</v>
      </c>
    </row>
    <row r="18" spans="1:28">
      <c r="A18" s="27">
        <v>37012</v>
      </c>
      <c r="B18" s="67">
        <v>39521</v>
      </c>
      <c r="C18" s="10">
        <f>_udcgen1999!L17</f>
        <v>10910.298676134951</v>
      </c>
      <c r="D18" s="111">
        <f t="shared" si="2"/>
        <v>28610.701323865047</v>
      </c>
      <c r="E18" s="10">
        <f t="shared" si="0"/>
        <v>9114.8000000000011</v>
      </c>
      <c r="F18" s="10">
        <f>MAX(0,MIN($F$9,$D18-SUM($E18:E18)))</f>
        <v>6836.0999999999995</v>
      </c>
      <c r="G18" s="10">
        <f>MAX(0,MIN($G$9,$D18-SUM($E18:F18)))</f>
        <v>4557.4000000000005</v>
      </c>
      <c r="H18" s="10">
        <f>(MONTH($A18)&gt;=5)*(MONTH($A18)&lt;=9)*MAX(0,MIN($H$9,$D18-SUM($E18:G18)))</f>
        <v>6836.0999999999995</v>
      </c>
      <c r="I18" s="10">
        <f>(MONTH($A18)&gt;=7)*(MONTH($A18)&lt;=9)*MAX(0,MIN($I$9,$D18-SUM($E18:H18)))</f>
        <v>0</v>
      </c>
      <c r="J18" s="11">
        <f>MAX(0,$D18-SUM($E18:I18))</f>
        <v>1266.3013238650456</v>
      </c>
      <c r="L18" s="29">
        <f t="shared" si="1"/>
        <v>55</v>
      </c>
      <c r="M18" s="30">
        <f ca="1">CALC!$F$10</f>
        <v>78.387065503824445</v>
      </c>
      <c r="N18" s="30">
        <f ca="1">CALC!$F$9</f>
        <v>94.386993755499503</v>
      </c>
      <c r="O18" s="30">
        <f t="array" aca="1" ref="O18" ca="1">SUM((YEAR($A18)=CALC!$A$4:$A$10)*CALC!$F$4:$F$10)</f>
        <v>164.13362689784284</v>
      </c>
      <c r="P18" s="30">
        <f ca="1">CALC!$H$9</f>
        <v>109.48626074314568</v>
      </c>
      <c r="Q18" s="30">
        <f ca="1">CALC!$D$9</f>
        <v>123.48080050225664</v>
      </c>
      <c r="R18" s="30">
        <f>CALC!T22</f>
        <v>152.10887096774195</v>
      </c>
      <c r="S18" s="31">
        <f t="array" aca="1" ref="S18" ca="1">SUM(C18*L18+SUM(E18:J18*M18:R18))/$B18</f>
        <v>92.327751393491255</v>
      </c>
      <c r="V18" s="30">
        <f ca="1">(2*M18+OffPeakMonthlyAvg!M18)/3</f>
        <v>68.009007958555983</v>
      </c>
      <c r="W18" s="30">
        <f ca="1">(2*N18+OffPeakMonthlyAvg!N18)/3</f>
        <v>81.897650215398585</v>
      </c>
      <c r="X18" s="30">
        <f ca="1">(2*O18+OffPeakMonthlyAvg!O18)/3</f>
        <v>144.38690396740216</v>
      </c>
      <c r="Y18" s="130">
        <f ca="1">(2*P18+OffPeakMonthlyAvg!P18)/3</f>
        <v>91.924008710633757</v>
      </c>
      <c r="Z18" s="130">
        <f ca="1">(2*Q18+OffPeakMonthlyAvg!Q18)/3</f>
        <v>103.65771358285281</v>
      </c>
      <c r="AA18" s="30">
        <f>(2*R18+OffPeakMonthlyAvg!R18)/3</f>
        <v>126.0967741935484</v>
      </c>
      <c r="AB18" s="30">
        <f ca="1">(2*S18+OffPeakMonthlyAvg!S18)/3</f>
        <v>82.209214253772657</v>
      </c>
    </row>
    <row r="19" spans="1:28">
      <c r="A19" s="27">
        <v>37043</v>
      </c>
      <c r="B19" s="67">
        <v>43447</v>
      </c>
      <c r="C19" s="10">
        <f>_udcgen1999!L18</f>
        <v>12685.538794168846</v>
      </c>
      <c r="D19" s="111">
        <f t="shared" si="2"/>
        <v>30761.461205831154</v>
      </c>
      <c r="E19" s="10">
        <f t="shared" si="0"/>
        <v>9114.8000000000011</v>
      </c>
      <c r="F19" s="10">
        <f>MAX(0,MIN($F$9,$D19-SUM($E19:E19)))</f>
        <v>6836.0999999999995</v>
      </c>
      <c r="G19" s="10">
        <f>MAX(0,MIN($G$9,$D19-SUM($E19:F19)))</f>
        <v>4557.4000000000005</v>
      </c>
      <c r="H19" s="10">
        <f>(MONTH($A19)&gt;=5)*(MONTH($A19)&lt;=9)*MAX(0,MIN($H$9,$D19-SUM($E19:G19)))</f>
        <v>6836.0999999999995</v>
      </c>
      <c r="I19" s="10">
        <f>(MONTH($A19)&gt;=7)*(MONTH($A19)&lt;=9)*MAX(0,MIN($I$9,$D19-SUM($E19:H19)))</f>
        <v>0</v>
      </c>
      <c r="J19" s="11">
        <f>MAX(0,$D19-SUM($E19:I19))</f>
        <v>3417.0612058311526</v>
      </c>
      <c r="L19" s="29">
        <f t="shared" si="1"/>
        <v>55</v>
      </c>
      <c r="M19" s="30">
        <f ca="1">CALC!$F$10</f>
        <v>78.387065503824445</v>
      </c>
      <c r="N19" s="30">
        <f ca="1">CALC!$F$9</f>
        <v>94.386993755499503</v>
      </c>
      <c r="O19" s="30">
        <f t="array" aca="1" ref="O19" ca="1">SUM((YEAR($A19)=CALC!$A$4:$A$10)*CALC!$F$4:$F$10)</f>
        <v>164.13362689784284</v>
      </c>
      <c r="P19" s="30">
        <f ca="1">CALC!$H$9</f>
        <v>109.48626074314568</v>
      </c>
      <c r="Q19" s="30">
        <f ca="1">CALC!$D$9</f>
        <v>123.48080050225664</v>
      </c>
      <c r="R19" s="30">
        <f>CALC!T23</f>
        <v>179.8</v>
      </c>
      <c r="S19" s="31">
        <f t="array" aca="1" ref="S19" ca="1">SUM(C19*L19+SUM(E19:J19*M19:R19))/$B19</f>
        <v>95.939770512219596</v>
      </c>
      <c r="V19" s="30">
        <f ca="1">(2*M19+OffPeakMonthlyAvg!M19)/3</f>
        <v>68.009007958555983</v>
      </c>
      <c r="W19" s="30">
        <f ca="1">(2*N19+OffPeakMonthlyAvg!N19)/3</f>
        <v>81.897650215398585</v>
      </c>
      <c r="X19" s="30">
        <f ca="1">(2*O19+OffPeakMonthlyAvg!O19)/3</f>
        <v>144.38690396740216</v>
      </c>
      <c r="Y19" s="130">
        <f ca="1">(2*P19+OffPeakMonthlyAvg!P19)/3</f>
        <v>91.924008710633757</v>
      </c>
      <c r="Z19" s="130">
        <f ca="1">(2*Q19+OffPeakMonthlyAvg!Q19)/3</f>
        <v>103.65771358285281</v>
      </c>
      <c r="AA19" s="30">
        <f>(2*R19+OffPeakMonthlyAvg!R19)/3</f>
        <v>145.04444444444445</v>
      </c>
      <c r="AB19" s="30">
        <f ca="1">(2*S19+OffPeakMonthlyAvg!S19)/3</f>
        <v>84.313949226270438</v>
      </c>
    </row>
    <row r="20" spans="1:28">
      <c r="A20" s="27">
        <v>37073</v>
      </c>
      <c r="B20" s="67">
        <v>45574</v>
      </c>
      <c r="C20" s="10">
        <f>_udcgen1999!L19</f>
        <v>11898.855738594659</v>
      </c>
      <c r="D20" s="111">
        <f t="shared" si="2"/>
        <v>33675.144261405338</v>
      </c>
      <c r="E20" s="10">
        <f t="shared" si="0"/>
        <v>9114.8000000000011</v>
      </c>
      <c r="F20" s="10">
        <f>MAX(0,MIN($F$9,$D20-SUM($E20:E20)))</f>
        <v>6836.0999999999995</v>
      </c>
      <c r="G20" s="10">
        <f>MAX(0,MIN($G$9,$D20-SUM($E20:F20)))</f>
        <v>4557.4000000000005</v>
      </c>
      <c r="H20" s="10">
        <f>(MONTH($A20)&gt;=5)*(MONTH($A20)&lt;=9)*MAX(0,MIN($H$9,$D20-SUM($E20:G20)))</f>
        <v>6836.0999999999995</v>
      </c>
      <c r="I20" s="10">
        <f>(MONTH($A20)&gt;=7)*(MONTH($A20)&lt;=9)*MAX(0,MIN($I$9,$D20-SUM($E20:H20)))</f>
        <v>4557.4000000000005</v>
      </c>
      <c r="J20" s="11">
        <f>MAX(0,$D20-SUM($E20:I20))</f>
        <v>1773.3442614053347</v>
      </c>
      <c r="L20" s="29">
        <f t="shared" si="1"/>
        <v>55</v>
      </c>
      <c r="M20" s="30">
        <f ca="1">CALC!$F$10</f>
        <v>78.387065503824445</v>
      </c>
      <c r="N20" s="30">
        <f ca="1">CALC!$F$9</f>
        <v>94.386993755499503</v>
      </c>
      <c r="O20" s="30">
        <f t="array" aca="1" ref="O20" ca="1">SUM((YEAR($A20)=CALC!$A$4:$A$10)*CALC!$F$4:$F$10)</f>
        <v>164.13362689784284</v>
      </c>
      <c r="P20" s="30">
        <f ca="1">CALC!$H$9</f>
        <v>109.48626074314568</v>
      </c>
      <c r="Q20" s="30">
        <f ca="1">CALC!$D$9</f>
        <v>123.48080050225664</v>
      </c>
      <c r="R20" s="30">
        <f>CALC!T24</f>
        <v>177.95161290322579</v>
      </c>
      <c r="S20" s="31">
        <f t="array" aca="1" ref="S20" ca="1">SUM(C20*L20+SUM(E20:J20*M20:R20))/$B20</f>
        <v>96.304052932332624</v>
      </c>
      <c r="V20" s="30">
        <f ca="1">(2*M20+OffPeakMonthlyAvg!M20)/3</f>
        <v>68.009007958555983</v>
      </c>
      <c r="W20" s="30">
        <f ca="1">(2*N20+OffPeakMonthlyAvg!N20)/3</f>
        <v>81.897650215398585</v>
      </c>
      <c r="X20" s="30">
        <f ca="1">(2*O20+OffPeakMonthlyAvg!O20)/3</f>
        <v>144.38690396740216</v>
      </c>
      <c r="Y20" s="130">
        <f ca="1">(2*P20+OffPeakMonthlyAvg!P20)/3</f>
        <v>91.924008710633757</v>
      </c>
      <c r="Z20" s="130">
        <f ca="1">(2*Q20+OffPeakMonthlyAvg!Q20)/3</f>
        <v>103.65771358285281</v>
      </c>
      <c r="AA20" s="30">
        <f>(2*R20+OffPeakMonthlyAvg!R20)/3</f>
        <v>154.63440860215053</v>
      </c>
      <c r="AB20" s="30">
        <f ca="1">(2*S20+OffPeakMonthlyAvg!S20)/3</f>
        <v>84.831527582576669</v>
      </c>
    </row>
    <row r="21" spans="1:28">
      <c r="A21" s="27">
        <v>37104</v>
      </c>
      <c r="B21" s="67">
        <v>44661</v>
      </c>
      <c r="C21" s="10">
        <f>_udcgen1999!L20</f>
        <v>11420.083058318183</v>
      </c>
      <c r="D21" s="111">
        <f t="shared" si="2"/>
        <v>33240.916941681819</v>
      </c>
      <c r="E21" s="10">
        <f t="shared" si="0"/>
        <v>9114.8000000000011</v>
      </c>
      <c r="F21" s="10">
        <f>MAX(0,MIN($F$9,$D21-SUM($E21:E21)))</f>
        <v>6836.0999999999995</v>
      </c>
      <c r="G21" s="10">
        <f>MAX(0,MIN($G$9,$D21-SUM($E21:F21)))</f>
        <v>4557.4000000000005</v>
      </c>
      <c r="H21" s="10">
        <f>(MONTH($A21)&gt;=5)*(MONTH($A21)&lt;=9)*MAX(0,MIN($H$9,$D21-SUM($E21:G21)))</f>
        <v>6836.0999999999995</v>
      </c>
      <c r="I21" s="10">
        <f>(MONTH($A21)&gt;=7)*(MONTH($A21)&lt;=9)*MAX(0,MIN($I$9,$D21-SUM($E21:H21)))</f>
        <v>4557.4000000000005</v>
      </c>
      <c r="J21" s="11">
        <f>MAX(0,$D21-SUM($E21:I21))</f>
        <v>1339.1169416818157</v>
      </c>
      <c r="L21" s="29">
        <f t="shared" si="1"/>
        <v>55</v>
      </c>
      <c r="M21" s="30">
        <f ca="1">CALC!$F$10</f>
        <v>78.387065503824445</v>
      </c>
      <c r="N21" s="30">
        <f ca="1">CALC!$F$9</f>
        <v>94.386993755499503</v>
      </c>
      <c r="O21" s="30">
        <f t="array" aca="1" ref="O21" ca="1">SUM((YEAR($A21)=CALC!$A$4:$A$10)*CALC!$F$4:$F$10)</f>
        <v>164.13362689784284</v>
      </c>
      <c r="P21" s="30">
        <f ca="1">CALC!$H$9</f>
        <v>109.48626074314568</v>
      </c>
      <c r="Q21" s="30">
        <f ca="1">CALC!$D$9</f>
        <v>123.48080050225664</v>
      </c>
      <c r="R21" s="30">
        <f>CALC!T25</f>
        <v>198.87096774193549</v>
      </c>
      <c r="S21" s="31">
        <f t="array" aca="1" ref="S21" ca="1">SUM(C21*L21+SUM(E21:J21*M21:R21))/$B21</f>
        <v>96.580247228791222</v>
      </c>
      <c r="V21" s="30">
        <f ca="1">(2*M21+OffPeakMonthlyAvg!M21)/3</f>
        <v>68.009007958555983</v>
      </c>
      <c r="W21" s="30">
        <f ca="1">(2*N21+OffPeakMonthlyAvg!N21)/3</f>
        <v>81.897650215398585</v>
      </c>
      <c r="X21" s="30">
        <f ca="1">(2*O21+OffPeakMonthlyAvg!O21)/3</f>
        <v>144.38690396740216</v>
      </c>
      <c r="Y21" s="130">
        <f ca="1">(2*P21+OffPeakMonthlyAvg!P21)/3</f>
        <v>91.924008710633757</v>
      </c>
      <c r="Z21" s="130">
        <f ca="1">(2*Q21+OffPeakMonthlyAvg!Q21)/3</f>
        <v>103.65771358285281</v>
      </c>
      <c r="AA21" s="30">
        <f>(2*R21+OffPeakMonthlyAvg!R21)/3</f>
        <v>168.80645161290323</v>
      </c>
      <c r="AB21" s="30">
        <f ca="1">(2*S21+OffPeakMonthlyAvg!S21)/3</f>
        <v>85.698439563137242</v>
      </c>
    </row>
    <row r="22" spans="1:28">
      <c r="A22" s="27">
        <v>37135</v>
      </c>
      <c r="B22" s="67">
        <v>44243</v>
      </c>
      <c r="C22" s="10">
        <f>_udcgen1999!L21</f>
        <v>11552.727930455807</v>
      </c>
      <c r="D22" s="111">
        <f t="shared" si="2"/>
        <v>32690.272069544193</v>
      </c>
      <c r="E22" s="10">
        <f t="shared" si="0"/>
        <v>9114.8000000000011</v>
      </c>
      <c r="F22" s="10">
        <f>MAX(0,MIN($F$9,$D22-SUM($E22:E22)))</f>
        <v>6836.0999999999995</v>
      </c>
      <c r="G22" s="10">
        <f>MAX(0,MIN($G$9,$D22-SUM($E22:F22)))</f>
        <v>4557.4000000000005</v>
      </c>
      <c r="H22" s="10">
        <f>(MONTH($A22)&gt;=5)*(MONTH($A22)&lt;=9)*MAX(0,MIN($H$9,$D22-SUM($E22:G22)))</f>
        <v>6836.0999999999995</v>
      </c>
      <c r="I22" s="10">
        <f>(MONTH($A22)&gt;=7)*(MONTH($A22)&lt;=9)*MAX(0,MIN($I$9,$D22-SUM($E22:H22)))</f>
        <v>4557.4000000000005</v>
      </c>
      <c r="J22" s="11">
        <f>MAX(0,$D22-SUM($E22:I22))</f>
        <v>788.47206954419016</v>
      </c>
      <c r="L22" s="29">
        <f t="shared" si="1"/>
        <v>55</v>
      </c>
      <c r="M22" s="30">
        <f ca="1">CALC!$F$10</f>
        <v>78.387065503824445</v>
      </c>
      <c r="N22" s="30">
        <f ca="1">CALC!$F$9</f>
        <v>94.386993755499503</v>
      </c>
      <c r="O22" s="30">
        <f t="array" aca="1" ref="O22" ca="1">SUM((YEAR($A22)=CALC!$A$4:$A$10)*CALC!$F$4:$F$10)</f>
        <v>164.13362689784284</v>
      </c>
      <c r="P22" s="30">
        <f ca="1">CALC!$H$9</f>
        <v>109.48626074314568</v>
      </c>
      <c r="Q22" s="30">
        <f ca="1">CALC!$D$9</f>
        <v>123.48080050225664</v>
      </c>
      <c r="R22" s="30">
        <f>CALC!T26</f>
        <v>179.55</v>
      </c>
      <c r="S22" s="31">
        <f t="array" aca="1" ref="S22" ca="1">SUM(C22*L22+SUM(E22:J22*M22:R22))/$B22</f>
        <v>94.838156712415284</v>
      </c>
      <c r="V22" s="30">
        <f ca="1">(2*M22+OffPeakMonthlyAvg!M22)/3</f>
        <v>68.009007958555983</v>
      </c>
      <c r="W22" s="30">
        <f ca="1">(2*N22+OffPeakMonthlyAvg!N22)/3</f>
        <v>81.897650215398585</v>
      </c>
      <c r="X22" s="30">
        <f ca="1">(2*O22+OffPeakMonthlyAvg!O22)/3</f>
        <v>144.38690396740216</v>
      </c>
      <c r="Y22" s="130">
        <f ca="1">(2*P22+OffPeakMonthlyAvg!P22)/3</f>
        <v>91.924008710633757</v>
      </c>
      <c r="Z22" s="130">
        <f ca="1">(2*Q22+OffPeakMonthlyAvg!Q22)/3</f>
        <v>103.65771358285281</v>
      </c>
      <c r="AA22" s="30">
        <f>(2*R22+OffPeakMonthlyAvg!R22)/3</f>
        <v>155.63333333333335</v>
      </c>
      <c r="AB22" s="30">
        <f ca="1">(2*S22+OffPeakMonthlyAvg!S22)/3</f>
        <v>83.828268541265928</v>
      </c>
    </row>
    <row r="23" spans="1:28">
      <c r="A23" s="27">
        <v>37165</v>
      </c>
      <c r="B23" s="67">
        <v>36692</v>
      </c>
      <c r="C23" s="10">
        <f>_udcgen1999!L22</f>
        <v>9907.7052310606032</v>
      </c>
      <c r="D23" s="111">
        <f t="shared" si="2"/>
        <v>26784.294768939399</v>
      </c>
      <c r="E23" s="10">
        <f t="shared" si="0"/>
        <v>9114.8000000000011</v>
      </c>
      <c r="F23" s="10">
        <f>MAX(0,MIN($F$9,$D23-SUM($E23:E23)))</f>
        <v>6836.0999999999995</v>
      </c>
      <c r="G23" s="10">
        <f>MAX(0,MIN($G$9,$D23-SUM($E23:F23)))</f>
        <v>4557.4000000000005</v>
      </c>
      <c r="H23" s="10">
        <f>(MONTH($A23)&gt;=5)*(MONTH($A23)&lt;=9)*MAX(0,MIN($H$9,$D23-SUM($E23:G23)))</f>
        <v>0</v>
      </c>
      <c r="I23" s="10">
        <f>(MONTH($A23)&gt;=7)*(MONTH($A23)&lt;=9)*MAX(0,MIN($I$9,$D23-SUM($E23:H23)))</f>
        <v>0</v>
      </c>
      <c r="J23" s="11">
        <f>MAX(0,$D23-SUM($E23:I23))</f>
        <v>6275.9947689393957</v>
      </c>
      <c r="L23" s="29">
        <f t="shared" si="1"/>
        <v>55</v>
      </c>
      <c r="M23" s="30">
        <f ca="1">CALC!$F$10</f>
        <v>78.387065503824445</v>
      </c>
      <c r="N23" s="30">
        <f ca="1">CALC!$F$9</f>
        <v>94.386993755499503</v>
      </c>
      <c r="O23" s="30">
        <f t="array" aca="1" ref="O23" ca="1">SUM((YEAR($A23)=CALC!$A$4:$A$10)*CALC!$F$4:$F$10)</f>
        <v>164.13362689784284</v>
      </c>
      <c r="P23" s="30">
        <f ca="1">CALC!$H$9</f>
        <v>109.48626074314568</v>
      </c>
      <c r="Q23" s="30">
        <f ca="1">CALC!$D$9</f>
        <v>123.48080050225664</v>
      </c>
      <c r="R23" s="30">
        <f>CALC!T27</f>
        <v>116.12903225806451</v>
      </c>
      <c r="S23" s="31">
        <f t="array" aca="1" ref="S23" ca="1">SUM(C23*L23+SUM(E23:J23*M23:R23))/$B23</f>
        <v>92.158861075231627</v>
      </c>
      <c r="V23" s="30">
        <f ca="1">(2*M23+OffPeakMonthlyAvg!M23)/3</f>
        <v>68.009007958555983</v>
      </c>
      <c r="W23" s="30">
        <f ca="1">(2*N23+OffPeakMonthlyAvg!N23)/3</f>
        <v>81.897650215398585</v>
      </c>
      <c r="X23" s="30">
        <f ca="1">(2*O23+OffPeakMonthlyAvg!O23)/3</f>
        <v>144.38690396740216</v>
      </c>
      <c r="Y23" s="130">
        <f ca="1">(2*P23+OffPeakMonthlyAvg!P23)/3</f>
        <v>91.924008710633757</v>
      </c>
      <c r="Z23" s="130">
        <f ca="1">(2*Q23+OffPeakMonthlyAvg!Q23)/3</f>
        <v>103.65771358285281</v>
      </c>
      <c r="AA23" s="30">
        <f>(2*R23+OffPeakMonthlyAvg!R23)/3</f>
        <v>104.9032258064516</v>
      </c>
      <c r="AB23" s="30">
        <f ca="1">(2*S23+OffPeakMonthlyAvg!S23)/3</f>
        <v>83.167594770663641</v>
      </c>
    </row>
    <row r="24" spans="1:28">
      <c r="A24" s="27">
        <v>37196</v>
      </c>
      <c r="B24" s="67">
        <v>33180</v>
      </c>
      <c r="C24" s="10">
        <f>_udcgen1999!L23</f>
        <v>10325.259565816441</v>
      </c>
      <c r="D24" s="111">
        <f t="shared" si="2"/>
        <v>22854.740434183557</v>
      </c>
      <c r="E24" s="10">
        <f t="shared" si="0"/>
        <v>9114.8000000000011</v>
      </c>
      <c r="F24" s="10">
        <f>MAX(0,MIN($F$9,$D24-SUM($E24:E24)))</f>
        <v>6836.0999999999995</v>
      </c>
      <c r="G24" s="10">
        <f>MAX(0,MIN($G$9,$D24-SUM($E24:F24)))</f>
        <v>4557.4000000000005</v>
      </c>
      <c r="H24" s="10">
        <f>(MONTH($A24)&gt;=5)*(MONTH($A24)&lt;=9)*MAX(0,MIN($H$9,$D24-SUM($E24:G24)))</f>
        <v>0</v>
      </c>
      <c r="I24" s="10">
        <f>(MONTH($A24)&gt;=7)*(MONTH($A24)&lt;=9)*MAX(0,MIN($I$9,$D24-SUM($E24:H24)))</f>
        <v>0</v>
      </c>
      <c r="J24" s="11">
        <f>MAX(0,$D24-SUM($E24:I24))</f>
        <v>2346.4404341835543</v>
      </c>
      <c r="L24" s="29">
        <f t="shared" si="1"/>
        <v>55</v>
      </c>
      <c r="M24" s="30">
        <f ca="1">CALC!$F$10</f>
        <v>78.387065503824445</v>
      </c>
      <c r="N24" s="30">
        <f ca="1">CALC!$F$9</f>
        <v>94.386993755499503</v>
      </c>
      <c r="O24" s="30">
        <f t="array" aca="1" ref="O24" ca="1">SUM((YEAR($A24)=CALC!$A$4:$A$10)*CALC!$F$4:$F$10)</f>
        <v>164.13362689784284</v>
      </c>
      <c r="P24" s="30">
        <f ca="1">CALC!$H$9</f>
        <v>109.48626074314568</v>
      </c>
      <c r="Q24" s="30">
        <f ca="1">CALC!$D$9</f>
        <v>123.48080050225664</v>
      </c>
      <c r="R24" s="30">
        <f>CALC!T28</f>
        <v>111.16666666666667</v>
      </c>
      <c r="S24" s="31">
        <f t="array" aca="1" ref="S24" ca="1">SUM(C24*L24+SUM(E24:J24*M24:R24))/$B24</f>
        <v>88.501482266740027</v>
      </c>
      <c r="V24" s="30">
        <f ca="1">(2*M24+OffPeakMonthlyAvg!M24)/3</f>
        <v>68.009007958555983</v>
      </c>
      <c r="W24" s="30">
        <f ca="1">(2*N24+OffPeakMonthlyAvg!N24)/3</f>
        <v>81.897650215398585</v>
      </c>
      <c r="X24" s="30">
        <f ca="1">(2*O24+OffPeakMonthlyAvg!O24)/3</f>
        <v>144.38690396740216</v>
      </c>
      <c r="Y24" s="130">
        <f ca="1">(2*P24+OffPeakMonthlyAvg!P24)/3</f>
        <v>91.924008710633757</v>
      </c>
      <c r="Z24" s="130">
        <f ca="1">(2*Q24+OffPeakMonthlyAvg!Q24)/3</f>
        <v>103.65771358285281</v>
      </c>
      <c r="AA24" s="30">
        <f>(2*R24+OffPeakMonthlyAvg!R24)/3</f>
        <v>101.11111111111113</v>
      </c>
      <c r="AB24" s="30">
        <f ca="1">(2*S24+OffPeakMonthlyAvg!S24)/3</f>
        <v>79.989172822445042</v>
      </c>
    </row>
    <row r="25" spans="1:28">
      <c r="A25" s="27">
        <v>37226</v>
      </c>
      <c r="B25" s="68">
        <v>34319</v>
      </c>
      <c r="C25" s="12">
        <f>_udcgen1999!L24</f>
        <v>10181.036637699137</v>
      </c>
      <c r="D25" s="112">
        <f t="shared" si="2"/>
        <v>24137.963362300863</v>
      </c>
      <c r="E25" s="12">
        <f t="shared" si="0"/>
        <v>9114.8000000000011</v>
      </c>
      <c r="F25" s="12">
        <f>MAX(0,MIN($F$9,$D25-SUM($E25:E25)))</f>
        <v>6836.0999999999995</v>
      </c>
      <c r="G25" s="12">
        <f>MAX(0,MIN($G$9,$D25-SUM($E25:F25)))</f>
        <v>4557.4000000000005</v>
      </c>
      <c r="H25" s="12">
        <f>(MONTH($A25)&gt;=5)*(MONTH($A25)&lt;=9)*MAX(0,MIN($H$9,$D25-SUM($E25:G25)))</f>
        <v>0</v>
      </c>
      <c r="I25" s="12">
        <f>(MONTH($A25)&gt;=7)*(MONTH($A25)&lt;=9)*MAX(0,MIN($I$9,$D25-SUM($E25:H25)))</f>
        <v>0</v>
      </c>
      <c r="J25" s="13">
        <f>MAX(0,$D25-SUM($E25:I25))</f>
        <v>3629.6633623008602</v>
      </c>
      <c r="L25" s="32">
        <f t="shared" si="1"/>
        <v>55</v>
      </c>
      <c r="M25" s="33">
        <f ca="1">CALC!$F$10</f>
        <v>78.387065503824445</v>
      </c>
      <c r="N25" s="33">
        <f ca="1">CALC!$F$9</f>
        <v>94.386993755499503</v>
      </c>
      <c r="O25" s="33">
        <f t="array" aca="1" ref="O25" ca="1">SUM((YEAR($A25)=CALC!$A$4:$A$10)*CALC!$F$4:$F$10)</f>
        <v>164.13362689784284</v>
      </c>
      <c r="P25" s="33">
        <f ca="1">CALC!$H$9</f>
        <v>109.48626074314568</v>
      </c>
      <c r="Q25" s="33">
        <f ca="1">CALC!$D$9</f>
        <v>123.48080050225664</v>
      </c>
      <c r="R25" s="33">
        <f>CALC!T29</f>
        <v>109.91129032258064</v>
      </c>
      <c r="S25" s="34">
        <f t="array" aca="1" ref="S25" ca="1">SUM(C25*L25+SUM(E25:J25*M25:R25))/$B25</f>
        <v>89.356972596841246</v>
      </c>
      <c r="V25" s="30">
        <f ca="1">(2*M25+OffPeakMonthlyAvg!M25)/3</f>
        <v>68.009007958555983</v>
      </c>
      <c r="W25" s="30">
        <f ca="1">(2*N25+OffPeakMonthlyAvg!N25)/3</f>
        <v>81.897650215398585</v>
      </c>
      <c r="X25" s="30">
        <f ca="1">(2*O25+OffPeakMonthlyAvg!O25)/3</f>
        <v>144.38690396740216</v>
      </c>
      <c r="Y25" s="130">
        <f ca="1">(2*P25+OffPeakMonthlyAvg!P25)/3</f>
        <v>91.924008710633757</v>
      </c>
      <c r="Z25" s="130">
        <f ca="1">(2*Q25+OffPeakMonthlyAvg!Q25)/3</f>
        <v>103.65771358285281</v>
      </c>
      <c r="AA25" s="30">
        <f>(2*R25+OffPeakMonthlyAvg!R25)/3</f>
        <v>100.01075268817203</v>
      </c>
      <c r="AB25" s="30">
        <f ca="1">(2*S25+OffPeakMonthlyAvg!S25)/3</f>
        <v>80.803872985757536</v>
      </c>
    </row>
    <row r="26" spans="1:28">
      <c r="A26" s="27">
        <v>37257</v>
      </c>
      <c r="B26" s="28">
        <f t="shared" ref="B26:G35" si="3">B14</f>
        <v>32675</v>
      </c>
      <c r="C26" s="28">
        <f t="shared" si="3"/>
        <v>9788.0659463082648</v>
      </c>
      <c r="D26" s="113">
        <f t="shared" si="2"/>
        <v>22886.934053691737</v>
      </c>
      <c r="E26" s="28">
        <f t="shared" si="3"/>
        <v>9114.8000000000011</v>
      </c>
      <c r="F26" s="28">
        <f t="shared" si="3"/>
        <v>6836.0999999999995</v>
      </c>
      <c r="G26" s="28">
        <f t="shared" si="3"/>
        <v>4557.4000000000005</v>
      </c>
      <c r="H26" s="28">
        <f>(MONTH($A26)&gt;=5)*(MONTH($A26)&lt;=9)*MAX(0,MIN($H$9,$D26-SUM($E26:G26)))</f>
        <v>0</v>
      </c>
      <c r="I26" s="28">
        <f>(MONTH($A26)&gt;=7)*(MONTH($A26)&lt;=9)*MAX(0,MIN($I$9,$D26-SUM($E26:H26)))</f>
        <v>0</v>
      </c>
      <c r="J26" s="28">
        <f>MAX(0,$D26-SUM($E26:I26))</f>
        <v>2378.6340536917342</v>
      </c>
      <c r="L26" s="35">
        <f t="shared" si="1"/>
        <v>55</v>
      </c>
      <c r="M26" s="35">
        <f ca="1">CALC!$F$10</f>
        <v>78.387065503824445</v>
      </c>
      <c r="N26" s="35">
        <f ca="1">CALC!$F$9</f>
        <v>94.386993755499503</v>
      </c>
      <c r="O26" s="35">
        <f t="array" aca="1" ref="O26" ca="1">SUM((YEAR($A26)=CALC!$A$4:$A$10)*CALC!$F$4:$F$10)</f>
        <v>96.348481277073034</v>
      </c>
      <c r="P26" s="35">
        <f ca="1">CALC!$H$9</f>
        <v>109.48626074314568</v>
      </c>
      <c r="Q26" s="35">
        <f ca="1">CALC!$D$9</f>
        <v>123.48080050225664</v>
      </c>
      <c r="R26" s="35">
        <f>CALC!T30</f>
        <v>91.649193548387103</v>
      </c>
      <c r="S26" s="36">
        <f t="array" aca="1" ref="S26" ca="1">SUM(C26*L26+SUM(E26:J26*M26:R26))/$B26</f>
        <v>78.199340200547667</v>
      </c>
      <c r="V26" s="30">
        <f ca="1">(2*M26+OffPeakMonthlyAvg!M26)/3</f>
        <v>68.009007958555983</v>
      </c>
      <c r="W26" s="30">
        <f ca="1">(2*N26+OffPeakMonthlyAvg!N26)/3</f>
        <v>81.897650215398585</v>
      </c>
      <c r="X26" s="30">
        <f ca="1">(2*O26+OffPeakMonthlyAvg!O26)/3</f>
        <v>83.191046070830552</v>
      </c>
      <c r="Y26" s="130">
        <f ca="1">(2*P26+OffPeakMonthlyAvg!P26)/3</f>
        <v>91.924008710633757</v>
      </c>
      <c r="Z26" s="130">
        <f ca="1">(2*Q26+OffPeakMonthlyAvg!Q26)/3</f>
        <v>103.65771358285281</v>
      </c>
      <c r="AA26" s="30">
        <f>(2*R26+OffPeakMonthlyAvg!R26)/3</f>
        <v>82.935483870967744</v>
      </c>
      <c r="AB26" s="30">
        <f ca="1">(2*S26+OffPeakMonthlyAvg!S26)/3</f>
        <v>70.232860815002525</v>
      </c>
    </row>
    <row r="27" spans="1:28">
      <c r="A27" s="27">
        <v>37288</v>
      </c>
      <c r="B27" s="28">
        <f t="shared" si="3"/>
        <v>32071</v>
      </c>
      <c r="C27" s="28">
        <f t="shared" si="3"/>
        <v>10258.212730190735</v>
      </c>
      <c r="D27" s="113">
        <f t="shared" si="2"/>
        <v>21812.787269809265</v>
      </c>
      <c r="E27" s="28">
        <f t="shared" si="3"/>
        <v>9114.8000000000011</v>
      </c>
      <c r="F27" s="28">
        <f t="shared" si="3"/>
        <v>6836.0999999999995</v>
      </c>
      <c r="G27" s="28">
        <f t="shared" si="3"/>
        <v>4557.4000000000005</v>
      </c>
      <c r="H27" s="28">
        <f>(MONTH($A27)&gt;=5)*(MONTH($A27)&lt;=9)*MAX(0,MIN($H$9,$D27-SUM($E27:G27)))</f>
        <v>0</v>
      </c>
      <c r="I27" s="28">
        <f>(MONTH($A27)&gt;=7)*(MONTH($A27)&lt;=9)*MAX(0,MIN($I$9,$D27-SUM($E27:H27)))</f>
        <v>0</v>
      </c>
      <c r="J27" s="28">
        <f>MAX(0,$D27-SUM($E27:I27))</f>
        <v>1304.4872698092622</v>
      </c>
      <c r="L27" s="35">
        <f t="shared" si="1"/>
        <v>55</v>
      </c>
      <c r="M27" s="35">
        <f ca="1">CALC!$F$10</f>
        <v>78.387065503824445</v>
      </c>
      <c r="N27" s="35">
        <f ca="1">CALC!$F$9</f>
        <v>94.386993755499503</v>
      </c>
      <c r="O27" s="35">
        <f t="array" aca="1" ref="O27" ca="1">SUM((YEAR($A27)=CALC!$A$4:$A$10)*CALC!$F$4:$F$10)</f>
        <v>96.348481277073034</v>
      </c>
      <c r="P27" s="35">
        <f ca="1">CALC!$H$9</f>
        <v>109.48626074314568</v>
      </c>
      <c r="Q27" s="35">
        <f ca="1">CALC!$D$9</f>
        <v>123.48080050225664</v>
      </c>
      <c r="R27" s="35">
        <f>CALC!T31</f>
        <v>84.375</v>
      </c>
      <c r="S27" s="36">
        <f t="array" aca="1" ref="S27" ca="1">SUM(C27*L27+SUM(E27:J27*M27:R27))/$B27</f>
        <v>77.112897470892975</v>
      </c>
      <c r="V27" s="30">
        <f ca="1">(2*M27+OffPeakMonthlyAvg!M27)/3</f>
        <v>68.009007958555983</v>
      </c>
      <c r="W27" s="30">
        <f ca="1">(2*N27+OffPeakMonthlyAvg!N27)/3</f>
        <v>81.897650215398585</v>
      </c>
      <c r="X27" s="30">
        <f ca="1">(2*O27+OffPeakMonthlyAvg!O27)/3</f>
        <v>83.191046070830552</v>
      </c>
      <c r="Y27" s="130">
        <f ca="1">(2*P27+OffPeakMonthlyAvg!P27)/3</f>
        <v>91.924008710633757</v>
      </c>
      <c r="Z27" s="130">
        <f ca="1">(2*Q27+OffPeakMonthlyAvg!Q27)/3</f>
        <v>103.65771358285281</v>
      </c>
      <c r="AA27" s="30">
        <f>(2*R27+OffPeakMonthlyAvg!R27)/3</f>
        <v>75.5</v>
      </c>
      <c r="AB27" s="30">
        <f ca="1">(2*S27+OffPeakMonthlyAvg!S27)/3</f>
        <v>69.289049512730273</v>
      </c>
    </row>
    <row r="28" spans="1:28">
      <c r="A28" s="27">
        <v>37316</v>
      </c>
      <c r="B28" s="28">
        <f t="shared" si="3"/>
        <v>32340</v>
      </c>
      <c r="C28" s="28">
        <f t="shared" si="3"/>
        <v>10546.379316003595</v>
      </c>
      <c r="D28" s="113">
        <f t="shared" si="2"/>
        <v>21793.620683996407</v>
      </c>
      <c r="E28" s="28">
        <f t="shared" si="3"/>
        <v>9114.8000000000011</v>
      </c>
      <c r="F28" s="28">
        <f t="shared" si="3"/>
        <v>6836.0999999999995</v>
      </c>
      <c r="G28" s="28">
        <f t="shared" si="3"/>
        <v>4557.4000000000005</v>
      </c>
      <c r="H28" s="28">
        <f>(MONTH($A28)&gt;=5)*(MONTH($A28)&lt;=9)*MAX(0,MIN($H$9,$D28-SUM($E28:G28)))</f>
        <v>0</v>
      </c>
      <c r="I28" s="28">
        <f>(MONTH($A28)&gt;=7)*(MONTH($A28)&lt;=9)*MAX(0,MIN($I$9,$D28-SUM($E28:H28)))</f>
        <v>0</v>
      </c>
      <c r="J28" s="28">
        <f>MAX(0,$D28-SUM($E28:I28))</f>
        <v>1285.3206839964041</v>
      </c>
      <c r="L28" s="35">
        <f t="shared" si="1"/>
        <v>55</v>
      </c>
      <c r="M28" s="35">
        <f ca="1">CALC!$F$10</f>
        <v>78.387065503824445</v>
      </c>
      <c r="N28" s="35">
        <f ca="1">CALC!$F$9</f>
        <v>94.386993755499503</v>
      </c>
      <c r="O28" s="35">
        <f t="array" aca="1" ref="O28" ca="1">SUM((YEAR($A28)=CALC!$A$4:$A$10)*CALC!$F$4:$F$10)</f>
        <v>96.348481277073034</v>
      </c>
      <c r="P28" s="35">
        <f ca="1">CALC!$H$9</f>
        <v>109.48626074314568</v>
      </c>
      <c r="Q28" s="35">
        <f ca="1">CALC!$D$9</f>
        <v>123.48080050225664</v>
      </c>
      <c r="R28" s="35">
        <f>CALC!T32</f>
        <v>80.133064516129025</v>
      </c>
      <c r="S28" s="36">
        <f t="array" aca="1" ref="S28" ca="1">SUM(C28*L28+SUM(E28:J28*M28:R28))/$B28</f>
        <v>76.742964406714862</v>
      </c>
      <c r="V28" s="30">
        <f ca="1">(2*M28+OffPeakMonthlyAvg!M28)/3</f>
        <v>68.009007958555983</v>
      </c>
      <c r="W28" s="30">
        <f ca="1">(2*N28+OffPeakMonthlyAvg!N28)/3</f>
        <v>81.897650215398585</v>
      </c>
      <c r="X28" s="30">
        <f ca="1">(2*O28+OffPeakMonthlyAvg!O28)/3</f>
        <v>83.191046070830552</v>
      </c>
      <c r="Y28" s="130">
        <f ca="1">(2*P28+OffPeakMonthlyAvg!P28)/3</f>
        <v>91.924008710633757</v>
      </c>
      <c r="Z28" s="130">
        <f ca="1">(2*Q28+OffPeakMonthlyAvg!Q28)/3</f>
        <v>103.65771358285281</v>
      </c>
      <c r="AA28" s="30">
        <f>(2*R28+OffPeakMonthlyAvg!R28)/3</f>
        <v>70.93548387096773</v>
      </c>
      <c r="AB28" s="30">
        <f ca="1">(2*S28+OffPeakMonthlyAvg!S28)/3</f>
        <v>68.95953804941206</v>
      </c>
    </row>
    <row r="29" spans="1:28">
      <c r="A29" s="27">
        <v>37347</v>
      </c>
      <c r="B29" s="28">
        <f t="shared" si="3"/>
        <v>33013</v>
      </c>
      <c r="C29" s="28">
        <f t="shared" si="3"/>
        <v>10781.859000004699</v>
      </c>
      <c r="D29" s="113">
        <f t="shared" si="2"/>
        <v>22231.140999995303</v>
      </c>
      <c r="E29" s="28">
        <f t="shared" si="3"/>
        <v>9114.8000000000011</v>
      </c>
      <c r="F29" s="28">
        <f t="shared" si="3"/>
        <v>6836.0999999999995</v>
      </c>
      <c r="G29" s="28">
        <f t="shared" si="3"/>
        <v>4557.4000000000005</v>
      </c>
      <c r="H29" s="28">
        <f>(MONTH($A29)&gt;=5)*(MONTH($A29)&lt;=9)*MAX(0,MIN($H$9,$D29-SUM($E29:G29)))</f>
        <v>0</v>
      </c>
      <c r="I29" s="28">
        <f>(MONTH($A29)&gt;=7)*(MONTH($A29)&lt;=9)*MAX(0,MIN($I$9,$D29-SUM($E29:H29)))</f>
        <v>0</v>
      </c>
      <c r="J29" s="28">
        <f>MAX(0,$D29-SUM($E29:I29))</f>
        <v>1722.8409999953001</v>
      </c>
      <c r="L29" s="35">
        <f t="shared" si="1"/>
        <v>55</v>
      </c>
      <c r="M29" s="35">
        <f ca="1">CALC!$F$10</f>
        <v>78.387065503824445</v>
      </c>
      <c r="N29" s="35">
        <f ca="1">CALC!$F$9</f>
        <v>94.386993755499503</v>
      </c>
      <c r="O29" s="35">
        <f t="array" aca="1" ref="O29" ca="1">SUM((YEAR($A29)=CALC!$A$4:$A$10)*CALC!$F$4:$F$10)</f>
        <v>96.348481277073034</v>
      </c>
      <c r="P29" s="35">
        <f ca="1">CALC!$H$9</f>
        <v>109.48626074314568</v>
      </c>
      <c r="Q29" s="35">
        <f ca="1">CALC!$D$9</f>
        <v>123.48080050225664</v>
      </c>
      <c r="R29" s="35">
        <f>CALC!T33</f>
        <v>77.333333333333343</v>
      </c>
      <c r="S29" s="36">
        <f t="array" aca="1" ref="S29" ca="1">SUM(C29*L29+SUM(E29:J29*M29:R29))/$B29</f>
        <v>76.486693229079151</v>
      </c>
      <c r="V29" s="30">
        <f ca="1">(2*M29+OffPeakMonthlyAvg!M29)/3</f>
        <v>68.009007958555983</v>
      </c>
      <c r="W29" s="30">
        <f ca="1">(2*N29+OffPeakMonthlyAvg!N29)/3</f>
        <v>81.897650215398585</v>
      </c>
      <c r="X29" s="30">
        <f ca="1">(2*O29+OffPeakMonthlyAvg!O29)/3</f>
        <v>83.191046070830552</v>
      </c>
      <c r="Y29" s="130">
        <f ca="1">(2*P29+OffPeakMonthlyAvg!P29)/3</f>
        <v>91.924008710633757</v>
      </c>
      <c r="Z29" s="130">
        <f ca="1">(2*Q29+OffPeakMonthlyAvg!Q29)/3</f>
        <v>103.65771358285281</v>
      </c>
      <c r="AA29" s="30">
        <f>(2*R29+OffPeakMonthlyAvg!R29)/3</f>
        <v>69.233333333333334</v>
      </c>
      <c r="AB29" s="30">
        <f ca="1">(2*S29+OffPeakMonthlyAvg!S29)/3</f>
        <v>68.812318537530999</v>
      </c>
    </row>
    <row r="30" spans="1:28">
      <c r="A30" s="27">
        <v>37377</v>
      </c>
      <c r="B30" s="28">
        <f t="shared" si="3"/>
        <v>39521</v>
      </c>
      <c r="C30" s="28">
        <f t="shared" si="3"/>
        <v>10910.298676134951</v>
      </c>
      <c r="D30" s="113">
        <f t="shared" si="2"/>
        <v>28610.701323865047</v>
      </c>
      <c r="E30" s="28">
        <f t="shared" si="3"/>
        <v>9114.8000000000011</v>
      </c>
      <c r="F30" s="28">
        <f t="shared" si="3"/>
        <v>6836.0999999999995</v>
      </c>
      <c r="G30" s="28">
        <f t="shared" si="3"/>
        <v>4557.4000000000005</v>
      </c>
      <c r="H30" s="28">
        <f>(MONTH($A30)&gt;=5)*(MONTH($A30)&lt;=9)*MAX(0,MIN($H$9,$D30-SUM($E30:G30)))</f>
        <v>6836.0999999999995</v>
      </c>
      <c r="I30" s="28">
        <f>(MONTH($A30)&gt;=7)*(MONTH($A30)&lt;=9)*MAX(0,MIN($I$9,$D30-SUM($E30:H30)))</f>
        <v>0</v>
      </c>
      <c r="J30" s="28">
        <f>MAX(0,$D30-SUM($E30:I30))</f>
        <v>1266.3013238650456</v>
      </c>
      <c r="L30" s="35">
        <f t="shared" si="1"/>
        <v>55</v>
      </c>
      <c r="M30" s="35">
        <f ca="1">CALC!$F$10</f>
        <v>78.387065503824445</v>
      </c>
      <c r="N30" s="35">
        <f ca="1">CALC!$F$9</f>
        <v>94.386993755499503</v>
      </c>
      <c r="O30" s="35">
        <f t="array" aca="1" ref="O30" ca="1">SUM((YEAR($A30)=CALC!$A$4:$A$10)*CALC!$F$4:$F$10)</f>
        <v>96.348481277073034</v>
      </c>
      <c r="P30" s="35">
        <f ca="1">CALC!$H$9</f>
        <v>109.48626074314568</v>
      </c>
      <c r="Q30" s="35">
        <f ca="1">CALC!$D$9</f>
        <v>123.48080050225664</v>
      </c>
      <c r="R30" s="35">
        <f>CALC!T34</f>
        <v>77.73387096774195</v>
      </c>
      <c r="S30" s="36">
        <f t="array" aca="1" ref="S30" ca="1">SUM(C30*L30+SUM(E30:J30*M30:R30))/$B30</f>
        <v>82.127979535123316</v>
      </c>
      <c r="V30" s="30">
        <f ca="1">(2*M30+OffPeakMonthlyAvg!M30)/3</f>
        <v>68.009007958555983</v>
      </c>
      <c r="W30" s="30">
        <f ca="1">(2*N30+OffPeakMonthlyAvg!N30)/3</f>
        <v>81.897650215398585</v>
      </c>
      <c r="X30" s="30">
        <f ca="1">(2*O30+OffPeakMonthlyAvg!O30)/3</f>
        <v>83.191046070830552</v>
      </c>
      <c r="Y30" s="130">
        <f ca="1">(2*P30+OffPeakMonthlyAvg!P30)/3</f>
        <v>91.924008710633757</v>
      </c>
      <c r="Z30" s="130">
        <f ca="1">(2*Q30+OffPeakMonthlyAvg!Q30)/3</f>
        <v>103.65771358285281</v>
      </c>
      <c r="AA30" s="30">
        <f>(2*R30+OffPeakMonthlyAvg!R30)/3</f>
        <v>69.317204301075279</v>
      </c>
      <c r="AB30" s="30">
        <f ca="1">(2*S30+OffPeakMonthlyAvg!S30)/3</f>
        <v>72.684912516878072</v>
      </c>
    </row>
    <row r="31" spans="1:28">
      <c r="A31" s="27">
        <v>37408</v>
      </c>
      <c r="B31" s="28">
        <f t="shared" si="3"/>
        <v>43447</v>
      </c>
      <c r="C31" s="28">
        <f t="shared" si="3"/>
        <v>12685.538794168846</v>
      </c>
      <c r="D31" s="113">
        <f t="shared" si="2"/>
        <v>30761.461205831154</v>
      </c>
      <c r="E31" s="28">
        <f t="shared" si="3"/>
        <v>9114.8000000000011</v>
      </c>
      <c r="F31" s="28">
        <f t="shared" si="3"/>
        <v>6836.0999999999995</v>
      </c>
      <c r="G31" s="28">
        <f t="shared" si="3"/>
        <v>4557.4000000000005</v>
      </c>
      <c r="H31" s="28">
        <f>(MONTH($A31)&gt;=5)*(MONTH($A31)&lt;=9)*MAX(0,MIN($H$9,$D31-SUM($E31:G31)))</f>
        <v>6836.0999999999995</v>
      </c>
      <c r="I31" s="28">
        <f>(MONTH($A31)&gt;=7)*(MONTH($A31)&lt;=9)*MAX(0,MIN($I$9,$D31-SUM($E31:H31)))</f>
        <v>0</v>
      </c>
      <c r="J31" s="28">
        <f>MAX(0,$D31-SUM($E31:I31))</f>
        <v>3417.0612058311526</v>
      </c>
      <c r="L31" s="35">
        <f t="shared" si="1"/>
        <v>55</v>
      </c>
      <c r="M31" s="35">
        <f ca="1">CALC!$F$10</f>
        <v>78.387065503824445</v>
      </c>
      <c r="N31" s="35">
        <f ca="1">CALC!$F$9</f>
        <v>94.386993755499503</v>
      </c>
      <c r="O31" s="35">
        <f t="array" aca="1" ref="O31" ca="1">SUM((YEAR($A31)=CALC!$A$4:$A$10)*CALC!$F$4:$F$10)</f>
        <v>96.348481277073034</v>
      </c>
      <c r="P31" s="35">
        <f ca="1">CALC!$H$9</f>
        <v>109.48626074314568</v>
      </c>
      <c r="Q31" s="35">
        <f ca="1">CALC!$D$9</f>
        <v>123.48080050225664</v>
      </c>
      <c r="R31" s="35">
        <f>CALC!T35</f>
        <v>91.041666666666657</v>
      </c>
      <c r="S31" s="36">
        <f t="array" aca="1" ref="S31" ca="1">SUM(C31*L31+SUM(E31:J31*M31:R31))/$B31</f>
        <v>81.848655356290294</v>
      </c>
      <c r="V31" s="30">
        <f ca="1">(2*M31+OffPeakMonthlyAvg!M31)/3</f>
        <v>68.009007958555983</v>
      </c>
      <c r="W31" s="30">
        <f ca="1">(2*N31+OffPeakMonthlyAvg!N31)/3</f>
        <v>81.897650215398585</v>
      </c>
      <c r="X31" s="30">
        <f ca="1">(2*O31+OffPeakMonthlyAvg!O31)/3</f>
        <v>83.191046070830552</v>
      </c>
      <c r="Y31" s="130">
        <f ca="1">(2*P31+OffPeakMonthlyAvg!P31)/3</f>
        <v>91.924008710633757</v>
      </c>
      <c r="Z31" s="130">
        <f ca="1">(2*Q31+OffPeakMonthlyAvg!Q31)/3</f>
        <v>103.65771358285281</v>
      </c>
      <c r="AA31" s="30">
        <f>(2*R31+OffPeakMonthlyAvg!R31)/3</f>
        <v>77.222222222222214</v>
      </c>
      <c r="AB31" s="30">
        <f ca="1">(2*S31+OffPeakMonthlyAvg!S31)/3</f>
        <v>72.509134821689599</v>
      </c>
    </row>
    <row r="32" spans="1:28">
      <c r="A32" s="27">
        <v>37438</v>
      </c>
      <c r="B32" s="28">
        <f t="shared" si="3"/>
        <v>45574</v>
      </c>
      <c r="C32" s="28">
        <f t="shared" si="3"/>
        <v>11898.855738594659</v>
      </c>
      <c r="D32" s="113">
        <f t="shared" si="2"/>
        <v>33675.144261405338</v>
      </c>
      <c r="E32" s="28">
        <f t="shared" si="3"/>
        <v>9114.8000000000011</v>
      </c>
      <c r="F32" s="28">
        <f t="shared" si="3"/>
        <v>6836.0999999999995</v>
      </c>
      <c r="G32" s="28">
        <f t="shared" si="3"/>
        <v>4557.4000000000005</v>
      </c>
      <c r="H32" s="28">
        <f>(MONTH($A32)&gt;=5)*(MONTH($A32)&lt;=9)*MAX(0,MIN($H$9,$D32-SUM($E32:G32)))</f>
        <v>6836.0999999999995</v>
      </c>
      <c r="I32" s="28">
        <f>(MONTH($A32)&gt;=7)*(MONTH($A32)&lt;=9)*MAX(0,MIN($I$9,$D32-SUM($E32:H32)))</f>
        <v>4557.4000000000005</v>
      </c>
      <c r="J32" s="28">
        <f>MAX(0,$D32-SUM($E32:I32))</f>
        <v>1773.3442614053347</v>
      </c>
      <c r="L32" s="35">
        <f t="shared" si="1"/>
        <v>55</v>
      </c>
      <c r="M32" s="35">
        <f ca="1">CALC!$F$10</f>
        <v>78.387065503824445</v>
      </c>
      <c r="N32" s="35">
        <f ca="1">CALC!$F$9</f>
        <v>94.386993755499503</v>
      </c>
      <c r="O32" s="35">
        <f t="array" aca="1" ref="O32" ca="1">SUM((YEAR($A32)=CALC!$A$4:$A$10)*CALC!$F$4:$F$10)</f>
        <v>96.348481277073034</v>
      </c>
      <c r="P32" s="35">
        <f ca="1">CALC!$H$9</f>
        <v>109.48626074314568</v>
      </c>
      <c r="Q32" s="35">
        <f ca="1">CALC!$D$9</f>
        <v>123.48080050225664</v>
      </c>
      <c r="R32" s="35">
        <f>CALC!T36</f>
        <v>130.03629032258064</v>
      </c>
      <c r="S32" s="36">
        <f t="array" aca="1" ref="S32" ca="1">SUM(C32*L32+SUM(E32:J32*M32:R32))/$B32</f>
        <v>87.661090168829972</v>
      </c>
      <c r="V32" s="30">
        <f ca="1">(2*M32+OffPeakMonthlyAvg!M32)/3</f>
        <v>68.009007958555983</v>
      </c>
      <c r="W32" s="30">
        <f ca="1">(2*N32+OffPeakMonthlyAvg!N32)/3</f>
        <v>81.897650215398585</v>
      </c>
      <c r="X32" s="30">
        <f ca="1">(2*O32+OffPeakMonthlyAvg!O32)/3</f>
        <v>83.191046070830552</v>
      </c>
      <c r="Y32" s="130">
        <f ca="1">(2*P32+OffPeakMonthlyAvg!P32)/3</f>
        <v>91.924008710633757</v>
      </c>
      <c r="Z32" s="130">
        <f ca="1">(2*Q32+OffPeakMonthlyAvg!Q32)/3</f>
        <v>103.65771358285281</v>
      </c>
      <c r="AA32" s="30">
        <f>(2*R32+OffPeakMonthlyAvg!R32)/3</f>
        <v>107.94623655913978</v>
      </c>
      <c r="AB32" s="30">
        <f ca="1">(2*S32+OffPeakMonthlyAvg!S32)/3</f>
        <v>76.827845077382463</v>
      </c>
    </row>
    <row r="33" spans="1:28">
      <c r="A33" s="27">
        <v>37469</v>
      </c>
      <c r="B33" s="28">
        <f t="shared" si="3"/>
        <v>44661</v>
      </c>
      <c r="C33" s="28">
        <f t="shared" si="3"/>
        <v>11420.083058318183</v>
      </c>
      <c r="D33" s="113">
        <f t="shared" si="2"/>
        <v>33240.916941681819</v>
      </c>
      <c r="E33" s="28">
        <f t="shared" si="3"/>
        <v>9114.8000000000011</v>
      </c>
      <c r="F33" s="28">
        <f t="shared" si="3"/>
        <v>6836.0999999999995</v>
      </c>
      <c r="G33" s="28">
        <f t="shared" si="3"/>
        <v>4557.4000000000005</v>
      </c>
      <c r="H33" s="28">
        <f>(MONTH($A33)&gt;=5)*(MONTH($A33)&lt;=9)*MAX(0,MIN($H$9,$D33-SUM($E33:G33)))</f>
        <v>6836.0999999999995</v>
      </c>
      <c r="I33" s="28">
        <f>(MONTH($A33)&gt;=7)*(MONTH($A33)&lt;=9)*MAX(0,MIN($I$9,$D33-SUM($E33:H33)))</f>
        <v>4557.4000000000005</v>
      </c>
      <c r="J33" s="28">
        <f>MAX(0,$D33-SUM($E33:I33))</f>
        <v>1339.1169416818157</v>
      </c>
      <c r="L33" s="35">
        <f t="shared" si="1"/>
        <v>55</v>
      </c>
      <c r="M33" s="35">
        <f ca="1">CALC!$F$10</f>
        <v>78.387065503824445</v>
      </c>
      <c r="N33" s="35">
        <f ca="1">CALC!$F$9</f>
        <v>94.386993755499503</v>
      </c>
      <c r="O33" s="35">
        <f t="array" aca="1" ref="O33" ca="1">SUM((YEAR($A33)=CALC!$A$4:$A$10)*CALC!$F$4:$F$10)</f>
        <v>96.348481277073034</v>
      </c>
      <c r="P33" s="35">
        <f ca="1">CALC!$H$9</f>
        <v>109.48626074314568</v>
      </c>
      <c r="Q33" s="35">
        <f ca="1">CALC!$D$9</f>
        <v>123.48080050225664</v>
      </c>
      <c r="R33" s="35">
        <f>CALC!T37</f>
        <v>141.77419354838707</v>
      </c>
      <c r="S33" s="36">
        <f t="array" aca="1" ref="S33" ca="1">SUM(C33*L33+SUM(E33:J33*M33:R33))/$B33</f>
        <v>87.951168607845474</v>
      </c>
      <c r="V33" s="30">
        <f ca="1">(2*M33+OffPeakMonthlyAvg!M33)/3</f>
        <v>68.009007958555983</v>
      </c>
      <c r="W33" s="30">
        <f ca="1">(2*N33+OffPeakMonthlyAvg!N33)/3</f>
        <v>81.897650215398585</v>
      </c>
      <c r="X33" s="30">
        <f ca="1">(2*O33+OffPeakMonthlyAvg!O33)/3</f>
        <v>83.191046070830552</v>
      </c>
      <c r="Y33" s="130">
        <f ca="1">(2*P33+OffPeakMonthlyAvg!P33)/3</f>
        <v>91.924008710633757</v>
      </c>
      <c r="Z33" s="130">
        <f ca="1">(2*Q33+OffPeakMonthlyAvg!Q33)/3</f>
        <v>103.65771358285281</v>
      </c>
      <c r="AA33" s="30">
        <f>(2*R33+OffPeakMonthlyAvg!R33)/3</f>
        <v>116.51612903225805</v>
      </c>
      <c r="AB33" s="30">
        <f ca="1">(2*S33+OffPeakMonthlyAvg!S33)/3</f>
        <v>77.185524298705445</v>
      </c>
    </row>
    <row r="34" spans="1:28">
      <c r="A34" s="27">
        <v>37500</v>
      </c>
      <c r="B34" s="28">
        <f t="shared" si="3"/>
        <v>44243</v>
      </c>
      <c r="C34" s="28">
        <f t="shared" si="3"/>
        <v>11552.727930455807</v>
      </c>
      <c r="D34" s="113">
        <f t="shared" si="2"/>
        <v>32690.272069544193</v>
      </c>
      <c r="E34" s="28">
        <f t="shared" si="3"/>
        <v>9114.8000000000011</v>
      </c>
      <c r="F34" s="28">
        <f t="shared" si="3"/>
        <v>6836.0999999999995</v>
      </c>
      <c r="G34" s="28">
        <f t="shared" si="3"/>
        <v>4557.4000000000005</v>
      </c>
      <c r="H34" s="28">
        <f>(MONTH($A34)&gt;=5)*(MONTH($A34)&lt;=9)*MAX(0,MIN($H$9,$D34-SUM($E34:G34)))</f>
        <v>6836.0999999999995</v>
      </c>
      <c r="I34" s="28">
        <f>(MONTH($A34)&gt;=7)*(MONTH($A34)&lt;=9)*MAX(0,MIN($I$9,$D34-SUM($E34:H34)))</f>
        <v>4557.4000000000005</v>
      </c>
      <c r="J34" s="28">
        <f>MAX(0,$D34-SUM($E34:I34))</f>
        <v>788.47206954419016</v>
      </c>
      <c r="L34" s="35">
        <f t="shared" si="1"/>
        <v>55</v>
      </c>
      <c r="M34" s="35">
        <f ca="1">CALC!$F$10</f>
        <v>78.387065503824445</v>
      </c>
      <c r="N34" s="35">
        <f ca="1">CALC!$F$9</f>
        <v>94.386993755499503</v>
      </c>
      <c r="O34" s="35">
        <f t="array" aca="1" ref="O34" ca="1">SUM((YEAR($A34)=CALC!$A$4:$A$10)*CALC!$F$4:$F$10)</f>
        <v>96.348481277073034</v>
      </c>
      <c r="P34" s="35">
        <f ca="1">CALC!$H$9</f>
        <v>109.48626074314568</v>
      </c>
      <c r="Q34" s="35">
        <f ca="1">CALC!$D$9</f>
        <v>123.48080050225664</v>
      </c>
      <c r="R34" s="35">
        <f>CALC!T38</f>
        <v>129.20000000000002</v>
      </c>
      <c r="S34" s="36">
        <f t="array" aca="1" ref="S34" ca="1">SUM(C34*L34+SUM(E34:J34*M34:R34))/$B34</f>
        <v>86.958410959332397</v>
      </c>
      <c r="V34" s="30">
        <f ca="1">(2*M34+OffPeakMonthlyAvg!M34)/3</f>
        <v>68.009007958555983</v>
      </c>
      <c r="W34" s="30">
        <f ca="1">(2*N34+OffPeakMonthlyAvg!N34)/3</f>
        <v>81.897650215398585</v>
      </c>
      <c r="X34" s="30">
        <f ca="1">(2*O34+OffPeakMonthlyAvg!O34)/3</f>
        <v>83.191046070830552</v>
      </c>
      <c r="Y34" s="130">
        <f ca="1">(2*P34+OffPeakMonthlyAvg!P34)/3</f>
        <v>91.924008710633757</v>
      </c>
      <c r="Z34" s="130">
        <f ca="1">(2*Q34+OffPeakMonthlyAvg!Q34)/3</f>
        <v>103.65771358285281</v>
      </c>
      <c r="AA34" s="30">
        <f>(2*R34+OffPeakMonthlyAvg!R34)/3</f>
        <v>107.53333333333335</v>
      </c>
      <c r="AB34" s="30">
        <f ca="1">(2*S34+OffPeakMonthlyAvg!S34)/3</f>
        <v>76.353456161642043</v>
      </c>
    </row>
    <row r="35" spans="1:28">
      <c r="A35" s="27">
        <v>37530</v>
      </c>
      <c r="B35" s="28">
        <f t="shared" si="3"/>
        <v>36692</v>
      </c>
      <c r="C35" s="28">
        <f t="shared" si="3"/>
        <v>9907.7052310606032</v>
      </c>
      <c r="D35" s="113">
        <f t="shared" si="2"/>
        <v>26784.294768939399</v>
      </c>
      <c r="E35" s="28">
        <f t="shared" si="3"/>
        <v>9114.8000000000011</v>
      </c>
      <c r="F35" s="28">
        <f t="shared" si="3"/>
        <v>6836.0999999999995</v>
      </c>
      <c r="G35" s="28">
        <f t="shared" si="3"/>
        <v>4557.4000000000005</v>
      </c>
      <c r="H35" s="28">
        <f>(MONTH($A35)&gt;=5)*(MONTH($A35)&lt;=9)*MAX(0,MIN($H$9,$D35-SUM($E35:G35)))</f>
        <v>0</v>
      </c>
      <c r="I35" s="28">
        <f>(MONTH($A35)&gt;=7)*(MONTH($A35)&lt;=9)*MAX(0,MIN($I$9,$D35-SUM($E35:H35)))</f>
        <v>0</v>
      </c>
      <c r="J35" s="28">
        <f>MAX(0,$D35-SUM($E35:I35))</f>
        <v>6275.9947689393957</v>
      </c>
      <c r="L35" s="35">
        <f t="shared" si="1"/>
        <v>55</v>
      </c>
      <c r="M35" s="35">
        <f ca="1">CALC!$F$10</f>
        <v>78.387065503824445</v>
      </c>
      <c r="N35" s="35">
        <f ca="1">CALC!$F$9</f>
        <v>94.386993755499503</v>
      </c>
      <c r="O35" s="35">
        <f t="array" aca="1" ref="O35" ca="1">SUM((YEAR($A35)=CALC!$A$4:$A$10)*CALC!$F$4:$F$10)</f>
        <v>96.348481277073034</v>
      </c>
      <c r="P35" s="35">
        <f ca="1">CALC!$H$9</f>
        <v>109.48626074314568</v>
      </c>
      <c r="Q35" s="35">
        <f ca="1">CALC!$D$9</f>
        <v>123.48080050225664</v>
      </c>
      <c r="R35" s="35">
        <f>CALC!T39</f>
        <v>95.322580645161295</v>
      </c>
      <c r="S35" s="36">
        <f t="array" aca="1" ref="S35" ca="1">SUM(C35*L35+SUM(E35:J35*M35:R35))/$B35</f>
        <v>80.180631375709439</v>
      </c>
      <c r="V35" s="30">
        <f ca="1">(2*M35+OffPeakMonthlyAvg!M35)/3</f>
        <v>68.009007958555983</v>
      </c>
      <c r="W35" s="30">
        <f ca="1">(2*N35+OffPeakMonthlyAvg!N35)/3</f>
        <v>81.897650215398585</v>
      </c>
      <c r="X35" s="30">
        <f ca="1">(2*O35+OffPeakMonthlyAvg!O35)/3</f>
        <v>83.191046070830552</v>
      </c>
      <c r="Y35" s="130">
        <f ca="1">(2*P35+OffPeakMonthlyAvg!P35)/3</f>
        <v>91.924008710633757</v>
      </c>
      <c r="Z35" s="130">
        <f ca="1">(2*Q35+OffPeakMonthlyAvg!Q35)/3</f>
        <v>103.65771358285281</v>
      </c>
      <c r="AA35" s="30">
        <f>(2*R35+OffPeakMonthlyAvg!R35)/3</f>
        <v>80.467741935483872</v>
      </c>
      <c r="AB35" s="30">
        <f ca="1">(2*S35+OffPeakMonthlyAvg!S35)/3</f>
        <v>71.112906356065977</v>
      </c>
    </row>
    <row r="36" spans="1:28">
      <c r="A36" s="27">
        <v>37561</v>
      </c>
      <c r="B36" s="28">
        <f t="shared" ref="B36:G45" si="4">B24</f>
        <v>33180</v>
      </c>
      <c r="C36" s="28">
        <f t="shared" si="4"/>
        <v>10325.259565816441</v>
      </c>
      <c r="D36" s="113">
        <f t="shared" si="2"/>
        <v>22854.740434183557</v>
      </c>
      <c r="E36" s="28">
        <f t="shared" si="4"/>
        <v>9114.8000000000011</v>
      </c>
      <c r="F36" s="28">
        <f t="shared" si="4"/>
        <v>6836.0999999999995</v>
      </c>
      <c r="G36" s="28">
        <f t="shared" si="4"/>
        <v>4557.4000000000005</v>
      </c>
      <c r="H36" s="28">
        <f>(MONTH($A36)&gt;=5)*(MONTH($A36)&lt;=9)*MAX(0,MIN($H$9,$D36-SUM($E36:G36)))</f>
        <v>0</v>
      </c>
      <c r="I36" s="28">
        <f>(MONTH($A36)&gt;=7)*(MONTH($A36)&lt;=9)*MAX(0,MIN($I$9,$D36-SUM($E36:H36)))</f>
        <v>0</v>
      </c>
      <c r="J36" s="28">
        <f>MAX(0,$D36-SUM($E36:I36))</f>
        <v>2346.4404341835543</v>
      </c>
      <c r="L36" s="35">
        <f t="shared" si="1"/>
        <v>55</v>
      </c>
      <c r="M36" s="35">
        <f ca="1">CALC!$F$10</f>
        <v>78.387065503824445</v>
      </c>
      <c r="N36" s="35">
        <f ca="1">CALC!$F$9</f>
        <v>94.386993755499503</v>
      </c>
      <c r="O36" s="35">
        <f t="array" aca="1" ref="O36" ca="1">SUM((YEAR($A36)=CALC!$A$4:$A$10)*CALC!$F$4:$F$10)</f>
        <v>96.348481277073034</v>
      </c>
      <c r="P36" s="35">
        <f ca="1">CALC!$H$9</f>
        <v>109.48626074314568</v>
      </c>
      <c r="Q36" s="35">
        <f ca="1">CALC!$D$9</f>
        <v>123.48080050225664</v>
      </c>
      <c r="R36" s="35">
        <f>CALC!T40</f>
        <v>79.0625</v>
      </c>
      <c r="S36" s="36">
        <f t="array" aca="1" ref="S36" ca="1">SUM(C36*L36+SUM(E36:J36*M36:R36))/$B36</f>
        <v>76.920573965819869</v>
      </c>
      <c r="V36" s="30">
        <f ca="1">(2*M36+OffPeakMonthlyAvg!M36)/3</f>
        <v>68.009007958555983</v>
      </c>
      <c r="W36" s="30">
        <f ca="1">(2*N36+OffPeakMonthlyAvg!N36)/3</f>
        <v>81.897650215398585</v>
      </c>
      <c r="X36" s="30">
        <f ca="1">(2*O36+OffPeakMonthlyAvg!O36)/3</f>
        <v>83.191046070830552</v>
      </c>
      <c r="Y36" s="130">
        <f ca="1">(2*P36+OffPeakMonthlyAvg!P36)/3</f>
        <v>91.924008710633757</v>
      </c>
      <c r="Z36" s="130">
        <f ca="1">(2*Q36+OffPeakMonthlyAvg!Q36)/3</f>
        <v>103.65771358285281</v>
      </c>
      <c r="AA36" s="30">
        <f>(2*R36+OffPeakMonthlyAvg!R36)/3</f>
        <v>70.5</v>
      </c>
      <c r="AB36" s="30">
        <f ca="1">(2*S36+OffPeakMonthlyAvg!S36)/3</f>
        <v>69.093476963732613</v>
      </c>
    </row>
    <row r="37" spans="1:28">
      <c r="A37" s="27">
        <v>37591</v>
      </c>
      <c r="B37" s="28">
        <f t="shared" si="4"/>
        <v>34319</v>
      </c>
      <c r="C37" s="28">
        <f t="shared" si="4"/>
        <v>10181.036637699137</v>
      </c>
      <c r="D37" s="113">
        <f t="shared" si="2"/>
        <v>24137.963362300863</v>
      </c>
      <c r="E37" s="28">
        <f t="shared" si="4"/>
        <v>9114.8000000000011</v>
      </c>
      <c r="F37" s="28">
        <f t="shared" si="4"/>
        <v>6836.0999999999995</v>
      </c>
      <c r="G37" s="28">
        <f t="shared" si="4"/>
        <v>4557.4000000000005</v>
      </c>
      <c r="H37" s="28">
        <f>(MONTH($A37)&gt;=5)*(MONTH($A37)&lt;=9)*MAX(0,MIN($H$9,$D37-SUM($E37:G37)))</f>
        <v>0</v>
      </c>
      <c r="I37" s="28">
        <f>(MONTH($A37)&gt;=7)*(MONTH($A37)&lt;=9)*MAX(0,MIN($I$9,$D37-SUM($E37:H37)))</f>
        <v>0</v>
      </c>
      <c r="J37" s="28">
        <f>MAX(0,$D37-SUM($E37:I37))</f>
        <v>3629.6633623008602</v>
      </c>
      <c r="L37" s="35">
        <f t="shared" si="1"/>
        <v>55</v>
      </c>
      <c r="M37" s="35">
        <f ca="1">CALC!$F$10</f>
        <v>78.387065503824445</v>
      </c>
      <c r="N37" s="35">
        <f ca="1">CALC!$F$9</f>
        <v>94.386993755499503</v>
      </c>
      <c r="O37" s="35">
        <f t="array" aca="1" ref="O37" ca="1">SUM((YEAR($A37)=CALC!$A$4:$A$10)*CALC!$F$4:$F$10)</f>
        <v>96.348481277073034</v>
      </c>
      <c r="P37" s="35">
        <f ca="1">CALC!$H$9</f>
        <v>109.48626074314568</v>
      </c>
      <c r="Q37" s="35">
        <f ca="1">CALC!$D$9</f>
        <v>123.48080050225664</v>
      </c>
      <c r="R37" s="35">
        <f>CALC!T41</f>
        <v>78.032258064516128</v>
      </c>
      <c r="S37" s="36">
        <f t="array" aca="1" ref="S37" ca="1">SUM(C37*L37+SUM(E37:J37*M37:R37))/$B37</f>
        <v>76.983821337632051</v>
      </c>
      <c r="V37" s="30">
        <f ca="1">(2*M37+OffPeakMonthlyAvg!M37)/3</f>
        <v>68.009007958555983</v>
      </c>
      <c r="W37" s="30">
        <f ca="1">(2*N37+OffPeakMonthlyAvg!N37)/3</f>
        <v>81.897650215398585</v>
      </c>
      <c r="X37" s="30">
        <f ca="1">(2*O37+OffPeakMonthlyAvg!O37)/3</f>
        <v>83.191046070830552</v>
      </c>
      <c r="Y37" s="130">
        <f ca="1">(2*P37+OffPeakMonthlyAvg!P37)/3</f>
        <v>91.924008710633757</v>
      </c>
      <c r="Z37" s="130">
        <f ca="1">(2*Q37+OffPeakMonthlyAvg!Q37)/3</f>
        <v>103.65771358285281</v>
      </c>
      <c r="AA37" s="30">
        <f>(2*R37+OffPeakMonthlyAvg!R37)/3</f>
        <v>69.747311827956992</v>
      </c>
      <c r="AB37" s="30">
        <f ca="1">(2*S37+OffPeakMonthlyAvg!S37)/3</f>
        <v>69.125087954302032</v>
      </c>
    </row>
    <row r="38" spans="1:28">
      <c r="A38" s="27">
        <v>37622</v>
      </c>
      <c r="B38" s="28">
        <f t="shared" si="4"/>
        <v>32675</v>
      </c>
      <c r="C38" s="28">
        <f t="shared" si="4"/>
        <v>9788.0659463082648</v>
      </c>
      <c r="D38" s="113">
        <f t="shared" si="2"/>
        <v>22886.934053691737</v>
      </c>
      <c r="E38" s="28">
        <f t="shared" si="4"/>
        <v>9114.8000000000011</v>
      </c>
      <c r="F38" s="28">
        <f t="shared" si="4"/>
        <v>6836.0999999999995</v>
      </c>
      <c r="G38" s="28">
        <f t="shared" si="4"/>
        <v>4557.4000000000005</v>
      </c>
      <c r="H38" s="28">
        <f>(MONTH($A38)&gt;=5)*(MONTH($A38)&lt;=9)*MAX(0,MIN($H$9,$D38-SUM($E38:G38)))</f>
        <v>0</v>
      </c>
      <c r="I38" s="28">
        <f>(MONTH($A38)&gt;=7)*(MONTH($A38)&lt;=9)*MAX(0,MIN($I$9,$D38-SUM($E38:H38)))</f>
        <v>0</v>
      </c>
      <c r="J38" s="28">
        <f>MAX(0,$D38-SUM($E38:I38))</f>
        <v>2378.6340536917342</v>
      </c>
      <c r="L38" s="35">
        <f t="shared" si="1"/>
        <v>55</v>
      </c>
      <c r="M38" s="35">
        <f ca="1">CALC!$F$10</f>
        <v>78.387065503824445</v>
      </c>
      <c r="N38" s="35">
        <f ca="1">CALC!$F$9</f>
        <v>94.386993755499503</v>
      </c>
      <c r="O38" s="35">
        <f t="array" aca="1" ref="O38" ca="1">SUM((YEAR($A38)=CALC!$A$4:$A$10)*CALC!$F$4:$F$10)</f>
        <v>75.06068791666894</v>
      </c>
      <c r="P38" s="35">
        <f ca="1">CALC!$H$9</f>
        <v>109.48626074314568</v>
      </c>
      <c r="Q38" s="35">
        <f ca="1">CALC!$D$9</f>
        <v>123.48080050225664</v>
      </c>
      <c r="R38" s="35">
        <f>CALC!T42</f>
        <v>64.810483870967744</v>
      </c>
      <c r="S38" s="36">
        <f t="array" aca="1" ref="S38" ca="1">SUM(C38*L38+SUM(E38:J38*M38:R38))/$B38</f>
        <v>73.276418754287178</v>
      </c>
      <c r="V38" s="30">
        <f ca="1">(2*M38+OffPeakMonthlyAvg!M38)/3</f>
        <v>68.009007958555983</v>
      </c>
      <c r="W38" s="30">
        <f ca="1">(2*N38+OffPeakMonthlyAvg!N38)/3</f>
        <v>81.897650215398585</v>
      </c>
      <c r="X38" s="30">
        <f ca="1">(2*O38+OffPeakMonthlyAvg!O38)/3</f>
        <v>63.986607022062913</v>
      </c>
      <c r="Y38" s="130">
        <f ca="1">(2*P38+OffPeakMonthlyAvg!P38)/3</f>
        <v>91.924008710633757</v>
      </c>
      <c r="Z38" s="130">
        <f ca="1">(2*Q38+OffPeakMonthlyAvg!Q38)/3</f>
        <v>103.65771358285281</v>
      </c>
      <c r="AA38" s="30">
        <f>(2*R38+OffPeakMonthlyAvg!R38)/3</f>
        <v>56.873655913978496</v>
      </c>
      <c r="AB38" s="30">
        <f ca="1">(2*S38+OffPeakMonthlyAvg!S38)/3</f>
        <v>65.543408301575553</v>
      </c>
    </row>
    <row r="39" spans="1:28">
      <c r="A39" s="27">
        <v>37653</v>
      </c>
      <c r="B39" s="28">
        <f t="shared" si="4"/>
        <v>32071</v>
      </c>
      <c r="C39" s="28">
        <f t="shared" si="4"/>
        <v>10258.212730190735</v>
      </c>
      <c r="D39" s="113">
        <f t="shared" si="2"/>
        <v>21812.787269809265</v>
      </c>
      <c r="E39" s="28">
        <f t="shared" si="4"/>
        <v>9114.8000000000011</v>
      </c>
      <c r="F39" s="28">
        <f t="shared" si="4"/>
        <v>6836.0999999999995</v>
      </c>
      <c r="G39" s="28">
        <f t="shared" si="4"/>
        <v>4557.4000000000005</v>
      </c>
      <c r="H39" s="28">
        <f>(MONTH($A39)&gt;=5)*(MONTH($A39)&lt;=9)*MAX(0,MIN($H$9,$D39-SUM($E39:G39)))</f>
        <v>0</v>
      </c>
      <c r="I39" s="28">
        <f>(MONTH($A39)&gt;=7)*(MONTH($A39)&lt;=9)*MAX(0,MIN($I$9,$D39-SUM($E39:H39)))</f>
        <v>0</v>
      </c>
      <c r="J39" s="28">
        <f>MAX(0,$D39-SUM($E39:I39))</f>
        <v>1304.4872698092622</v>
      </c>
      <c r="L39" s="35">
        <f t="shared" si="1"/>
        <v>55</v>
      </c>
      <c r="M39" s="35">
        <f ca="1">CALC!$F$10</f>
        <v>78.387065503824445</v>
      </c>
      <c r="N39" s="35">
        <f ca="1">CALC!$F$9</f>
        <v>94.386993755499503</v>
      </c>
      <c r="O39" s="35">
        <f t="array" aca="1" ref="O39" ca="1">SUM((YEAR($A39)=CALC!$A$4:$A$10)*CALC!$F$4:$F$10)</f>
        <v>75.06068791666894</v>
      </c>
      <c r="P39" s="35">
        <f ca="1">CALC!$H$9</f>
        <v>109.48626074314568</v>
      </c>
      <c r="Q39" s="35">
        <f ca="1">CALC!$D$9</f>
        <v>123.48080050225664</v>
      </c>
      <c r="R39" s="35">
        <f>CALC!T43</f>
        <v>62.517857142857139</v>
      </c>
      <c r="S39" s="36">
        <f t="array" aca="1" ref="S39" ca="1">SUM(C39*L39+SUM(E39:J39*M39:R39))/$B39</f>
        <v>73.198789583011376</v>
      </c>
      <c r="V39" s="30">
        <f ca="1">(2*M39+OffPeakMonthlyAvg!M39)/3</f>
        <v>68.009007958555983</v>
      </c>
      <c r="W39" s="30">
        <f ca="1">(2*N39+OffPeakMonthlyAvg!N39)/3</f>
        <v>81.897650215398585</v>
      </c>
      <c r="X39" s="30">
        <f ca="1">(2*O39+OffPeakMonthlyAvg!O39)/3</f>
        <v>63.986607022062913</v>
      </c>
      <c r="Y39" s="130">
        <f ca="1">(2*P39+OffPeakMonthlyAvg!P39)/3</f>
        <v>91.924008710633757</v>
      </c>
      <c r="Z39" s="130">
        <f ca="1">(2*Q39+OffPeakMonthlyAvg!Q39)/3</f>
        <v>103.65771358285281</v>
      </c>
      <c r="AA39" s="30">
        <f>(2*R39+OffPeakMonthlyAvg!R39)/3</f>
        <v>55.011904761904759</v>
      </c>
      <c r="AB39" s="30">
        <f ca="1">(2*S39+OffPeakMonthlyAvg!S39)/3</f>
        <v>65.585933000274125</v>
      </c>
    </row>
    <row r="40" spans="1:28">
      <c r="A40" s="27">
        <v>37681</v>
      </c>
      <c r="B40" s="28">
        <f t="shared" si="4"/>
        <v>32340</v>
      </c>
      <c r="C40" s="28">
        <f t="shared" si="4"/>
        <v>10546.379316003595</v>
      </c>
      <c r="D40" s="113">
        <f t="shared" si="2"/>
        <v>21793.620683996407</v>
      </c>
      <c r="E40" s="28">
        <f t="shared" si="4"/>
        <v>9114.8000000000011</v>
      </c>
      <c r="F40" s="28">
        <f t="shared" si="4"/>
        <v>6836.0999999999995</v>
      </c>
      <c r="G40" s="28">
        <f t="shared" si="4"/>
        <v>4557.4000000000005</v>
      </c>
      <c r="H40" s="28">
        <f>(MONTH($A40)&gt;=5)*(MONTH($A40)&lt;=9)*MAX(0,MIN($H$9,$D40-SUM($E40:G40)))</f>
        <v>0</v>
      </c>
      <c r="I40" s="28">
        <f>(MONTH($A40)&gt;=7)*(MONTH($A40)&lt;=9)*MAX(0,MIN($I$9,$D40-SUM($E40:H40)))</f>
        <v>0</v>
      </c>
      <c r="J40" s="28">
        <f>MAX(0,$D40-SUM($E40:I40))</f>
        <v>1285.3206839964041</v>
      </c>
      <c r="L40" s="35">
        <f t="shared" si="1"/>
        <v>55</v>
      </c>
      <c r="M40" s="35">
        <f ca="1">CALC!$F$10</f>
        <v>78.387065503824445</v>
      </c>
      <c r="N40" s="35">
        <f ca="1">CALC!$F$9</f>
        <v>94.386993755499503</v>
      </c>
      <c r="O40" s="35">
        <f t="array" aca="1" ref="O40" ca="1">SUM((YEAR($A40)=CALC!$A$4:$A$10)*CALC!$F$4:$F$10)</f>
        <v>75.06068791666894</v>
      </c>
      <c r="P40" s="35">
        <f ca="1">CALC!$H$9</f>
        <v>109.48626074314568</v>
      </c>
      <c r="Q40" s="35">
        <f ca="1">CALC!$D$9</f>
        <v>123.48080050225664</v>
      </c>
      <c r="R40" s="35">
        <f>CALC!T44</f>
        <v>61.262096774193552</v>
      </c>
      <c r="S40" s="36">
        <f t="array" aca="1" ref="S40" ca="1">SUM(C40*L40+SUM(E40:J40*M40:R40))/$B40</f>
        <v>72.993049916101242</v>
      </c>
      <c r="V40" s="30">
        <f ca="1">(2*M40+OffPeakMonthlyAvg!M40)/3</f>
        <v>68.009007958555983</v>
      </c>
      <c r="W40" s="30">
        <f ca="1">(2*N40+OffPeakMonthlyAvg!N40)/3</f>
        <v>81.897650215398585</v>
      </c>
      <c r="X40" s="30">
        <f ca="1">(2*O40+OffPeakMonthlyAvg!O40)/3</f>
        <v>63.986607022062913</v>
      </c>
      <c r="Y40" s="130">
        <f ca="1">(2*P40+OffPeakMonthlyAvg!P40)/3</f>
        <v>91.924008710633757</v>
      </c>
      <c r="Z40" s="130">
        <f ca="1">(2*Q40+OffPeakMonthlyAvg!Q40)/3</f>
        <v>103.65771358285281</v>
      </c>
      <c r="AA40" s="30">
        <f>(2*R40+OffPeakMonthlyAvg!R40)/3</f>
        <v>53.841397849462368</v>
      </c>
      <c r="AB40" s="30">
        <f ca="1">(2*S40+OffPeakMonthlyAvg!S40)/3</f>
        <v>65.356076538512127</v>
      </c>
    </row>
    <row r="41" spans="1:28">
      <c r="A41" s="27">
        <v>37712</v>
      </c>
      <c r="B41" s="28">
        <f t="shared" si="4"/>
        <v>33013</v>
      </c>
      <c r="C41" s="28">
        <f t="shared" si="4"/>
        <v>10781.859000004699</v>
      </c>
      <c r="D41" s="113">
        <f t="shared" si="2"/>
        <v>22231.140999995303</v>
      </c>
      <c r="E41" s="28">
        <f t="shared" si="4"/>
        <v>9114.8000000000011</v>
      </c>
      <c r="F41" s="28">
        <f t="shared" si="4"/>
        <v>6836.0999999999995</v>
      </c>
      <c r="G41" s="28">
        <f t="shared" si="4"/>
        <v>4557.4000000000005</v>
      </c>
      <c r="H41" s="28">
        <f>(MONTH($A41)&gt;=5)*(MONTH($A41)&lt;=9)*MAX(0,MIN($H$9,$D41-SUM($E41:G41)))</f>
        <v>0</v>
      </c>
      <c r="I41" s="28">
        <f>(MONTH($A41)&gt;=7)*(MONTH($A41)&lt;=9)*MAX(0,MIN($I$9,$D41-SUM($E41:H41)))</f>
        <v>0</v>
      </c>
      <c r="J41" s="28">
        <f>MAX(0,$D41-SUM($E41:I41))</f>
        <v>1722.8409999953001</v>
      </c>
      <c r="L41" s="35">
        <f t="shared" si="1"/>
        <v>55</v>
      </c>
      <c r="M41" s="35">
        <f ca="1">CALC!$F$10</f>
        <v>78.387065503824445</v>
      </c>
      <c r="N41" s="35">
        <f ca="1">CALC!$F$9</f>
        <v>94.386993755499503</v>
      </c>
      <c r="O41" s="35">
        <f t="array" aca="1" ref="O41" ca="1">SUM((YEAR($A41)=CALC!$A$4:$A$10)*CALC!$F$4:$F$10)</f>
        <v>75.06068791666894</v>
      </c>
      <c r="P41" s="35">
        <f ca="1">CALC!$H$9</f>
        <v>109.48626074314568</v>
      </c>
      <c r="Q41" s="35">
        <f ca="1">CALC!$D$9</f>
        <v>123.48080050225664</v>
      </c>
      <c r="R41" s="35">
        <f>CALC!T45</f>
        <v>60.433333333333337</v>
      </c>
      <c r="S41" s="36">
        <f t="array" aca="1" ref="S41" ca="1">SUM(C41*L41+SUM(E41:J41*M41:R41))/$B41</f>
        <v>72.665986163358795</v>
      </c>
      <c r="V41" s="30">
        <f ca="1">(2*M41+OffPeakMonthlyAvg!M41)/3</f>
        <v>68.009007958555983</v>
      </c>
      <c r="W41" s="30">
        <f ca="1">(2*N41+OffPeakMonthlyAvg!N41)/3</f>
        <v>81.897650215398585</v>
      </c>
      <c r="X41" s="30">
        <f ca="1">(2*O41+OffPeakMonthlyAvg!O41)/3</f>
        <v>63.986607022062913</v>
      </c>
      <c r="Y41" s="130">
        <f ca="1">(2*P41+OffPeakMonthlyAvg!P41)/3</f>
        <v>91.924008710633757</v>
      </c>
      <c r="Z41" s="130">
        <f ca="1">(2*Q41+OffPeakMonthlyAvg!Q41)/3</f>
        <v>103.65771358285281</v>
      </c>
      <c r="AA41" s="30">
        <f>(2*R41+OffPeakMonthlyAvg!R41)/3</f>
        <v>53.122222222222227</v>
      </c>
      <c r="AB41" s="30">
        <f ca="1">(2*S41+OffPeakMonthlyAvg!S41)/3</f>
        <v>65.370652166050959</v>
      </c>
    </row>
    <row r="42" spans="1:28">
      <c r="A42" s="27">
        <v>37742</v>
      </c>
      <c r="B42" s="28">
        <f t="shared" si="4"/>
        <v>39521</v>
      </c>
      <c r="C42" s="28">
        <f t="shared" si="4"/>
        <v>10910.298676134951</v>
      </c>
      <c r="D42" s="113">
        <f t="shared" si="2"/>
        <v>28610.701323865047</v>
      </c>
      <c r="E42" s="28">
        <f t="shared" si="4"/>
        <v>9114.8000000000011</v>
      </c>
      <c r="F42" s="28">
        <f t="shared" si="4"/>
        <v>6836.0999999999995</v>
      </c>
      <c r="G42" s="28">
        <f t="shared" si="4"/>
        <v>4557.4000000000005</v>
      </c>
      <c r="H42" s="28">
        <f>(MONTH($A42)&gt;=5)*(MONTH($A42)&lt;=9)*MAX(0,MIN($H$9,$D42-SUM($E42:G42)))</f>
        <v>6836.0999999999995</v>
      </c>
      <c r="I42" s="28">
        <f>(MONTH($A42)&gt;=7)*(MONTH($A42)&lt;=9)*MAX(0,MIN($I$9,$D42-SUM($E42:H42)))</f>
        <v>0</v>
      </c>
      <c r="J42" s="28">
        <f>MAX(0,$D42-SUM($E42:I42))</f>
        <v>1266.3013238650456</v>
      </c>
      <c r="L42" s="35">
        <f t="shared" si="1"/>
        <v>55</v>
      </c>
      <c r="M42" s="35">
        <f ca="1">CALC!$F$10</f>
        <v>78.387065503824445</v>
      </c>
      <c r="N42" s="35">
        <f ca="1">CALC!$F$9</f>
        <v>94.386993755499503</v>
      </c>
      <c r="O42" s="35">
        <f t="array" aca="1" ref="O42" ca="1">SUM((YEAR($A42)=CALC!$A$4:$A$10)*CALC!$F$4:$F$10)</f>
        <v>75.06068791666894</v>
      </c>
      <c r="P42" s="35">
        <f ca="1">CALC!$H$9</f>
        <v>109.48626074314568</v>
      </c>
      <c r="Q42" s="35">
        <f ca="1">CALC!$D$9</f>
        <v>123.48080050225664</v>
      </c>
      <c r="R42" s="35">
        <f>CALC!T46</f>
        <v>62.217741935483872</v>
      </c>
      <c r="S42" s="36">
        <f t="array" aca="1" ref="S42" ca="1">SUM(C42*L42+SUM(E42:J42*M42:R42))/$B42</f>
        <v>79.176002505303344</v>
      </c>
      <c r="V42" s="30">
        <f ca="1">(2*M42+OffPeakMonthlyAvg!M42)/3</f>
        <v>68.009007958555983</v>
      </c>
      <c r="W42" s="30">
        <f ca="1">(2*N42+OffPeakMonthlyAvg!N42)/3</f>
        <v>81.897650215398585</v>
      </c>
      <c r="X42" s="30">
        <f ca="1">(2*O42+OffPeakMonthlyAvg!O42)/3</f>
        <v>63.986607022062913</v>
      </c>
      <c r="Y42" s="130">
        <f ca="1">(2*P42+OffPeakMonthlyAvg!P42)/3</f>
        <v>91.924008710633757</v>
      </c>
      <c r="Z42" s="130">
        <f ca="1">(2*Q42+OffPeakMonthlyAvg!Q42)/3</f>
        <v>103.65771358285281</v>
      </c>
      <c r="AA42" s="30">
        <f>(2*R42+OffPeakMonthlyAvg!R42)/3</f>
        <v>53.645161290322584</v>
      </c>
      <c r="AB42" s="30">
        <f ca="1">(2*S42+OffPeakMonthlyAvg!S42)/3</f>
        <v>69.608524453272807</v>
      </c>
    </row>
    <row r="43" spans="1:28">
      <c r="A43" s="27">
        <v>37773</v>
      </c>
      <c r="B43" s="28">
        <f t="shared" si="4"/>
        <v>43447</v>
      </c>
      <c r="C43" s="28">
        <f t="shared" si="4"/>
        <v>12685.538794168846</v>
      </c>
      <c r="D43" s="113">
        <f t="shared" si="2"/>
        <v>30761.461205831154</v>
      </c>
      <c r="E43" s="28">
        <f t="shared" si="4"/>
        <v>9114.8000000000011</v>
      </c>
      <c r="F43" s="28">
        <f t="shared" si="4"/>
        <v>6836.0999999999995</v>
      </c>
      <c r="G43" s="28">
        <f t="shared" si="4"/>
        <v>4557.4000000000005</v>
      </c>
      <c r="H43" s="28">
        <f>(MONTH($A43)&gt;=5)*(MONTH($A43)&lt;=9)*MAX(0,MIN($H$9,$D43-SUM($E43:G43)))</f>
        <v>6836.0999999999995</v>
      </c>
      <c r="I43" s="28">
        <f>(MONTH($A43)&gt;=7)*(MONTH($A43)&lt;=9)*MAX(0,MIN($I$9,$D43-SUM($E43:H43)))</f>
        <v>0</v>
      </c>
      <c r="J43" s="28">
        <f>MAX(0,$D43-SUM($E43:I43))</f>
        <v>3417.0612058311526</v>
      </c>
      <c r="L43" s="35">
        <f t="shared" si="1"/>
        <v>55</v>
      </c>
      <c r="M43" s="35">
        <f ca="1">CALC!$F$10</f>
        <v>78.387065503824445</v>
      </c>
      <c r="N43" s="35">
        <f ca="1">CALC!$F$9</f>
        <v>94.386993755499503</v>
      </c>
      <c r="O43" s="35">
        <f t="array" aca="1" ref="O43" ca="1">SUM((YEAR($A43)=CALC!$A$4:$A$10)*CALC!$F$4:$F$10)</f>
        <v>75.06068791666894</v>
      </c>
      <c r="P43" s="35">
        <f ca="1">CALC!$H$9</f>
        <v>109.48626074314568</v>
      </c>
      <c r="Q43" s="35">
        <f ca="1">CALC!$D$9</f>
        <v>123.48080050225664</v>
      </c>
      <c r="R43" s="35">
        <f>CALC!T47</f>
        <v>73.541666666666671</v>
      </c>
      <c r="S43" s="36">
        <f t="array" aca="1" ref="S43" ca="1">SUM(C43*L43+SUM(E43:J43*M43:R43))/$B43</f>
        <v>78.239302338527253</v>
      </c>
      <c r="V43" s="30">
        <f ca="1">(2*M43+OffPeakMonthlyAvg!M43)/3</f>
        <v>68.009007958555983</v>
      </c>
      <c r="W43" s="30">
        <f ca="1">(2*N43+OffPeakMonthlyAvg!N43)/3</f>
        <v>81.897650215398585</v>
      </c>
      <c r="X43" s="30">
        <f ca="1">(2*O43+OffPeakMonthlyAvg!O43)/3</f>
        <v>63.986607022062913</v>
      </c>
      <c r="Y43" s="130">
        <f ca="1">(2*P43+OffPeakMonthlyAvg!P43)/3</f>
        <v>91.924008710633757</v>
      </c>
      <c r="Z43" s="130">
        <f ca="1">(2*Q43+OffPeakMonthlyAvg!Q43)/3</f>
        <v>103.65771358285281</v>
      </c>
      <c r="AA43" s="30">
        <f>(2*R43+OffPeakMonthlyAvg!R43)/3</f>
        <v>61.361111111111114</v>
      </c>
      <c r="AB43" s="30">
        <f ca="1">(2*S43+OffPeakMonthlyAvg!S43)/3</f>
        <v>69.299279413416471</v>
      </c>
    </row>
    <row r="44" spans="1:28">
      <c r="A44" s="27">
        <v>37803</v>
      </c>
      <c r="B44" s="28">
        <f t="shared" si="4"/>
        <v>45574</v>
      </c>
      <c r="C44" s="28">
        <f t="shared" si="4"/>
        <v>11898.855738594659</v>
      </c>
      <c r="D44" s="113">
        <f t="shared" si="2"/>
        <v>33675.144261405338</v>
      </c>
      <c r="E44" s="28">
        <f t="shared" si="4"/>
        <v>9114.8000000000011</v>
      </c>
      <c r="F44" s="28">
        <f t="shared" si="4"/>
        <v>6836.0999999999995</v>
      </c>
      <c r="G44" s="28">
        <f t="shared" si="4"/>
        <v>4557.4000000000005</v>
      </c>
      <c r="H44" s="28">
        <f>(MONTH($A44)&gt;=5)*(MONTH($A44)&lt;=9)*MAX(0,MIN($H$9,$D44-SUM($E44:G44)))</f>
        <v>6836.0999999999995</v>
      </c>
      <c r="I44" s="28">
        <f>(MONTH($A44)&gt;=7)*(MONTH($A44)&lt;=9)*MAX(0,MIN($I$9,$D44-SUM($E44:H44)))</f>
        <v>4557.4000000000005</v>
      </c>
      <c r="J44" s="28">
        <f>MAX(0,$D44-SUM($E44:I44))</f>
        <v>1773.3442614053347</v>
      </c>
      <c r="L44" s="35">
        <f t="shared" si="1"/>
        <v>55</v>
      </c>
      <c r="M44" s="35">
        <f ca="1">CALC!$F$10</f>
        <v>78.387065503824445</v>
      </c>
      <c r="N44" s="35">
        <f ca="1">CALC!$F$9</f>
        <v>94.386993755499503</v>
      </c>
      <c r="O44" s="35">
        <f t="array" aca="1" ref="O44" ca="1">SUM((YEAR($A44)=CALC!$A$4:$A$10)*CALC!$F$4:$F$10)</f>
        <v>75.06068791666894</v>
      </c>
      <c r="P44" s="35">
        <f ca="1">CALC!$H$9</f>
        <v>109.48626074314568</v>
      </c>
      <c r="Q44" s="35">
        <f ca="1">CALC!$D$9</f>
        <v>123.48080050225664</v>
      </c>
      <c r="R44" s="35">
        <f>CALC!T48</f>
        <v>104.45564516129032</v>
      </c>
      <c r="S44" s="36">
        <f t="array" aca="1" ref="S44" ca="1">SUM(C44*L44+SUM(E44:J44*M44:R44))/$B44</f>
        <v>84.536934295732891</v>
      </c>
      <c r="V44" s="30">
        <f ca="1">(2*M44+OffPeakMonthlyAvg!M44)/3</f>
        <v>68.009007958555983</v>
      </c>
      <c r="W44" s="30">
        <f ca="1">(2*N44+OffPeakMonthlyAvg!N44)/3</f>
        <v>81.897650215398585</v>
      </c>
      <c r="X44" s="30">
        <f ca="1">(2*O44+OffPeakMonthlyAvg!O44)/3</f>
        <v>63.986607022062913</v>
      </c>
      <c r="Y44" s="130">
        <f ca="1">(2*P44+OffPeakMonthlyAvg!P44)/3</f>
        <v>91.924008710633757</v>
      </c>
      <c r="Z44" s="130">
        <f ca="1">(2*Q44+OffPeakMonthlyAvg!Q44)/3</f>
        <v>103.65771358285281</v>
      </c>
      <c r="AA44" s="30">
        <f>(2*R44+OffPeakMonthlyAvg!R44)/3</f>
        <v>85.970430107526866</v>
      </c>
      <c r="AB44" s="30">
        <f ca="1">(2*S44+OffPeakMonthlyAvg!S44)/3</f>
        <v>74.037610579609179</v>
      </c>
    </row>
    <row r="45" spans="1:28">
      <c r="A45" s="27">
        <v>37834</v>
      </c>
      <c r="B45" s="28">
        <f t="shared" si="4"/>
        <v>44661</v>
      </c>
      <c r="C45" s="28">
        <f t="shared" si="4"/>
        <v>11420.083058318183</v>
      </c>
      <c r="D45" s="113">
        <f t="shared" si="2"/>
        <v>33240.916941681819</v>
      </c>
      <c r="E45" s="28">
        <f t="shared" si="4"/>
        <v>9114.8000000000011</v>
      </c>
      <c r="F45" s="28">
        <f t="shared" si="4"/>
        <v>6836.0999999999995</v>
      </c>
      <c r="G45" s="28">
        <f t="shared" si="4"/>
        <v>4557.4000000000005</v>
      </c>
      <c r="H45" s="28">
        <f>(MONTH($A45)&gt;=5)*(MONTH($A45)&lt;=9)*MAX(0,MIN($H$9,$D45-SUM($E45:G45)))</f>
        <v>6836.0999999999995</v>
      </c>
      <c r="I45" s="28">
        <f>(MONTH($A45)&gt;=7)*(MONTH($A45)&lt;=9)*MAX(0,MIN($I$9,$D45-SUM($E45:H45)))</f>
        <v>4557.4000000000005</v>
      </c>
      <c r="J45" s="28">
        <f>MAX(0,$D45-SUM($E45:I45))</f>
        <v>1339.1169416818157</v>
      </c>
      <c r="L45" s="35">
        <f t="shared" si="1"/>
        <v>55</v>
      </c>
      <c r="M45" s="35">
        <f ca="1">CALC!$F$10</f>
        <v>78.387065503824445</v>
      </c>
      <c r="N45" s="35">
        <f ca="1">CALC!$F$9</f>
        <v>94.386993755499503</v>
      </c>
      <c r="O45" s="35">
        <f t="array" aca="1" ref="O45" ca="1">SUM((YEAR($A45)=CALC!$A$4:$A$10)*CALC!$F$4:$F$10)</f>
        <v>75.06068791666894</v>
      </c>
      <c r="P45" s="35">
        <f ca="1">CALC!$H$9</f>
        <v>109.48626074314568</v>
      </c>
      <c r="Q45" s="35">
        <f ca="1">CALC!$D$9</f>
        <v>123.48080050225664</v>
      </c>
      <c r="R45" s="35">
        <f>CALC!T49</f>
        <v>114.59274193548387</v>
      </c>
      <c r="S45" s="36">
        <f t="array" aca="1" ref="S45" ca="1">SUM(C45*L45+SUM(E45:J45*M45:R45))/$B45</f>
        <v>84.963861296879543</v>
      </c>
      <c r="V45" s="30">
        <f ca="1">(2*M45+OffPeakMonthlyAvg!M45)/3</f>
        <v>68.009007958555983</v>
      </c>
      <c r="W45" s="30">
        <f ca="1">(2*N45+OffPeakMonthlyAvg!N45)/3</f>
        <v>81.897650215398585</v>
      </c>
      <c r="X45" s="30">
        <f ca="1">(2*O45+OffPeakMonthlyAvg!O45)/3</f>
        <v>63.986607022062913</v>
      </c>
      <c r="Y45" s="130">
        <f ca="1">(2*P45+OffPeakMonthlyAvg!P45)/3</f>
        <v>91.924008710633757</v>
      </c>
      <c r="Z45" s="130">
        <f ca="1">(2*Q45+OffPeakMonthlyAvg!Q45)/3</f>
        <v>103.65771358285281</v>
      </c>
      <c r="AA45" s="30">
        <f>(2*R45+OffPeakMonthlyAvg!R45)/3</f>
        <v>93.728494623655919</v>
      </c>
      <c r="AB45" s="30">
        <f ca="1">(2*S45+OffPeakMonthlyAvg!S45)/3</f>
        <v>74.317083737209927</v>
      </c>
    </row>
    <row r="46" spans="1:28">
      <c r="A46" s="27">
        <v>37865</v>
      </c>
      <c r="B46" s="28">
        <f t="shared" ref="B46:G55" si="5">B34</f>
        <v>44243</v>
      </c>
      <c r="C46" s="28">
        <f t="shared" si="5"/>
        <v>11552.727930455807</v>
      </c>
      <c r="D46" s="113">
        <f t="shared" si="2"/>
        <v>32690.272069544193</v>
      </c>
      <c r="E46" s="28">
        <f t="shared" si="5"/>
        <v>9114.8000000000011</v>
      </c>
      <c r="F46" s="28">
        <f t="shared" si="5"/>
        <v>6836.0999999999995</v>
      </c>
      <c r="G46" s="28">
        <f t="shared" si="5"/>
        <v>4557.4000000000005</v>
      </c>
      <c r="H46" s="28">
        <f>(MONTH($A46)&gt;=5)*(MONTH($A46)&lt;=9)*MAX(0,MIN($H$9,$D46-SUM($E46:G46)))</f>
        <v>6836.0999999999995</v>
      </c>
      <c r="I46" s="28">
        <f>(MONTH($A46)&gt;=7)*(MONTH($A46)&lt;=9)*MAX(0,MIN($I$9,$D46-SUM($E46:H46)))</f>
        <v>4557.4000000000005</v>
      </c>
      <c r="J46" s="28">
        <f>MAX(0,$D46-SUM($E46:I46))</f>
        <v>788.47206954419016</v>
      </c>
      <c r="L46" s="35">
        <f t="shared" ref="L46:L73" si="6">$L$9</f>
        <v>55</v>
      </c>
      <c r="M46" s="35">
        <f ca="1">CALC!$F$10</f>
        <v>78.387065503824445</v>
      </c>
      <c r="N46" s="35">
        <f ca="1">CALC!$F$9</f>
        <v>94.386993755499503</v>
      </c>
      <c r="O46" s="35">
        <f t="array" aca="1" ref="O46" ca="1">SUM((YEAR($A46)=CALC!$A$4:$A$10)*CALC!$F$4:$F$10)</f>
        <v>75.06068791666894</v>
      </c>
      <c r="P46" s="35">
        <f ca="1">CALC!$H$9</f>
        <v>109.48626074314568</v>
      </c>
      <c r="Q46" s="35">
        <f ca="1">CALC!$D$9</f>
        <v>123.48080050225664</v>
      </c>
      <c r="R46" s="35">
        <f>CALC!T50</f>
        <v>104.91666666666666</v>
      </c>
      <c r="S46" s="36">
        <f t="array" aca="1" ref="S46" ca="1">SUM(C46*L46+SUM(E46:J46*M46:R46))/$B46</f>
        <v>84.332826809309324</v>
      </c>
      <c r="V46" s="30">
        <f ca="1">(2*M46+OffPeakMonthlyAvg!M46)/3</f>
        <v>68.009007958555983</v>
      </c>
      <c r="W46" s="30">
        <f ca="1">(2*N46+OffPeakMonthlyAvg!N46)/3</f>
        <v>81.897650215398585</v>
      </c>
      <c r="X46" s="30">
        <f ca="1">(2*O46+OffPeakMonthlyAvg!O46)/3</f>
        <v>63.986607022062913</v>
      </c>
      <c r="Y46" s="130">
        <f ca="1">(2*P46+OffPeakMonthlyAvg!P46)/3</f>
        <v>91.924008710633757</v>
      </c>
      <c r="Z46" s="130">
        <f ca="1">(2*Q46+OffPeakMonthlyAvg!Q46)/3</f>
        <v>103.65771358285281</v>
      </c>
      <c r="AA46" s="30">
        <f>(2*R46+OffPeakMonthlyAvg!R46)/3</f>
        <v>86.444444444444443</v>
      </c>
      <c r="AB46" s="30">
        <f ca="1">(2*S46+OffPeakMonthlyAvg!S46)/3</f>
        <v>73.902068698317635</v>
      </c>
    </row>
    <row r="47" spans="1:28">
      <c r="A47" s="27">
        <v>37895</v>
      </c>
      <c r="B47" s="28">
        <f t="shared" si="5"/>
        <v>36692</v>
      </c>
      <c r="C47" s="28">
        <f t="shared" si="5"/>
        <v>9907.7052310606032</v>
      </c>
      <c r="D47" s="113">
        <f t="shared" si="2"/>
        <v>26784.294768939399</v>
      </c>
      <c r="E47" s="28">
        <f t="shared" si="5"/>
        <v>9114.8000000000011</v>
      </c>
      <c r="F47" s="28">
        <f t="shared" si="5"/>
        <v>6836.0999999999995</v>
      </c>
      <c r="G47" s="28">
        <f t="shared" si="5"/>
        <v>4557.4000000000005</v>
      </c>
      <c r="H47" s="28">
        <f>(MONTH($A47)&gt;=5)*(MONTH($A47)&lt;=9)*MAX(0,MIN($H$9,$D47-SUM($E47:G47)))</f>
        <v>0</v>
      </c>
      <c r="I47" s="28">
        <f>(MONTH($A47)&gt;=7)*(MONTH($A47)&lt;=9)*MAX(0,MIN($I$9,$D47-SUM($E47:H47)))</f>
        <v>0</v>
      </c>
      <c r="J47" s="28">
        <f>MAX(0,$D47-SUM($E47:I47))</f>
        <v>6275.9947689393957</v>
      </c>
      <c r="L47" s="35">
        <f t="shared" si="6"/>
        <v>55</v>
      </c>
      <c r="M47" s="35">
        <f ca="1">CALC!$F$10</f>
        <v>78.387065503824445</v>
      </c>
      <c r="N47" s="35">
        <f ca="1">CALC!$F$9</f>
        <v>94.386993755499503</v>
      </c>
      <c r="O47" s="35">
        <f t="array" aca="1" ref="O47" ca="1">SUM((YEAR($A47)=CALC!$A$4:$A$10)*CALC!$F$4:$F$10)</f>
        <v>75.06068791666894</v>
      </c>
      <c r="P47" s="35">
        <f ca="1">CALC!$H$9</f>
        <v>109.48626074314568</v>
      </c>
      <c r="Q47" s="35">
        <f ca="1">CALC!$D$9</f>
        <v>123.48080050225664</v>
      </c>
      <c r="R47" s="35">
        <f>CALC!T51</f>
        <v>68.758064516129025</v>
      </c>
      <c r="S47" s="36">
        <f t="array" aca="1" ref="S47" ca="1">SUM(C47*L47+SUM(E47:J47*M47:R47))/$B47</f>
        <v>72.992804227395965</v>
      </c>
      <c r="V47" s="30">
        <f ca="1">(2*M47+OffPeakMonthlyAvg!M47)/3</f>
        <v>68.009007958555983</v>
      </c>
      <c r="W47" s="30">
        <f ca="1">(2*N47+OffPeakMonthlyAvg!N47)/3</f>
        <v>81.897650215398585</v>
      </c>
      <c r="X47" s="30">
        <f ca="1">(2*O47+OffPeakMonthlyAvg!O47)/3</f>
        <v>63.986607022062913</v>
      </c>
      <c r="Y47" s="130">
        <f ca="1">(2*P47+OffPeakMonthlyAvg!P47)/3</f>
        <v>91.924008710633757</v>
      </c>
      <c r="Z47" s="130">
        <f ca="1">(2*Q47+OffPeakMonthlyAvg!Q47)/3</f>
        <v>103.65771358285281</v>
      </c>
      <c r="AA47" s="30">
        <f>(2*R47+OffPeakMonthlyAvg!R47)/3</f>
        <v>60.005376344086017</v>
      </c>
      <c r="AB47" s="30">
        <f ca="1">(2*S47+OffPeakMonthlyAvg!S47)/3</f>
        <v>65.139080512310287</v>
      </c>
    </row>
    <row r="48" spans="1:28">
      <c r="A48" s="27">
        <v>37926</v>
      </c>
      <c r="B48" s="28">
        <f t="shared" si="5"/>
        <v>33180</v>
      </c>
      <c r="C48" s="28">
        <f t="shared" si="5"/>
        <v>10325.259565816441</v>
      </c>
      <c r="D48" s="113">
        <f t="shared" si="2"/>
        <v>22854.740434183557</v>
      </c>
      <c r="E48" s="28">
        <f t="shared" si="5"/>
        <v>9114.8000000000011</v>
      </c>
      <c r="F48" s="28">
        <f t="shared" si="5"/>
        <v>6836.0999999999995</v>
      </c>
      <c r="G48" s="28">
        <f t="shared" si="5"/>
        <v>4557.4000000000005</v>
      </c>
      <c r="H48" s="28">
        <f>(MONTH($A48)&gt;=5)*(MONTH($A48)&lt;=9)*MAX(0,MIN($H$9,$D48-SUM($E48:G48)))</f>
        <v>0</v>
      </c>
      <c r="I48" s="28">
        <f>(MONTH($A48)&gt;=7)*(MONTH($A48)&lt;=9)*MAX(0,MIN($I$9,$D48-SUM($E48:H48)))</f>
        <v>0</v>
      </c>
      <c r="J48" s="28">
        <f>MAX(0,$D48-SUM($E48:I48))</f>
        <v>2346.4404341835543</v>
      </c>
      <c r="L48" s="35">
        <f t="shared" si="6"/>
        <v>55</v>
      </c>
      <c r="M48" s="35">
        <f ca="1">CALC!$F$10</f>
        <v>78.387065503824445</v>
      </c>
      <c r="N48" s="35">
        <f ca="1">CALC!$F$9</f>
        <v>94.386993755499503</v>
      </c>
      <c r="O48" s="35">
        <f t="array" aca="1" ref="O48" ca="1">SUM((YEAR($A48)=CALC!$A$4:$A$10)*CALC!$F$4:$F$10)</f>
        <v>75.06068791666894</v>
      </c>
      <c r="P48" s="35">
        <f ca="1">CALC!$H$9</f>
        <v>109.48626074314568</v>
      </c>
      <c r="Q48" s="35">
        <f ca="1">CALC!$D$9</f>
        <v>123.48080050225664</v>
      </c>
      <c r="R48" s="35">
        <f>CALC!T52</f>
        <v>61.975000000000001</v>
      </c>
      <c r="S48" s="36">
        <f t="array" aca="1" ref="S48" ca="1">SUM(C48*L48+SUM(E48:J48*M48:R48))/$B48</f>
        <v>72.788211386560775</v>
      </c>
      <c r="V48" s="30">
        <f ca="1">(2*M48+OffPeakMonthlyAvg!M48)/3</f>
        <v>68.009007958555983</v>
      </c>
      <c r="W48" s="30">
        <f ca="1">(2*N48+OffPeakMonthlyAvg!N48)/3</f>
        <v>81.897650215398585</v>
      </c>
      <c r="X48" s="30">
        <f ca="1">(2*O48+OffPeakMonthlyAvg!O48)/3</f>
        <v>63.986607022062913</v>
      </c>
      <c r="Y48" s="130">
        <f ca="1">(2*P48+OffPeakMonthlyAvg!P48)/3</f>
        <v>91.924008710633757</v>
      </c>
      <c r="Z48" s="130">
        <f ca="1">(2*Q48+OffPeakMonthlyAvg!Q48)/3</f>
        <v>103.65771358285281</v>
      </c>
      <c r="AA48" s="30">
        <f>(2*R48+OffPeakMonthlyAvg!R48)/3</f>
        <v>54.15</v>
      </c>
      <c r="AB48" s="30">
        <f ca="1">(2*S48+OffPeakMonthlyAvg!S48)/3</f>
        <v>65.202217552364289</v>
      </c>
    </row>
    <row r="49" spans="1:28">
      <c r="A49" s="27">
        <v>37956</v>
      </c>
      <c r="B49" s="28">
        <f t="shared" si="5"/>
        <v>34319</v>
      </c>
      <c r="C49" s="28">
        <f t="shared" si="5"/>
        <v>10181.036637699137</v>
      </c>
      <c r="D49" s="113">
        <f t="shared" si="2"/>
        <v>24137.963362300863</v>
      </c>
      <c r="E49" s="28">
        <f t="shared" si="5"/>
        <v>9114.8000000000011</v>
      </c>
      <c r="F49" s="28">
        <f t="shared" si="5"/>
        <v>6836.0999999999995</v>
      </c>
      <c r="G49" s="28">
        <f t="shared" si="5"/>
        <v>4557.4000000000005</v>
      </c>
      <c r="H49" s="28">
        <f>(MONTH($A49)&gt;=5)*(MONTH($A49)&lt;=9)*MAX(0,MIN($H$9,$D49-SUM($E49:G49)))</f>
        <v>0</v>
      </c>
      <c r="I49" s="28">
        <f>(MONTH($A49)&gt;=7)*(MONTH($A49)&lt;=9)*MAX(0,MIN($I$9,$D49-SUM($E49:H49)))</f>
        <v>0</v>
      </c>
      <c r="J49" s="28">
        <f>MAX(0,$D49-SUM($E49:I49))</f>
        <v>3629.6633623008602</v>
      </c>
      <c r="L49" s="35">
        <f t="shared" si="6"/>
        <v>55</v>
      </c>
      <c r="M49" s="35">
        <f ca="1">CALC!$F$10</f>
        <v>78.387065503824445</v>
      </c>
      <c r="N49" s="35">
        <f ca="1">CALC!$F$9</f>
        <v>94.386993755499503</v>
      </c>
      <c r="O49" s="35">
        <f t="array" aca="1" ref="O49" ca="1">SUM((YEAR($A49)=CALC!$A$4:$A$10)*CALC!$F$4:$F$10)</f>
        <v>75.06068791666894</v>
      </c>
      <c r="P49" s="35">
        <f ca="1">CALC!$H$9</f>
        <v>109.48626074314568</v>
      </c>
      <c r="Q49" s="35">
        <f ca="1">CALC!$D$9</f>
        <v>123.48080050225664</v>
      </c>
      <c r="R49" s="35">
        <f>CALC!T53</f>
        <v>61.08064516129032</v>
      </c>
      <c r="S49" s="36">
        <f t="array" aca="1" ref="S49" ca="1">SUM(C49*L49+SUM(E49:J49*M49:R49))/$B49</f>
        <v>72.364058589665888</v>
      </c>
      <c r="V49" s="30">
        <f ca="1">(2*M49+OffPeakMonthlyAvg!M49)/3</f>
        <v>68.009007958555983</v>
      </c>
      <c r="W49" s="30">
        <f ca="1">(2*N49+OffPeakMonthlyAvg!N49)/3</f>
        <v>81.897650215398585</v>
      </c>
      <c r="X49" s="30">
        <f ca="1">(2*O49+OffPeakMonthlyAvg!O49)/3</f>
        <v>63.986607022062913</v>
      </c>
      <c r="Y49" s="130">
        <f ca="1">(2*P49+OffPeakMonthlyAvg!P49)/3</f>
        <v>91.924008710633757</v>
      </c>
      <c r="Z49" s="130">
        <f ca="1">(2*Q49+OffPeakMonthlyAvg!Q49)/3</f>
        <v>103.65771358285281</v>
      </c>
      <c r="AA49" s="30">
        <f>(2*R49+OffPeakMonthlyAvg!R49)/3</f>
        <v>53.553763440860216</v>
      </c>
      <c r="AB49" s="30">
        <f ca="1">(2*S49+OffPeakMonthlyAvg!S49)/3</f>
        <v>64.745023590972735</v>
      </c>
    </row>
    <row r="50" spans="1:28">
      <c r="A50" s="27">
        <f t="shared" ref="A50:A73" si="7">EDATE(A49,1)</f>
        <v>37987</v>
      </c>
      <c r="B50" s="28">
        <f t="shared" si="5"/>
        <v>32675</v>
      </c>
      <c r="C50" s="28">
        <f t="shared" si="5"/>
        <v>9788.0659463082648</v>
      </c>
      <c r="D50" s="113">
        <f t="shared" si="2"/>
        <v>22886.934053691737</v>
      </c>
      <c r="E50" s="28">
        <f t="shared" si="5"/>
        <v>9114.8000000000011</v>
      </c>
      <c r="F50" s="28">
        <f t="shared" si="5"/>
        <v>6836.0999999999995</v>
      </c>
      <c r="G50" s="28">
        <f t="shared" si="5"/>
        <v>4557.4000000000005</v>
      </c>
      <c r="H50" s="28">
        <f>(MONTH($A50)&gt;=5)*(MONTH($A50)&lt;=9)*MAX(0,MIN($H$9,$D50-SUM($E50:G50)))</f>
        <v>0</v>
      </c>
      <c r="I50" s="28">
        <f>(MONTH($A50)&gt;=7)*(MONTH($A50)&lt;=9)*MAX(0,MIN($I$9,$D50-SUM($E50:H50)))</f>
        <v>0</v>
      </c>
      <c r="J50" s="28">
        <f>MAX(0,$D50-SUM($E50:I50))</f>
        <v>2378.6340536917342</v>
      </c>
      <c r="L50" s="35">
        <f t="shared" si="6"/>
        <v>55</v>
      </c>
      <c r="M50" s="35">
        <f ca="1">CALC!$F$10</f>
        <v>78.387065503824445</v>
      </c>
      <c r="N50" s="35">
        <f ca="1">CALC!$F$9</f>
        <v>94.386993755499503</v>
      </c>
      <c r="O50" s="35">
        <f t="array" aca="1" ref="O50" ca="1">SUM((YEAR($A50)=CALC!$A$4:$A$10)*CALC!$F$4:$F$10)</f>
        <v>63.809898216376936</v>
      </c>
      <c r="P50" s="35">
        <f ca="1">CALC!$H$9</f>
        <v>109.48626074314568</v>
      </c>
      <c r="Q50" s="35">
        <f ca="1">CALC!$D$9</f>
        <v>123.48080050225664</v>
      </c>
      <c r="R50" s="35">
        <f>CALC!T54</f>
        <v>55.333669354838705</v>
      </c>
      <c r="S50" s="36">
        <f t="array" aca="1" ref="S50" ca="1">SUM(C50*L50+SUM(E50:J50*M50:R50))/$B50</f>
        <v>71.017314769323278</v>
      </c>
      <c r="V50" s="30">
        <f ca="1">(2*M50+OffPeakMonthlyAvg!M50)/3</f>
        <v>68.009007958555983</v>
      </c>
      <c r="W50" s="30">
        <f ca="1">(2*N50+OffPeakMonthlyAvg!N50)/3</f>
        <v>81.897650215398585</v>
      </c>
      <c r="X50" s="30">
        <f ca="1">(2*O50+OffPeakMonthlyAvg!O50)/3</f>
        <v>54.784226579889015</v>
      </c>
      <c r="Y50" s="130">
        <f ca="1">(2*P50+OffPeakMonthlyAvg!P50)/3</f>
        <v>91.924008710633757</v>
      </c>
      <c r="Z50" s="130">
        <f ca="1">(2*Q50+OffPeakMonthlyAvg!Q50)/3</f>
        <v>103.65771358285281</v>
      </c>
      <c r="AA50" s="30">
        <f>(2*R50+OffPeakMonthlyAvg!R50)/3</f>
        <v>48.855779569892469</v>
      </c>
      <c r="AB50" s="30">
        <f ca="1">(2*S50+OffPeakMonthlyAvg!S50)/3</f>
        <v>63.638185119133844</v>
      </c>
    </row>
    <row r="51" spans="1:28">
      <c r="A51" s="27">
        <f t="shared" si="7"/>
        <v>38018</v>
      </c>
      <c r="B51" s="28">
        <f t="shared" si="5"/>
        <v>32071</v>
      </c>
      <c r="C51" s="28">
        <f t="shared" si="5"/>
        <v>10258.212730190735</v>
      </c>
      <c r="D51" s="113">
        <f t="shared" si="2"/>
        <v>21812.787269809265</v>
      </c>
      <c r="E51" s="28">
        <f t="shared" si="5"/>
        <v>9114.8000000000011</v>
      </c>
      <c r="F51" s="28">
        <f t="shared" si="5"/>
        <v>6836.0999999999995</v>
      </c>
      <c r="G51" s="28">
        <f t="shared" si="5"/>
        <v>4557.4000000000005</v>
      </c>
      <c r="H51" s="28">
        <f>(MONTH($A51)&gt;=5)*(MONTH($A51)&lt;=9)*MAX(0,MIN($H$9,$D51-SUM($E51:G51)))</f>
        <v>0</v>
      </c>
      <c r="I51" s="28">
        <f>(MONTH($A51)&gt;=7)*(MONTH($A51)&lt;=9)*MAX(0,MIN($I$9,$D51-SUM($E51:H51)))</f>
        <v>0</v>
      </c>
      <c r="J51" s="28">
        <f>MAX(0,$D51-SUM($E51:I51))</f>
        <v>1304.4872698092622</v>
      </c>
      <c r="L51" s="35">
        <f t="shared" si="6"/>
        <v>55</v>
      </c>
      <c r="M51" s="35">
        <f ca="1">CALC!$F$10</f>
        <v>78.387065503824445</v>
      </c>
      <c r="N51" s="35">
        <f ca="1">CALC!$F$9</f>
        <v>94.386993755499503</v>
      </c>
      <c r="O51" s="35">
        <f t="array" aca="1" ref="O51" ca="1">SUM((YEAR($A51)=CALC!$A$4:$A$10)*CALC!$F$4:$F$10)</f>
        <v>63.809898216376936</v>
      </c>
      <c r="P51" s="35">
        <f ca="1">CALC!$H$9</f>
        <v>109.48626074314568</v>
      </c>
      <c r="Q51" s="35">
        <f ca="1">CALC!$D$9</f>
        <v>123.48080050225664</v>
      </c>
      <c r="R51" s="35">
        <f>CALC!T55</f>
        <v>53.175646551724142</v>
      </c>
      <c r="S51" s="36">
        <f t="array" aca="1" ref="S51" ca="1">SUM(C51*L51+SUM(E51:J51*M51:R51))/$B51</f>
        <v>71.220019236962884</v>
      </c>
      <c r="V51" s="30">
        <f ca="1">(2*M51+OffPeakMonthlyAvg!M51)/3</f>
        <v>68.009007958555983</v>
      </c>
      <c r="W51" s="30">
        <f ca="1">(2*N51+OffPeakMonthlyAvg!N51)/3</f>
        <v>81.897650215398585</v>
      </c>
      <c r="X51" s="30">
        <f ca="1">(2*O51+OffPeakMonthlyAvg!O51)/3</f>
        <v>54.784226579889015</v>
      </c>
      <c r="Y51" s="130">
        <f ca="1">(2*P51+OffPeakMonthlyAvg!P51)/3</f>
        <v>91.924008710633757</v>
      </c>
      <c r="Z51" s="130">
        <f ca="1">(2*Q51+OffPeakMonthlyAvg!Q51)/3</f>
        <v>103.65771358285281</v>
      </c>
      <c r="AA51" s="30">
        <f>(2*R51+OffPeakMonthlyAvg!R51)/3</f>
        <v>47.083764367816094</v>
      </c>
      <c r="AB51" s="30">
        <f ca="1">(2*S51+OffPeakMonthlyAvg!S51)/3</f>
        <v>63.909831466932964</v>
      </c>
    </row>
    <row r="52" spans="1:28">
      <c r="A52" s="27">
        <f t="shared" si="7"/>
        <v>38047</v>
      </c>
      <c r="B52" s="28">
        <f t="shared" si="5"/>
        <v>32340</v>
      </c>
      <c r="C52" s="28">
        <f t="shared" si="5"/>
        <v>10546.379316003595</v>
      </c>
      <c r="D52" s="113">
        <f t="shared" si="2"/>
        <v>21793.620683996407</v>
      </c>
      <c r="E52" s="28">
        <f t="shared" si="5"/>
        <v>9114.8000000000011</v>
      </c>
      <c r="F52" s="28">
        <f t="shared" si="5"/>
        <v>6836.0999999999995</v>
      </c>
      <c r="G52" s="28">
        <f t="shared" si="5"/>
        <v>4557.4000000000005</v>
      </c>
      <c r="H52" s="28">
        <f>(MONTH($A52)&gt;=5)*(MONTH($A52)&lt;=9)*MAX(0,MIN($H$9,$D52-SUM($E52:G52)))</f>
        <v>0</v>
      </c>
      <c r="I52" s="28">
        <f>(MONTH($A52)&gt;=7)*(MONTH($A52)&lt;=9)*MAX(0,MIN($I$9,$D52-SUM($E52:H52)))</f>
        <v>0</v>
      </c>
      <c r="J52" s="28">
        <f>MAX(0,$D52-SUM($E52:I52))</f>
        <v>1285.3206839964041</v>
      </c>
      <c r="L52" s="35">
        <f t="shared" si="6"/>
        <v>55</v>
      </c>
      <c r="M52" s="35">
        <f ca="1">CALC!$F$10</f>
        <v>78.387065503824445</v>
      </c>
      <c r="N52" s="35">
        <f ca="1">CALC!$F$9</f>
        <v>94.386993755499503</v>
      </c>
      <c r="O52" s="35">
        <f t="array" aca="1" ref="O52" ca="1">SUM((YEAR($A52)=CALC!$A$4:$A$10)*CALC!$F$4:$F$10)</f>
        <v>63.809898216376936</v>
      </c>
      <c r="P52" s="35">
        <f ca="1">CALC!$H$9</f>
        <v>109.48626074314568</v>
      </c>
      <c r="Q52" s="35">
        <f ca="1">CALC!$D$9</f>
        <v>123.48080050225664</v>
      </c>
      <c r="R52" s="35">
        <f>CALC!T56</f>
        <v>51.653225806451616</v>
      </c>
      <c r="S52" s="36">
        <f t="array" aca="1" ref="S52" ca="1">SUM(C52*L52+SUM(E52:J52*M52:R52))/$B52</f>
        <v>71.025677325352888</v>
      </c>
      <c r="V52" s="30">
        <f ca="1">(2*M52+OffPeakMonthlyAvg!M52)/3</f>
        <v>68.009007958555983</v>
      </c>
      <c r="W52" s="30">
        <f ca="1">(2*N52+OffPeakMonthlyAvg!N52)/3</f>
        <v>81.897650215398585</v>
      </c>
      <c r="X52" s="30">
        <f ca="1">(2*O52+OffPeakMonthlyAvg!O52)/3</f>
        <v>54.784226579889015</v>
      </c>
      <c r="Y52" s="130">
        <f ca="1">(2*P52+OffPeakMonthlyAvg!P52)/3</f>
        <v>91.924008710633757</v>
      </c>
      <c r="Z52" s="130">
        <f ca="1">(2*Q52+OffPeakMonthlyAvg!Q52)/3</f>
        <v>103.65771358285281</v>
      </c>
      <c r="AA52" s="30">
        <f>(2*R52+OffPeakMonthlyAvg!R52)/3</f>
        <v>45.735483870967748</v>
      </c>
      <c r="AB52" s="30">
        <f ca="1">(2*S52+OffPeakMonthlyAvg!S52)/3</f>
        <v>63.658178198875156</v>
      </c>
    </row>
    <row r="53" spans="1:28">
      <c r="A53" s="27">
        <f t="shared" si="7"/>
        <v>38078</v>
      </c>
      <c r="B53" s="28">
        <f t="shared" si="5"/>
        <v>33013</v>
      </c>
      <c r="C53" s="28">
        <f t="shared" si="5"/>
        <v>10781.859000004699</v>
      </c>
      <c r="D53" s="113">
        <f t="shared" si="2"/>
        <v>22231.140999995303</v>
      </c>
      <c r="E53" s="28">
        <f t="shared" si="5"/>
        <v>9114.8000000000011</v>
      </c>
      <c r="F53" s="28">
        <f t="shared" si="5"/>
        <v>6836.0999999999995</v>
      </c>
      <c r="G53" s="28">
        <f t="shared" si="5"/>
        <v>4557.4000000000005</v>
      </c>
      <c r="H53" s="28">
        <f>(MONTH($A53)&gt;=5)*(MONTH($A53)&lt;=9)*MAX(0,MIN($H$9,$D53-SUM($E53:G53)))</f>
        <v>0</v>
      </c>
      <c r="I53" s="28">
        <f>(MONTH($A53)&gt;=7)*(MONTH($A53)&lt;=9)*MAX(0,MIN($I$9,$D53-SUM($E53:H53)))</f>
        <v>0</v>
      </c>
      <c r="J53" s="28">
        <f>MAX(0,$D53-SUM($E53:I53))</f>
        <v>1722.8409999953001</v>
      </c>
      <c r="L53" s="35">
        <f t="shared" si="6"/>
        <v>55</v>
      </c>
      <c r="M53" s="35">
        <f ca="1">CALC!$F$10</f>
        <v>78.387065503824445</v>
      </c>
      <c r="N53" s="35">
        <f ca="1">CALC!$F$9</f>
        <v>94.386993755499503</v>
      </c>
      <c r="O53" s="35">
        <f t="array" aca="1" ref="O53" ca="1">SUM((YEAR($A53)=CALC!$A$4:$A$10)*CALC!$F$4:$F$10)</f>
        <v>63.809898216376936</v>
      </c>
      <c r="P53" s="35">
        <f ca="1">CALC!$H$9</f>
        <v>109.48626074314568</v>
      </c>
      <c r="Q53" s="35">
        <f ca="1">CALC!$D$9</f>
        <v>123.48080050225664</v>
      </c>
      <c r="R53" s="35">
        <f>CALC!T57</f>
        <v>50.210833333333333</v>
      </c>
      <c r="S53" s="36">
        <f t="array" aca="1" ref="S53" ca="1">SUM(C53*L53+SUM(E53:J53*M53:R53))/$B53</f>
        <v>70.579350865065308</v>
      </c>
      <c r="V53" s="30">
        <f ca="1">(2*M53+OffPeakMonthlyAvg!M53)/3</f>
        <v>68.009007958555983</v>
      </c>
      <c r="W53" s="30">
        <f ca="1">(2*N53+OffPeakMonthlyAvg!N53)/3</f>
        <v>81.897650215398585</v>
      </c>
      <c r="X53" s="30">
        <f ca="1">(2*O53+OffPeakMonthlyAvg!O53)/3</f>
        <v>54.784226579889015</v>
      </c>
      <c r="Y53" s="130">
        <f ca="1">(2*P53+OffPeakMonthlyAvg!P53)/3</f>
        <v>91.924008710633757</v>
      </c>
      <c r="Z53" s="130">
        <f ca="1">(2*Q53+OffPeakMonthlyAvg!Q53)/3</f>
        <v>103.65771358285281</v>
      </c>
      <c r="AA53" s="30">
        <f>(2*R53+OffPeakMonthlyAvg!R53)/3</f>
        <v>44.607222222222219</v>
      </c>
      <c r="AB53" s="30">
        <f ca="1">(2*S53+OffPeakMonthlyAvg!S53)/3</f>
        <v>63.675124232938096</v>
      </c>
    </row>
    <row r="54" spans="1:28">
      <c r="A54" s="27">
        <f t="shared" si="7"/>
        <v>38108</v>
      </c>
      <c r="B54" s="28">
        <f t="shared" si="5"/>
        <v>39521</v>
      </c>
      <c r="C54" s="28">
        <f t="shared" si="5"/>
        <v>10910.298676134951</v>
      </c>
      <c r="D54" s="113">
        <f t="shared" si="2"/>
        <v>28610.701323865047</v>
      </c>
      <c r="E54" s="28">
        <f t="shared" si="5"/>
        <v>9114.8000000000011</v>
      </c>
      <c r="F54" s="28">
        <f t="shared" si="5"/>
        <v>6836.0999999999995</v>
      </c>
      <c r="G54" s="28">
        <f t="shared" si="5"/>
        <v>4557.4000000000005</v>
      </c>
      <c r="H54" s="28">
        <f>(MONTH($A54)&gt;=5)*(MONTH($A54)&lt;=9)*MAX(0,MIN($H$9,$D54-SUM($E54:G54)))</f>
        <v>6836.0999999999995</v>
      </c>
      <c r="I54" s="28">
        <f>(MONTH($A54)&gt;=7)*(MONTH($A54)&lt;=9)*MAX(0,MIN($I$9,$D54-SUM($E54:H54)))</f>
        <v>0</v>
      </c>
      <c r="J54" s="28">
        <f>MAX(0,$D54-SUM($E54:I54))</f>
        <v>1266.3013238650456</v>
      </c>
      <c r="L54" s="35">
        <f t="shared" si="6"/>
        <v>55</v>
      </c>
      <c r="M54" s="35">
        <f ca="1">CALC!$F$10</f>
        <v>78.387065503824445</v>
      </c>
      <c r="N54" s="35">
        <f ca="1">CALC!$F$9</f>
        <v>94.386993755499503</v>
      </c>
      <c r="O54" s="35">
        <f t="array" aca="1" ref="O54" ca="1">SUM((YEAR($A54)=CALC!$A$4:$A$10)*CALC!$F$4:$F$10)</f>
        <v>63.809898216376936</v>
      </c>
      <c r="P54" s="35">
        <f ca="1">CALC!$H$9</f>
        <v>109.48626074314568</v>
      </c>
      <c r="Q54" s="35">
        <f ca="1">CALC!$D$9</f>
        <v>123.48080050225664</v>
      </c>
      <c r="R54" s="35">
        <f>CALC!T58</f>
        <v>52.097983870967738</v>
      </c>
      <c r="S54" s="36">
        <f t="array" aca="1" ref="S54" ca="1">SUM(C54*L54+SUM(E54:J54*M54:R54))/$B54</f>
        <v>77.554358012137655</v>
      </c>
      <c r="V54" s="30">
        <f ca="1">(2*M54+OffPeakMonthlyAvg!M54)/3</f>
        <v>68.009007958555983</v>
      </c>
      <c r="W54" s="30">
        <f ca="1">(2*N54+OffPeakMonthlyAvg!N54)/3</f>
        <v>81.897650215398585</v>
      </c>
      <c r="X54" s="30">
        <f ca="1">(2*O54+OffPeakMonthlyAvg!O54)/3</f>
        <v>54.784226579889015</v>
      </c>
      <c r="Y54" s="130">
        <f ca="1">(2*P54+OffPeakMonthlyAvg!P54)/3</f>
        <v>91.924008710633757</v>
      </c>
      <c r="Z54" s="130">
        <f ca="1">(2*Q54+OffPeakMonthlyAvg!Q54)/3</f>
        <v>103.65771358285281</v>
      </c>
      <c r="AA54" s="30">
        <f>(2*R54+OffPeakMonthlyAvg!R54)/3</f>
        <v>45.198655913978492</v>
      </c>
      <c r="AB54" s="30">
        <f ca="1">(2*S54+OffPeakMonthlyAvg!S54)/3</f>
        <v>68.160148231040125</v>
      </c>
    </row>
    <row r="55" spans="1:28">
      <c r="A55" s="27">
        <f t="shared" si="7"/>
        <v>38139</v>
      </c>
      <c r="B55" s="28">
        <f t="shared" si="5"/>
        <v>43447</v>
      </c>
      <c r="C55" s="28">
        <f t="shared" si="5"/>
        <v>12685.538794168846</v>
      </c>
      <c r="D55" s="113">
        <f t="shared" si="2"/>
        <v>30761.461205831154</v>
      </c>
      <c r="E55" s="28">
        <f t="shared" si="5"/>
        <v>9114.8000000000011</v>
      </c>
      <c r="F55" s="28">
        <f t="shared" si="5"/>
        <v>6836.0999999999995</v>
      </c>
      <c r="G55" s="28">
        <f t="shared" si="5"/>
        <v>4557.4000000000005</v>
      </c>
      <c r="H55" s="28">
        <f>(MONTH($A55)&gt;=5)*(MONTH($A55)&lt;=9)*MAX(0,MIN($H$9,$D55-SUM($E55:G55)))</f>
        <v>6836.0999999999995</v>
      </c>
      <c r="I55" s="28">
        <f>(MONTH($A55)&gt;=7)*(MONTH($A55)&lt;=9)*MAX(0,MIN($I$9,$D55-SUM($E55:H55)))</f>
        <v>0</v>
      </c>
      <c r="J55" s="28">
        <f>MAX(0,$D55-SUM($E55:I55))</f>
        <v>3417.0612058311526</v>
      </c>
      <c r="L55" s="35">
        <f t="shared" si="6"/>
        <v>55</v>
      </c>
      <c r="M55" s="35">
        <f ca="1">CALC!$F$10</f>
        <v>78.387065503824445</v>
      </c>
      <c r="N55" s="35">
        <f ca="1">CALC!$F$9</f>
        <v>94.386993755499503</v>
      </c>
      <c r="O55" s="35">
        <f t="array" aca="1" ref="O55" ca="1">SUM((YEAR($A55)=CALC!$A$4:$A$10)*CALC!$F$4:$F$10)</f>
        <v>63.809898216376936</v>
      </c>
      <c r="P55" s="35">
        <f ca="1">CALC!$H$9</f>
        <v>109.48626074314568</v>
      </c>
      <c r="Q55" s="35">
        <f ca="1">CALC!$D$9</f>
        <v>123.48080050225664</v>
      </c>
      <c r="R55" s="35">
        <f>CALC!T59</f>
        <v>63.410833333333336</v>
      </c>
      <c r="S55" s="36">
        <f t="array" aca="1" ref="S55" ca="1">SUM(C55*L55+SUM(E55:J55*M55:R55))/$B55</f>
        <v>76.262364309522141</v>
      </c>
      <c r="V55" s="30">
        <f ca="1">(2*M55+OffPeakMonthlyAvg!M55)/3</f>
        <v>68.009007958555983</v>
      </c>
      <c r="W55" s="30">
        <f ca="1">(2*N55+OffPeakMonthlyAvg!N55)/3</f>
        <v>81.897650215398585</v>
      </c>
      <c r="X55" s="30">
        <f ca="1">(2*O55+OffPeakMonthlyAvg!O55)/3</f>
        <v>54.784226579889015</v>
      </c>
      <c r="Y55" s="130">
        <f ca="1">(2*P55+OffPeakMonthlyAvg!P55)/3</f>
        <v>91.924008710633757</v>
      </c>
      <c r="Z55" s="130">
        <f ca="1">(2*Q55+OffPeakMonthlyAvg!Q55)/3</f>
        <v>103.65771358285281</v>
      </c>
      <c r="AA55" s="30">
        <f>(2*R55+OffPeakMonthlyAvg!R55)/3</f>
        <v>52.907222222222224</v>
      </c>
      <c r="AB55" s="30">
        <f ca="1">(2*S55+OffPeakMonthlyAvg!S55)/3</f>
        <v>67.699443575096538</v>
      </c>
    </row>
    <row r="56" spans="1:28">
      <c r="A56" s="27">
        <f t="shared" si="7"/>
        <v>38169</v>
      </c>
      <c r="B56" s="28">
        <f t="shared" ref="B56:G65" si="8">B44</f>
        <v>45574</v>
      </c>
      <c r="C56" s="28">
        <f t="shared" si="8"/>
        <v>11898.855738594659</v>
      </c>
      <c r="D56" s="113">
        <f t="shared" si="2"/>
        <v>33675.144261405338</v>
      </c>
      <c r="E56" s="28">
        <f t="shared" si="8"/>
        <v>9114.8000000000011</v>
      </c>
      <c r="F56" s="28">
        <f t="shared" si="8"/>
        <v>6836.0999999999995</v>
      </c>
      <c r="G56" s="28">
        <f t="shared" si="8"/>
        <v>4557.4000000000005</v>
      </c>
      <c r="H56" s="28">
        <f>(MONTH($A56)&gt;=5)*(MONTH($A56)&lt;=9)*MAX(0,MIN($H$9,$D56-SUM($E56:G56)))</f>
        <v>6836.0999999999995</v>
      </c>
      <c r="I56" s="28">
        <f>(MONTH($A56)&gt;=7)*(MONTH($A56)&lt;=9)*MAX(0,MIN($I$9,$D56-SUM($E56:H56)))</f>
        <v>4557.4000000000005</v>
      </c>
      <c r="J56" s="28">
        <f>MAX(0,$D56-SUM($E56:I56))</f>
        <v>1773.3442614053347</v>
      </c>
      <c r="L56" s="35">
        <f t="shared" si="6"/>
        <v>55</v>
      </c>
      <c r="M56" s="35">
        <f ca="1">CALC!$F$10</f>
        <v>78.387065503824445</v>
      </c>
      <c r="N56" s="35">
        <f ca="1">CALC!$F$9</f>
        <v>94.386993755499503</v>
      </c>
      <c r="O56" s="35">
        <f t="array" aca="1" ref="O56" ca="1">SUM((YEAR($A56)=CALC!$A$4:$A$10)*CALC!$F$4:$F$10)</f>
        <v>63.809898216376936</v>
      </c>
      <c r="P56" s="35">
        <f ca="1">CALC!$H$9</f>
        <v>109.48626074314568</v>
      </c>
      <c r="Q56" s="35">
        <f ca="1">CALC!$D$9</f>
        <v>123.48080050225664</v>
      </c>
      <c r="R56" s="35">
        <f>CALC!T60</f>
        <v>88.860887096774206</v>
      </c>
      <c r="S56" s="36">
        <f t="array" aca="1" ref="S56" ca="1">SUM(C56*L56+SUM(E56:J56*M56:R56))/$B56</f>
        <v>82.805042785182479</v>
      </c>
      <c r="V56" s="30">
        <f ca="1">(2*M56+OffPeakMonthlyAvg!M56)/3</f>
        <v>68.009007958555983</v>
      </c>
      <c r="W56" s="30">
        <f ca="1">(2*N56+OffPeakMonthlyAvg!N56)/3</f>
        <v>81.897650215398585</v>
      </c>
      <c r="X56" s="30">
        <f ca="1">(2*O56+OffPeakMonthlyAvg!O56)/3</f>
        <v>54.784226579889015</v>
      </c>
      <c r="Y56" s="130">
        <f ca="1">(2*P56+OffPeakMonthlyAvg!P56)/3</f>
        <v>91.924008710633757</v>
      </c>
      <c r="Z56" s="130">
        <f ca="1">(2*Q56+OffPeakMonthlyAvg!Q56)/3</f>
        <v>103.65771358285281</v>
      </c>
      <c r="AA56" s="30">
        <f>(2*R56+OffPeakMonthlyAvg!R56)/3</f>
        <v>73.873924731182811</v>
      </c>
      <c r="AB56" s="30">
        <f ca="1">(2*S56+OffPeakMonthlyAvg!S56)/3</f>
        <v>72.642306007976899</v>
      </c>
    </row>
    <row r="57" spans="1:28">
      <c r="A57" s="27">
        <f t="shared" si="7"/>
        <v>38200</v>
      </c>
      <c r="B57" s="28">
        <f t="shared" si="8"/>
        <v>44661</v>
      </c>
      <c r="C57" s="28">
        <f t="shared" si="8"/>
        <v>11420.083058318183</v>
      </c>
      <c r="D57" s="113">
        <f t="shared" si="2"/>
        <v>33240.916941681819</v>
      </c>
      <c r="E57" s="28">
        <f t="shared" si="8"/>
        <v>9114.8000000000011</v>
      </c>
      <c r="F57" s="28">
        <f t="shared" si="8"/>
        <v>6836.0999999999995</v>
      </c>
      <c r="G57" s="28">
        <f t="shared" si="8"/>
        <v>4557.4000000000005</v>
      </c>
      <c r="H57" s="28">
        <f>(MONTH($A57)&gt;=5)*(MONTH($A57)&lt;=9)*MAX(0,MIN($H$9,$D57-SUM($E57:G57)))</f>
        <v>6836.0999999999995</v>
      </c>
      <c r="I57" s="28">
        <f>(MONTH($A57)&gt;=7)*(MONTH($A57)&lt;=9)*MAX(0,MIN($I$9,$D57-SUM($E57:H57)))</f>
        <v>4557.4000000000005</v>
      </c>
      <c r="J57" s="28">
        <f>MAX(0,$D57-SUM($E57:I57))</f>
        <v>1339.1169416818157</v>
      </c>
      <c r="L57" s="35">
        <f t="shared" si="6"/>
        <v>55</v>
      </c>
      <c r="M57" s="35">
        <f ca="1">CALC!$F$10</f>
        <v>78.387065503824445</v>
      </c>
      <c r="N57" s="35">
        <f ca="1">CALC!$F$9</f>
        <v>94.386993755499503</v>
      </c>
      <c r="O57" s="35">
        <f t="array" aca="1" ref="O57" ca="1">SUM((YEAR($A57)=CALC!$A$4:$A$10)*CALC!$F$4:$F$10)</f>
        <v>63.809898216376936</v>
      </c>
      <c r="P57" s="35">
        <f ca="1">CALC!$H$9</f>
        <v>109.48626074314568</v>
      </c>
      <c r="Q57" s="35">
        <f ca="1">CALC!$D$9</f>
        <v>123.48080050225664</v>
      </c>
      <c r="R57" s="35">
        <f>CALC!T61</f>
        <v>98.997983870967744</v>
      </c>
      <c r="S57" s="36">
        <f t="array" aca="1" ref="S57" ca="1">SUM(C57*L57+SUM(E57:J57*M57:R57))/$B57</f>
        <v>83.348188703213182</v>
      </c>
      <c r="V57" s="30">
        <f ca="1">(2*M57+OffPeakMonthlyAvg!M57)/3</f>
        <v>68.009007958555983</v>
      </c>
      <c r="W57" s="30">
        <f ca="1">(2*N57+OffPeakMonthlyAvg!N57)/3</f>
        <v>81.897650215398585</v>
      </c>
      <c r="X57" s="30">
        <f ca="1">(2*O57+OffPeakMonthlyAvg!O57)/3</f>
        <v>54.784226579889015</v>
      </c>
      <c r="Y57" s="130">
        <f ca="1">(2*P57+OffPeakMonthlyAvg!P57)/3</f>
        <v>91.924008710633757</v>
      </c>
      <c r="Z57" s="130">
        <f ca="1">(2*Q57+OffPeakMonthlyAvg!Q57)/3</f>
        <v>103.65771358285281</v>
      </c>
      <c r="AA57" s="30">
        <f>(2*R57+OffPeakMonthlyAvg!R57)/3</f>
        <v>81.631989247311836</v>
      </c>
      <c r="AB57" s="30">
        <f ca="1">(2*S57+OffPeakMonthlyAvg!S57)/3</f>
        <v>72.935424412046601</v>
      </c>
    </row>
    <row r="58" spans="1:28">
      <c r="A58" s="27">
        <f t="shared" si="7"/>
        <v>38231</v>
      </c>
      <c r="B58" s="28">
        <f t="shared" si="8"/>
        <v>44243</v>
      </c>
      <c r="C58" s="28">
        <f t="shared" si="8"/>
        <v>11552.727930455807</v>
      </c>
      <c r="D58" s="113">
        <f t="shared" si="2"/>
        <v>32690.272069544193</v>
      </c>
      <c r="E58" s="28">
        <f t="shared" si="8"/>
        <v>9114.8000000000011</v>
      </c>
      <c r="F58" s="28">
        <f t="shared" si="8"/>
        <v>6836.0999999999995</v>
      </c>
      <c r="G58" s="28">
        <f t="shared" si="8"/>
        <v>4557.4000000000005</v>
      </c>
      <c r="H58" s="28">
        <f>(MONTH($A58)&gt;=5)*(MONTH($A58)&lt;=9)*MAX(0,MIN($H$9,$D58-SUM($E58:G58)))</f>
        <v>6836.0999999999995</v>
      </c>
      <c r="I58" s="28">
        <f>(MONTH($A58)&gt;=7)*(MONTH($A58)&lt;=9)*MAX(0,MIN($I$9,$D58-SUM($E58:H58)))</f>
        <v>4557.4000000000005</v>
      </c>
      <c r="J58" s="28">
        <f>MAX(0,$D58-SUM($E58:I58))</f>
        <v>788.47206954419016</v>
      </c>
      <c r="L58" s="35">
        <f t="shared" si="6"/>
        <v>55</v>
      </c>
      <c r="M58" s="35">
        <f ca="1">CALC!$F$10</f>
        <v>78.387065503824445</v>
      </c>
      <c r="N58" s="35">
        <f ca="1">CALC!$F$9</f>
        <v>94.386993755499503</v>
      </c>
      <c r="O58" s="35">
        <f t="array" aca="1" ref="O58" ca="1">SUM((YEAR($A58)=CALC!$A$4:$A$10)*CALC!$F$4:$F$10)</f>
        <v>63.809898216376936</v>
      </c>
      <c r="P58" s="35">
        <f ca="1">CALC!$H$9</f>
        <v>109.48626074314568</v>
      </c>
      <c r="Q58" s="35">
        <f ca="1">CALC!$D$9</f>
        <v>123.48080050225664</v>
      </c>
      <c r="R58" s="35">
        <f>CALC!T62</f>
        <v>89.34375</v>
      </c>
      <c r="S58" s="36">
        <f t="array" aca="1" ref="S58" ca="1">SUM(C58*L58+SUM(E58:J58*M58:R58))/$B58</f>
        <v>82.896369995505637</v>
      </c>
      <c r="V58" s="30">
        <f ca="1">(2*M58+OffPeakMonthlyAvg!M58)/3</f>
        <v>68.009007958555983</v>
      </c>
      <c r="W58" s="30">
        <f ca="1">(2*N58+OffPeakMonthlyAvg!N58)/3</f>
        <v>81.897650215398585</v>
      </c>
      <c r="X58" s="30">
        <f ca="1">(2*O58+OffPeakMonthlyAvg!O58)/3</f>
        <v>54.784226579889015</v>
      </c>
      <c r="Y58" s="130">
        <f ca="1">(2*P58+OffPeakMonthlyAvg!P58)/3</f>
        <v>91.924008710633757</v>
      </c>
      <c r="Z58" s="130">
        <f ca="1">(2*Q58+OffPeakMonthlyAvg!Q58)/3</f>
        <v>103.65771358285281</v>
      </c>
      <c r="AA58" s="30">
        <f>(2*R58+OffPeakMonthlyAvg!R58)/3</f>
        <v>74.362499999999997</v>
      </c>
      <c r="AB58" s="30">
        <f ca="1">(2*S58+OffPeakMonthlyAvg!S58)/3</f>
        <v>72.70588378694201</v>
      </c>
    </row>
    <row r="59" spans="1:28">
      <c r="A59" s="27">
        <f t="shared" si="7"/>
        <v>38261</v>
      </c>
      <c r="B59" s="28">
        <f t="shared" si="8"/>
        <v>36692</v>
      </c>
      <c r="C59" s="28">
        <f t="shared" si="8"/>
        <v>9907.7052310606032</v>
      </c>
      <c r="D59" s="113">
        <f t="shared" si="2"/>
        <v>26784.294768939399</v>
      </c>
      <c r="E59" s="28">
        <f t="shared" si="8"/>
        <v>9114.8000000000011</v>
      </c>
      <c r="F59" s="28">
        <f t="shared" si="8"/>
        <v>6836.0999999999995</v>
      </c>
      <c r="G59" s="28">
        <f t="shared" si="8"/>
        <v>4557.4000000000005</v>
      </c>
      <c r="H59" s="28">
        <f>(MONTH($A59)&gt;=5)*(MONTH($A59)&lt;=9)*MAX(0,MIN($H$9,$D59-SUM($E59:G59)))</f>
        <v>0</v>
      </c>
      <c r="I59" s="28">
        <f>(MONTH($A59)&gt;=7)*(MONTH($A59)&lt;=9)*MAX(0,MIN($I$9,$D59-SUM($E59:H59)))</f>
        <v>0</v>
      </c>
      <c r="J59" s="28">
        <f>MAX(0,$D59-SUM($E59:I59))</f>
        <v>6275.9947689393957</v>
      </c>
      <c r="L59" s="35">
        <f t="shared" si="6"/>
        <v>55</v>
      </c>
      <c r="M59" s="35">
        <f ca="1">CALC!$F$10</f>
        <v>78.387065503824445</v>
      </c>
      <c r="N59" s="35">
        <f ca="1">CALC!$F$9</f>
        <v>94.386993755499503</v>
      </c>
      <c r="O59" s="35">
        <f t="array" aca="1" ref="O59" ca="1">SUM((YEAR($A59)=CALC!$A$4:$A$10)*CALC!$F$4:$F$10)</f>
        <v>63.809898216376936</v>
      </c>
      <c r="P59" s="35">
        <f ca="1">CALC!$H$9</f>
        <v>109.48626074314568</v>
      </c>
      <c r="Q59" s="35">
        <f ca="1">CALC!$D$9</f>
        <v>123.48080050225664</v>
      </c>
      <c r="R59" s="35">
        <f>CALC!T63</f>
        <v>59.230846774193552</v>
      </c>
      <c r="S59" s="36">
        <f t="array" aca="1" ref="S59" ca="1">SUM(C59*L59+SUM(E59:J59*M59:R59))/$B59</f>
        <v>69.965792407624775</v>
      </c>
      <c r="V59" s="30">
        <f ca="1">(2*M59+OffPeakMonthlyAvg!M59)/3</f>
        <v>68.009007958555983</v>
      </c>
      <c r="W59" s="30">
        <f ca="1">(2*N59+OffPeakMonthlyAvg!N59)/3</f>
        <v>81.897650215398585</v>
      </c>
      <c r="X59" s="30">
        <f ca="1">(2*O59+OffPeakMonthlyAvg!O59)/3</f>
        <v>54.784226579889015</v>
      </c>
      <c r="Y59" s="130">
        <f ca="1">(2*P59+OffPeakMonthlyAvg!P59)/3</f>
        <v>91.924008710633757</v>
      </c>
      <c r="Z59" s="130">
        <f ca="1">(2*Q59+OffPeakMonthlyAvg!Q59)/3</f>
        <v>103.65771358285281</v>
      </c>
      <c r="AA59" s="30">
        <f>(2*R59+OffPeakMonthlyAvg!R59)/3</f>
        <v>51.953897849462372</v>
      </c>
      <c r="AB59" s="30">
        <f ca="1">(2*S59+OffPeakMonthlyAvg!S59)/3</f>
        <v>62.592510586782033</v>
      </c>
    </row>
    <row r="60" spans="1:28">
      <c r="A60" s="27">
        <f t="shared" si="7"/>
        <v>38292</v>
      </c>
      <c r="B60" s="28">
        <f t="shared" si="8"/>
        <v>33180</v>
      </c>
      <c r="C60" s="28">
        <f t="shared" si="8"/>
        <v>10325.259565816441</v>
      </c>
      <c r="D60" s="113">
        <f t="shared" si="2"/>
        <v>22854.740434183557</v>
      </c>
      <c r="E60" s="28">
        <f t="shared" si="8"/>
        <v>9114.8000000000011</v>
      </c>
      <c r="F60" s="28">
        <f t="shared" si="8"/>
        <v>6836.0999999999995</v>
      </c>
      <c r="G60" s="28">
        <f t="shared" si="8"/>
        <v>4557.4000000000005</v>
      </c>
      <c r="H60" s="28">
        <f>(MONTH($A60)&gt;=5)*(MONTH($A60)&lt;=9)*MAX(0,MIN($H$9,$D60-SUM($E60:G60)))</f>
        <v>0</v>
      </c>
      <c r="I60" s="28">
        <f>(MONTH($A60)&gt;=7)*(MONTH($A60)&lt;=9)*MAX(0,MIN($I$9,$D60-SUM($E60:H60)))</f>
        <v>0</v>
      </c>
      <c r="J60" s="28">
        <f>MAX(0,$D60-SUM($E60:I60))</f>
        <v>2346.4404341835543</v>
      </c>
      <c r="L60" s="35">
        <f t="shared" si="6"/>
        <v>55</v>
      </c>
      <c r="M60" s="35">
        <f ca="1">CALC!$F$10</f>
        <v>78.387065503824445</v>
      </c>
      <c r="N60" s="35">
        <f ca="1">CALC!$F$9</f>
        <v>94.386993755499503</v>
      </c>
      <c r="O60" s="35">
        <f t="array" aca="1" ref="O60" ca="1">SUM((YEAR($A60)=CALC!$A$4:$A$10)*CALC!$F$4:$F$10)</f>
        <v>63.809898216376936</v>
      </c>
      <c r="P60" s="35">
        <f ca="1">CALC!$H$9</f>
        <v>109.48626074314568</v>
      </c>
      <c r="Q60" s="35">
        <f ca="1">CALC!$D$9</f>
        <v>123.48080050225664</v>
      </c>
      <c r="R60" s="35">
        <f>CALC!T64</f>
        <v>52.276041666666664</v>
      </c>
      <c r="S60" s="36">
        <f t="array" aca="1" ref="S60" ca="1">SUM(C60*L60+SUM(E60:J60*M60:R60))/$B60</f>
        <v>70.556976396117548</v>
      </c>
      <c r="V60" s="30">
        <f ca="1">(2*M60+OffPeakMonthlyAvg!M60)/3</f>
        <v>68.009007958555983</v>
      </c>
      <c r="W60" s="30">
        <f ca="1">(2*N60+OffPeakMonthlyAvg!N60)/3</f>
        <v>81.897650215398585</v>
      </c>
      <c r="X60" s="30">
        <f ca="1">(2*O60+OffPeakMonthlyAvg!O60)/3</f>
        <v>54.784226579889015</v>
      </c>
      <c r="Y60" s="130">
        <f ca="1">(2*P60+OffPeakMonthlyAvg!P60)/3</f>
        <v>91.924008710633757</v>
      </c>
      <c r="Z60" s="130">
        <f ca="1">(2*Q60+OffPeakMonthlyAvg!Q60)/3</f>
        <v>103.65771358285281</v>
      </c>
      <c r="AA60" s="30">
        <f>(2*R60+OffPeakMonthlyAvg!R60)/3</f>
        <v>45.984027777777776</v>
      </c>
      <c r="AB60" s="30">
        <f ca="1">(2*S60+OffPeakMonthlyAvg!S60)/3</f>
        <v>63.327783631389117</v>
      </c>
    </row>
    <row r="61" spans="1:28">
      <c r="A61" s="27">
        <f t="shared" si="7"/>
        <v>38322</v>
      </c>
      <c r="B61" s="28">
        <f t="shared" si="8"/>
        <v>34319</v>
      </c>
      <c r="C61" s="28">
        <f t="shared" si="8"/>
        <v>10181.036637699137</v>
      </c>
      <c r="D61" s="113">
        <f t="shared" si="2"/>
        <v>24137.963362300863</v>
      </c>
      <c r="E61" s="28">
        <f t="shared" si="8"/>
        <v>9114.8000000000011</v>
      </c>
      <c r="F61" s="28">
        <f t="shared" si="8"/>
        <v>6836.0999999999995</v>
      </c>
      <c r="G61" s="28">
        <f t="shared" si="8"/>
        <v>4557.4000000000005</v>
      </c>
      <c r="H61" s="28">
        <f>(MONTH($A61)&gt;=5)*(MONTH($A61)&lt;=9)*MAX(0,MIN($H$9,$D61-SUM($E61:G61)))</f>
        <v>0</v>
      </c>
      <c r="I61" s="28">
        <f>(MONTH($A61)&gt;=7)*(MONTH($A61)&lt;=9)*MAX(0,MIN($I$9,$D61-SUM($E61:H61)))</f>
        <v>0</v>
      </c>
      <c r="J61" s="28">
        <f>MAX(0,$D61-SUM($E61:I61))</f>
        <v>3629.6633623008602</v>
      </c>
      <c r="L61" s="35">
        <f t="shared" si="6"/>
        <v>55</v>
      </c>
      <c r="M61" s="35">
        <f ca="1">CALC!$F$10</f>
        <v>78.387065503824445</v>
      </c>
      <c r="N61" s="35">
        <f ca="1">CALC!$F$9</f>
        <v>94.386993755499503</v>
      </c>
      <c r="O61" s="35">
        <f t="array" aca="1" ref="O61" ca="1">SUM((YEAR($A61)=CALC!$A$4:$A$10)*CALC!$F$4:$F$10)</f>
        <v>63.809898216376936</v>
      </c>
      <c r="P61" s="35">
        <f ca="1">CALC!$H$9</f>
        <v>109.48626074314568</v>
      </c>
      <c r="Q61" s="35">
        <f ca="1">CALC!$D$9</f>
        <v>123.48080050225664</v>
      </c>
      <c r="R61" s="35">
        <f>CALC!T65</f>
        <v>51.363911290322577</v>
      </c>
      <c r="S61" s="36">
        <f t="array" aca="1" ref="S61" ca="1">SUM(C61*L61+SUM(E61:J61*M61:R61))/$B61</f>
        <v>69.842341117921649</v>
      </c>
      <c r="V61" s="30">
        <f ca="1">(2*M61+OffPeakMonthlyAvg!M61)/3</f>
        <v>68.009007958555983</v>
      </c>
      <c r="W61" s="30">
        <f ca="1">(2*N61+OffPeakMonthlyAvg!N61)/3</f>
        <v>81.897650215398585</v>
      </c>
      <c r="X61" s="30">
        <f ca="1">(2*O61+OffPeakMonthlyAvg!O61)/3</f>
        <v>54.784226579889015</v>
      </c>
      <c r="Y61" s="130">
        <f ca="1">(2*P61+OffPeakMonthlyAvg!P61)/3</f>
        <v>91.924008710633757</v>
      </c>
      <c r="Z61" s="130">
        <f ca="1">(2*Q61+OffPeakMonthlyAvg!Q61)/3</f>
        <v>103.65771358285281</v>
      </c>
      <c r="AA61" s="30">
        <f>(2*R61+OffPeakMonthlyAvg!R61)/3</f>
        <v>45.375940860215053</v>
      </c>
      <c r="AB61" s="30">
        <f ca="1">(2*S61+OffPeakMonthlyAvg!S61)/3</f>
        <v>62.618182148909455</v>
      </c>
    </row>
    <row r="62" spans="1:28">
      <c r="A62" s="27">
        <f t="shared" si="7"/>
        <v>38353</v>
      </c>
      <c r="B62" s="28">
        <f t="shared" si="8"/>
        <v>32675</v>
      </c>
      <c r="C62" s="28">
        <f t="shared" si="8"/>
        <v>9788.0659463082648</v>
      </c>
      <c r="D62" s="113">
        <f t="shared" si="2"/>
        <v>22886.934053691737</v>
      </c>
      <c r="E62" s="28">
        <f t="shared" si="8"/>
        <v>9114.8000000000011</v>
      </c>
      <c r="F62" s="28">
        <f t="shared" si="8"/>
        <v>6836.0999999999995</v>
      </c>
      <c r="G62" s="28">
        <f t="shared" si="8"/>
        <v>4557.4000000000005</v>
      </c>
      <c r="H62" s="28">
        <f>(MONTH($A62)&gt;=5)*(MONTH($A62)&lt;=9)*MAX(0,MIN($H$9,$D62-SUM($E62:G62)))</f>
        <v>0</v>
      </c>
      <c r="I62" s="28">
        <f>(MONTH($A62)&gt;=7)*(MONTH($A62)&lt;=9)*MAX(0,MIN($I$9,$D62-SUM($E62:H62)))</f>
        <v>0</v>
      </c>
      <c r="J62" s="28">
        <f>MAX(0,$D62-SUM($E62:I62))</f>
        <v>2378.6340536917342</v>
      </c>
      <c r="L62" s="35">
        <f t="shared" si="6"/>
        <v>55</v>
      </c>
      <c r="M62" s="35">
        <f ca="1">CALC!$F$10</f>
        <v>78.387065503824445</v>
      </c>
      <c r="N62" s="35">
        <f ca="1">CALC!$F$9</f>
        <v>94.386993755499503</v>
      </c>
      <c r="O62" s="35">
        <f t="array" aca="1" ref="O62" ca="1">SUM((YEAR($A62)=CALC!$A$4:$A$10)*CALC!$F$4:$F$10)</f>
        <v>57.638880900670472</v>
      </c>
      <c r="P62" s="35">
        <f ca="1">CALC!$H$9</f>
        <v>109.48626074314568</v>
      </c>
      <c r="Q62" s="35">
        <f ca="1">CALC!$D$9</f>
        <v>123.48080050225664</v>
      </c>
      <c r="R62" s="35">
        <f>CALC!T66</f>
        <v>50.798387096774192</v>
      </c>
      <c r="S62" s="36">
        <f t="array" aca="1" ref="S62" ca="1">SUM(C62*L62+SUM(E62:J62*M62:R62))/$B62</f>
        <v>69.826448016860027</v>
      </c>
      <c r="V62" s="30">
        <f ca="1">(2*M62+OffPeakMonthlyAvg!M62)/3</f>
        <v>68.009007958555983</v>
      </c>
      <c r="W62" s="30">
        <f ca="1">(2*N62+OffPeakMonthlyAvg!N62)/3</f>
        <v>81.897650215398585</v>
      </c>
      <c r="X62" s="30">
        <f ca="1">(2*O62+OffPeakMonthlyAvg!O62)/3</f>
        <v>49.904763654770967</v>
      </c>
      <c r="Y62" s="130">
        <f ca="1">(2*P62+OffPeakMonthlyAvg!P62)/3</f>
        <v>91.924008710633757</v>
      </c>
      <c r="Z62" s="130">
        <f ca="1">(2*Q62+OffPeakMonthlyAvg!Q62)/3</f>
        <v>103.65771358285281</v>
      </c>
      <c r="AA62" s="30">
        <f>(2*R62+OffPeakMonthlyAvg!R62)/3</f>
        <v>45.06559139784946</v>
      </c>
      <c r="AB62" s="30">
        <f ca="1">(2*S62+OffPeakMonthlyAvg!S62)/3</f>
        <v>62.66459427949502</v>
      </c>
    </row>
    <row r="63" spans="1:28">
      <c r="A63" s="27">
        <f t="shared" si="7"/>
        <v>38384</v>
      </c>
      <c r="B63" s="28">
        <f t="shared" si="8"/>
        <v>32071</v>
      </c>
      <c r="C63" s="28">
        <f t="shared" si="8"/>
        <v>10258.212730190735</v>
      </c>
      <c r="D63" s="113">
        <f t="shared" si="2"/>
        <v>21812.787269809265</v>
      </c>
      <c r="E63" s="28">
        <f t="shared" si="8"/>
        <v>9114.8000000000011</v>
      </c>
      <c r="F63" s="28">
        <f t="shared" si="8"/>
        <v>6836.0999999999995</v>
      </c>
      <c r="G63" s="28">
        <f t="shared" si="8"/>
        <v>4557.4000000000005</v>
      </c>
      <c r="H63" s="28">
        <f>(MONTH($A63)&gt;=5)*(MONTH($A63)&lt;=9)*MAX(0,MIN($H$9,$D63-SUM($E63:G63)))</f>
        <v>0</v>
      </c>
      <c r="I63" s="28">
        <f>(MONTH($A63)&gt;=7)*(MONTH($A63)&lt;=9)*MAX(0,MIN($I$9,$D63-SUM($E63:H63)))</f>
        <v>0</v>
      </c>
      <c r="J63" s="28">
        <f>MAX(0,$D63-SUM($E63:I63))</f>
        <v>1304.4872698092622</v>
      </c>
      <c r="L63" s="35">
        <f t="shared" si="6"/>
        <v>55</v>
      </c>
      <c r="M63" s="35">
        <f ca="1">CALC!$F$10</f>
        <v>78.387065503824445</v>
      </c>
      <c r="N63" s="35">
        <f ca="1">CALC!$F$9</f>
        <v>94.386993755499503</v>
      </c>
      <c r="O63" s="35">
        <f t="array" aca="1" ref="O63" ca="1">SUM((YEAR($A63)=CALC!$A$4:$A$10)*CALC!$F$4:$F$10)</f>
        <v>57.638880900670472</v>
      </c>
      <c r="P63" s="35">
        <f ca="1">CALC!$H$9</f>
        <v>109.48626074314568</v>
      </c>
      <c r="Q63" s="35">
        <f ca="1">CALC!$D$9</f>
        <v>123.48080050225664</v>
      </c>
      <c r="R63" s="35">
        <f>CALC!T67</f>
        <v>48.053571428571431</v>
      </c>
      <c r="S63" s="36">
        <f t="array" aca="1" ref="S63" ca="1">SUM(C63*L63+SUM(E63:J63*M63:R63))/$B63</f>
        <v>70.134756036321818</v>
      </c>
      <c r="V63" s="30">
        <f ca="1">(2*M63+OffPeakMonthlyAvg!M63)/3</f>
        <v>68.009007958555983</v>
      </c>
      <c r="W63" s="30">
        <f ca="1">(2*N63+OffPeakMonthlyAvg!N63)/3</f>
        <v>81.897650215398585</v>
      </c>
      <c r="X63" s="30">
        <f ca="1">(2*O63+OffPeakMonthlyAvg!O63)/3</f>
        <v>49.904763654770967</v>
      </c>
      <c r="Y63" s="130">
        <f ca="1">(2*P63+OffPeakMonthlyAvg!P63)/3</f>
        <v>91.924008710633757</v>
      </c>
      <c r="Z63" s="130">
        <f ca="1">(2*Q63+OffPeakMonthlyAvg!Q63)/3</f>
        <v>103.65771358285281</v>
      </c>
      <c r="AA63" s="30">
        <f>(2*R63+OffPeakMonthlyAvg!R63)/3</f>
        <v>42.902380952380952</v>
      </c>
      <c r="AB63" s="30">
        <f ca="1">(2*S63+OffPeakMonthlyAvg!S63)/3</f>
        <v>63.025692751604801</v>
      </c>
    </row>
    <row r="64" spans="1:28">
      <c r="A64" s="27">
        <f t="shared" si="7"/>
        <v>38412</v>
      </c>
      <c r="B64" s="28">
        <f t="shared" si="8"/>
        <v>32340</v>
      </c>
      <c r="C64" s="28">
        <f t="shared" si="8"/>
        <v>10546.379316003595</v>
      </c>
      <c r="D64" s="113">
        <f t="shared" si="2"/>
        <v>21793.620683996407</v>
      </c>
      <c r="E64" s="28">
        <f t="shared" si="8"/>
        <v>9114.8000000000011</v>
      </c>
      <c r="F64" s="28">
        <f t="shared" si="8"/>
        <v>6836.0999999999995</v>
      </c>
      <c r="G64" s="28">
        <f t="shared" si="8"/>
        <v>4557.4000000000005</v>
      </c>
      <c r="H64" s="28">
        <f>(MONTH($A64)&gt;=5)*(MONTH($A64)&lt;=9)*MAX(0,MIN($H$9,$D64-SUM($E64:G64)))</f>
        <v>0</v>
      </c>
      <c r="I64" s="28">
        <f>(MONTH($A64)&gt;=7)*(MONTH($A64)&lt;=9)*MAX(0,MIN($I$9,$D64-SUM($E64:H64)))</f>
        <v>0</v>
      </c>
      <c r="J64" s="28">
        <f>MAX(0,$D64-SUM($E64:I64))</f>
        <v>1285.3206839964041</v>
      </c>
      <c r="L64" s="35">
        <f t="shared" si="6"/>
        <v>55</v>
      </c>
      <c r="M64" s="35">
        <f ca="1">CALC!$F$10</f>
        <v>78.387065503824445</v>
      </c>
      <c r="N64" s="35">
        <f ca="1">CALC!$F$9</f>
        <v>94.386993755499503</v>
      </c>
      <c r="O64" s="35">
        <f t="array" aca="1" ref="O64" ca="1">SUM((YEAR($A64)=CALC!$A$4:$A$10)*CALC!$F$4:$F$10)</f>
        <v>57.638880900670472</v>
      </c>
      <c r="P64" s="35">
        <f ca="1">CALC!$H$9</f>
        <v>109.48626074314568</v>
      </c>
      <c r="Q64" s="35">
        <f ca="1">CALC!$D$9</f>
        <v>123.48080050225664</v>
      </c>
      <c r="R64" s="35">
        <f>CALC!T68</f>
        <v>46.693548387096769</v>
      </c>
      <c r="S64" s="36">
        <f t="array" aca="1" ref="S64" ca="1">SUM(C64*L64+SUM(E64:J64*M64:R64))/$B64</f>
        <v>69.95893118164085</v>
      </c>
      <c r="V64" s="30">
        <f ca="1">(2*M64+OffPeakMonthlyAvg!M64)/3</f>
        <v>68.009007958555983</v>
      </c>
      <c r="W64" s="30">
        <f ca="1">(2*N64+OffPeakMonthlyAvg!N64)/3</f>
        <v>81.897650215398585</v>
      </c>
      <c r="X64" s="30">
        <f ca="1">(2*O64+OffPeakMonthlyAvg!O64)/3</f>
        <v>49.904763654770967</v>
      </c>
      <c r="Y64" s="130">
        <f ca="1">(2*P64+OffPeakMonthlyAvg!P64)/3</f>
        <v>91.924008710633757</v>
      </c>
      <c r="Z64" s="130">
        <f ca="1">(2*Q64+OffPeakMonthlyAvg!Q64)/3</f>
        <v>103.65771358285281</v>
      </c>
      <c r="AA64" s="30">
        <f>(2*R64+OffPeakMonthlyAvg!R64)/3</f>
        <v>41.662365591397844</v>
      </c>
      <c r="AB64" s="30">
        <f ca="1">(2*S64+OffPeakMonthlyAvg!S64)/3</f>
        <v>62.773116074084129</v>
      </c>
    </row>
    <row r="65" spans="1:28">
      <c r="A65" s="27">
        <f t="shared" si="7"/>
        <v>38443</v>
      </c>
      <c r="B65" s="28">
        <f t="shared" si="8"/>
        <v>33013</v>
      </c>
      <c r="C65" s="28">
        <f t="shared" si="8"/>
        <v>10781.859000004699</v>
      </c>
      <c r="D65" s="113">
        <f t="shared" si="2"/>
        <v>22231.140999995303</v>
      </c>
      <c r="E65" s="28">
        <f t="shared" si="8"/>
        <v>9114.8000000000011</v>
      </c>
      <c r="F65" s="28">
        <f t="shared" si="8"/>
        <v>6836.0999999999995</v>
      </c>
      <c r="G65" s="28">
        <f t="shared" si="8"/>
        <v>4557.4000000000005</v>
      </c>
      <c r="H65" s="28">
        <f>(MONTH($A65)&gt;=5)*(MONTH($A65)&lt;=9)*MAX(0,MIN($H$9,$D65-SUM($E65:G65)))</f>
        <v>0</v>
      </c>
      <c r="I65" s="28">
        <f>(MONTH($A65)&gt;=7)*(MONTH($A65)&lt;=9)*MAX(0,MIN($I$9,$D65-SUM($E65:H65)))</f>
        <v>0</v>
      </c>
      <c r="J65" s="28">
        <f>MAX(0,$D65-SUM($E65:I65))</f>
        <v>1722.8409999953001</v>
      </c>
      <c r="L65" s="35">
        <f t="shared" si="6"/>
        <v>55</v>
      </c>
      <c r="M65" s="35">
        <f ca="1">CALC!$F$10</f>
        <v>78.387065503824445</v>
      </c>
      <c r="N65" s="35">
        <f ca="1">CALC!$F$9</f>
        <v>94.386993755499503</v>
      </c>
      <c r="O65" s="35">
        <f t="array" aca="1" ref="O65" ca="1">SUM((YEAR($A65)=CALC!$A$4:$A$10)*CALC!$F$4:$F$10)</f>
        <v>57.638880900670472</v>
      </c>
      <c r="P65" s="35">
        <f ca="1">CALC!$H$9</f>
        <v>109.48626074314568</v>
      </c>
      <c r="Q65" s="35">
        <f ca="1">CALC!$D$9</f>
        <v>123.48080050225664</v>
      </c>
      <c r="R65" s="35">
        <f>CALC!T69</f>
        <v>44.918333333333337</v>
      </c>
      <c r="S65" s="36">
        <f t="array" aca="1" ref="S65" ca="1">SUM(C65*L65+SUM(E65:J65*M65:R65))/$B65</f>
        <v>69.451251925039401</v>
      </c>
      <c r="V65" s="30">
        <f ca="1">(2*M65+OffPeakMonthlyAvg!M65)/3</f>
        <v>68.009007958555983</v>
      </c>
      <c r="W65" s="30">
        <f ca="1">(2*N65+OffPeakMonthlyAvg!N65)/3</f>
        <v>81.897650215398585</v>
      </c>
      <c r="X65" s="30">
        <f ca="1">(2*O65+OffPeakMonthlyAvg!O65)/3</f>
        <v>49.904763654770967</v>
      </c>
      <c r="Y65" s="130">
        <f ca="1">(2*P65+OffPeakMonthlyAvg!P65)/3</f>
        <v>91.924008710633757</v>
      </c>
      <c r="Z65" s="130">
        <f ca="1">(2*Q65+OffPeakMonthlyAvg!Q65)/3</f>
        <v>103.65771358285281</v>
      </c>
      <c r="AA65" s="30">
        <f>(2*R65+OffPeakMonthlyAvg!R65)/3</f>
        <v>40.312222222222225</v>
      </c>
      <c r="AB65" s="30">
        <f ca="1">(2*S65+OffPeakMonthlyAvg!S65)/3</f>
        <v>62.786102691552088</v>
      </c>
    </row>
    <row r="66" spans="1:28">
      <c r="A66" s="27">
        <f t="shared" si="7"/>
        <v>38473</v>
      </c>
      <c r="B66" s="28">
        <f t="shared" ref="B66:G73" si="9">B54</f>
        <v>39521</v>
      </c>
      <c r="C66" s="28">
        <f t="shared" si="9"/>
        <v>10910.298676134951</v>
      </c>
      <c r="D66" s="113">
        <f t="shared" si="2"/>
        <v>28610.701323865047</v>
      </c>
      <c r="E66" s="28">
        <f t="shared" si="9"/>
        <v>9114.8000000000011</v>
      </c>
      <c r="F66" s="28">
        <f t="shared" si="9"/>
        <v>6836.0999999999995</v>
      </c>
      <c r="G66" s="28">
        <f t="shared" si="9"/>
        <v>4557.4000000000005</v>
      </c>
      <c r="H66" s="28">
        <f>(MONTH($A66)&gt;=5)*(MONTH($A66)&lt;=9)*MAX(0,MIN($H$9,$D66-SUM($E66:G66)))</f>
        <v>6836.0999999999995</v>
      </c>
      <c r="I66" s="28">
        <f>(MONTH($A66)&gt;=7)*(MONTH($A66)&lt;=9)*MAX(0,MIN($I$9,$D66-SUM($E66:H66)))</f>
        <v>0</v>
      </c>
      <c r="J66" s="28">
        <f>MAX(0,$D66-SUM($E66:I66))</f>
        <v>1266.3013238650456</v>
      </c>
      <c r="L66" s="35">
        <f t="shared" si="6"/>
        <v>55</v>
      </c>
      <c r="M66" s="35">
        <f ca="1">CALC!$F$10</f>
        <v>78.387065503824445</v>
      </c>
      <c r="N66" s="35">
        <f ca="1">CALC!$F$9</f>
        <v>94.386993755499503</v>
      </c>
      <c r="O66" s="35">
        <f t="array" aca="1" ref="O66" ca="1">SUM((YEAR($A66)=CALC!$A$4:$A$10)*CALC!$F$4:$F$10)</f>
        <v>57.638880900670472</v>
      </c>
      <c r="P66" s="35">
        <f ca="1">CALC!$H$9</f>
        <v>109.48626074314568</v>
      </c>
      <c r="Q66" s="35">
        <f ca="1">CALC!$D$9</f>
        <v>123.48080050225664</v>
      </c>
      <c r="R66" s="35">
        <f>CALC!T70</f>
        <v>46.887903225806454</v>
      </c>
      <c r="S66" s="36">
        <f t="array" aca="1" ref="S66" ca="1">SUM(C66*L66+SUM(E66:J66*M66:R66))/$B66</f>
        <v>76.675804171571585</v>
      </c>
      <c r="V66" s="30">
        <f ca="1">(2*M66+OffPeakMonthlyAvg!M66)/3</f>
        <v>68.009007958555983</v>
      </c>
      <c r="W66" s="30">
        <f ca="1">(2*N66+OffPeakMonthlyAvg!N66)/3</f>
        <v>81.897650215398585</v>
      </c>
      <c r="X66" s="30">
        <f ca="1">(2*O66+OffPeakMonthlyAvg!O66)/3</f>
        <v>49.904763654770967</v>
      </c>
      <c r="Y66" s="130">
        <f ca="1">(2*P66+OffPeakMonthlyAvg!P66)/3</f>
        <v>91.924008710633757</v>
      </c>
      <c r="Z66" s="130">
        <f ca="1">(2*Q66+OffPeakMonthlyAvg!Q66)/3</f>
        <v>103.65771358285281</v>
      </c>
      <c r="AA66" s="30">
        <f>(2*R66+OffPeakMonthlyAvg!R66)/3</f>
        <v>40.958602150537637</v>
      </c>
      <c r="AB66" s="30">
        <f ca="1">(2*S66+OffPeakMonthlyAvg!S66)/3</f>
        <v>67.40908226694286</v>
      </c>
    </row>
    <row r="67" spans="1:28">
      <c r="A67" s="27">
        <f t="shared" si="7"/>
        <v>38504</v>
      </c>
      <c r="B67" s="28">
        <f t="shared" si="9"/>
        <v>43447</v>
      </c>
      <c r="C67" s="28">
        <f t="shared" si="9"/>
        <v>12685.538794168846</v>
      </c>
      <c r="D67" s="113">
        <f t="shared" si="2"/>
        <v>30761.461205831154</v>
      </c>
      <c r="E67" s="28">
        <f t="shared" si="9"/>
        <v>9114.8000000000011</v>
      </c>
      <c r="F67" s="28">
        <f t="shared" si="9"/>
        <v>6836.0999999999995</v>
      </c>
      <c r="G67" s="28">
        <f t="shared" si="9"/>
        <v>4557.4000000000005</v>
      </c>
      <c r="H67" s="28">
        <f>(MONTH($A67)&gt;=5)*(MONTH($A67)&lt;=9)*MAX(0,MIN($H$9,$D67-SUM($E67:G67)))</f>
        <v>6836.0999999999995</v>
      </c>
      <c r="I67" s="28">
        <f>(MONTH($A67)&gt;=7)*(MONTH($A67)&lt;=9)*MAX(0,MIN($I$9,$D67-SUM($E67:H67)))</f>
        <v>0</v>
      </c>
      <c r="J67" s="28">
        <f>MAX(0,$D67-SUM($E67:I67))</f>
        <v>3417.0612058311526</v>
      </c>
      <c r="L67" s="35">
        <f t="shared" si="6"/>
        <v>55</v>
      </c>
      <c r="M67" s="35">
        <f ca="1">CALC!$F$10</f>
        <v>78.387065503824445</v>
      </c>
      <c r="N67" s="35">
        <f ca="1">CALC!$F$9</f>
        <v>94.386993755499503</v>
      </c>
      <c r="O67" s="35">
        <f t="array" aca="1" ref="O67" ca="1">SUM((YEAR($A67)=CALC!$A$4:$A$10)*CALC!$F$4:$F$10)</f>
        <v>57.638880900670472</v>
      </c>
      <c r="P67" s="35">
        <f ca="1">CALC!$H$9</f>
        <v>109.48626074314568</v>
      </c>
      <c r="Q67" s="35">
        <f ca="1">CALC!$D$9</f>
        <v>123.48080050225664</v>
      </c>
      <c r="R67" s="35">
        <f>CALC!T71</f>
        <v>58.118333333333325</v>
      </c>
      <c r="S67" s="36">
        <f t="array" aca="1" ref="S67" ca="1">SUM(C67*L67+SUM(E67:J67*M67:R67))/$B67</f>
        <v>75.198802021068119</v>
      </c>
      <c r="V67" s="30">
        <f ca="1">(2*M67+OffPeakMonthlyAvg!M67)/3</f>
        <v>68.009007958555983</v>
      </c>
      <c r="W67" s="30">
        <f ca="1">(2*N67+OffPeakMonthlyAvg!N67)/3</f>
        <v>81.897650215398585</v>
      </c>
      <c r="X67" s="30">
        <f ca="1">(2*O67+OffPeakMonthlyAvg!O67)/3</f>
        <v>49.904763654770967</v>
      </c>
      <c r="Y67" s="130">
        <f ca="1">(2*P67+OffPeakMonthlyAvg!P67)/3</f>
        <v>91.924008710633757</v>
      </c>
      <c r="Z67" s="130">
        <f ca="1">(2*Q67+OffPeakMonthlyAvg!Q67)/3</f>
        <v>103.65771358285281</v>
      </c>
      <c r="AA67" s="30">
        <f>(2*R67+OffPeakMonthlyAvg!R67)/3</f>
        <v>48.612222222222215</v>
      </c>
      <c r="AB67" s="30">
        <f ca="1">(2*S67+OffPeakMonthlyAvg!S67)/3</f>
        <v>66.863553653598274</v>
      </c>
    </row>
    <row r="68" spans="1:28">
      <c r="A68" s="27">
        <f t="shared" si="7"/>
        <v>38534</v>
      </c>
      <c r="B68" s="28">
        <f t="shared" si="9"/>
        <v>45574</v>
      </c>
      <c r="C68" s="28">
        <f t="shared" si="9"/>
        <v>11898.855738594659</v>
      </c>
      <c r="D68" s="113">
        <f t="shared" si="2"/>
        <v>33675.144261405338</v>
      </c>
      <c r="E68" s="28">
        <f t="shared" si="9"/>
        <v>9114.8000000000011</v>
      </c>
      <c r="F68" s="28">
        <f t="shared" si="9"/>
        <v>6836.0999999999995</v>
      </c>
      <c r="G68" s="28">
        <f t="shared" si="9"/>
        <v>4557.4000000000005</v>
      </c>
      <c r="H68" s="28">
        <f>(MONTH($A68)&gt;=5)*(MONTH($A68)&lt;=9)*MAX(0,MIN($H$9,$D68-SUM($E68:G68)))</f>
        <v>6836.0999999999995</v>
      </c>
      <c r="I68" s="28">
        <f>(MONTH($A68)&gt;=7)*(MONTH($A68)&lt;=9)*MAX(0,MIN($I$9,$D68-SUM($E68:H68)))</f>
        <v>4557.4000000000005</v>
      </c>
      <c r="J68" s="28">
        <f>MAX(0,$D68-SUM($E68:I68))</f>
        <v>1773.3442614053347</v>
      </c>
      <c r="L68" s="35">
        <f t="shared" si="6"/>
        <v>55</v>
      </c>
      <c r="M68" s="35">
        <f ca="1">CALC!$F$10</f>
        <v>78.387065503824445</v>
      </c>
      <c r="N68" s="35">
        <f ca="1">CALC!$F$9</f>
        <v>94.386993755499503</v>
      </c>
      <c r="O68" s="35">
        <f t="array" aca="1" ref="O68" ca="1">SUM((YEAR($A68)=CALC!$A$4:$A$10)*CALC!$F$4:$F$10)</f>
        <v>57.638880900670472</v>
      </c>
      <c r="P68" s="35">
        <f ca="1">CALC!$H$9</f>
        <v>109.48626074314568</v>
      </c>
      <c r="Q68" s="35">
        <f ca="1">CALC!$D$9</f>
        <v>123.48080050225664</v>
      </c>
      <c r="R68" s="35">
        <f>CALC!T72</f>
        <v>79.129032258064512</v>
      </c>
      <c r="S68" s="36">
        <f t="array" aca="1" ref="S68" ca="1">SUM(C68*L68+SUM(E68:J68*M68:R68))/$B68</f>
        <v>81.809261786243255</v>
      </c>
      <c r="V68" s="30">
        <f ca="1">(2*M68+OffPeakMonthlyAvg!M68)/3</f>
        <v>68.009007958555983</v>
      </c>
      <c r="W68" s="30">
        <f ca="1">(2*N68+OffPeakMonthlyAvg!N68)/3</f>
        <v>81.897650215398585</v>
      </c>
      <c r="X68" s="30">
        <f ca="1">(2*O68+OffPeakMonthlyAvg!O68)/3</f>
        <v>49.904763654770967</v>
      </c>
      <c r="Y68" s="130">
        <f ca="1">(2*P68+OffPeakMonthlyAvg!P68)/3</f>
        <v>91.924008710633757</v>
      </c>
      <c r="Z68" s="130">
        <f ca="1">(2*Q68+OffPeakMonthlyAvg!Q68)/3</f>
        <v>103.65771358285281</v>
      </c>
      <c r="AA68" s="30">
        <f>(2*R68+OffPeakMonthlyAvg!R68)/3</f>
        <v>66.619354838709668</v>
      </c>
      <c r="AB68" s="30">
        <f ca="1">(2*S68+OffPeakMonthlyAvg!S68)/3</f>
        <v>71.870150072159745</v>
      </c>
    </row>
    <row r="69" spans="1:28">
      <c r="A69" s="27">
        <f t="shared" si="7"/>
        <v>38565</v>
      </c>
      <c r="B69" s="28">
        <f t="shared" si="9"/>
        <v>44661</v>
      </c>
      <c r="C69" s="28">
        <f t="shared" si="9"/>
        <v>11420.083058318183</v>
      </c>
      <c r="D69" s="113">
        <f t="shared" si="2"/>
        <v>33240.916941681819</v>
      </c>
      <c r="E69" s="28">
        <f t="shared" si="9"/>
        <v>9114.8000000000011</v>
      </c>
      <c r="F69" s="28">
        <f t="shared" si="9"/>
        <v>6836.0999999999995</v>
      </c>
      <c r="G69" s="28">
        <f t="shared" si="9"/>
        <v>4557.4000000000005</v>
      </c>
      <c r="H69" s="28">
        <f>(MONTH($A69)&gt;=5)*(MONTH($A69)&lt;=9)*MAX(0,MIN($H$9,$D69-SUM($E69:G69)))</f>
        <v>6836.0999999999995</v>
      </c>
      <c r="I69" s="28">
        <f>(MONTH($A69)&gt;=7)*(MONTH($A69)&lt;=9)*MAX(0,MIN($I$9,$D69-SUM($E69:H69)))</f>
        <v>4557.4000000000005</v>
      </c>
      <c r="J69" s="28">
        <f>MAX(0,$D69-SUM($E69:I69))</f>
        <v>1339.1169416818157</v>
      </c>
      <c r="L69" s="35">
        <f t="shared" si="6"/>
        <v>55</v>
      </c>
      <c r="M69" s="35">
        <f ca="1">CALC!$F$10</f>
        <v>78.387065503824445</v>
      </c>
      <c r="N69" s="35">
        <f ca="1">CALC!$F$9</f>
        <v>94.386993755499503</v>
      </c>
      <c r="O69" s="35">
        <f t="array" aca="1" ref="O69" ca="1">SUM((YEAR($A69)=CALC!$A$4:$A$10)*CALC!$F$4:$F$10)</f>
        <v>57.638880900670472</v>
      </c>
      <c r="P69" s="35">
        <f ca="1">CALC!$H$9</f>
        <v>109.48626074314568</v>
      </c>
      <c r="Q69" s="35">
        <f ca="1">CALC!$D$9</f>
        <v>123.48080050225664</v>
      </c>
      <c r="R69" s="35">
        <f>CALC!T73</f>
        <v>89.129032258064512</v>
      </c>
      <c r="S69" s="36">
        <f t="array" aca="1" ref="S69" ca="1">SUM(C69*L69+SUM(E69:J69*M69:R69))/$B69</f>
        <v>82.422560647055079</v>
      </c>
      <c r="V69" s="30">
        <f ca="1">(2*M69+OffPeakMonthlyAvg!M69)/3</f>
        <v>68.009007958555983</v>
      </c>
      <c r="W69" s="30">
        <f ca="1">(2*N69+OffPeakMonthlyAvg!N69)/3</f>
        <v>81.897650215398585</v>
      </c>
      <c r="X69" s="30">
        <f ca="1">(2*O69+OffPeakMonthlyAvg!O69)/3</f>
        <v>49.904763654770967</v>
      </c>
      <c r="Y69" s="130">
        <f ca="1">(2*P69+OffPeakMonthlyAvg!P69)/3</f>
        <v>91.924008710633757</v>
      </c>
      <c r="Z69" s="130">
        <f ca="1">(2*Q69+OffPeakMonthlyAvg!Q69)/3</f>
        <v>103.65771358285281</v>
      </c>
      <c r="AA69" s="30">
        <f>(2*R69+OffPeakMonthlyAvg!R69)/3</f>
        <v>74.28602150537634</v>
      </c>
      <c r="AB69" s="30">
        <f ca="1">(2*S69+OffPeakMonthlyAvg!S69)/3</f>
        <v>72.181241717268335</v>
      </c>
    </row>
    <row r="70" spans="1:28">
      <c r="A70" s="27">
        <f t="shared" si="7"/>
        <v>38596</v>
      </c>
      <c r="B70" s="28">
        <f t="shared" si="9"/>
        <v>44243</v>
      </c>
      <c r="C70" s="28">
        <f t="shared" si="9"/>
        <v>11552.727930455807</v>
      </c>
      <c r="D70" s="113">
        <f t="shared" si="2"/>
        <v>32690.272069544193</v>
      </c>
      <c r="E70" s="28">
        <f t="shared" si="9"/>
        <v>9114.8000000000011</v>
      </c>
      <c r="F70" s="28">
        <f t="shared" si="9"/>
        <v>6836.0999999999995</v>
      </c>
      <c r="G70" s="28">
        <f t="shared" si="9"/>
        <v>4557.4000000000005</v>
      </c>
      <c r="H70" s="28">
        <f>(MONTH($A70)&gt;=5)*(MONTH($A70)&lt;=9)*MAX(0,MIN($H$9,$D70-SUM($E70:G70)))</f>
        <v>6836.0999999999995</v>
      </c>
      <c r="I70" s="28">
        <f>(MONTH($A70)&gt;=7)*(MONTH($A70)&lt;=9)*MAX(0,MIN($I$9,$D70-SUM($E70:H70)))</f>
        <v>4557.4000000000005</v>
      </c>
      <c r="J70" s="28">
        <f>MAX(0,$D70-SUM($E70:I70))</f>
        <v>788.47206954419016</v>
      </c>
      <c r="L70" s="35">
        <f t="shared" si="6"/>
        <v>55</v>
      </c>
      <c r="M70" s="35">
        <f ca="1">CALC!$F$10</f>
        <v>78.387065503824445</v>
      </c>
      <c r="N70" s="35">
        <f ca="1">CALC!$F$9</f>
        <v>94.386993755499503</v>
      </c>
      <c r="O70" s="35">
        <f t="array" aca="1" ref="O70" ca="1">SUM((YEAR($A70)=CALC!$A$4:$A$10)*CALC!$F$4:$F$10)</f>
        <v>57.638880900670472</v>
      </c>
      <c r="P70" s="35">
        <f ca="1">CALC!$H$9</f>
        <v>109.48626074314568</v>
      </c>
      <c r="Q70" s="35">
        <f ca="1">CALC!$D$9</f>
        <v>123.48080050225664</v>
      </c>
      <c r="R70" s="35">
        <f>CALC!T74</f>
        <v>79.520833333333343</v>
      </c>
      <c r="S70" s="36">
        <f t="array" aca="1" ref="S70" ca="1">SUM(C70*L70+SUM(E70:J70*M70:R70))/$B70</f>
        <v>82.085645366802183</v>
      </c>
      <c r="V70" s="30">
        <f ca="1">(2*M70+OffPeakMonthlyAvg!M70)/3</f>
        <v>68.009007958555983</v>
      </c>
      <c r="W70" s="30">
        <f ca="1">(2*N70+OffPeakMonthlyAvg!N70)/3</f>
        <v>81.897650215398585</v>
      </c>
      <c r="X70" s="30">
        <f ca="1">(2*O70+OffPeakMonthlyAvg!O70)/3</f>
        <v>49.904763654770967</v>
      </c>
      <c r="Y70" s="130">
        <f ca="1">(2*P70+OffPeakMonthlyAvg!P70)/3</f>
        <v>91.924008710633757</v>
      </c>
      <c r="Z70" s="130">
        <f ca="1">(2*Q70+OffPeakMonthlyAvg!Q70)/3</f>
        <v>103.65771358285281</v>
      </c>
      <c r="AA70" s="30">
        <f>(2*R70+OffPeakMonthlyAvg!R70)/3</f>
        <v>67.047222222222231</v>
      </c>
      <c r="AB70" s="30">
        <f ca="1">(2*S70+OffPeakMonthlyAvg!S70)/3</f>
        <v>72.058077417698954</v>
      </c>
    </row>
    <row r="71" spans="1:28">
      <c r="A71" s="27">
        <f t="shared" si="7"/>
        <v>38626</v>
      </c>
      <c r="B71" s="28">
        <f t="shared" si="9"/>
        <v>36692</v>
      </c>
      <c r="C71" s="28">
        <f t="shared" si="9"/>
        <v>9907.7052310606032</v>
      </c>
      <c r="D71" s="113">
        <f t="shared" si="2"/>
        <v>26784.294768939399</v>
      </c>
      <c r="E71" s="28">
        <f t="shared" si="9"/>
        <v>9114.8000000000011</v>
      </c>
      <c r="F71" s="28">
        <f t="shared" si="9"/>
        <v>6836.0999999999995</v>
      </c>
      <c r="G71" s="28">
        <f t="shared" si="9"/>
        <v>4557.4000000000005</v>
      </c>
      <c r="H71" s="28">
        <f>(MONTH($A71)&gt;=5)*(MONTH($A71)&lt;=9)*MAX(0,MIN($H$9,$D71-SUM($E71:G71)))</f>
        <v>0</v>
      </c>
      <c r="I71" s="28">
        <f>(MONTH($A71)&gt;=7)*(MONTH($A71)&lt;=9)*MAX(0,MIN($I$9,$D71-SUM($E71:H71)))</f>
        <v>0</v>
      </c>
      <c r="J71" s="28">
        <f>MAX(0,$D71-SUM($E71:I71))</f>
        <v>6275.9947689393957</v>
      </c>
      <c r="L71" s="35">
        <f t="shared" si="6"/>
        <v>55</v>
      </c>
      <c r="M71" s="35">
        <f ca="1">CALC!$F$10</f>
        <v>78.387065503824445</v>
      </c>
      <c r="N71" s="35">
        <f ca="1">CALC!$F$9</f>
        <v>94.386993755499503</v>
      </c>
      <c r="O71" s="35">
        <f t="array" aca="1" ref="O71" ca="1">SUM((YEAR($A71)=CALC!$A$4:$A$10)*CALC!$F$4:$F$10)</f>
        <v>57.638880900670472</v>
      </c>
      <c r="P71" s="35">
        <f ca="1">CALC!$H$9</f>
        <v>109.48626074314568</v>
      </c>
      <c r="Q71" s="35">
        <f ca="1">CALC!$D$9</f>
        <v>123.48080050225664</v>
      </c>
      <c r="R71" s="35">
        <f>CALC!T75</f>
        <v>54.384475806451611</v>
      </c>
      <c r="S71" s="36">
        <f t="array" aca="1" ref="S71" ca="1">SUM(C71*L71+SUM(E71:J71*M71:R71))/$B71</f>
        <v>68.370360347325843</v>
      </c>
      <c r="V71" s="30">
        <f ca="1">(2*M71+OffPeakMonthlyAvg!M71)/3</f>
        <v>68.009007958555983</v>
      </c>
      <c r="W71" s="30">
        <f ca="1">(2*N71+OffPeakMonthlyAvg!N71)/3</f>
        <v>81.897650215398585</v>
      </c>
      <c r="X71" s="30">
        <f ca="1">(2*O71+OffPeakMonthlyAvg!O71)/3</f>
        <v>49.904763654770967</v>
      </c>
      <c r="Y71" s="130">
        <f ca="1">(2*P71+OffPeakMonthlyAvg!P71)/3</f>
        <v>91.924008710633757</v>
      </c>
      <c r="Z71" s="130">
        <f ca="1">(2*Q71+OffPeakMonthlyAvg!Q71)/3</f>
        <v>103.65771358285281</v>
      </c>
      <c r="AA71" s="30">
        <f>(2*R71+OffPeakMonthlyAvg!R71)/3</f>
        <v>47.956317204301079</v>
      </c>
      <c r="AB71" s="30">
        <f ca="1">(2*S71+OffPeakMonthlyAvg!S71)/3</f>
        <v>61.290814482847573</v>
      </c>
    </row>
    <row r="72" spans="1:28">
      <c r="A72" s="27">
        <f t="shared" si="7"/>
        <v>38657</v>
      </c>
      <c r="B72" s="28">
        <f t="shared" si="9"/>
        <v>33180</v>
      </c>
      <c r="C72" s="28">
        <f t="shared" si="9"/>
        <v>10325.259565816441</v>
      </c>
      <c r="D72" s="113">
        <f t="shared" si="2"/>
        <v>22854.740434183557</v>
      </c>
      <c r="E72" s="28">
        <f t="shared" si="9"/>
        <v>9114.8000000000011</v>
      </c>
      <c r="F72" s="28">
        <f t="shared" si="9"/>
        <v>6836.0999999999995</v>
      </c>
      <c r="G72" s="28">
        <f t="shared" si="9"/>
        <v>4557.4000000000005</v>
      </c>
      <c r="H72" s="28">
        <f>(MONTH($A72)&gt;=5)*(MONTH($A72)&lt;=9)*MAX(0,MIN($H$9,$D72-SUM($E72:G72)))</f>
        <v>0</v>
      </c>
      <c r="I72" s="28">
        <f>(MONTH($A72)&gt;=7)*(MONTH($A72)&lt;=9)*MAX(0,MIN($I$9,$D72-SUM($E72:H72)))</f>
        <v>0</v>
      </c>
      <c r="J72" s="28">
        <f>MAX(0,$D72-SUM($E72:I72))</f>
        <v>2346.4404341835543</v>
      </c>
      <c r="L72" s="35">
        <f t="shared" si="6"/>
        <v>55</v>
      </c>
      <c r="M72" s="35">
        <f ca="1">CALC!$F$10</f>
        <v>78.387065503824445</v>
      </c>
      <c r="N72" s="35">
        <f ca="1">CALC!$F$9</f>
        <v>94.386993755499503</v>
      </c>
      <c r="O72" s="35">
        <f t="array" aca="1" ref="O72" ca="1">SUM((YEAR($A72)=CALC!$A$4:$A$10)*CALC!$F$4:$F$10)</f>
        <v>57.638880900670472</v>
      </c>
      <c r="P72" s="35">
        <f ca="1">CALC!$H$9</f>
        <v>109.48626074314568</v>
      </c>
      <c r="Q72" s="35">
        <f ca="1">CALC!$D$9</f>
        <v>123.48080050225664</v>
      </c>
      <c r="R72" s="35">
        <f>CALC!T76</f>
        <v>47.436458333333334</v>
      </c>
      <c r="S72" s="36">
        <f t="array" aca="1" ref="S72" ca="1">SUM(C72*L72+SUM(E72:J72*M72:R72))/$B72</f>
        <v>69.367115385492653</v>
      </c>
      <c r="V72" s="30">
        <f ca="1">(2*M72+OffPeakMonthlyAvg!M72)/3</f>
        <v>68.009007958555983</v>
      </c>
      <c r="W72" s="30">
        <f ca="1">(2*N72+OffPeakMonthlyAvg!N72)/3</f>
        <v>81.897650215398585</v>
      </c>
      <c r="X72" s="30">
        <f ca="1">(2*O72+OffPeakMonthlyAvg!O72)/3</f>
        <v>49.904763654770967</v>
      </c>
      <c r="Y72" s="130">
        <f ca="1">(2*P72+OffPeakMonthlyAvg!P72)/3</f>
        <v>91.924008710633757</v>
      </c>
      <c r="Z72" s="130">
        <f ca="1">(2*Q72+OffPeakMonthlyAvg!Q72)/3</f>
        <v>103.65771358285281</v>
      </c>
      <c r="AA72" s="30">
        <f>(2*R72+OffPeakMonthlyAvg!R72)/3</f>
        <v>41.990972222222219</v>
      </c>
      <c r="AB72" s="30">
        <f ca="1">(2*S72+OffPeakMonthlyAvg!S72)/3</f>
        <v>62.36036498968182</v>
      </c>
    </row>
    <row r="73" spans="1:28">
      <c r="A73" s="27">
        <f t="shared" si="7"/>
        <v>38687</v>
      </c>
      <c r="B73" s="28">
        <f t="shared" si="9"/>
        <v>34319</v>
      </c>
      <c r="C73" s="28">
        <f t="shared" si="9"/>
        <v>10181.036637699137</v>
      </c>
      <c r="D73" s="113">
        <f t="shared" si="2"/>
        <v>24137.963362300863</v>
      </c>
      <c r="E73" s="28">
        <f t="shared" si="9"/>
        <v>9114.8000000000011</v>
      </c>
      <c r="F73" s="28">
        <f t="shared" si="9"/>
        <v>6836.0999999999995</v>
      </c>
      <c r="G73" s="28">
        <f t="shared" si="9"/>
        <v>4557.4000000000005</v>
      </c>
      <c r="H73" s="28">
        <f>(MONTH($A73)&gt;=5)*(MONTH($A73)&lt;=9)*MAX(0,MIN($H$9,$D73-SUM($E73:G73)))</f>
        <v>0</v>
      </c>
      <c r="I73" s="28">
        <f>(MONTH($A73)&gt;=7)*(MONTH($A73)&lt;=9)*MAX(0,MIN($I$9,$D73-SUM($E73:H73)))</f>
        <v>0</v>
      </c>
      <c r="J73" s="28">
        <f>MAX(0,$D73-SUM($E73:I73))</f>
        <v>3629.6633623008602</v>
      </c>
      <c r="L73" s="35">
        <f t="shared" si="6"/>
        <v>55</v>
      </c>
      <c r="M73" s="35">
        <f ca="1">CALC!$F$10</f>
        <v>78.387065503824445</v>
      </c>
      <c r="N73" s="35">
        <f ca="1">CALC!$F$9</f>
        <v>94.386993755499503</v>
      </c>
      <c r="O73" s="35">
        <f t="array" aca="1" ref="O73" ca="1">SUM((YEAR($A73)=CALC!$A$4:$A$10)*CALC!$F$4:$F$10)</f>
        <v>57.638880900670472</v>
      </c>
      <c r="P73" s="35">
        <f ca="1">CALC!$H$9</f>
        <v>109.48626074314568</v>
      </c>
      <c r="Q73" s="35">
        <f ca="1">CALC!$D$9</f>
        <v>123.48080050225664</v>
      </c>
      <c r="R73" s="35">
        <f>CALC!T77</f>
        <v>46.517540322580643</v>
      </c>
      <c r="S73" s="36">
        <f t="array" aca="1" ref="S73" ca="1">SUM(C73*L73+SUM(E73:J73*M73:R73))/$B73</f>
        <v>68.510295036849016</v>
      </c>
      <c r="V73" s="30">
        <f ca="1">(2*M73+OffPeakMonthlyAvg!M73)/3</f>
        <v>68.009007958555983</v>
      </c>
      <c r="W73" s="30">
        <f ca="1">(2*N73+OffPeakMonthlyAvg!N73)/3</f>
        <v>81.897650215398585</v>
      </c>
      <c r="X73" s="30">
        <f ca="1">(2*O73+OffPeakMonthlyAvg!O73)/3</f>
        <v>49.904763654770967</v>
      </c>
      <c r="Y73" s="130">
        <f ca="1">(2*P73+OffPeakMonthlyAvg!P73)/3</f>
        <v>91.924008710633757</v>
      </c>
      <c r="Z73" s="130">
        <f ca="1">(2*Q73+OffPeakMonthlyAvg!Q73)/3</f>
        <v>103.65771358285281</v>
      </c>
      <c r="AA73" s="30">
        <f>(2*R73+OffPeakMonthlyAvg!R73)/3</f>
        <v>41.37836021505376</v>
      </c>
      <c r="AB73" s="30">
        <f ca="1">(2*S73+OffPeakMonthlyAvg!S73)/3</f>
        <v>61.529464602273862</v>
      </c>
    </row>
    <row r="74" spans="1:28">
      <c r="A74" s="27"/>
      <c r="B74" s="28"/>
      <c r="C74" s="28"/>
      <c r="D74" s="28"/>
      <c r="E74" s="28"/>
      <c r="F74" s="28"/>
      <c r="G74" s="28"/>
      <c r="H74" s="28"/>
      <c r="I74" s="28"/>
      <c r="J74" s="28"/>
      <c r="L74" s="35"/>
      <c r="M74" s="35"/>
      <c r="N74" s="35"/>
      <c r="O74" s="35"/>
      <c r="P74" s="35"/>
      <c r="Q74" s="35"/>
      <c r="R74" s="35"/>
      <c r="S74" s="36"/>
    </row>
    <row r="75" spans="1:28">
      <c r="A75" s="27"/>
      <c r="B75" s="28"/>
      <c r="C75" s="28"/>
      <c r="D75" s="28"/>
      <c r="E75" s="28"/>
      <c r="F75" s="28"/>
      <c r="G75" s="28"/>
      <c r="H75" s="28"/>
      <c r="I75" s="28"/>
      <c r="J75" s="28"/>
      <c r="L75" s="35"/>
      <c r="M75" s="35"/>
      <c r="N75" s="35"/>
      <c r="O75" s="35"/>
      <c r="P75" s="35"/>
      <c r="Q75" s="35"/>
      <c r="R75" s="35"/>
      <c r="S75" s="36"/>
    </row>
    <row r="76" spans="1:28">
      <c r="A76" s="27"/>
      <c r="B76" s="28"/>
      <c r="C76" s="28"/>
      <c r="D76" s="28"/>
      <c r="E76" s="28"/>
      <c r="F76" s="28"/>
      <c r="G76" s="28"/>
      <c r="H76" s="28"/>
      <c r="I76" s="28"/>
      <c r="J76" s="28"/>
      <c r="L76" s="35"/>
      <c r="M76" s="35"/>
      <c r="N76" s="35"/>
      <c r="O76" s="35"/>
      <c r="P76" s="35"/>
      <c r="Q76" s="35"/>
      <c r="R76" s="35"/>
      <c r="S76" s="36"/>
    </row>
    <row r="77" spans="1:28">
      <c r="A77" s="27"/>
      <c r="B77" s="28"/>
      <c r="C77" s="28"/>
      <c r="D77" s="28"/>
      <c r="E77" s="28"/>
      <c r="F77" s="28"/>
      <c r="G77" s="28"/>
      <c r="H77" s="28"/>
      <c r="I77" s="28"/>
      <c r="J77" s="28"/>
      <c r="L77" s="35"/>
      <c r="M77" s="35"/>
      <c r="N77" s="35"/>
      <c r="O77" s="35"/>
      <c r="P77" s="35"/>
      <c r="Q77" s="35"/>
      <c r="R77" s="35"/>
      <c r="S77" s="36"/>
    </row>
    <row r="78" spans="1:28">
      <c r="A78" s="27"/>
      <c r="B78" s="28"/>
      <c r="C78" s="28"/>
      <c r="D78" s="28"/>
      <c r="E78" s="28"/>
      <c r="F78" s="28"/>
      <c r="G78" s="28"/>
      <c r="H78" s="28"/>
      <c r="I78" s="28"/>
      <c r="J78" s="28"/>
      <c r="L78" s="35"/>
      <c r="M78" s="35"/>
      <c r="N78" s="35"/>
      <c r="O78" s="35"/>
      <c r="P78" s="35"/>
      <c r="Q78" s="35"/>
      <c r="R78" s="35"/>
      <c r="S78" s="36"/>
    </row>
    <row r="79" spans="1:28">
      <c r="A79" s="27"/>
      <c r="B79" s="28"/>
      <c r="C79" s="28"/>
      <c r="D79" s="28"/>
      <c r="E79" s="28"/>
      <c r="F79" s="28"/>
      <c r="G79" s="28"/>
      <c r="H79" s="28"/>
      <c r="I79" s="28"/>
      <c r="J79" s="28"/>
      <c r="L79" s="35"/>
      <c r="M79" s="35"/>
      <c r="N79" s="35"/>
      <c r="O79" s="35"/>
      <c r="P79" s="35"/>
      <c r="Q79" s="35"/>
      <c r="R79" s="35"/>
      <c r="S79" s="36"/>
    </row>
    <row r="80" spans="1:28">
      <c r="A80" s="27"/>
      <c r="B80" s="28"/>
      <c r="C80" s="28"/>
      <c r="D80" s="28"/>
      <c r="E80" s="28"/>
      <c r="F80" s="28"/>
      <c r="G80" s="28"/>
      <c r="H80" s="28"/>
      <c r="I80" s="28"/>
      <c r="J80" s="28"/>
      <c r="L80" s="35"/>
      <c r="M80" s="35"/>
      <c r="N80" s="35"/>
      <c r="O80" s="35"/>
      <c r="P80" s="35"/>
      <c r="Q80" s="35"/>
      <c r="R80" s="35"/>
      <c r="S80" s="36"/>
    </row>
    <row r="81" spans="1:19">
      <c r="A81" s="27"/>
      <c r="B81" s="28"/>
      <c r="C81" s="28"/>
      <c r="D81" s="28"/>
      <c r="E81" s="28"/>
      <c r="F81" s="28"/>
      <c r="G81" s="28"/>
      <c r="H81" s="28"/>
      <c r="I81" s="28"/>
      <c r="J81" s="28"/>
      <c r="L81" s="35"/>
      <c r="M81" s="35"/>
      <c r="N81" s="35"/>
      <c r="O81" s="35"/>
      <c r="P81" s="35"/>
      <c r="Q81" s="35"/>
      <c r="R81" s="35"/>
      <c r="S81" s="36"/>
    </row>
    <row r="82" spans="1:19">
      <c r="A82" s="27"/>
      <c r="B82" s="28"/>
      <c r="C82" s="28"/>
      <c r="D82" s="28"/>
      <c r="E82" s="28"/>
      <c r="F82" s="28"/>
      <c r="G82" s="28"/>
      <c r="H82" s="28"/>
      <c r="I82" s="28"/>
      <c r="J82" s="28"/>
      <c r="L82" s="35"/>
      <c r="M82" s="35"/>
      <c r="N82" s="35"/>
      <c r="O82" s="35"/>
      <c r="P82" s="35"/>
      <c r="Q82" s="35"/>
      <c r="R82" s="35"/>
      <c r="S82" s="36"/>
    </row>
    <row r="83" spans="1:19">
      <c r="A83" s="27"/>
      <c r="B83" s="28"/>
      <c r="C83" s="28"/>
      <c r="D83" s="28"/>
      <c r="E83" s="28"/>
      <c r="F83" s="28"/>
      <c r="G83" s="28"/>
      <c r="H83" s="28"/>
      <c r="I83" s="28"/>
      <c r="J83" s="28"/>
      <c r="L83" s="35"/>
      <c r="M83" s="35"/>
      <c r="N83" s="35"/>
      <c r="O83" s="35"/>
      <c r="P83" s="35"/>
      <c r="Q83" s="35"/>
      <c r="R83" s="35"/>
      <c r="S83" s="36"/>
    </row>
    <row r="84" spans="1:19">
      <c r="A84" s="27"/>
      <c r="B84" s="28"/>
      <c r="C84" s="28"/>
      <c r="D84" s="28"/>
      <c r="E84" s="28"/>
      <c r="F84" s="28"/>
      <c r="G84" s="28"/>
      <c r="H84" s="28"/>
      <c r="I84" s="28"/>
      <c r="J84" s="28"/>
      <c r="L84" s="35"/>
      <c r="M84" s="35"/>
      <c r="N84" s="35"/>
      <c r="O84" s="35"/>
      <c r="P84" s="35"/>
      <c r="Q84" s="35"/>
      <c r="R84" s="35"/>
      <c r="S84" s="3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7:T84"/>
  <sheetViews>
    <sheetView zoomScale="75" workbookViewId="0">
      <pane xSplit="1" ySplit="13" topLeftCell="B14" activePane="bottomRight" state="frozen"/>
      <selection pane="topRight" activeCell="B1" sqref="B1"/>
      <selection pane="bottomLeft" activeCell="A5" sqref="A5"/>
      <selection pane="bottomRight" activeCell="M14" sqref="M14"/>
    </sheetView>
  </sheetViews>
  <sheetFormatPr defaultRowHeight="13.2"/>
  <sheetData>
    <row r="7" spans="1:20">
      <c r="D7" s="1" t="s">
        <v>146</v>
      </c>
    </row>
    <row r="8" spans="1:20">
      <c r="D8" s="88" t="s">
        <v>145</v>
      </c>
      <c r="E8" s="128">
        <f>graphs!F11</f>
        <v>0.2</v>
      </c>
      <c r="F8" s="128">
        <f>graphs!F12</f>
        <v>0.12</v>
      </c>
      <c r="G8" s="128">
        <f>graphs!F13</f>
        <v>0.12</v>
      </c>
      <c r="H8" s="128">
        <f>graphs!F14</f>
        <v>0.11</v>
      </c>
      <c r="I8" s="128">
        <f>graphs!F15</f>
        <v>0.1</v>
      </c>
    </row>
    <row r="9" spans="1:20">
      <c r="D9" s="65">
        <f>MAX(B14:B25)</f>
        <v>39246</v>
      </c>
      <c r="E9" s="129">
        <f>E8*$D$9</f>
        <v>7849.2000000000007</v>
      </c>
      <c r="F9" s="129">
        <f>F8*$D$9</f>
        <v>4709.5199999999995</v>
      </c>
      <c r="G9" s="129">
        <f>G8*$D$9</f>
        <v>4709.5199999999995</v>
      </c>
      <c r="H9" s="129">
        <f>H8*$D$9</f>
        <v>4317.0600000000004</v>
      </c>
      <c r="I9" s="129">
        <f>I8*$D$9</f>
        <v>3924.6000000000004</v>
      </c>
    </row>
    <row r="10" spans="1:20">
      <c r="F10" s="64"/>
      <c r="G10" s="64"/>
      <c r="H10" s="117"/>
    </row>
    <row r="11" spans="1:20">
      <c r="J11" s="21"/>
      <c r="K11" s="21"/>
      <c r="R11" s="21" t="s">
        <v>135</v>
      </c>
      <c r="S11" s="15">
        <f ca="1">AVERAGE(S14:S73)</f>
        <v>53.631550655938113</v>
      </c>
    </row>
    <row r="12" spans="1:20">
      <c r="B12" s="6" t="s">
        <v>6</v>
      </c>
      <c r="C12" s="7"/>
      <c r="D12" s="7"/>
      <c r="E12" s="8"/>
      <c r="F12" s="8"/>
      <c r="G12" s="8"/>
      <c r="H12" s="8"/>
      <c r="I12" s="8"/>
      <c r="J12" s="9"/>
      <c r="K12" s="2"/>
      <c r="L12" s="6" t="s">
        <v>5</v>
      </c>
      <c r="M12" s="7"/>
      <c r="N12" s="7"/>
      <c r="O12" s="7"/>
      <c r="P12" s="7"/>
      <c r="Q12" s="7"/>
      <c r="R12" s="7"/>
      <c r="S12" s="14"/>
      <c r="T12" s="1"/>
    </row>
    <row r="13" spans="1:20" ht="13.8" thickBot="1">
      <c r="A13" s="5" t="s">
        <v>1</v>
      </c>
      <c r="B13" s="16" t="s">
        <v>0</v>
      </c>
      <c r="C13" s="20" t="s">
        <v>55</v>
      </c>
      <c r="D13" s="110" t="s">
        <v>56</v>
      </c>
      <c r="E13" s="20" t="s">
        <v>16</v>
      </c>
      <c r="F13" s="20" t="s">
        <v>17</v>
      </c>
      <c r="G13" s="20" t="s">
        <v>18</v>
      </c>
      <c r="H13" s="20" t="s">
        <v>132</v>
      </c>
      <c r="I13" s="20" t="s">
        <v>134</v>
      </c>
      <c r="J13" s="17" t="s">
        <v>19</v>
      </c>
      <c r="K13" s="5"/>
      <c r="L13" s="16" t="s">
        <v>4</v>
      </c>
      <c r="M13" s="20" t="s">
        <v>16</v>
      </c>
      <c r="N13" s="20" t="s">
        <v>17</v>
      </c>
      <c r="O13" s="20" t="s">
        <v>18</v>
      </c>
      <c r="P13" s="20" t="s">
        <v>132</v>
      </c>
      <c r="Q13" s="20" t="s">
        <v>134</v>
      </c>
      <c r="R13" s="17" t="s">
        <v>19</v>
      </c>
      <c r="S13" s="19" t="s">
        <v>20</v>
      </c>
    </row>
    <row r="14" spans="1:20">
      <c r="A14" s="27">
        <v>36892</v>
      </c>
      <c r="B14" s="67">
        <v>29197</v>
      </c>
      <c r="C14" s="10">
        <f>_udcgen1999!L13</f>
        <v>9788.0659463082648</v>
      </c>
      <c r="D14" s="111">
        <f t="shared" ref="D14:D45" si="0">B14-C14</f>
        <v>19408.934053691737</v>
      </c>
      <c r="E14" s="10">
        <f t="shared" ref="E14:E25" si="1">MAX(0,MIN($E$9,$D14))</f>
        <v>7849.2000000000007</v>
      </c>
      <c r="F14" s="10">
        <f>MAX(0,MIN($F$9,$D14-SUM($E14:E14)))</f>
        <v>4709.5199999999995</v>
      </c>
      <c r="G14" s="10">
        <f>MAX(0,MIN($G$9,$D14-SUM($E14:F14)))</f>
        <v>4709.5199999999995</v>
      </c>
      <c r="H14" s="10">
        <f>(MONTH($A14)&gt;=5)*(MONTH($A14)&lt;=9)*MAX(0,MIN($H$9,$D14-SUM($E14:G14)))</f>
        <v>0</v>
      </c>
      <c r="I14" s="10">
        <f>(MONTH($A14)&gt;=7)*(MONTH($A14)&lt;=9)*MAX(0,MIN($I$9,$D14-SUM($E14:H14)))</f>
        <v>0</v>
      </c>
      <c r="J14" s="66">
        <f>MAX(0,$D14-SUM($E14:I14))</f>
        <v>2140.6940536917355</v>
      </c>
      <c r="L14" s="29">
        <f>PeakMonthlyAvg!$L$9</f>
        <v>55</v>
      </c>
      <c r="M14" s="30">
        <f ca="1">CALC!$P$10</f>
        <v>47.252892868019053</v>
      </c>
      <c r="N14" s="30">
        <f ca="1">CALC!$P$9</f>
        <v>56.918963135196762</v>
      </c>
      <c r="O14" s="30">
        <f t="array" aca="1" ref="O14" ca="1">SUM((YEAR($A14)=CALC!$A$4:$A$10)*CALC!$P$4:$P$10)</f>
        <v>104.89345810652084</v>
      </c>
      <c r="P14" s="30">
        <f ca="1">CALC!$R$9</f>
        <v>56.799504645609915</v>
      </c>
      <c r="Q14" s="30">
        <f ca="1">CALC!$N$9</f>
        <v>64.011539744045166</v>
      </c>
      <c r="R14" s="30">
        <f>CALC!U18</f>
        <v>182.98387096774192</v>
      </c>
      <c r="S14" s="31">
        <f t="array" aca="1" ref="S14" ca="1">SUM(C14*L14+SUM(E14:J14*M14:R14))/$B14</f>
        <v>70.658367377985556</v>
      </c>
      <c r="T14" s="35"/>
    </row>
    <row r="15" spans="1:20">
      <c r="A15" s="27">
        <v>36923</v>
      </c>
      <c r="B15" s="67">
        <v>28874</v>
      </c>
      <c r="C15" s="10">
        <f>_udcgen1999!L14</f>
        <v>10258.212730190735</v>
      </c>
      <c r="D15" s="111">
        <f t="shared" si="0"/>
        <v>18615.787269809265</v>
      </c>
      <c r="E15" s="10">
        <f t="shared" si="1"/>
        <v>7849.2000000000007</v>
      </c>
      <c r="F15" s="10">
        <f>MAX(0,MIN($F$9,$D15-SUM($E15:E15)))</f>
        <v>4709.5199999999995</v>
      </c>
      <c r="G15" s="10">
        <f>MAX(0,MIN($G$9,$D15-SUM($E15:F15)))</f>
        <v>4709.5199999999995</v>
      </c>
      <c r="H15" s="10">
        <f>(MONTH($A15)&gt;=5)*(MONTH($A15)&lt;=9)*MAX(0,MIN($H$9,$D15-SUM($E15:G15)))</f>
        <v>0</v>
      </c>
      <c r="I15" s="10">
        <f>(MONTH($A15)&gt;=7)*(MONTH($A15)&lt;=9)*MAX(0,MIN($I$9,$D15-SUM($E15:H15)))</f>
        <v>0</v>
      </c>
      <c r="J15" s="11">
        <f>MAX(0,$D15-SUM($E15:I15))</f>
        <v>1347.5472698092635</v>
      </c>
      <c r="L15" s="29">
        <f>PeakMonthlyAvg!$L$9</f>
        <v>55</v>
      </c>
      <c r="M15" s="30">
        <f ca="1">CALC!$P$10</f>
        <v>47.252892868019053</v>
      </c>
      <c r="N15" s="30">
        <f ca="1">CALC!$P$9</f>
        <v>56.918963135196762</v>
      </c>
      <c r="O15" s="30">
        <f t="array" aca="1" ref="O15" ca="1">SUM((YEAR($A15)=CALC!$A$4:$A$10)*CALC!$P$4:$P$10)</f>
        <v>104.89345810652084</v>
      </c>
      <c r="P15" s="30">
        <f ca="1">CALC!$R$9</f>
        <v>56.799504645609915</v>
      </c>
      <c r="Q15" s="30">
        <f ca="1">CALC!$N$9</f>
        <v>64.011539744045166</v>
      </c>
      <c r="R15" s="30">
        <f>CALC!U19</f>
        <v>141.64285714285714</v>
      </c>
      <c r="S15" s="31">
        <f t="array" aca="1" ref="S15" ca="1">SUM(C15*L15+SUM(E15:J15*M15:R15))/$B15</f>
        <v>65.388529001083327</v>
      </c>
    </row>
    <row r="16" spans="1:20">
      <c r="A16" s="27">
        <v>36951</v>
      </c>
      <c r="B16" s="67">
        <v>29893</v>
      </c>
      <c r="C16" s="10">
        <f>_udcgen1999!L15</f>
        <v>10546.379316003595</v>
      </c>
      <c r="D16" s="111">
        <f t="shared" si="0"/>
        <v>19346.620683996407</v>
      </c>
      <c r="E16" s="10">
        <f t="shared" si="1"/>
        <v>7849.2000000000007</v>
      </c>
      <c r="F16" s="10">
        <f>MAX(0,MIN($F$9,$D16-SUM($E16:E16)))</f>
        <v>4709.5199999999995</v>
      </c>
      <c r="G16" s="10">
        <f>MAX(0,MIN($G$9,$D16-SUM($E16:F16)))</f>
        <v>4709.5199999999995</v>
      </c>
      <c r="H16" s="10">
        <f>(MONTH($A16)&gt;=5)*(MONTH($A16)&lt;=9)*MAX(0,MIN($H$9,$D16-SUM($E16:G16)))</f>
        <v>0</v>
      </c>
      <c r="I16" s="10">
        <f>(MONTH($A16)&gt;=7)*(MONTH($A16)&lt;=9)*MAX(0,MIN($I$9,$D16-SUM($E16:H16)))</f>
        <v>0</v>
      </c>
      <c r="J16" s="11">
        <f>MAX(0,$D16-SUM($E16:I16))</f>
        <v>2078.3806839964054</v>
      </c>
      <c r="L16" s="29">
        <f>PeakMonthlyAvg!$L$9</f>
        <v>55</v>
      </c>
      <c r="M16" s="30">
        <f ca="1">CALC!$P$10</f>
        <v>47.252892868019053</v>
      </c>
      <c r="N16" s="30">
        <f ca="1">CALC!$P$9</f>
        <v>56.918963135196762</v>
      </c>
      <c r="O16" s="30">
        <f t="array" aca="1" ref="O16" ca="1">SUM((YEAR($A16)=CALC!$A$4:$A$10)*CALC!$P$4:$P$10)</f>
        <v>104.89345810652084</v>
      </c>
      <c r="P16" s="30">
        <f ca="1">CALC!$R$9</f>
        <v>56.799504645609915</v>
      </c>
      <c r="Q16" s="30">
        <f ca="1">CALC!$N$9</f>
        <v>64.011539744045166</v>
      </c>
      <c r="R16" s="30">
        <f>CALC!U20</f>
        <v>136.16129032258064</v>
      </c>
      <c r="S16" s="31">
        <f t="array" aca="1" ref="S16" ca="1">SUM(C16*L16+SUM(E16:J16*M16:R16))/$B16</f>
        <v>66.771555176149093</v>
      </c>
    </row>
    <row r="17" spans="1:19">
      <c r="A17" s="27">
        <v>36982</v>
      </c>
      <c r="B17" s="67">
        <v>28426</v>
      </c>
      <c r="C17" s="10">
        <f>_udcgen1999!L16</f>
        <v>10781.859000004699</v>
      </c>
      <c r="D17" s="111">
        <f t="shared" si="0"/>
        <v>17644.140999995303</v>
      </c>
      <c r="E17" s="10">
        <f t="shared" si="1"/>
        <v>7849.2000000000007</v>
      </c>
      <c r="F17" s="10">
        <f>MAX(0,MIN($F$9,$D17-SUM($E17:E17)))</f>
        <v>4709.5199999999995</v>
      </c>
      <c r="G17" s="10">
        <f>MAX(0,MIN($G$9,$D17-SUM($E17:F17)))</f>
        <v>4709.5199999999995</v>
      </c>
      <c r="H17" s="10">
        <f>(MONTH($A17)&gt;=5)*(MONTH($A17)&lt;=9)*MAX(0,MIN($H$9,$D17-SUM($E17:G17)))</f>
        <v>0</v>
      </c>
      <c r="I17" s="10">
        <f>(MONTH($A17)&gt;=7)*(MONTH($A17)&lt;=9)*MAX(0,MIN($I$9,$D17-SUM($E17:H17)))</f>
        <v>0</v>
      </c>
      <c r="J17" s="11">
        <f>MAX(0,$D17-SUM($E17:I17))</f>
        <v>375.90099999530139</v>
      </c>
      <c r="L17" s="29">
        <f>PeakMonthlyAvg!$L$9</f>
        <v>55</v>
      </c>
      <c r="M17" s="30">
        <f ca="1">CALC!$P$10</f>
        <v>47.252892868019053</v>
      </c>
      <c r="N17" s="30">
        <f ca="1">CALC!$P$9</f>
        <v>56.918963135196762</v>
      </c>
      <c r="O17" s="30">
        <f t="array" aca="1" ref="O17" ca="1">SUM((YEAR($A17)=CALC!$A$4:$A$10)*CALC!$P$4:$P$10)</f>
        <v>104.89345810652084</v>
      </c>
      <c r="P17" s="30">
        <f ca="1">CALC!$R$9</f>
        <v>56.799504645609915</v>
      </c>
      <c r="Q17" s="30">
        <f ca="1">CALC!$N$9</f>
        <v>64.011539744045166</v>
      </c>
      <c r="R17" s="30">
        <f>CALC!U21</f>
        <v>76.791666666666657</v>
      </c>
      <c r="S17" s="31">
        <f t="array" aca="1" ref="S17" ca="1">SUM(C17*L17+SUM(E17:J17*M17:R17))/$B17</f>
        <v>61.733080633135629</v>
      </c>
    </row>
    <row r="18" spans="1:19">
      <c r="A18" s="27">
        <v>37012</v>
      </c>
      <c r="B18" s="67">
        <v>35437</v>
      </c>
      <c r="C18" s="10">
        <f>_udcgen1999!L17</f>
        <v>10910.298676134951</v>
      </c>
      <c r="D18" s="111">
        <f t="shared" si="0"/>
        <v>24526.701323865047</v>
      </c>
      <c r="E18" s="10">
        <f t="shared" si="1"/>
        <v>7849.2000000000007</v>
      </c>
      <c r="F18" s="10">
        <f>MAX(0,MIN($F$9,$D18-SUM($E18:E18)))</f>
        <v>4709.5199999999995</v>
      </c>
      <c r="G18" s="10">
        <f>MAX(0,MIN($G$9,$D18-SUM($E18:F18)))</f>
        <v>4709.5199999999995</v>
      </c>
      <c r="H18" s="10">
        <f>(MONTH($A18)&gt;=5)*(MONTH($A18)&lt;=9)*MAX(0,MIN($H$9,$D18-SUM($E18:G18)))</f>
        <v>4317.0600000000004</v>
      </c>
      <c r="I18" s="10">
        <f>(MONTH($A18)&gt;=7)*(MONTH($A18)&lt;=9)*MAX(0,MIN($I$9,$D18-SUM($E18:H18)))</f>
        <v>0</v>
      </c>
      <c r="J18" s="11">
        <f>MAX(0,$D18-SUM($E18:I18))</f>
        <v>2941.4013238650441</v>
      </c>
      <c r="L18" s="29">
        <f>PeakMonthlyAvg!$L$9</f>
        <v>55</v>
      </c>
      <c r="M18" s="30">
        <f ca="1">CALC!$P$10</f>
        <v>47.252892868019053</v>
      </c>
      <c r="N18" s="30">
        <f ca="1">CALC!$P$9</f>
        <v>56.918963135196762</v>
      </c>
      <c r="O18" s="30">
        <f t="array" aca="1" ref="O18" ca="1">SUM((YEAR($A18)=CALC!$A$4:$A$10)*CALC!$P$4:$P$10)</f>
        <v>104.89345810652084</v>
      </c>
      <c r="P18" s="30">
        <f ca="1">CALC!$R$9</f>
        <v>56.799504645609915</v>
      </c>
      <c r="Q18" s="30">
        <f ca="1">CALC!$N$9</f>
        <v>64.011539744045166</v>
      </c>
      <c r="R18" s="30">
        <f>CALC!U22</f>
        <v>74.072580645161295</v>
      </c>
      <c r="S18" s="31">
        <f t="array" aca="1" ref="S18" ca="1">SUM(C18*L18+SUM(E18:J18*M18:R18))/$B18</f>
        <v>61.972139974335448</v>
      </c>
    </row>
    <row r="19" spans="1:19">
      <c r="A19" s="27">
        <v>37043</v>
      </c>
      <c r="B19" s="67">
        <v>35431</v>
      </c>
      <c r="C19" s="10">
        <f>_udcgen1999!L18</f>
        <v>12685.538794168846</v>
      </c>
      <c r="D19" s="111">
        <f t="shared" si="0"/>
        <v>22745.461205831154</v>
      </c>
      <c r="E19" s="10">
        <f t="shared" si="1"/>
        <v>7849.2000000000007</v>
      </c>
      <c r="F19" s="10">
        <f>MAX(0,MIN($F$9,$D19-SUM($E19:E19)))</f>
        <v>4709.5199999999995</v>
      </c>
      <c r="G19" s="10">
        <f>MAX(0,MIN($G$9,$D19-SUM($E19:F19)))</f>
        <v>4709.5199999999995</v>
      </c>
      <c r="H19" s="10">
        <f>(MONTH($A19)&gt;=5)*(MONTH($A19)&lt;=9)*MAX(0,MIN($H$9,$D19-SUM($E19:G19)))</f>
        <v>4317.0600000000004</v>
      </c>
      <c r="I19" s="10">
        <f>(MONTH($A19)&gt;=7)*(MONTH($A19)&lt;=9)*MAX(0,MIN($I$9,$D19-SUM($E19:H19)))</f>
        <v>0</v>
      </c>
      <c r="J19" s="11">
        <f>MAX(0,$D19-SUM($E19:I19))</f>
        <v>1160.1612058311512</v>
      </c>
      <c r="L19" s="29">
        <f>PeakMonthlyAvg!$L$9</f>
        <v>55</v>
      </c>
      <c r="M19" s="30">
        <f ca="1">CALC!$P$10</f>
        <v>47.252892868019053</v>
      </c>
      <c r="N19" s="30">
        <f ca="1">CALC!$P$9</f>
        <v>56.918963135196762</v>
      </c>
      <c r="O19" s="30">
        <f t="array" aca="1" ref="O19" ca="1">SUM((YEAR($A19)=CALC!$A$4:$A$10)*CALC!$P$4:$P$10)</f>
        <v>104.89345810652084</v>
      </c>
      <c r="P19" s="30">
        <f ca="1">CALC!$R$9</f>
        <v>56.799504645609915</v>
      </c>
      <c r="Q19" s="30">
        <f ca="1">CALC!$N$9</f>
        <v>64.011539744045166</v>
      </c>
      <c r="R19" s="30">
        <f>CALC!U23</f>
        <v>75.533333333333331</v>
      </c>
      <c r="S19" s="31">
        <f t="array" aca="1" ref="S19" ca="1">SUM(C19*L19+SUM(E19:J19*M19:R19))/$B19</f>
        <v>61.062306654372115</v>
      </c>
    </row>
    <row r="20" spans="1:19">
      <c r="A20" s="27">
        <v>37073</v>
      </c>
      <c r="B20" s="67">
        <v>38087</v>
      </c>
      <c r="C20" s="10">
        <f>_udcgen1999!L19</f>
        <v>11898.855738594659</v>
      </c>
      <c r="D20" s="111">
        <f t="shared" si="0"/>
        <v>26188.144261405341</v>
      </c>
      <c r="E20" s="10">
        <f t="shared" si="1"/>
        <v>7849.2000000000007</v>
      </c>
      <c r="F20" s="10">
        <f>MAX(0,MIN($F$9,$D20-SUM($E20:E20)))</f>
        <v>4709.5199999999995</v>
      </c>
      <c r="G20" s="10">
        <f>MAX(0,MIN($G$9,$D20-SUM($E20:F20)))</f>
        <v>4709.5199999999995</v>
      </c>
      <c r="H20" s="10">
        <f>(MONTH($A20)&gt;=5)*(MONTH($A20)&lt;=9)*MAX(0,MIN($H$9,$D20-SUM($E20:G20)))</f>
        <v>4317.0600000000004</v>
      </c>
      <c r="I20" s="10">
        <f>(MONTH($A20)&gt;=7)*(MONTH($A20)&lt;=9)*MAX(0,MIN($I$9,$D20-SUM($E20:H20)))</f>
        <v>3924.6000000000004</v>
      </c>
      <c r="J20" s="11">
        <f>MAX(0,$D20-SUM($E20:I20))</f>
        <v>678.24426140533978</v>
      </c>
      <c r="L20" s="29">
        <f>PeakMonthlyAvg!$L$9</f>
        <v>55</v>
      </c>
      <c r="M20" s="30">
        <f ca="1">CALC!$P$10</f>
        <v>47.252892868019053</v>
      </c>
      <c r="N20" s="30">
        <f ca="1">CALC!$P$9</f>
        <v>56.918963135196762</v>
      </c>
      <c r="O20" s="30">
        <f t="array" aca="1" ref="O20" ca="1">SUM((YEAR($A20)=CALC!$A$4:$A$10)*CALC!$P$4:$P$10)</f>
        <v>104.89345810652084</v>
      </c>
      <c r="P20" s="30">
        <f ca="1">CALC!$R$9</f>
        <v>56.799504645609915</v>
      </c>
      <c r="Q20" s="30">
        <f ca="1">CALC!$N$9</f>
        <v>64.011539744045166</v>
      </c>
      <c r="R20" s="30">
        <f>CALC!U24</f>
        <v>108</v>
      </c>
      <c r="S20" s="31">
        <f t="array" aca="1" ref="S20" ca="1">SUM(C20*L20+SUM(E20:J20*M20:R20))/$B20</f>
        <v>61.886476883064788</v>
      </c>
    </row>
    <row r="21" spans="1:19">
      <c r="A21" s="27">
        <v>37104</v>
      </c>
      <c r="B21" s="67">
        <v>39246</v>
      </c>
      <c r="C21" s="10">
        <f>_udcgen1999!L20</f>
        <v>11420.083058318183</v>
      </c>
      <c r="D21" s="111">
        <f t="shared" si="0"/>
        <v>27825.916941681819</v>
      </c>
      <c r="E21" s="10">
        <f t="shared" si="1"/>
        <v>7849.2000000000007</v>
      </c>
      <c r="F21" s="10">
        <f>MAX(0,MIN($F$9,$D21-SUM($E21:E21)))</f>
        <v>4709.5199999999995</v>
      </c>
      <c r="G21" s="10">
        <f>MAX(0,MIN($G$9,$D21-SUM($E21:F21)))</f>
        <v>4709.5199999999995</v>
      </c>
      <c r="H21" s="10">
        <f>(MONTH($A21)&gt;=5)*(MONTH($A21)&lt;=9)*MAX(0,MIN($H$9,$D21-SUM($E21:G21)))</f>
        <v>4317.0600000000004</v>
      </c>
      <c r="I21" s="10">
        <f>(MONTH($A21)&gt;=7)*(MONTH($A21)&lt;=9)*MAX(0,MIN($I$9,$D21-SUM($E21:H21)))</f>
        <v>3924.6000000000004</v>
      </c>
      <c r="J21" s="11">
        <f>MAX(0,$D21-SUM($E21:I21))</f>
        <v>2316.0169416818171</v>
      </c>
      <c r="L21" s="29">
        <f>PeakMonthlyAvg!$L$9</f>
        <v>55</v>
      </c>
      <c r="M21" s="30">
        <f ca="1">CALC!$P$10</f>
        <v>47.252892868019053</v>
      </c>
      <c r="N21" s="30">
        <f ca="1">CALC!$P$9</f>
        <v>56.918963135196762</v>
      </c>
      <c r="O21" s="30">
        <f t="array" aca="1" ref="O21" ca="1">SUM((YEAR($A21)=CALC!$A$4:$A$10)*CALC!$P$4:$P$10)</f>
        <v>104.89345810652084</v>
      </c>
      <c r="P21" s="30">
        <f ca="1">CALC!$R$9</f>
        <v>56.799504645609915</v>
      </c>
      <c r="Q21" s="30">
        <f ca="1">CALC!$N$9</f>
        <v>64.011539744045166</v>
      </c>
      <c r="R21" s="30">
        <f>CALC!U25</f>
        <v>108.6774193548387</v>
      </c>
      <c r="S21" s="31">
        <f t="array" aca="1" ref="S21" ca="1">SUM(C21*L21+SUM(E21:J21*M21:R21))/$B21</f>
        <v>63.934824231829261</v>
      </c>
    </row>
    <row r="22" spans="1:19">
      <c r="A22" s="27">
        <v>37135</v>
      </c>
      <c r="B22" s="67">
        <v>37628</v>
      </c>
      <c r="C22" s="10">
        <f>_udcgen1999!L21</f>
        <v>11552.727930455807</v>
      </c>
      <c r="D22" s="111">
        <f t="shared" si="0"/>
        <v>26075.272069544193</v>
      </c>
      <c r="E22" s="10">
        <f t="shared" si="1"/>
        <v>7849.2000000000007</v>
      </c>
      <c r="F22" s="10">
        <f>MAX(0,MIN($F$9,$D22-SUM($E22:E22)))</f>
        <v>4709.5199999999995</v>
      </c>
      <c r="G22" s="10">
        <f>MAX(0,MIN($G$9,$D22-SUM($E22:F22)))</f>
        <v>4709.5199999999995</v>
      </c>
      <c r="H22" s="10">
        <f>(MONTH($A22)&gt;=5)*(MONTH($A22)&lt;=9)*MAX(0,MIN($H$9,$D22-SUM($E22:G22)))</f>
        <v>4317.0600000000004</v>
      </c>
      <c r="I22" s="10">
        <f>(MONTH($A22)&gt;=7)*(MONTH($A22)&lt;=9)*MAX(0,MIN($I$9,$D22-SUM($E22:H22)))</f>
        <v>3924.6000000000004</v>
      </c>
      <c r="J22" s="11">
        <f>MAX(0,$D22-SUM($E22:I22))</f>
        <v>565.37206954419162</v>
      </c>
      <c r="L22" s="29">
        <f>PeakMonthlyAvg!$L$9</f>
        <v>55</v>
      </c>
      <c r="M22" s="30">
        <f ca="1">CALC!$P$10</f>
        <v>47.252892868019053</v>
      </c>
      <c r="N22" s="30">
        <f ca="1">CALC!$P$9</f>
        <v>56.918963135196762</v>
      </c>
      <c r="O22" s="30">
        <f t="array" aca="1" ref="O22" ca="1">SUM((YEAR($A22)=CALC!$A$4:$A$10)*CALC!$P$4:$P$10)</f>
        <v>104.89345810652084</v>
      </c>
      <c r="P22" s="30">
        <f ca="1">CALC!$R$9</f>
        <v>56.799504645609915</v>
      </c>
      <c r="Q22" s="30">
        <f ca="1">CALC!$N$9</f>
        <v>64.011539744045166</v>
      </c>
      <c r="R22" s="30">
        <f>CALC!U26</f>
        <v>107.80000000000001</v>
      </c>
      <c r="S22" s="31">
        <f t="array" aca="1" ref="S22" ca="1">SUM(C22*L22+SUM(E22:J22*M22:R22))/$B22</f>
        <v>61.808492198967215</v>
      </c>
    </row>
    <row r="23" spans="1:19">
      <c r="A23" s="27">
        <v>37165</v>
      </c>
      <c r="B23" s="67">
        <v>32596</v>
      </c>
      <c r="C23" s="10">
        <f>_udcgen1999!L22</f>
        <v>9907.7052310606032</v>
      </c>
      <c r="D23" s="111">
        <f t="shared" si="0"/>
        <v>22688.294768939399</v>
      </c>
      <c r="E23" s="10">
        <f t="shared" si="1"/>
        <v>7849.2000000000007</v>
      </c>
      <c r="F23" s="10">
        <f>MAX(0,MIN($F$9,$D23-SUM($E23:E23)))</f>
        <v>4709.5199999999995</v>
      </c>
      <c r="G23" s="10">
        <f>MAX(0,MIN($G$9,$D23-SUM($E23:F23)))</f>
        <v>4709.5199999999995</v>
      </c>
      <c r="H23" s="10">
        <f>(MONTH($A23)&gt;=5)*(MONTH($A23)&lt;=9)*MAX(0,MIN($H$9,$D23-SUM($E23:G23)))</f>
        <v>0</v>
      </c>
      <c r="I23" s="10">
        <f>(MONTH($A23)&gt;=7)*(MONTH($A23)&lt;=9)*MAX(0,MIN($I$9,$D23-SUM($E23:H23)))</f>
        <v>0</v>
      </c>
      <c r="J23" s="11">
        <f>MAX(0,$D23-SUM($E23:I23))</f>
        <v>5420.054768939397</v>
      </c>
      <c r="L23" s="29">
        <f>PeakMonthlyAvg!$L$9</f>
        <v>55</v>
      </c>
      <c r="M23" s="30">
        <f ca="1">CALC!$P$10</f>
        <v>47.252892868019053</v>
      </c>
      <c r="N23" s="30">
        <f ca="1">CALC!$P$9</f>
        <v>56.918963135196762</v>
      </c>
      <c r="O23" s="30">
        <f t="array" aca="1" ref="O23" ca="1">SUM((YEAR($A23)=CALC!$A$4:$A$10)*CALC!$P$4:$P$10)</f>
        <v>104.89345810652084</v>
      </c>
      <c r="P23" s="30">
        <f ca="1">CALC!$R$9</f>
        <v>56.799504645609915</v>
      </c>
      <c r="Q23" s="30">
        <f ca="1">CALC!$N$9</f>
        <v>64.011539744045166</v>
      </c>
      <c r="R23" s="30">
        <f>CALC!U27</f>
        <v>82.451612903225794</v>
      </c>
      <c r="S23" s="31">
        <f t="array" aca="1" ref="S23" ca="1">SUM(C23*L23+SUM(E23:J23*M23:R23))/$B23</f>
        <v>65.185062161527682</v>
      </c>
    </row>
    <row r="24" spans="1:19">
      <c r="A24" s="27">
        <v>37196</v>
      </c>
      <c r="B24" s="67">
        <v>29621</v>
      </c>
      <c r="C24" s="10">
        <f>_udcgen1999!L23</f>
        <v>10325.259565816441</v>
      </c>
      <c r="D24" s="111">
        <f t="shared" si="0"/>
        <v>19295.740434183557</v>
      </c>
      <c r="E24" s="10">
        <f t="shared" si="1"/>
        <v>7849.2000000000007</v>
      </c>
      <c r="F24" s="10">
        <f>MAX(0,MIN($F$9,$D24-SUM($E24:E24)))</f>
        <v>4709.5199999999995</v>
      </c>
      <c r="G24" s="10">
        <f>MAX(0,MIN($G$9,$D24-SUM($E24:F24)))</f>
        <v>4709.5199999999995</v>
      </c>
      <c r="H24" s="10">
        <f>(MONTH($A24)&gt;=5)*(MONTH($A24)&lt;=9)*MAX(0,MIN($H$9,$D24-SUM($E24:G24)))</f>
        <v>0</v>
      </c>
      <c r="I24" s="10">
        <f>(MONTH($A24)&gt;=7)*(MONTH($A24)&lt;=9)*MAX(0,MIN($I$9,$D24-SUM($E24:H24)))</f>
        <v>0</v>
      </c>
      <c r="J24" s="11">
        <f>MAX(0,$D24-SUM($E24:I24))</f>
        <v>2027.5004341835556</v>
      </c>
      <c r="L24" s="29">
        <f>PeakMonthlyAvg!$L$9</f>
        <v>55</v>
      </c>
      <c r="M24" s="30">
        <f ca="1">CALC!$P$10</f>
        <v>47.252892868019053</v>
      </c>
      <c r="N24" s="30">
        <f ca="1">CALC!$P$9</f>
        <v>56.918963135196762</v>
      </c>
      <c r="O24" s="30">
        <f t="array" aca="1" ref="O24" ca="1">SUM((YEAR($A24)=CALC!$A$4:$A$10)*CALC!$P$4:$P$10)</f>
        <v>104.89345810652084</v>
      </c>
      <c r="P24" s="30">
        <f ca="1">CALC!$R$9</f>
        <v>56.799504645609915</v>
      </c>
      <c r="Q24" s="30">
        <f ca="1">CALC!$N$9</f>
        <v>64.011539744045166</v>
      </c>
      <c r="R24" s="30">
        <f>CALC!U28</f>
        <v>81</v>
      </c>
      <c r="S24" s="31">
        <f t="array" aca="1" ref="S24" ca="1">SUM(C24*L24+SUM(E24:J24*M24:R24))/$B24</f>
        <v>62.964553933855072</v>
      </c>
    </row>
    <row r="25" spans="1:19">
      <c r="A25" s="27">
        <v>37226</v>
      </c>
      <c r="B25" s="68">
        <v>30813</v>
      </c>
      <c r="C25" s="12">
        <f>_udcgen1999!L24</f>
        <v>10181.036637699137</v>
      </c>
      <c r="D25" s="112">
        <f t="shared" si="0"/>
        <v>20631.963362300863</v>
      </c>
      <c r="E25" s="12">
        <f t="shared" si="1"/>
        <v>7849.2000000000007</v>
      </c>
      <c r="F25" s="12">
        <f>MAX(0,MIN($F$9,$D25-SUM($E25:E25)))</f>
        <v>4709.5199999999995</v>
      </c>
      <c r="G25" s="12">
        <f>MAX(0,MIN($G$9,$D25-SUM($E25:F25)))</f>
        <v>4709.5199999999995</v>
      </c>
      <c r="H25" s="12">
        <f>(MONTH($A25)&gt;=5)*(MONTH($A25)&lt;=9)*MAX(0,MIN($H$9,$D25-SUM($E25:G25)))</f>
        <v>0</v>
      </c>
      <c r="I25" s="12">
        <f>(MONTH($A25)&gt;=7)*(MONTH($A25)&lt;=9)*MAX(0,MIN($I$9,$D25-SUM($E25:H25)))</f>
        <v>0</v>
      </c>
      <c r="J25" s="13">
        <f>MAX(0,$D25-SUM($E25:I25))</f>
        <v>3363.7233623008615</v>
      </c>
      <c r="L25" s="32">
        <f>PeakMonthlyAvg!$L$9</f>
        <v>55</v>
      </c>
      <c r="M25" s="33">
        <f ca="1">CALC!$P$10</f>
        <v>47.252892868019053</v>
      </c>
      <c r="N25" s="33">
        <f ca="1">CALC!$P$9</f>
        <v>56.918963135196762</v>
      </c>
      <c r="O25" s="33">
        <f t="array" aca="1" ref="O25" ca="1">SUM((YEAR($A25)=CALC!$A$4:$A$10)*CALC!$P$4:$P$10)</f>
        <v>104.89345810652084</v>
      </c>
      <c r="P25" s="33">
        <f ca="1">CALC!$R$9</f>
        <v>56.799504645609915</v>
      </c>
      <c r="Q25" s="33">
        <f ca="1">CALC!$N$9</f>
        <v>64.011539744045166</v>
      </c>
      <c r="R25" s="33">
        <f>CALC!U29</f>
        <v>80.209677419354847</v>
      </c>
      <c r="S25" s="34">
        <f t="array" aca="1" ref="S25" ca="1">SUM(C25*L25+SUM(E25:J25*M25:R25))/$B25</f>
        <v>63.697673763590089</v>
      </c>
    </row>
    <row r="26" spans="1:19">
      <c r="A26" s="27">
        <v>37257</v>
      </c>
      <c r="B26" s="28">
        <f t="shared" ref="B26:C45" si="2">B14</f>
        <v>29197</v>
      </c>
      <c r="C26" s="28">
        <f t="shared" si="2"/>
        <v>9788.0659463082648</v>
      </c>
      <c r="D26" s="113">
        <f t="shared" si="0"/>
        <v>19408.934053691737</v>
      </c>
      <c r="E26" s="28">
        <f t="shared" ref="E26:G45" si="3">E14</f>
        <v>7849.2000000000007</v>
      </c>
      <c r="F26" s="28">
        <f t="shared" si="3"/>
        <v>4709.5199999999995</v>
      </c>
      <c r="G26" s="28">
        <f t="shared" si="3"/>
        <v>4709.5199999999995</v>
      </c>
      <c r="H26" s="28">
        <f>(MONTH($A26)&gt;=5)*(MONTH($A26)&lt;=9)*MAX(0,MIN($H$9,$D26-SUM($E26:G26)))</f>
        <v>0</v>
      </c>
      <c r="I26" s="28">
        <f>(MONTH($A26)&gt;=7)*(MONTH($A26)&lt;=9)*MAX(0,MIN($I$9,$D26-SUM($E26:H26)))</f>
        <v>0</v>
      </c>
      <c r="J26" s="28">
        <f>MAX(0,$D26-SUM($E26:I26))</f>
        <v>2140.6940536917355</v>
      </c>
      <c r="L26" s="35">
        <f>PeakMonthlyAvg!$L$9</f>
        <v>55</v>
      </c>
      <c r="M26" s="35">
        <f ca="1">CALC!$P$10</f>
        <v>47.252892868019053</v>
      </c>
      <c r="N26" s="35">
        <f ca="1">CALC!$P$9</f>
        <v>56.918963135196762</v>
      </c>
      <c r="O26" s="35">
        <f t="array" aca="1" ref="O26" ca="1">SUM((YEAR($A26)=CALC!$A$4:$A$10)*CALC!$P$4:$P$10)</f>
        <v>56.876175658345581</v>
      </c>
      <c r="P26" s="35">
        <f ca="1">CALC!$R$9</f>
        <v>56.799504645609915</v>
      </c>
      <c r="Q26" s="35">
        <f ca="1">CALC!$N$9</f>
        <v>64.011539744045166</v>
      </c>
      <c r="R26" s="35">
        <f>CALC!U30</f>
        <v>65.508064516129025</v>
      </c>
      <c r="S26" s="36">
        <f t="array" aca="1" ref="S26" ca="1">SUM(C26*L26+SUM(E26:J26*M26:R26))/$B26</f>
        <v>54.299902043912219</v>
      </c>
    </row>
    <row r="27" spans="1:19">
      <c r="A27" s="27">
        <v>37288</v>
      </c>
      <c r="B27" s="28">
        <f t="shared" si="2"/>
        <v>28874</v>
      </c>
      <c r="C27" s="28">
        <f t="shared" si="2"/>
        <v>10258.212730190735</v>
      </c>
      <c r="D27" s="113">
        <f t="shared" si="0"/>
        <v>18615.787269809265</v>
      </c>
      <c r="E27" s="28">
        <f t="shared" si="3"/>
        <v>7849.2000000000007</v>
      </c>
      <c r="F27" s="28">
        <f t="shared" si="3"/>
        <v>4709.5199999999995</v>
      </c>
      <c r="G27" s="28">
        <f t="shared" si="3"/>
        <v>4709.5199999999995</v>
      </c>
      <c r="H27" s="28">
        <f>(MONTH($A27)&gt;=5)*(MONTH($A27)&lt;=9)*MAX(0,MIN($H$9,$D27-SUM($E27:G27)))</f>
        <v>0</v>
      </c>
      <c r="I27" s="28">
        <f>(MONTH($A27)&gt;=7)*(MONTH($A27)&lt;=9)*MAX(0,MIN($I$9,$D27-SUM($E27:H27)))</f>
        <v>0</v>
      </c>
      <c r="J27" s="28">
        <f>MAX(0,$D27-SUM($E27:I27))</f>
        <v>1347.5472698092635</v>
      </c>
      <c r="L27" s="35">
        <f>PeakMonthlyAvg!$L$9</f>
        <v>55</v>
      </c>
      <c r="M27" s="35">
        <f ca="1">CALC!$P$10</f>
        <v>47.252892868019053</v>
      </c>
      <c r="N27" s="35">
        <f ca="1">CALC!$P$9</f>
        <v>56.918963135196762</v>
      </c>
      <c r="O27" s="35">
        <f t="array" aca="1" ref="O27" ca="1">SUM((YEAR($A27)=CALC!$A$4:$A$10)*CALC!$P$4:$P$10)</f>
        <v>56.876175658345581</v>
      </c>
      <c r="P27" s="35">
        <f ca="1">CALC!$R$9</f>
        <v>56.799504645609915</v>
      </c>
      <c r="Q27" s="35">
        <f ca="1">CALC!$N$9</f>
        <v>64.011539744045166</v>
      </c>
      <c r="R27" s="35">
        <f>CALC!U31</f>
        <v>57.749999999999993</v>
      </c>
      <c r="S27" s="36">
        <f t="array" aca="1" ref="S27" ca="1">SUM(C27*L27+SUM(E27:J27*M27:R27))/$B27</f>
        <v>53.641353596404862</v>
      </c>
    </row>
    <row r="28" spans="1:19">
      <c r="A28" s="27">
        <v>37316</v>
      </c>
      <c r="B28" s="28">
        <f t="shared" si="2"/>
        <v>29893</v>
      </c>
      <c r="C28" s="28">
        <f t="shared" si="2"/>
        <v>10546.379316003595</v>
      </c>
      <c r="D28" s="113">
        <f t="shared" si="0"/>
        <v>19346.620683996407</v>
      </c>
      <c r="E28" s="28">
        <f t="shared" si="3"/>
        <v>7849.2000000000007</v>
      </c>
      <c r="F28" s="28">
        <f t="shared" si="3"/>
        <v>4709.5199999999995</v>
      </c>
      <c r="G28" s="28">
        <f t="shared" si="3"/>
        <v>4709.5199999999995</v>
      </c>
      <c r="H28" s="28">
        <f>(MONTH($A28)&gt;=5)*(MONTH($A28)&lt;=9)*MAX(0,MIN($H$9,$D28-SUM($E28:G28)))</f>
        <v>0</v>
      </c>
      <c r="I28" s="28">
        <f>(MONTH($A28)&gt;=7)*(MONTH($A28)&lt;=9)*MAX(0,MIN($I$9,$D28-SUM($E28:H28)))</f>
        <v>0</v>
      </c>
      <c r="J28" s="28">
        <f>MAX(0,$D28-SUM($E28:I28))</f>
        <v>2078.3806839964054</v>
      </c>
      <c r="L28" s="35">
        <f>PeakMonthlyAvg!$L$9</f>
        <v>55</v>
      </c>
      <c r="M28" s="35">
        <f ca="1">CALC!$P$10</f>
        <v>47.252892868019053</v>
      </c>
      <c r="N28" s="35">
        <f ca="1">CALC!$P$9</f>
        <v>56.918963135196762</v>
      </c>
      <c r="O28" s="35">
        <f t="array" aca="1" ref="O28" ca="1">SUM((YEAR($A28)=CALC!$A$4:$A$10)*CALC!$P$4:$P$10)</f>
        <v>56.876175658345581</v>
      </c>
      <c r="P28" s="35">
        <f ca="1">CALC!$R$9</f>
        <v>56.799504645609915</v>
      </c>
      <c r="Q28" s="35">
        <f ca="1">CALC!$N$9</f>
        <v>64.011539744045166</v>
      </c>
      <c r="R28" s="35">
        <f>CALC!U32</f>
        <v>52.54032258064516</v>
      </c>
      <c r="S28" s="36">
        <f t="array" aca="1" ref="S28" ca="1">SUM(C28*L28+SUM(E28:J28*M28:R28))/$B28</f>
        <v>53.392685334806451</v>
      </c>
    </row>
    <row r="29" spans="1:19">
      <c r="A29" s="27">
        <v>37347</v>
      </c>
      <c r="B29" s="28">
        <f t="shared" si="2"/>
        <v>28426</v>
      </c>
      <c r="C29" s="28">
        <f t="shared" si="2"/>
        <v>10781.859000004699</v>
      </c>
      <c r="D29" s="113">
        <f t="shared" si="0"/>
        <v>17644.140999995303</v>
      </c>
      <c r="E29" s="28">
        <f t="shared" si="3"/>
        <v>7849.2000000000007</v>
      </c>
      <c r="F29" s="28">
        <f t="shared" si="3"/>
        <v>4709.5199999999995</v>
      </c>
      <c r="G29" s="28">
        <f t="shared" si="3"/>
        <v>4709.5199999999995</v>
      </c>
      <c r="H29" s="28">
        <f>(MONTH($A29)&gt;=5)*(MONTH($A29)&lt;=9)*MAX(0,MIN($H$9,$D29-SUM($E29:G29)))</f>
        <v>0</v>
      </c>
      <c r="I29" s="28">
        <f>(MONTH($A29)&gt;=7)*(MONTH($A29)&lt;=9)*MAX(0,MIN($I$9,$D29-SUM($E29:H29)))</f>
        <v>0</v>
      </c>
      <c r="J29" s="28">
        <f>MAX(0,$D29-SUM($E29:I29))</f>
        <v>375.90099999530139</v>
      </c>
      <c r="L29" s="35">
        <f>PeakMonthlyAvg!$L$9</f>
        <v>55</v>
      </c>
      <c r="M29" s="35">
        <f ca="1">CALC!$P$10</f>
        <v>47.252892868019053</v>
      </c>
      <c r="N29" s="35">
        <f ca="1">CALC!$P$9</f>
        <v>56.918963135196762</v>
      </c>
      <c r="O29" s="35">
        <f t="array" aca="1" ref="O29" ca="1">SUM((YEAR($A29)=CALC!$A$4:$A$10)*CALC!$P$4:$P$10)</f>
        <v>56.876175658345581</v>
      </c>
      <c r="P29" s="35">
        <f ca="1">CALC!$R$9</f>
        <v>56.799504645609915</v>
      </c>
      <c r="Q29" s="35">
        <f ca="1">CALC!$N$9</f>
        <v>64.011539744045166</v>
      </c>
      <c r="R29" s="35">
        <f>CALC!U33</f>
        <v>53.033333333333331</v>
      </c>
      <c r="S29" s="36">
        <f t="array" aca="1" ref="S29" ca="1">SUM(C29*L29+SUM(E29:J29*M29:R29))/$B29</f>
        <v>53.463569154434708</v>
      </c>
    </row>
    <row r="30" spans="1:19">
      <c r="A30" s="27">
        <v>37377</v>
      </c>
      <c r="B30" s="28">
        <f t="shared" si="2"/>
        <v>35437</v>
      </c>
      <c r="C30" s="28">
        <f t="shared" si="2"/>
        <v>10910.298676134951</v>
      </c>
      <c r="D30" s="113">
        <f t="shared" si="0"/>
        <v>24526.701323865047</v>
      </c>
      <c r="E30" s="28">
        <f t="shared" si="3"/>
        <v>7849.2000000000007</v>
      </c>
      <c r="F30" s="28">
        <f t="shared" si="3"/>
        <v>4709.5199999999995</v>
      </c>
      <c r="G30" s="28">
        <f t="shared" si="3"/>
        <v>4709.5199999999995</v>
      </c>
      <c r="H30" s="28">
        <f>(MONTH($A30)&gt;=5)*(MONTH($A30)&lt;=9)*MAX(0,MIN($H$9,$D30-SUM($E30:G30)))</f>
        <v>4317.0600000000004</v>
      </c>
      <c r="I30" s="28">
        <f>(MONTH($A30)&gt;=7)*(MONTH($A30)&lt;=9)*MAX(0,MIN($I$9,$D30-SUM($E30:H30)))</f>
        <v>0</v>
      </c>
      <c r="J30" s="28">
        <f>MAX(0,$D30-SUM($E30:I30))</f>
        <v>2941.4013238650441</v>
      </c>
      <c r="L30" s="35">
        <f>PeakMonthlyAvg!$L$9</f>
        <v>55</v>
      </c>
      <c r="M30" s="35">
        <f ca="1">CALC!$P$10</f>
        <v>47.252892868019053</v>
      </c>
      <c r="N30" s="35">
        <f ca="1">CALC!$P$9</f>
        <v>56.918963135196762</v>
      </c>
      <c r="O30" s="35">
        <f t="array" aca="1" ref="O30" ca="1">SUM((YEAR($A30)=CALC!$A$4:$A$10)*CALC!$P$4:$P$10)</f>
        <v>56.876175658345581</v>
      </c>
      <c r="P30" s="35">
        <f ca="1">CALC!$R$9</f>
        <v>56.799504645609915</v>
      </c>
      <c r="Q30" s="35">
        <f ca="1">CALC!$N$9</f>
        <v>64.011539744045166</v>
      </c>
      <c r="R30" s="35">
        <f>CALC!U34</f>
        <v>52.483870967741936</v>
      </c>
      <c r="S30" s="36">
        <f t="array" aca="1" ref="S30" ca="1">SUM(C30*L30+SUM(E30:J30*M30:R30))/$B30</f>
        <v>53.798778480387611</v>
      </c>
    </row>
    <row r="31" spans="1:19">
      <c r="A31" s="27">
        <v>37408</v>
      </c>
      <c r="B31" s="28">
        <f t="shared" si="2"/>
        <v>35431</v>
      </c>
      <c r="C31" s="28">
        <f t="shared" si="2"/>
        <v>12685.538794168846</v>
      </c>
      <c r="D31" s="113">
        <f t="shared" si="0"/>
        <v>22745.461205831154</v>
      </c>
      <c r="E31" s="28">
        <f t="shared" si="3"/>
        <v>7849.2000000000007</v>
      </c>
      <c r="F31" s="28">
        <f t="shared" si="3"/>
        <v>4709.5199999999995</v>
      </c>
      <c r="G31" s="28">
        <f t="shared" si="3"/>
        <v>4709.5199999999995</v>
      </c>
      <c r="H31" s="28">
        <f>(MONTH($A31)&gt;=5)*(MONTH($A31)&lt;=9)*MAX(0,MIN($H$9,$D31-SUM($E31:G31)))</f>
        <v>4317.0600000000004</v>
      </c>
      <c r="I31" s="28">
        <f>(MONTH($A31)&gt;=7)*(MONTH($A31)&lt;=9)*MAX(0,MIN($I$9,$D31-SUM($E31:H31)))</f>
        <v>0</v>
      </c>
      <c r="J31" s="28">
        <f>MAX(0,$D31-SUM($E31:I31))</f>
        <v>1160.1612058311512</v>
      </c>
      <c r="L31" s="35">
        <f>PeakMonthlyAvg!$L$9</f>
        <v>55</v>
      </c>
      <c r="M31" s="35">
        <f ca="1">CALC!$P$10</f>
        <v>47.252892868019053</v>
      </c>
      <c r="N31" s="35">
        <f ca="1">CALC!$P$9</f>
        <v>56.918963135196762</v>
      </c>
      <c r="O31" s="35">
        <f t="array" aca="1" ref="O31" ca="1">SUM((YEAR($A31)=CALC!$A$4:$A$10)*CALC!$P$4:$P$10)</f>
        <v>56.876175658345581</v>
      </c>
      <c r="P31" s="35">
        <f ca="1">CALC!$R$9</f>
        <v>56.799504645609915</v>
      </c>
      <c r="Q31" s="35">
        <f ca="1">CALC!$N$9</f>
        <v>64.011539744045166</v>
      </c>
      <c r="R31" s="35">
        <f>CALC!U35</f>
        <v>49.583333333333329</v>
      </c>
      <c r="S31" s="36">
        <f t="array" aca="1" ref="S31" ca="1">SUM(C31*L31+SUM(E31:J31*M31:R31))/$B31</f>
        <v>53.83009375248821</v>
      </c>
    </row>
    <row r="32" spans="1:19">
      <c r="A32" s="27">
        <v>37438</v>
      </c>
      <c r="B32" s="28">
        <f t="shared" si="2"/>
        <v>38087</v>
      </c>
      <c r="C32" s="28">
        <f t="shared" si="2"/>
        <v>11898.855738594659</v>
      </c>
      <c r="D32" s="113">
        <f t="shared" si="0"/>
        <v>26188.144261405341</v>
      </c>
      <c r="E32" s="28">
        <f t="shared" si="3"/>
        <v>7849.2000000000007</v>
      </c>
      <c r="F32" s="28">
        <f t="shared" si="3"/>
        <v>4709.5199999999995</v>
      </c>
      <c r="G32" s="28">
        <f t="shared" si="3"/>
        <v>4709.5199999999995</v>
      </c>
      <c r="H32" s="28">
        <f>(MONTH($A32)&gt;=5)*(MONTH($A32)&lt;=9)*MAX(0,MIN($H$9,$D32-SUM($E32:G32)))</f>
        <v>4317.0600000000004</v>
      </c>
      <c r="I32" s="28">
        <f>(MONTH($A32)&gt;=7)*(MONTH($A32)&lt;=9)*MAX(0,MIN($I$9,$D32-SUM($E32:H32)))</f>
        <v>3924.6000000000004</v>
      </c>
      <c r="J32" s="28">
        <f>MAX(0,$D32-SUM($E32:I32))</f>
        <v>678.24426140533978</v>
      </c>
      <c r="L32" s="35">
        <f>PeakMonthlyAvg!$L$9</f>
        <v>55</v>
      </c>
      <c r="M32" s="35">
        <f ca="1">CALC!$P$10</f>
        <v>47.252892868019053</v>
      </c>
      <c r="N32" s="35">
        <f ca="1">CALC!$P$9</f>
        <v>56.918963135196762</v>
      </c>
      <c r="O32" s="35">
        <f t="array" aca="1" ref="O32" ca="1">SUM((YEAR($A32)=CALC!$A$4:$A$10)*CALC!$P$4:$P$10)</f>
        <v>56.876175658345581</v>
      </c>
      <c r="P32" s="35">
        <f ca="1">CALC!$R$9</f>
        <v>56.799504645609915</v>
      </c>
      <c r="Q32" s="35">
        <f ca="1">CALC!$N$9</f>
        <v>64.011539744045166</v>
      </c>
      <c r="R32" s="35">
        <f>CALC!U36</f>
        <v>63.766129032258064</v>
      </c>
      <c r="S32" s="36">
        <f t="array" aca="1" ref="S32" ca="1">SUM(C32*L32+SUM(E32:J32*M32:R32))/$B32</f>
        <v>55.161354894487424</v>
      </c>
    </row>
    <row r="33" spans="1:19">
      <c r="A33" s="27">
        <v>37469</v>
      </c>
      <c r="B33" s="28">
        <f t="shared" si="2"/>
        <v>39246</v>
      </c>
      <c r="C33" s="28">
        <f t="shared" si="2"/>
        <v>11420.083058318183</v>
      </c>
      <c r="D33" s="113">
        <f t="shared" si="0"/>
        <v>27825.916941681819</v>
      </c>
      <c r="E33" s="28">
        <f t="shared" si="3"/>
        <v>7849.2000000000007</v>
      </c>
      <c r="F33" s="28">
        <f t="shared" si="3"/>
        <v>4709.5199999999995</v>
      </c>
      <c r="G33" s="28">
        <f t="shared" si="3"/>
        <v>4709.5199999999995</v>
      </c>
      <c r="H33" s="28">
        <f>(MONTH($A33)&gt;=5)*(MONTH($A33)&lt;=9)*MAX(0,MIN($H$9,$D33-SUM($E33:G33)))</f>
        <v>4317.0600000000004</v>
      </c>
      <c r="I33" s="28">
        <f>(MONTH($A33)&gt;=7)*(MONTH($A33)&lt;=9)*MAX(0,MIN($I$9,$D33-SUM($E33:H33)))</f>
        <v>3924.6000000000004</v>
      </c>
      <c r="J33" s="28">
        <f>MAX(0,$D33-SUM($E33:I33))</f>
        <v>2316.0169416818171</v>
      </c>
      <c r="L33" s="35">
        <f>PeakMonthlyAvg!$L$9</f>
        <v>55</v>
      </c>
      <c r="M33" s="35">
        <f ca="1">CALC!$P$10</f>
        <v>47.252892868019053</v>
      </c>
      <c r="N33" s="35">
        <f ca="1">CALC!$P$9</f>
        <v>56.918963135196762</v>
      </c>
      <c r="O33" s="35">
        <f t="array" aca="1" ref="O33" ca="1">SUM((YEAR($A33)=CALC!$A$4:$A$10)*CALC!$P$4:$P$10)</f>
        <v>56.876175658345581</v>
      </c>
      <c r="P33" s="35">
        <f ca="1">CALC!$R$9</f>
        <v>56.799504645609915</v>
      </c>
      <c r="Q33" s="35">
        <f ca="1">CALC!$N$9</f>
        <v>64.011539744045166</v>
      </c>
      <c r="R33" s="35">
        <f>CALC!U37</f>
        <v>66</v>
      </c>
      <c r="S33" s="36">
        <f t="array" aca="1" ref="S33" ca="1">SUM(C33*L33+SUM(E33:J33*M33:R33))/$B33</f>
        <v>55.654235680425394</v>
      </c>
    </row>
    <row r="34" spans="1:19">
      <c r="A34" s="27">
        <v>37500</v>
      </c>
      <c r="B34" s="28">
        <f t="shared" si="2"/>
        <v>37628</v>
      </c>
      <c r="C34" s="28">
        <f t="shared" si="2"/>
        <v>11552.727930455807</v>
      </c>
      <c r="D34" s="113">
        <f t="shared" si="0"/>
        <v>26075.272069544193</v>
      </c>
      <c r="E34" s="28">
        <f t="shared" si="3"/>
        <v>7849.2000000000007</v>
      </c>
      <c r="F34" s="28">
        <f t="shared" si="3"/>
        <v>4709.5199999999995</v>
      </c>
      <c r="G34" s="28">
        <f t="shared" si="3"/>
        <v>4709.5199999999995</v>
      </c>
      <c r="H34" s="28">
        <f>(MONTH($A34)&gt;=5)*(MONTH($A34)&lt;=9)*MAX(0,MIN($H$9,$D34-SUM($E34:G34)))</f>
        <v>4317.0600000000004</v>
      </c>
      <c r="I34" s="28">
        <f>(MONTH($A34)&gt;=7)*(MONTH($A34)&lt;=9)*MAX(0,MIN($I$9,$D34-SUM($E34:H34)))</f>
        <v>3924.6000000000004</v>
      </c>
      <c r="J34" s="28">
        <f>MAX(0,$D34-SUM($E34:I34))</f>
        <v>565.37206954419162</v>
      </c>
      <c r="L34" s="35">
        <f>PeakMonthlyAvg!$L$9</f>
        <v>55</v>
      </c>
      <c r="M34" s="35">
        <f ca="1">CALC!$P$10</f>
        <v>47.252892868019053</v>
      </c>
      <c r="N34" s="35">
        <f ca="1">CALC!$P$9</f>
        <v>56.918963135196762</v>
      </c>
      <c r="O34" s="35">
        <f t="array" aca="1" ref="O34" ca="1">SUM((YEAR($A34)=CALC!$A$4:$A$10)*CALC!$P$4:$P$10)</f>
        <v>56.876175658345581</v>
      </c>
      <c r="P34" s="35">
        <f ca="1">CALC!$R$9</f>
        <v>56.799504645609915</v>
      </c>
      <c r="Q34" s="35">
        <f ca="1">CALC!$N$9</f>
        <v>64.011539744045166</v>
      </c>
      <c r="R34" s="35">
        <f>CALC!U38</f>
        <v>64.2</v>
      </c>
      <c r="S34" s="36">
        <f t="array" aca="1" ref="S34" ca="1">SUM(C34*L34+SUM(E34:J34*M34:R34))/$B34</f>
        <v>55.143546566261335</v>
      </c>
    </row>
    <row r="35" spans="1:19">
      <c r="A35" s="27">
        <v>37530</v>
      </c>
      <c r="B35" s="28">
        <f t="shared" si="2"/>
        <v>32596</v>
      </c>
      <c r="C35" s="28">
        <f t="shared" si="2"/>
        <v>9907.7052310606032</v>
      </c>
      <c r="D35" s="113">
        <f t="shared" si="0"/>
        <v>22688.294768939399</v>
      </c>
      <c r="E35" s="28">
        <f t="shared" si="3"/>
        <v>7849.2000000000007</v>
      </c>
      <c r="F35" s="28">
        <f t="shared" si="3"/>
        <v>4709.5199999999995</v>
      </c>
      <c r="G35" s="28">
        <f t="shared" si="3"/>
        <v>4709.5199999999995</v>
      </c>
      <c r="H35" s="28">
        <f>(MONTH($A35)&gt;=5)*(MONTH($A35)&lt;=9)*MAX(0,MIN($H$9,$D35-SUM($E35:G35)))</f>
        <v>0</v>
      </c>
      <c r="I35" s="28">
        <f>(MONTH($A35)&gt;=7)*(MONTH($A35)&lt;=9)*MAX(0,MIN($I$9,$D35-SUM($E35:H35)))</f>
        <v>0</v>
      </c>
      <c r="J35" s="28">
        <f>MAX(0,$D35-SUM($E35:I35))</f>
        <v>5420.054768939397</v>
      </c>
      <c r="L35" s="35">
        <f>PeakMonthlyAvg!$L$9</f>
        <v>55</v>
      </c>
      <c r="M35" s="35">
        <f ca="1">CALC!$P$10</f>
        <v>47.252892868019053</v>
      </c>
      <c r="N35" s="35">
        <f ca="1">CALC!$P$9</f>
        <v>56.918963135196762</v>
      </c>
      <c r="O35" s="35">
        <f t="array" aca="1" ref="O35" ca="1">SUM((YEAR($A35)=CALC!$A$4:$A$10)*CALC!$P$4:$P$10)</f>
        <v>56.876175658345581</v>
      </c>
      <c r="P35" s="35">
        <f ca="1">CALC!$R$9</f>
        <v>56.799504645609915</v>
      </c>
      <c r="Q35" s="35">
        <f ca="1">CALC!$N$9</f>
        <v>64.011539744045166</v>
      </c>
      <c r="R35" s="35">
        <f>CALC!U39</f>
        <v>50.758064516129032</v>
      </c>
      <c r="S35" s="36">
        <f t="array" aca="1" ref="S35" ca="1">SUM(C35*L35+SUM(E35:J35*M35:R35))/$B35</f>
        <v>52.977456316779069</v>
      </c>
    </row>
    <row r="36" spans="1:19">
      <c r="A36" s="27">
        <v>37561</v>
      </c>
      <c r="B36" s="28">
        <f t="shared" si="2"/>
        <v>29621</v>
      </c>
      <c r="C36" s="28">
        <f t="shared" si="2"/>
        <v>10325.259565816441</v>
      </c>
      <c r="D36" s="113">
        <f t="shared" si="0"/>
        <v>19295.740434183557</v>
      </c>
      <c r="E36" s="28">
        <f t="shared" si="3"/>
        <v>7849.2000000000007</v>
      </c>
      <c r="F36" s="28">
        <f t="shared" si="3"/>
        <v>4709.5199999999995</v>
      </c>
      <c r="G36" s="28">
        <f t="shared" si="3"/>
        <v>4709.5199999999995</v>
      </c>
      <c r="H36" s="28">
        <f>(MONTH($A36)&gt;=5)*(MONTH($A36)&lt;=9)*MAX(0,MIN($H$9,$D36-SUM($E36:G36)))</f>
        <v>0</v>
      </c>
      <c r="I36" s="28">
        <f>(MONTH($A36)&gt;=7)*(MONTH($A36)&lt;=9)*MAX(0,MIN($I$9,$D36-SUM($E36:H36)))</f>
        <v>0</v>
      </c>
      <c r="J36" s="28">
        <f>MAX(0,$D36-SUM($E36:I36))</f>
        <v>2027.5004341835556</v>
      </c>
      <c r="L36" s="35">
        <f>PeakMonthlyAvg!$L$9</f>
        <v>55</v>
      </c>
      <c r="M36" s="35">
        <f ca="1">CALC!$P$10</f>
        <v>47.252892868019053</v>
      </c>
      <c r="N36" s="35">
        <f ca="1">CALC!$P$9</f>
        <v>56.918963135196762</v>
      </c>
      <c r="O36" s="35">
        <f t="array" aca="1" ref="O36" ca="1">SUM((YEAR($A36)=CALC!$A$4:$A$10)*CALC!$P$4:$P$10)</f>
        <v>56.876175658345581</v>
      </c>
      <c r="P36" s="35">
        <f ca="1">CALC!$R$9</f>
        <v>56.799504645609915</v>
      </c>
      <c r="Q36" s="35">
        <f ca="1">CALC!$N$9</f>
        <v>64.011539744045166</v>
      </c>
      <c r="R36" s="35">
        <f>CALC!U40</f>
        <v>53.374999999999993</v>
      </c>
      <c r="S36" s="36">
        <f t="array" aca="1" ref="S36" ca="1">SUM(C36*L36+SUM(E36:J36*M36:R36))/$B36</f>
        <v>53.439282959558085</v>
      </c>
    </row>
    <row r="37" spans="1:19">
      <c r="A37" s="27">
        <v>37591</v>
      </c>
      <c r="B37" s="28">
        <f t="shared" si="2"/>
        <v>30813</v>
      </c>
      <c r="C37" s="28">
        <f t="shared" si="2"/>
        <v>10181.036637699137</v>
      </c>
      <c r="D37" s="113">
        <f t="shared" si="0"/>
        <v>20631.963362300863</v>
      </c>
      <c r="E37" s="28">
        <f t="shared" si="3"/>
        <v>7849.2000000000007</v>
      </c>
      <c r="F37" s="28">
        <f t="shared" si="3"/>
        <v>4709.5199999999995</v>
      </c>
      <c r="G37" s="28">
        <f t="shared" si="3"/>
        <v>4709.5199999999995</v>
      </c>
      <c r="H37" s="28">
        <f>(MONTH($A37)&gt;=5)*(MONTH($A37)&lt;=9)*MAX(0,MIN($H$9,$D37-SUM($E37:G37)))</f>
        <v>0</v>
      </c>
      <c r="I37" s="28">
        <f>(MONTH($A37)&gt;=7)*(MONTH($A37)&lt;=9)*MAX(0,MIN($I$9,$D37-SUM($E37:H37)))</f>
        <v>0</v>
      </c>
      <c r="J37" s="28">
        <f>MAX(0,$D37-SUM($E37:I37))</f>
        <v>3363.7233623008615</v>
      </c>
      <c r="L37" s="35">
        <f>PeakMonthlyAvg!$L$9</f>
        <v>55</v>
      </c>
      <c r="M37" s="35">
        <f ca="1">CALC!$P$10</f>
        <v>47.252892868019053</v>
      </c>
      <c r="N37" s="35">
        <f ca="1">CALC!$P$9</f>
        <v>56.918963135196762</v>
      </c>
      <c r="O37" s="35">
        <f t="array" aca="1" ref="O37" ca="1">SUM((YEAR($A37)=CALC!$A$4:$A$10)*CALC!$P$4:$P$10)</f>
        <v>56.876175658345581</v>
      </c>
      <c r="P37" s="35">
        <f ca="1">CALC!$R$9</f>
        <v>56.799504645609915</v>
      </c>
      <c r="Q37" s="35">
        <f ca="1">CALC!$N$9</f>
        <v>64.011539744045166</v>
      </c>
      <c r="R37" s="35">
        <f>CALC!U41</f>
        <v>53.177419354838712</v>
      </c>
      <c r="S37" s="36">
        <f t="array" aca="1" ref="S37" ca="1">SUM(C37*L37+SUM(E37:J37*M37:R37))/$B37</f>
        <v>53.407621187641965</v>
      </c>
    </row>
    <row r="38" spans="1:19">
      <c r="A38" s="27">
        <v>37622</v>
      </c>
      <c r="B38" s="28">
        <f t="shared" si="2"/>
        <v>29197</v>
      </c>
      <c r="C38" s="28">
        <f t="shared" si="2"/>
        <v>9788.0659463082648</v>
      </c>
      <c r="D38" s="113">
        <f t="shared" si="0"/>
        <v>19408.934053691737</v>
      </c>
      <c r="E38" s="28">
        <f t="shared" si="3"/>
        <v>7849.2000000000007</v>
      </c>
      <c r="F38" s="28">
        <f t="shared" si="3"/>
        <v>4709.5199999999995</v>
      </c>
      <c r="G38" s="28">
        <f t="shared" si="3"/>
        <v>4709.5199999999995</v>
      </c>
      <c r="H38" s="28">
        <f>(MONTH($A38)&gt;=5)*(MONTH($A38)&lt;=9)*MAX(0,MIN($H$9,$D38-SUM($E38:G38)))</f>
        <v>0</v>
      </c>
      <c r="I38" s="28">
        <f>(MONTH($A38)&gt;=7)*(MONTH($A38)&lt;=9)*MAX(0,MIN($I$9,$D38-SUM($E38:H38)))</f>
        <v>0</v>
      </c>
      <c r="J38" s="28">
        <f>MAX(0,$D38-SUM($E38:I38))</f>
        <v>2140.6940536917355</v>
      </c>
      <c r="L38" s="35">
        <f>PeakMonthlyAvg!$L$9</f>
        <v>55</v>
      </c>
      <c r="M38" s="35">
        <f ca="1">CALC!$P$10</f>
        <v>47.252892868019053</v>
      </c>
      <c r="N38" s="35">
        <f ca="1">CALC!$P$9</f>
        <v>56.918963135196762</v>
      </c>
      <c r="O38" s="35">
        <f t="array" aca="1" ref="O38" ca="1">SUM((YEAR($A38)=CALC!$A$4:$A$10)*CALC!$P$4:$P$10)</f>
        <v>41.838445232850873</v>
      </c>
      <c r="P38" s="35">
        <f ca="1">CALC!$R$9</f>
        <v>56.799504645609915</v>
      </c>
      <c r="Q38" s="35">
        <f ca="1">CALC!$N$9</f>
        <v>64.011539744045166</v>
      </c>
      <c r="R38" s="35">
        <f>CALC!U42</f>
        <v>41</v>
      </c>
      <c r="S38" s="36">
        <f t="array" aca="1" ref="S38" ca="1">SUM(C38*L38+SUM(E38:J38*M38:R38))/$B38</f>
        <v>50.07738739615229</v>
      </c>
    </row>
    <row r="39" spans="1:19">
      <c r="A39" s="27">
        <v>37653</v>
      </c>
      <c r="B39" s="28">
        <f t="shared" si="2"/>
        <v>28874</v>
      </c>
      <c r="C39" s="28">
        <f t="shared" si="2"/>
        <v>10258.212730190735</v>
      </c>
      <c r="D39" s="113">
        <f t="shared" si="0"/>
        <v>18615.787269809265</v>
      </c>
      <c r="E39" s="28">
        <f t="shared" si="3"/>
        <v>7849.2000000000007</v>
      </c>
      <c r="F39" s="28">
        <f t="shared" si="3"/>
        <v>4709.5199999999995</v>
      </c>
      <c r="G39" s="28">
        <f t="shared" si="3"/>
        <v>4709.5199999999995</v>
      </c>
      <c r="H39" s="28">
        <f>(MONTH($A39)&gt;=5)*(MONTH($A39)&lt;=9)*MAX(0,MIN($H$9,$D39-SUM($E39:G39)))</f>
        <v>0</v>
      </c>
      <c r="I39" s="28">
        <f>(MONTH($A39)&gt;=7)*(MONTH($A39)&lt;=9)*MAX(0,MIN($I$9,$D39-SUM($E39:H39)))</f>
        <v>0</v>
      </c>
      <c r="J39" s="28">
        <f>MAX(0,$D39-SUM($E39:I39))</f>
        <v>1347.5472698092635</v>
      </c>
      <c r="L39" s="35">
        <f>PeakMonthlyAvg!$L$9</f>
        <v>55</v>
      </c>
      <c r="M39" s="35">
        <f ca="1">CALC!$P$10</f>
        <v>47.252892868019053</v>
      </c>
      <c r="N39" s="35">
        <f ca="1">CALC!$P$9</f>
        <v>56.918963135196762</v>
      </c>
      <c r="O39" s="35">
        <f t="array" aca="1" ref="O39" ca="1">SUM((YEAR($A39)=CALC!$A$4:$A$10)*CALC!$P$4:$P$10)</f>
        <v>41.838445232850873</v>
      </c>
      <c r="P39" s="35">
        <f ca="1">CALC!$R$9</f>
        <v>56.799504645609915</v>
      </c>
      <c r="Q39" s="35">
        <f ca="1">CALC!$N$9</f>
        <v>64.011539744045166</v>
      </c>
      <c r="R39" s="35">
        <f>CALC!U43</f>
        <v>40</v>
      </c>
      <c r="S39" s="36">
        <f t="array" aca="1" ref="S39" ca="1">SUM(C39*L39+SUM(E39:J39*M39:R39))/$B39</f>
        <v>50.360219834799601</v>
      </c>
    </row>
    <row r="40" spans="1:19">
      <c r="A40" s="27">
        <v>37681</v>
      </c>
      <c r="B40" s="28">
        <f t="shared" si="2"/>
        <v>29893</v>
      </c>
      <c r="C40" s="28">
        <f t="shared" si="2"/>
        <v>10546.379316003595</v>
      </c>
      <c r="D40" s="113">
        <f t="shared" si="0"/>
        <v>19346.620683996407</v>
      </c>
      <c r="E40" s="28">
        <f t="shared" si="3"/>
        <v>7849.2000000000007</v>
      </c>
      <c r="F40" s="28">
        <f t="shared" si="3"/>
        <v>4709.5199999999995</v>
      </c>
      <c r="G40" s="28">
        <f t="shared" si="3"/>
        <v>4709.5199999999995</v>
      </c>
      <c r="H40" s="28">
        <f>(MONTH($A40)&gt;=5)*(MONTH($A40)&lt;=9)*MAX(0,MIN($H$9,$D40-SUM($E40:G40)))</f>
        <v>0</v>
      </c>
      <c r="I40" s="28">
        <f>(MONTH($A40)&gt;=7)*(MONTH($A40)&lt;=9)*MAX(0,MIN($I$9,$D40-SUM($E40:H40)))</f>
        <v>0</v>
      </c>
      <c r="J40" s="28">
        <f>MAX(0,$D40-SUM($E40:I40))</f>
        <v>2078.3806839964054</v>
      </c>
      <c r="L40" s="35">
        <f>PeakMonthlyAvg!$L$9</f>
        <v>55</v>
      </c>
      <c r="M40" s="35">
        <f ca="1">CALC!$P$10</f>
        <v>47.252892868019053</v>
      </c>
      <c r="N40" s="35">
        <f ca="1">CALC!$P$9</f>
        <v>56.918963135196762</v>
      </c>
      <c r="O40" s="35">
        <f t="array" aca="1" ref="O40" ca="1">SUM((YEAR($A40)=CALC!$A$4:$A$10)*CALC!$P$4:$P$10)</f>
        <v>41.838445232850873</v>
      </c>
      <c r="P40" s="35">
        <f ca="1">CALC!$R$9</f>
        <v>56.799504645609915</v>
      </c>
      <c r="Q40" s="35">
        <f ca="1">CALC!$N$9</f>
        <v>64.011539744045166</v>
      </c>
      <c r="R40" s="35">
        <f>CALC!U44</f>
        <v>39</v>
      </c>
      <c r="S40" s="36">
        <f t="array" aca="1" ref="S40" ca="1">SUM(C40*L40+SUM(E40:J40*M40:R40))/$B40</f>
        <v>50.082129783333897</v>
      </c>
    </row>
    <row r="41" spans="1:19">
      <c r="A41" s="27">
        <v>37712</v>
      </c>
      <c r="B41" s="28">
        <f t="shared" si="2"/>
        <v>28426</v>
      </c>
      <c r="C41" s="28">
        <f t="shared" si="2"/>
        <v>10781.859000004699</v>
      </c>
      <c r="D41" s="113">
        <f t="shared" si="0"/>
        <v>17644.140999995303</v>
      </c>
      <c r="E41" s="28">
        <f t="shared" si="3"/>
        <v>7849.2000000000007</v>
      </c>
      <c r="F41" s="28">
        <f t="shared" si="3"/>
        <v>4709.5199999999995</v>
      </c>
      <c r="G41" s="28">
        <f t="shared" si="3"/>
        <v>4709.5199999999995</v>
      </c>
      <c r="H41" s="28">
        <f>(MONTH($A41)&gt;=5)*(MONTH($A41)&lt;=9)*MAX(0,MIN($H$9,$D41-SUM($E41:G41)))</f>
        <v>0</v>
      </c>
      <c r="I41" s="28">
        <f>(MONTH($A41)&gt;=7)*(MONTH($A41)&lt;=9)*MAX(0,MIN($I$9,$D41-SUM($E41:H41)))</f>
        <v>0</v>
      </c>
      <c r="J41" s="28">
        <f>MAX(0,$D41-SUM($E41:I41))</f>
        <v>375.90099999530139</v>
      </c>
      <c r="L41" s="35">
        <f>PeakMonthlyAvg!$L$9</f>
        <v>55</v>
      </c>
      <c r="M41" s="35">
        <f ca="1">CALC!$P$10</f>
        <v>47.252892868019053</v>
      </c>
      <c r="N41" s="35">
        <f ca="1">CALC!$P$9</f>
        <v>56.918963135196762</v>
      </c>
      <c r="O41" s="35">
        <f t="array" aca="1" ref="O41" ca="1">SUM((YEAR($A41)=CALC!$A$4:$A$10)*CALC!$P$4:$P$10)</f>
        <v>41.838445232850873</v>
      </c>
      <c r="P41" s="35">
        <f ca="1">CALC!$R$9</f>
        <v>56.799504645609915</v>
      </c>
      <c r="Q41" s="35">
        <f ca="1">CALC!$N$9</f>
        <v>64.011539744045166</v>
      </c>
      <c r="R41" s="35">
        <f>CALC!U45</f>
        <v>38.5</v>
      </c>
      <c r="S41" s="36">
        <f t="array" aca="1" ref="S41" ca="1">SUM(C41*L41+SUM(E41:J41*M41:R41))/$B41</f>
        <v>50.779984171435316</v>
      </c>
    </row>
    <row r="42" spans="1:19">
      <c r="A42" s="27">
        <v>37742</v>
      </c>
      <c r="B42" s="28">
        <f t="shared" si="2"/>
        <v>35437</v>
      </c>
      <c r="C42" s="28">
        <f t="shared" si="2"/>
        <v>10910.298676134951</v>
      </c>
      <c r="D42" s="113">
        <f t="shared" si="0"/>
        <v>24526.701323865047</v>
      </c>
      <c r="E42" s="28">
        <f t="shared" si="3"/>
        <v>7849.2000000000007</v>
      </c>
      <c r="F42" s="28">
        <f t="shared" si="3"/>
        <v>4709.5199999999995</v>
      </c>
      <c r="G42" s="28">
        <f t="shared" si="3"/>
        <v>4709.5199999999995</v>
      </c>
      <c r="H42" s="28">
        <f>(MONTH($A42)&gt;=5)*(MONTH($A42)&lt;=9)*MAX(0,MIN($H$9,$D42-SUM($E42:G42)))</f>
        <v>4317.0600000000004</v>
      </c>
      <c r="I42" s="28">
        <f>(MONTH($A42)&gt;=7)*(MONTH($A42)&lt;=9)*MAX(0,MIN($I$9,$D42-SUM($E42:H42)))</f>
        <v>0</v>
      </c>
      <c r="J42" s="28">
        <f>MAX(0,$D42-SUM($E42:I42))</f>
        <v>2941.4013238650441</v>
      </c>
      <c r="L42" s="35">
        <f>PeakMonthlyAvg!$L$9</f>
        <v>55</v>
      </c>
      <c r="M42" s="35">
        <f ca="1">CALC!$P$10</f>
        <v>47.252892868019053</v>
      </c>
      <c r="N42" s="35">
        <f ca="1">CALC!$P$9</f>
        <v>56.918963135196762</v>
      </c>
      <c r="O42" s="35">
        <f t="array" aca="1" ref="O42" ca="1">SUM((YEAR($A42)=CALC!$A$4:$A$10)*CALC!$P$4:$P$10)</f>
        <v>41.838445232850873</v>
      </c>
      <c r="P42" s="35">
        <f ca="1">CALC!$R$9</f>
        <v>56.799504645609915</v>
      </c>
      <c r="Q42" s="35">
        <f ca="1">CALC!$N$9</f>
        <v>64.011539744045166</v>
      </c>
      <c r="R42" s="35">
        <f>CALC!U46</f>
        <v>36.5</v>
      </c>
      <c r="S42" s="36">
        <f t="array" aca="1" ref="S42" ca="1">SUM(C42*L42+SUM(E42:J42*M42:R42))/$B42</f>
        <v>50.473568349211725</v>
      </c>
    </row>
    <row r="43" spans="1:19">
      <c r="A43" s="27">
        <v>37773</v>
      </c>
      <c r="B43" s="28">
        <f t="shared" si="2"/>
        <v>35431</v>
      </c>
      <c r="C43" s="28">
        <f t="shared" si="2"/>
        <v>12685.538794168846</v>
      </c>
      <c r="D43" s="113">
        <f t="shared" si="0"/>
        <v>22745.461205831154</v>
      </c>
      <c r="E43" s="28">
        <f t="shared" si="3"/>
        <v>7849.2000000000007</v>
      </c>
      <c r="F43" s="28">
        <f t="shared" si="3"/>
        <v>4709.5199999999995</v>
      </c>
      <c r="G43" s="28">
        <f t="shared" si="3"/>
        <v>4709.5199999999995</v>
      </c>
      <c r="H43" s="28">
        <f>(MONTH($A43)&gt;=5)*(MONTH($A43)&lt;=9)*MAX(0,MIN($H$9,$D43-SUM($E43:G43)))</f>
        <v>4317.0600000000004</v>
      </c>
      <c r="I43" s="28">
        <f>(MONTH($A43)&gt;=7)*(MONTH($A43)&lt;=9)*MAX(0,MIN($I$9,$D43-SUM($E43:H43)))</f>
        <v>0</v>
      </c>
      <c r="J43" s="28">
        <f>MAX(0,$D43-SUM($E43:I43))</f>
        <v>1160.1612058311512</v>
      </c>
      <c r="L43" s="35">
        <f>PeakMonthlyAvg!$L$9</f>
        <v>55</v>
      </c>
      <c r="M43" s="35">
        <f ca="1">CALC!$P$10</f>
        <v>47.252892868019053</v>
      </c>
      <c r="N43" s="35">
        <f ca="1">CALC!$P$9</f>
        <v>56.918963135196762</v>
      </c>
      <c r="O43" s="35">
        <f t="array" aca="1" ref="O43" ca="1">SUM((YEAR($A43)=CALC!$A$4:$A$10)*CALC!$P$4:$P$10)</f>
        <v>41.838445232850873</v>
      </c>
      <c r="P43" s="35">
        <f ca="1">CALC!$R$9</f>
        <v>56.799504645609915</v>
      </c>
      <c r="Q43" s="35">
        <f ca="1">CALC!$N$9</f>
        <v>64.011539744045166</v>
      </c>
      <c r="R43" s="35">
        <f>CALC!U47</f>
        <v>37</v>
      </c>
      <c r="S43" s="36">
        <f t="array" aca="1" ref="S43" ca="1">SUM(C43*L43+SUM(E43:J43*M43:R43))/$B43</f>
        <v>51.419233563194908</v>
      </c>
    </row>
    <row r="44" spans="1:19">
      <c r="A44" s="27">
        <v>37803</v>
      </c>
      <c r="B44" s="28">
        <f t="shared" si="2"/>
        <v>38087</v>
      </c>
      <c r="C44" s="28">
        <f t="shared" si="2"/>
        <v>11898.855738594659</v>
      </c>
      <c r="D44" s="113">
        <f t="shared" si="0"/>
        <v>26188.144261405341</v>
      </c>
      <c r="E44" s="28">
        <f t="shared" si="3"/>
        <v>7849.2000000000007</v>
      </c>
      <c r="F44" s="28">
        <f t="shared" si="3"/>
        <v>4709.5199999999995</v>
      </c>
      <c r="G44" s="28">
        <f t="shared" si="3"/>
        <v>4709.5199999999995</v>
      </c>
      <c r="H44" s="28">
        <f>(MONTH($A44)&gt;=5)*(MONTH($A44)&lt;=9)*MAX(0,MIN($H$9,$D44-SUM($E44:G44)))</f>
        <v>4317.0600000000004</v>
      </c>
      <c r="I44" s="28">
        <f>(MONTH($A44)&gt;=7)*(MONTH($A44)&lt;=9)*MAX(0,MIN($I$9,$D44-SUM($E44:H44)))</f>
        <v>3924.6000000000004</v>
      </c>
      <c r="J44" s="28">
        <f>MAX(0,$D44-SUM($E44:I44))</f>
        <v>678.24426140533978</v>
      </c>
      <c r="L44" s="35">
        <f>PeakMonthlyAvg!$L$9</f>
        <v>55</v>
      </c>
      <c r="M44" s="35">
        <f ca="1">CALC!$P$10</f>
        <v>47.252892868019053</v>
      </c>
      <c r="N44" s="35">
        <f ca="1">CALC!$P$9</f>
        <v>56.918963135196762</v>
      </c>
      <c r="O44" s="35">
        <f t="array" aca="1" ref="O44" ca="1">SUM((YEAR($A44)=CALC!$A$4:$A$10)*CALC!$P$4:$P$10)</f>
        <v>41.838445232850873</v>
      </c>
      <c r="P44" s="35">
        <f ca="1">CALC!$R$9</f>
        <v>56.799504645609915</v>
      </c>
      <c r="Q44" s="35">
        <f ca="1">CALC!$N$9</f>
        <v>64.011539744045166</v>
      </c>
      <c r="R44" s="35">
        <f>CALC!U48</f>
        <v>49</v>
      </c>
      <c r="S44" s="36">
        <f t="array" aca="1" ref="S44" ca="1">SUM(C44*L44+SUM(E44:J44*M44:R44))/$B44</f>
        <v>53.038963147361748</v>
      </c>
    </row>
    <row r="45" spans="1:19">
      <c r="A45" s="27">
        <v>37834</v>
      </c>
      <c r="B45" s="28">
        <f t="shared" si="2"/>
        <v>39246</v>
      </c>
      <c r="C45" s="28">
        <f t="shared" si="2"/>
        <v>11420.083058318183</v>
      </c>
      <c r="D45" s="113">
        <f t="shared" si="0"/>
        <v>27825.916941681819</v>
      </c>
      <c r="E45" s="28">
        <f t="shared" si="3"/>
        <v>7849.2000000000007</v>
      </c>
      <c r="F45" s="28">
        <f t="shared" si="3"/>
        <v>4709.5199999999995</v>
      </c>
      <c r="G45" s="28">
        <f t="shared" si="3"/>
        <v>4709.5199999999995</v>
      </c>
      <c r="H45" s="28">
        <f>(MONTH($A45)&gt;=5)*(MONTH($A45)&lt;=9)*MAX(0,MIN($H$9,$D45-SUM($E45:G45)))</f>
        <v>4317.0600000000004</v>
      </c>
      <c r="I45" s="28">
        <f>(MONTH($A45)&gt;=7)*(MONTH($A45)&lt;=9)*MAX(0,MIN($I$9,$D45-SUM($E45:H45)))</f>
        <v>3924.6000000000004</v>
      </c>
      <c r="J45" s="28">
        <f>MAX(0,$D45-SUM($E45:I45))</f>
        <v>2316.0169416818171</v>
      </c>
      <c r="L45" s="35">
        <f>PeakMonthlyAvg!$L$9</f>
        <v>55</v>
      </c>
      <c r="M45" s="35">
        <f ca="1">CALC!$P$10</f>
        <v>47.252892868019053</v>
      </c>
      <c r="N45" s="35">
        <f ca="1">CALC!$P$9</f>
        <v>56.918963135196762</v>
      </c>
      <c r="O45" s="35">
        <f t="array" aca="1" ref="O45" ca="1">SUM((YEAR($A45)=CALC!$A$4:$A$10)*CALC!$P$4:$P$10)</f>
        <v>41.838445232850873</v>
      </c>
      <c r="P45" s="35">
        <f ca="1">CALC!$R$9</f>
        <v>56.799504645609915</v>
      </c>
      <c r="Q45" s="35">
        <f ca="1">CALC!$N$9</f>
        <v>64.011539744045166</v>
      </c>
      <c r="R45" s="35">
        <f>CALC!U49</f>
        <v>52</v>
      </c>
      <c r="S45" s="36">
        <f t="array" aca="1" ref="S45" ca="1">SUM(C45*L45+SUM(E45:J45*M45:R45))/$B45</f>
        <v>53.023528617870703</v>
      </c>
    </row>
    <row r="46" spans="1:19">
      <c r="A46" s="27">
        <v>37865</v>
      </c>
      <c r="B46" s="28">
        <f t="shared" ref="B46:C65" si="4">B34</f>
        <v>37628</v>
      </c>
      <c r="C46" s="28">
        <f t="shared" si="4"/>
        <v>11552.727930455807</v>
      </c>
      <c r="D46" s="113">
        <f t="shared" ref="D46:D73" si="5">B46-C46</f>
        <v>26075.272069544193</v>
      </c>
      <c r="E46" s="28">
        <f t="shared" ref="E46:G65" si="6">E34</f>
        <v>7849.2000000000007</v>
      </c>
      <c r="F46" s="28">
        <f t="shared" si="6"/>
        <v>4709.5199999999995</v>
      </c>
      <c r="G46" s="28">
        <f t="shared" si="6"/>
        <v>4709.5199999999995</v>
      </c>
      <c r="H46" s="28">
        <f>(MONTH($A46)&gt;=5)*(MONTH($A46)&lt;=9)*MAX(0,MIN($H$9,$D46-SUM($E46:G46)))</f>
        <v>4317.0600000000004</v>
      </c>
      <c r="I46" s="28">
        <f>(MONTH($A46)&gt;=7)*(MONTH($A46)&lt;=9)*MAX(0,MIN($I$9,$D46-SUM($E46:H46)))</f>
        <v>3924.6000000000004</v>
      </c>
      <c r="J46" s="28">
        <f>MAX(0,$D46-SUM($E46:I46))</f>
        <v>565.37206954419162</v>
      </c>
      <c r="L46" s="35">
        <f>PeakMonthlyAvg!$L$9</f>
        <v>55</v>
      </c>
      <c r="M46" s="35">
        <f ca="1">CALC!$P$10</f>
        <v>47.252892868019053</v>
      </c>
      <c r="N46" s="35">
        <f ca="1">CALC!$P$9</f>
        <v>56.918963135196762</v>
      </c>
      <c r="O46" s="35">
        <f t="array" aca="1" ref="O46" ca="1">SUM((YEAR($A46)=CALC!$A$4:$A$10)*CALC!$P$4:$P$10)</f>
        <v>41.838445232850873</v>
      </c>
      <c r="P46" s="35">
        <f ca="1">CALC!$R$9</f>
        <v>56.799504645609915</v>
      </c>
      <c r="Q46" s="35">
        <f ca="1">CALC!$N$9</f>
        <v>64.011539744045166</v>
      </c>
      <c r="R46" s="35">
        <f>CALC!U50</f>
        <v>49.5</v>
      </c>
      <c r="S46" s="36">
        <f t="array" aca="1" ref="S46" ca="1">SUM(C46*L46+SUM(E46:J46*M46:R46))/$B46</f>
        <v>53.04055247633427</v>
      </c>
    </row>
    <row r="47" spans="1:19">
      <c r="A47" s="27">
        <v>37895</v>
      </c>
      <c r="B47" s="28">
        <f t="shared" si="4"/>
        <v>32596</v>
      </c>
      <c r="C47" s="28">
        <f t="shared" si="4"/>
        <v>9907.7052310606032</v>
      </c>
      <c r="D47" s="113">
        <f t="shared" si="5"/>
        <v>22688.294768939399</v>
      </c>
      <c r="E47" s="28">
        <f t="shared" si="6"/>
        <v>7849.2000000000007</v>
      </c>
      <c r="F47" s="28">
        <f t="shared" si="6"/>
        <v>4709.5199999999995</v>
      </c>
      <c r="G47" s="28">
        <f t="shared" si="6"/>
        <v>4709.5199999999995</v>
      </c>
      <c r="H47" s="28">
        <f>(MONTH($A47)&gt;=5)*(MONTH($A47)&lt;=9)*MAX(0,MIN($H$9,$D47-SUM($E47:G47)))</f>
        <v>0</v>
      </c>
      <c r="I47" s="28">
        <f>(MONTH($A47)&gt;=7)*(MONTH($A47)&lt;=9)*MAX(0,MIN($I$9,$D47-SUM($E47:H47)))</f>
        <v>0</v>
      </c>
      <c r="J47" s="28">
        <f>MAX(0,$D47-SUM($E47:I47))</f>
        <v>5420.054768939397</v>
      </c>
      <c r="L47" s="35">
        <f>PeakMonthlyAvg!$L$9</f>
        <v>55</v>
      </c>
      <c r="M47" s="35">
        <f ca="1">CALC!$P$10</f>
        <v>47.252892868019053</v>
      </c>
      <c r="N47" s="35">
        <f ca="1">CALC!$P$9</f>
        <v>56.918963135196762</v>
      </c>
      <c r="O47" s="35">
        <f t="array" aca="1" ref="O47" ca="1">SUM((YEAR($A47)=CALC!$A$4:$A$10)*CALC!$P$4:$P$10)</f>
        <v>41.838445232850873</v>
      </c>
      <c r="P47" s="35">
        <f ca="1">CALC!$R$9</f>
        <v>56.799504645609915</v>
      </c>
      <c r="Q47" s="35">
        <f ca="1">CALC!$N$9</f>
        <v>64.011539744045166</v>
      </c>
      <c r="R47" s="35">
        <f>CALC!U51</f>
        <v>42.5</v>
      </c>
      <c r="S47" s="36">
        <f t="array" aca="1" ref="S47" ca="1">SUM(C47*L47+SUM(E47:J47*M47:R47))/$B47</f>
        <v>49.431633082138923</v>
      </c>
    </row>
    <row r="48" spans="1:19">
      <c r="A48" s="27">
        <v>37926</v>
      </c>
      <c r="B48" s="28">
        <f t="shared" si="4"/>
        <v>29621</v>
      </c>
      <c r="C48" s="28">
        <f t="shared" si="4"/>
        <v>10325.259565816441</v>
      </c>
      <c r="D48" s="113">
        <f t="shared" si="5"/>
        <v>19295.740434183557</v>
      </c>
      <c r="E48" s="28">
        <f t="shared" si="6"/>
        <v>7849.2000000000007</v>
      </c>
      <c r="F48" s="28">
        <f t="shared" si="6"/>
        <v>4709.5199999999995</v>
      </c>
      <c r="G48" s="28">
        <f t="shared" si="6"/>
        <v>4709.5199999999995</v>
      </c>
      <c r="H48" s="28">
        <f>(MONTH($A48)&gt;=5)*(MONTH($A48)&lt;=9)*MAX(0,MIN($H$9,$D48-SUM($E48:G48)))</f>
        <v>0</v>
      </c>
      <c r="I48" s="28">
        <f>(MONTH($A48)&gt;=7)*(MONTH($A48)&lt;=9)*MAX(0,MIN($I$9,$D48-SUM($E48:H48)))</f>
        <v>0</v>
      </c>
      <c r="J48" s="28">
        <f>MAX(0,$D48-SUM($E48:I48))</f>
        <v>2027.5004341835556</v>
      </c>
      <c r="L48" s="35">
        <f>PeakMonthlyAvg!$L$9</f>
        <v>55</v>
      </c>
      <c r="M48" s="35">
        <f ca="1">CALC!$P$10</f>
        <v>47.252892868019053</v>
      </c>
      <c r="N48" s="35">
        <f ca="1">CALC!$P$9</f>
        <v>56.918963135196762</v>
      </c>
      <c r="O48" s="35">
        <f t="array" aca="1" ref="O48" ca="1">SUM((YEAR($A48)=CALC!$A$4:$A$10)*CALC!$P$4:$P$10)</f>
        <v>41.838445232850873</v>
      </c>
      <c r="P48" s="35">
        <f ca="1">CALC!$R$9</f>
        <v>56.799504645609915</v>
      </c>
      <c r="Q48" s="35">
        <f ca="1">CALC!$N$9</f>
        <v>64.011539744045166</v>
      </c>
      <c r="R48" s="35">
        <f>CALC!U52</f>
        <v>38.5</v>
      </c>
      <c r="S48" s="36">
        <f t="array" aca="1" ref="S48" ca="1">SUM(C48*L48+SUM(E48:J48*M48:R48))/$B48</f>
        <v>50.030229883971302</v>
      </c>
    </row>
    <row r="49" spans="1:19">
      <c r="A49" s="27">
        <v>37956</v>
      </c>
      <c r="B49" s="28">
        <f t="shared" si="4"/>
        <v>30813</v>
      </c>
      <c r="C49" s="28">
        <f t="shared" si="4"/>
        <v>10181.036637699137</v>
      </c>
      <c r="D49" s="113">
        <f t="shared" si="5"/>
        <v>20631.963362300863</v>
      </c>
      <c r="E49" s="28">
        <f t="shared" si="6"/>
        <v>7849.2000000000007</v>
      </c>
      <c r="F49" s="28">
        <f t="shared" si="6"/>
        <v>4709.5199999999995</v>
      </c>
      <c r="G49" s="28">
        <f t="shared" si="6"/>
        <v>4709.5199999999995</v>
      </c>
      <c r="H49" s="28">
        <f>(MONTH($A49)&gt;=5)*(MONTH($A49)&lt;=9)*MAX(0,MIN($H$9,$D49-SUM($E49:G49)))</f>
        <v>0</v>
      </c>
      <c r="I49" s="28">
        <f>(MONTH($A49)&gt;=7)*(MONTH($A49)&lt;=9)*MAX(0,MIN($I$9,$D49-SUM($E49:H49)))</f>
        <v>0</v>
      </c>
      <c r="J49" s="28">
        <f>MAX(0,$D49-SUM($E49:I49))</f>
        <v>3363.7233623008615</v>
      </c>
      <c r="L49" s="35">
        <f>PeakMonthlyAvg!$L$9</f>
        <v>55</v>
      </c>
      <c r="M49" s="35">
        <f ca="1">CALC!$P$10</f>
        <v>47.252892868019053</v>
      </c>
      <c r="N49" s="35">
        <f ca="1">CALC!$P$9</f>
        <v>56.918963135196762</v>
      </c>
      <c r="O49" s="35">
        <f t="array" aca="1" ref="O49" ca="1">SUM((YEAR($A49)=CALC!$A$4:$A$10)*CALC!$P$4:$P$10)</f>
        <v>41.838445232850873</v>
      </c>
      <c r="P49" s="35">
        <f ca="1">CALC!$R$9</f>
        <v>56.799504645609915</v>
      </c>
      <c r="Q49" s="35">
        <f ca="1">CALC!$N$9</f>
        <v>64.011539744045166</v>
      </c>
      <c r="R49" s="35">
        <f>CALC!U53</f>
        <v>38.5</v>
      </c>
      <c r="S49" s="36">
        <f t="array" aca="1" ref="S49" ca="1">SUM(C49*L49+SUM(E49:J49*M49:R49))/$B49</f>
        <v>49.506953593586424</v>
      </c>
    </row>
    <row r="50" spans="1:19">
      <c r="A50" s="27">
        <f t="shared" ref="A50:A73" si="7">EDATE(A49,1)</f>
        <v>37987</v>
      </c>
      <c r="B50" s="28">
        <f t="shared" si="4"/>
        <v>29197</v>
      </c>
      <c r="C50" s="28">
        <f t="shared" si="4"/>
        <v>9788.0659463082648</v>
      </c>
      <c r="D50" s="113">
        <f t="shared" si="5"/>
        <v>19408.934053691737</v>
      </c>
      <c r="E50" s="28">
        <f t="shared" si="6"/>
        <v>7849.2000000000007</v>
      </c>
      <c r="F50" s="28">
        <f t="shared" si="6"/>
        <v>4709.5199999999995</v>
      </c>
      <c r="G50" s="28">
        <f t="shared" si="6"/>
        <v>4709.5199999999995</v>
      </c>
      <c r="H50" s="28">
        <f>(MONTH($A50)&gt;=5)*(MONTH($A50)&lt;=9)*MAX(0,MIN($H$9,$D50-SUM($E50:G50)))</f>
        <v>0</v>
      </c>
      <c r="I50" s="28">
        <f>(MONTH($A50)&gt;=7)*(MONTH($A50)&lt;=9)*MAX(0,MIN($I$9,$D50-SUM($E50:H50)))</f>
        <v>0</v>
      </c>
      <c r="J50" s="28">
        <f>MAX(0,$D50-SUM($E50:I50))</f>
        <v>2140.6940536917355</v>
      </c>
      <c r="L50" s="35">
        <f>PeakMonthlyAvg!$L$9</f>
        <v>55</v>
      </c>
      <c r="M50" s="35">
        <f ca="1">CALC!$P$10</f>
        <v>47.252892868019053</v>
      </c>
      <c r="N50" s="35">
        <f ca="1">CALC!$P$9</f>
        <v>56.918963135196762</v>
      </c>
      <c r="O50" s="35">
        <f t="array" aca="1" ref="O50" ca="1">SUM((YEAR($A50)=CALC!$A$4:$A$10)*CALC!$P$4:$P$10)</f>
        <v>36.732883306913195</v>
      </c>
      <c r="P50" s="35">
        <f ca="1">CALC!$R$9</f>
        <v>56.799504645609915</v>
      </c>
      <c r="Q50" s="35">
        <f ca="1">CALC!$N$9</f>
        <v>64.011539744045166</v>
      </c>
      <c r="R50" s="35">
        <f>CALC!U54</f>
        <v>35.9</v>
      </c>
      <c r="S50" s="36">
        <f t="array" aca="1" ref="S50" ca="1">SUM(C50*L50+SUM(E50:J50*M50:R50))/$B50</f>
        <v>48.87992581875497</v>
      </c>
    </row>
    <row r="51" spans="1:19">
      <c r="A51" s="27">
        <f t="shared" si="7"/>
        <v>38018</v>
      </c>
      <c r="B51" s="28">
        <f t="shared" si="4"/>
        <v>28874</v>
      </c>
      <c r="C51" s="28">
        <f t="shared" si="4"/>
        <v>10258.212730190735</v>
      </c>
      <c r="D51" s="113">
        <f t="shared" si="5"/>
        <v>18615.787269809265</v>
      </c>
      <c r="E51" s="28">
        <f t="shared" si="6"/>
        <v>7849.2000000000007</v>
      </c>
      <c r="F51" s="28">
        <f t="shared" si="6"/>
        <v>4709.5199999999995</v>
      </c>
      <c r="G51" s="28">
        <f t="shared" si="6"/>
        <v>4709.5199999999995</v>
      </c>
      <c r="H51" s="28">
        <f>(MONTH($A51)&gt;=5)*(MONTH($A51)&lt;=9)*MAX(0,MIN($H$9,$D51-SUM($E51:G51)))</f>
        <v>0</v>
      </c>
      <c r="I51" s="28">
        <f>(MONTH($A51)&gt;=7)*(MONTH($A51)&lt;=9)*MAX(0,MIN($I$9,$D51-SUM($E51:H51)))</f>
        <v>0</v>
      </c>
      <c r="J51" s="28">
        <f>MAX(0,$D51-SUM($E51:I51))</f>
        <v>1347.5472698092635</v>
      </c>
      <c r="L51" s="35">
        <f>PeakMonthlyAvg!$L$9</f>
        <v>55</v>
      </c>
      <c r="M51" s="35">
        <f ca="1">CALC!$P$10</f>
        <v>47.252892868019053</v>
      </c>
      <c r="N51" s="35">
        <f ca="1">CALC!$P$9</f>
        <v>56.918963135196762</v>
      </c>
      <c r="O51" s="35">
        <f t="array" aca="1" ref="O51" ca="1">SUM((YEAR($A51)=CALC!$A$4:$A$10)*CALC!$P$4:$P$10)</f>
        <v>36.732883306913195</v>
      </c>
      <c r="P51" s="35">
        <f ca="1">CALC!$R$9</f>
        <v>56.799504645609915</v>
      </c>
      <c r="Q51" s="35">
        <f ca="1">CALC!$N$9</f>
        <v>64.011539744045166</v>
      </c>
      <c r="R51" s="35">
        <f>CALC!U55</f>
        <v>34.9</v>
      </c>
      <c r="S51" s="36">
        <f t="array" aca="1" ref="S51" ca="1">SUM(C51*L51+SUM(E51:J51*M51:R51))/$B51</f>
        <v>49.289455926873124</v>
      </c>
    </row>
    <row r="52" spans="1:19">
      <c r="A52" s="27">
        <f t="shared" si="7"/>
        <v>38047</v>
      </c>
      <c r="B52" s="28">
        <f t="shared" si="4"/>
        <v>29893</v>
      </c>
      <c r="C52" s="28">
        <f t="shared" si="4"/>
        <v>10546.379316003595</v>
      </c>
      <c r="D52" s="113">
        <f t="shared" si="5"/>
        <v>19346.620683996407</v>
      </c>
      <c r="E52" s="28">
        <f t="shared" si="6"/>
        <v>7849.2000000000007</v>
      </c>
      <c r="F52" s="28">
        <f t="shared" si="6"/>
        <v>4709.5199999999995</v>
      </c>
      <c r="G52" s="28">
        <f t="shared" si="6"/>
        <v>4709.5199999999995</v>
      </c>
      <c r="H52" s="28">
        <f>(MONTH($A52)&gt;=5)*(MONTH($A52)&lt;=9)*MAX(0,MIN($H$9,$D52-SUM($E52:G52)))</f>
        <v>0</v>
      </c>
      <c r="I52" s="28">
        <f>(MONTH($A52)&gt;=7)*(MONTH($A52)&lt;=9)*MAX(0,MIN($I$9,$D52-SUM($E52:H52)))</f>
        <v>0</v>
      </c>
      <c r="J52" s="28">
        <f>MAX(0,$D52-SUM($E52:I52))</f>
        <v>2078.3806839964054</v>
      </c>
      <c r="L52" s="35">
        <f>PeakMonthlyAvg!$L$9</f>
        <v>55</v>
      </c>
      <c r="M52" s="35">
        <f ca="1">CALC!$P$10</f>
        <v>47.252892868019053</v>
      </c>
      <c r="N52" s="35">
        <f ca="1">CALC!$P$9</f>
        <v>56.918963135196762</v>
      </c>
      <c r="O52" s="35">
        <f t="array" aca="1" ref="O52" ca="1">SUM((YEAR($A52)=CALC!$A$4:$A$10)*CALC!$P$4:$P$10)</f>
        <v>36.732883306913195</v>
      </c>
      <c r="P52" s="35">
        <f ca="1">CALC!$R$9</f>
        <v>56.799504645609915</v>
      </c>
      <c r="Q52" s="35">
        <f ca="1">CALC!$N$9</f>
        <v>64.011539744045166</v>
      </c>
      <c r="R52" s="35">
        <f>CALC!U56</f>
        <v>33.9</v>
      </c>
      <c r="S52" s="36">
        <f t="array" aca="1" ref="S52" ca="1">SUM(C52*L52+SUM(E52:J52*M52:R52))/$B52</f>
        <v>48.923179945919671</v>
      </c>
    </row>
    <row r="53" spans="1:19">
      <c r="A53" s="27">
        <f t="shared" si="7"/>
        <v>38078</v>
      </c>
      <c r="B53" s="28">
        <f t="shared" si="4"/>
        <v>28426</v>
      </c>
      <c r="C53" s="28">
        <f t="shared" si="4"/>
        <v>10781.859000004699</v>
      </c>
      <c r="D53" s="113">
        <f t="shared" si="5"/>
        <v>17644.140999995303</v>
      </c>
      <c r="E53" s="28">
        <f t="shared" si="6"/>
        <v>7849.2000000000007</v>
      </c>
      <c r="F53" s="28">
        <f t="shared" si="6"/>
        <v>4709.5199999999995</v>
      </c>
      <c r="G53" s="28">
        <f t="shared" si="6"/>
        <v>4709.5199999999995</v>
      </c>
      <c r="H53" s="28">
        <f>(MONTH($A53)&gt;=5)*(MONTH($A53)&lt;=9)*MAX(0,MIN($H$9,$D53-SUM($E53:G53)))</f>
        <v>0</v>
      </c>
      <c r="I53" s="28">
        <f>(MONTH($A53)&gt;=7)*(MONTH($A53)&lt;=9)*MAX(0,MIN($I$9,$D53-SUM($E53:H53)))</f>
        <v>0</v>
      </c>
      <c r="J53" s="28">
        <f>MAX(0,$D53-SUM($E53:I53))</f>
        <v>375.90099999530139</v>
      </c>
      <c r="L53" s="35">
        <f>PeakMonthlyAvg!$L$9</f>
        <v>55</v>
      </c>
      <c r="M53" s="35">
        <f ca="1">CALC!$P$10</f>
        <v>47.252892868019053</v>
      </c>
      <c r="N53" s="35">
        <f ca="1">CALC!$P$9</f>
        <v>56.918963135196762</v>
      </c>
      <c r="O53" s="35">
        <f t="array" aca="1" ref="O53" ca="1">SUM((YEAR($A53)=CALC!$A$4:$A$10)*CALC!$P$4:$P$10)</f>
        <v>36.732883306913195</v>
      </c>
      <c r="P53" s="35">
        <f ca="1">CALC!$R$9</f>
        <v>56.799504645609915</v>
      </c>
      <c r="Q53" s="35">
        <f ca="1">CALC!$N$9</f>
        <v>64.011539744045166</v>
      </c>
      <c r="R53" s="35">
        <f>CALC!U57</f>
        <v>33.4</v>
      </c>
      <c r="S53" s="36">
        <f t="array" aca="1" ref="S53" ca="1">SUM(C53*L53+SUM(E53:J53*M53:R53))/$B53</f>
        <v>49.866670968683678</v>
      </c>
    </row>
    <row r="54" spans="1:19">
      <c r="A54" s="27">
        <f t="shared" si="7"/>
        <v>38108</v>
      </c>
      <c r="B54" s="28">
        <f t="shared" si="4"/>
        <v>35437</v>
      </c>
      <c r="C54" s="28">
        <f t="shared" si="4"/>
        <v>10910.298676134951</v>
      </c>
      <c r="D54" s="113">
        <f t="shared" si="5"/>
        <v>24526.701323865047</v>
      </c>
      <c r="E54" s="28">
        <f t="shared" si="6"/>
        <v>7849.2000000000007</v>
      </c>
      <c r="F54" s="28">
        <f t="shared" si="6"/>
        <v>4709.5199999999995</v>
      </c>
      <c r="G54" s="28">
        <f t="shared" si="6"/>
        <v>4709.5199999999995</v>
      </c>
      <c r="H54" s="28">
        <f>(MONTH($A54)&gt;=5)*(MONTH($A54)&lt;=9)*MAX(0,MIN($H$9,$D54-SUM($E54:G54)))</f>
        <v>4317.0600000000004</v>
      </c>
      <c r="I54" s="28">
        <f>(MONTH($A54)&gt;=7)*(MONTH($A54)&lt;=9)*MAX(0,MIN($I$9,$D54-SUM($E54:H54)))</f>
        <v>0</v>
      </c>
      <c r="J54" s="28">
        <f>MAX(0,$D54-SUM($E54:I54))</f>
        <v>2941.4013238650441</v>
      </c>
      <c r="L54" s="35">
        <f>PeakMonthlyAvg!$L$9</f>
        <v>55</v>
      </c>
      <c r="M54" s="35">
        <f ca="1">CALC!$P$10</f>
        <v>47.252892868019053</v>
      </c>
      <c r="N54" s="35">
        <f ca="1">CALC!$P$9</f>
        <v>56.918963135196762</v>
      </c>
      <c r="O54" s="35">
        <f t="array" aca="1" ref="O54" ca="1">SUM((YEAR($A54)=CALC!$A$4:$A$10)*CALC!$P$4:$P$10)</f>
        <v>36.732883306913195</v>
      </c>
      <c r="P54" s="35">
        <f ca="1">CALC!$R$9</f>
        <v>56.799504645609915</v>
      </c>
      <c r="Q54" s="35">
        <f ca="1">CALC!$N$9</f>
        <v>64.011539744045166</v>
      </c>
      <c r="R54" s="35">
        <f>CALC!U58</f>
        <v>31.4</v>
      </c>
      <c r="S54" s="36">
        <f t="array" aca="1" ref="S54" ca="1">SUM(C54*L54+SUM(E54:J54*M54:R54))/$B54</f>
        <v>49.371728668845051</v>
      </c>
    </row>
    <row r="55" spans="1:19">
      <c r="A55" s="27">
        <f t="shared" si="7"/>
        <v>38139</v>
      </c>
      <c r="B55" s="28">
        <f t="shared" si="4"/>
        <v>35431</v>
      </c>
      <c r="C55" s="28">
        <f t="shared" si="4"/>
        <v>12685.538794168846</v>
      </c>
      <c r="D55" s="113">
        <f t="shared" si="5"/>
        <v>22745.461205831154</v>
      </c>
      <c r="E55" s="28">
        <f t="shared" si="6"/>
        <v>7849.2000000000007</v>
      </c>
      <c r="F55" s="28">
        <f t="shared" si="6"/>
        <v>4709.5199999999995</v>
      </c>
      <c r="G55" s="28">
        <f t="shared" si="6"/>
        <v>4709.5199999999995</v>
      </c>
      <c r="H55" s="28">
        <f>(MONTH($A55)&gt;=5)*(MONTH($A55)&lt;=9)*MAX(0,MIN($H$9,$D55-SUM($E55:G55)))</f>
        <v>4317.0600000000004</v>
      </c>
      <c r="I55" s="28">
        <f>(MONTH($A55)&gt;=7)*(MONTH($A55)&lt;=9)*MAX(0,MIN($I$9,$D55-SUM($E55:H55)))</f>
        <v>0</v>
      </c>
      <c r="J55" s="28">
        <f>MAX(0,$D55-SUM($E55:I55))</f>
        <v>1160.1612058311512</v>
      </c>
      <c r="L55" s="35">
        <f>PeakMonthlyAvg!$L$9</f>
        <v>55</v>
      </c>
      <c r="M55" s="35">
        <f ca="1">CALC!$P$10</f>
        <v>47.252892868019053</v>
      </c>
      <c r="N55" s="35">
        <f ca="1">CALC!$P$9</f>
        <v>56.918963135196762</v>
      </c>
      <c r="O55" s="35">
        <f t="array" aca="1" ref="O55" ca="1">SUM((YEAR($A55)=CALC!$A$4:$A$10)*CALC!$P$4:$P$10)</f>
        <v>36.732883306913195</v>
      </c>
      <c r="P55" s="35">
        <f ca="1">CALC!$R$9</f>
        <v>56.799504645609915</v>
      </c>
      <c r="Q55" s="35">
        <f ca="1">CALC!$N$9</f>
        <v>64.011539744045166</v>
      </c>
      <c r="R55" s="35">
        <f>CALC!U59</f>
        <v>31.9</v>
      </c>
      <c r="S55" s="36">
        <f t="array" aca="1" ref="S55" ca="1">SUM(C55*L55+SUM(E55:J55*M55:R55))/$B55</f>
        <v>50.573602106245318</v>
      </c>
    </row>
    <row r="56" spans="1:19">
      <c r="A56" s="27">
        <f t="shared" si="7"/>
        <v>38169</v>
      </c>
      <c r="B56" s="28">
        <f t="shared" si="4"/>
        <v>38087</v>
      </c>
      <c r="C56" s="28">
        <f t="shared" si="4"/>
        <v>11898.855738594659</v>
      </c>
      <c r="D56" s="113">
        <f t="shared" si="5"/>
        <v>26188.144261405341</v>
      </c>
      <c r="E56" s="28">
        <f t="shared" si="6"/>
        <v>7849.2000000000007</v>
      </c>
      <c r="F56" s="28">
        <f t="shared" si="6"/>
        <v>4709.5199999999995</v>
      </c>
      <c r="G56" s="28">
        <f t="shared" si="6"/>
        <v>4709.5199999999995</v>
      </c>
      <c r="H56" s="28">
        <f>(MONTH($A56)&gt;=5)*(MONTH($A56)&lt;=9)*MAX(0,MIN($H$9,$D56-SUM($E56:G56)))</f>
        <v>4317.0600000000004</v>
      </c>
      <c r="I56" s="28">
        <f>(MONTH($A56)&gt;=7)*(MONTH($A56)&lt;=9)*MAX(0,MIN($I$9,$D56-SUM($E56:H56)))</f>
        <v>3924.6000000000004</v>
      </c>
      <c r="J56" s="28">
        <f>MAX(0,$D56-SUM($E56:I56))</f>
        <v>678.24426140533978</v>
      </c>
      <c r="L56" s="35">
        <f>PeakMonthlyAvg!$L$9</f>
        <v>55</v>
      </c>
      <c r="M56" s="35">
        <f ca="1">CALC!$P$10</f>
        <v>47.252892868019053</v>
      </c>
      <c r="N56" s="35">
        <f ca="1">CALC!$P$9</f>
        <v>56.918963135196762</v>
      </c>
      <c r="O56" s="35">
        <f t="array" aca="1" ref="O56" ca="1">SUM((YEAR($A56)=CALC!$A$4:$A$10)*CALC!$P$4:$P$10)</f>
        <v>36.732883306913195</v>
      </c>
      <c r="P56" s="35">
        <f ca="1">CALC!$R$9</f>
        <v>56.799504645609915</v>
      </c>
      <c r="Q56" s="35">
        <f ca="1">CALC!$N$9</f>
        <v>64.011539744045166</v>
      </c>
      <c r="R56" s="35">
        <f>CALC!U60</f>
        <v>43.9</v>
      </c>
      <c r="S56" s="36">
        <f t="array" aca="1" ref="S56" ca="1">SUM(C56*L56+SUM(E56:J56*M56:R56))/$B56</f>
        <v>52.316832453565723</v>
      </c>
    </row>
    <row r="57" spans="1:19">
      <c r="A57" s="27">
        <f t="shared" si="7"/>
        <v>38200</v>
      </c>
      <c r="B57" s="28">
        <f t="shared" si="4"/>
        <v>39246</v>
      </c>
      <c r="C57" s="28">
        <f t="shared" si="4"/>
        <v>11420.083058318183</v>
      </c>
      <c r="D57" s="113">
        <f t="shared" si="5"/>
        <v>27825.916941681819</v>
      </c>
      <c r="E57" s="28">
        <f t="shared" si="6"/>
        <v>7849.2000000000007</v>
      </c>
      <c r="F57" s="28">
        <f t="shared" si="6"/>
        <v>4709.5199999999995</v>
      </c>
      <c r="G57" s="28">
        <f t="shared" si="6"/>
        <v>4709.5199999999995</v>
      </c>
      <c r="H57" s="28">
        <f>(MONTH($A57)&gt;=5)*(MONTH($A57)&lt;=9)*MAX(0,MIN($H$9,$D57-SUM($E57:G57)))</f>
        <v>4317.0600000000004</v>
      </c>
      <c r="I57" s="28">
        <f>(MONTH($A57)&gt;=7)*(MONTH($A57)&lt;=9)*MAX(0,MIN($I$9,$D57-SUM($E57:H57)))</f>
        <v>3924.6000000000004</v>
      </c>
      <c r="J57" s="28">
        <f>MAX(0,$D57-SUM($E57:I57))</f>
        <v>2316.0169416818171</v>
      </c>
      <c r="L57" s="35">
        <f>PeakMonthlyAvg!$L$9</f>
        <v>55</v>
      </c>
      <c r="M57" s="35">
        <f ca="1">CALC!$P$10</f>
        <v>47.252892868019053</v>
      </c>
      <c r="N57" s="35">
        <f ca="1">CALC!$P$9</f>
        <v>56.918963135196762</v>
      </c>
      <c r="O57" s="35">
        <f t="array" aca="1" ref="O57" ca="1">SUM((YEAR($A57)=CALC!$A$4:$A$10)*CALC!$P$4:$P$10)</f>
        <v>36.732883306913195</v>
      </c>
      <c r="P57" s="35">
        <f ca="1">CALC!$R$9</f>
        <v>56.799504645609915</v>
      </c>
      <c r="Q57" s="35">
        <f ca="1">CALC!$N$9</f>
        <v>64.011539744045166</v>
      </c>
      <c r="R57" s="35">
        <f>CALC!U61</f>
        <v>46.9</v>
      </c>
      <c r="S57" s="36">
        <f t="array" aca="1" ref="S57" ca="1">SUM(C57*L57+SUM(E57:J57*M57:R57))/$B57</f>
        <v>52.109895829713459</v>
      </c>
    </row>
    <row r="58" spans="1:19">
      <c r="A58" s="27">
        <f t="shared" si="7"/>
        <v>38231</v>
      </c>
      <c r="B58" s="28">
        <f t="shared" si="4"/>
        <v>37628</v>
      </c>
      <c r="C58" s="28">
        <f t="shared" si="4"/>
        <v>11552.727930455807</v>
      </c>
      <c r="D58" s="113">
        <f t="shared" si="5"/>
        <v>26075.272069544193</v>
      </c>
      <c r="E58" s="28">
        <f t="shared" si="6"/>
        <v>7849.2000000000007</v>
      </c>
      <c r="F58" s="28">
        <f t="shared" si="6"/>
        <v>4709.5199999999995</v>
      </c>
      <c r="G58" s="28">
        <f t="shared" si="6"/>
        <v>4709.5199999999995</v>
      </c>
      <c r="H58" s="28">
        <f>(MONTH($A58)&gt;=5)*(MONTH($A58)&lt;=9)*MAX(0,MIN($H$9,$D58-SUM($E58:G58)))</f>
        <v>4317.0600000000004</v>
      </c>
      <c r="I58" s="28">
        <f>(MONTH($A58)&gt;=7)*(MONTH($A58)&lt;=9)*MAX(0,MIN($I$9,$D58-SUM($E58:H58)))</f>
        <v>3924.6000000000004</v>
      </c>
      <c r="J58" s="28">
        <f>MAX(0,$D58-SUM($E58:I58))</f>
        <v>565.37206954419162</v>
      </c>
      <c r="L58" s="35">
        <f>PeakMonthlyAvg!$L$9</f>
        <v>55</v>
      </c>
      <c r="M58" s="35">
        <f ca="1">CALC!$P$10</f>
        <v>47.252892868019053</v>
      </c>
      <c r="N58" s="35">
        <f ca="1">CALC!$P$9</f>
        <v>56.918963135196762</v>
      </c>
      <c r="O58" s="35">
        <f t="array" aca="1" ref="O58" ca="1">SUM((YEAR($A58)=CALC!$A$4:$A$10)*CALC!$P$4:$P$10)</f>
        <v>36.732883306913195</v>
      </c>
      <c r="P58" s="35">
        <f ca="1">CALC!$R$9</f>
        <v>56.799504645609915</v>
      </c>
      <c r="Q58" s="35">
        <f ca="1">CALC!$N$9</f>
        <v>64.011539744045166</v>
      </c>
      <c r="R58" s="35">
        <f>CALC!U62</f>
        <v>44.4</v>
      </c>
      <c r="S58" s="36">
        <f t="array" aca="1" ref="S58" ca="1">SUM(C58*L58+SUM(E58:J58*M58:R58))/$B58</f>
        <v>52.324911369814728</v>
      </c>
    </row>
    <row r="59" spans="1:19">
      <c r="A59" s="27">
        <f t="shared" si="7"/>
        <v>38261</v>
      </c>
      <c r="B59" s="28">
        <f t="shared" si="4"/>
        <v>32596</v>
      </c>
      <c r="C59" s="28">
        <f t="shared" si="4"/>
        <v>9907.7052310606032</v>
      </c>
      <c r="D59" s="113">
        <f t="shared" si="5"/>
        <v>22688.294768939399</v>
      </c>
      <c r="E59" s="28">
        <f t="shared" si="6"/>
        <v>7849.2000000000007</v>
      </c>
      <c r="F59" s="28">
        <f t="shared" si="6"/>
        <v>4709.5199999999995</v>
      </c>
      <c r="G59" s="28">
        <f t="shared" si="6"/>
        <v>4709.5199999999995</v>
      </c>
      <c r="H59" s="28">
        <f>(MONTH($A59)&gt;=5)*(MONTH($A59)&lt;=9)*MAX(0,MIN($H$9,$D59-SUM($E59:G59)))</f>
        <v>0</v>
      </c>
      <c r="I59" s="28">
        <f>(MONTH($A59)&gt;=7)*(MONTH($A59)&lt;=9)*MAX(0,MIN($I$9,$D59-SUM($E59:H59)))</f>
        <v>0</v>
      </c>
      <c r="J59" s="28">
        <f>MAX(0,$D59-SUM($E59:I59))</f>
        <v>5420.054768939397</v>
      </c>
      <c r="L59" s="35">
        <f>PeakMonthlyAvg!$L$9</f>
        <v>55</v>
      </c>
      <c r="M59" s="35">
        <f ca="1">CALC!$P$10</f>
        <v>47.252892868019053</v>
      </c>
      <c r="N59" s="35">
        <f ca="1">CALC!$P$9</f>
        <v>56.918963135196762</v>
      </c>
      <c r="O59" s="35">
        <f t="array" aca="1" ref="O59" ca="1">SUM((YEAR($A59)=CALC!$A$4:$A$10)*CALC!$P$4:$P$10)</f>
        <v>36.732883306913195</v>
      </c>
      <c r="P59" s="35">
        <f ca="1">CALC!$R$9</f>
        <v>56.799504645609915</v>
      </c>
      <c r="Q59" s="35">
        <f ca="1">CALC!$N$9</f>
        <v>64.011539744045166</v>
      </c>
      <c r="R59" s="35">
        <f>CALC!U63</f>
        <v>37.4</v>
      </c>
      <c r="S59" s="36">
        <f t="array" aca="1" ref="S59" ca="1">SUM(C59*L59+SUM(E59:J59*M59:R59))/$B59</f>
        <v>47.845946945096564</v>
      </c>
    </row>
    <row r="60" spans="1:19">
      <c r="A60" s="27">
        <f t="shared" si="7"/>
        <v>38292</v>
      </c>
      <c r="B60" s="28">
        <f t="shared" si="4"/>
        <v>29621</v>
      </c>
      <c r="C60" s="28">
        <f t="shared" si="4"/>
        <v>10325.259565816441</v>
      </c>
      <c r="D60" s="113">
        <f t="shared" si="5"/>
        <v>19295.740434183557</v>
      </c>
      <c r="E60" s="28">
        <f t="shared" si="6"/>
        <v>7849.2000000000007</v>
      </c>
      <c r="F60" s="28">
        <f t="shared" si="6"/>
        <v>4709.5199999999995</v>
      </c>
      <c r="G60" s="28">
        <f t="shared" si="6"/>
        <v>4709.5199999999995</v>
      </c>
      <c r="H60" s="28">
        <f>(MONTH($A60)&gt;=5)*(MONTH($A60)&lt;=9)*MAX(0,MIN($H$9,$D60-SUM($E60:G60)))</f>
        <v>0</v>
      </c>
      <c r="I60" s="28">
        <f>(MONTH($A60)&gt;=7)*(MONTH($A60)&lt;=9)*MAX(0,MIN($I$9,$D60-SUM($E60:H60)))</f>
        <v>0</v>
      </c>
      <c r="J60" s="28">
        <f>MAX(0,$D60-SUM($E60:I60))</f>
        <v>2027.5004341835556</v>
      </c>
      <c r="L60" s="35">
        <f>PeakMonthlyAvg!$L$9</f>
        <v>55</v>
      </c>
      <c r="M60" s="35">
        <f ca="1">CALC!$P$10</f>
        <v>47.252892868019053</v>
      </c>
      <c r="N60" s="35">
        <f ca="1">CALC!$P$9</f>
        <v>56.918963135196762</v>
      </c>
      <c r="O60" s="35">
        <f t="array" aca="1" ref="O60" ca="1">SUM((YEAR($A60)=CALC!$A$4:$A$10)*CALC!$P$4:$P$10)</f>
        <v>36.732883306913195</v>
      </c>
      <c r="P60" s="35">
        <f ca="1">CALC!$R$9</f>
        <v>56.799504645609915</v>
      </c>
      <c r="Q60" s="35">
        <f ca="1">CALC!$N$9</f>
        <v>64.011539744045166</v>
      </c>
      <c r="R60" s="35">
        <f>CALC!U64</f>
        <v>33.4</v>
      </c>
      <c r="S60" s="36">
        <f t="array" aca="1" ref="S60" ca="1">SUM(C60*L60+SUM(E60:J60*M60:R60))/$B60</f>
        <v>48.869398101932269</v>
      </c>
    </row>
    <row r="61" spans="1:19">
      <c r="A61" s="27">
        <f t="shared" si="7"/>
        <v>38322</v>
      </c>
      <c r="B61" s="28">
        <f t="shared" si="4"/>
        <v>30813</v>
      </c>
      <c r="C61" s="28">
        <f t="shared" si="4"/>
        <v>10181.036637699137</v>
      </c>
      <c r="D61" s="113">
        <f t="shared" si="5"/>
        <v>20631.963362300863</v>
      </c>
      <c r="E61" s="28">
        <f t="shared" si="6"/>
        <v>7849.2000000000007</v>
      </c>
      <c r="F61" s="28">
        <f t="shared" si="6"/>
        <v>4709.5199999999995</v>
      </c>
      <c r="G61" s="28">
        <f t="shared" si="6"/>
        <v>4709.5199999999995</v>
      </c>
      <c r="H61" s="28">
        <f>(MONTH($A61)&gt;=5)*(MONTH($A61)&lt;=9)*MAX(0,MIN($H$9,$D61-SUM($E61:G61)))</f>
        <v>0</v>
      </c>
      <c r="I61" s="28">
        <f>(MONTH($A61)&gt;=7)*(MONTH($A61)&lt;=9)*MAX(0,MIN($I$9,$D61-SUM($E61:H61)))</f>
        <v>0</v>
      </c>
      <c r="J61" s="28">
        <f>MAX(0,$D61-SUM($E61:I61))</f>
        <v>3363.7233623008615</v>
      </c>
      <c r="L61" s="35">
        <f>PeakMonthlyAvg!$L$9</f>
        <v>55</v>
      </c>
      <c r="M61" s="35">
        <f ca="1">CALC!$P$10</f>
        <v>47.252892868019053</v>
      </c>
      <c r="N61" s="35">
        <f ca="1">CALC!$P$9</f>
        <v>56.918963135196762</v>
      </c>
      <c r="O61" s="35">
        <f t="array" aca="1" ref="O61" ca="1">SUM((YEAR($A61)=CALC!$A$4:$A$10)*CALC!$P$4:$P$10)</f>
        <v>36.732883306913195</v>
      </c>
      <c r="P61" s="35">
        <f ca="1">CALC!$R$9</f>
        <v>56.799504645609915</v>
      </c>
      <c r="Q61" s="35">
        <f ca="1">CALC!$N$9</f>
        <v>64.011539744045166</v>
      </c>
      <c r="R61" s="35">
        <f>CALC!U65</f>
        <v>33.4</v>
      </c>
      <c r="S61" s="36">
        <f t="array" aca="1" ref="S61" ca="1">SUM(C61*L61+SUM(E61:J61*M61:R61))/$B61</f>
        <v>48.169864210885073</v>
      </c>
    </row>
    <row r="62" spans="1:19">
      <c r="A62" s="27">
        <f t="shared" si="7"/>
        <v>38353</v>
      </c>
      <c r="B62" s="28">
        <f t="shared" si="4"/>
        <v>29197</v>
      </c>
      <c r="C62" s="28">
        <f t="shared" si="4"/>
        <v>9788.0659463082648</v>
      </c>
      <c r="D62" s="113">
        <f t="shared" si="5"/>
        <v>19408.934053691737</v>
      </c>
      <c r="E62" s="28">
        <f t="shared" si="6"/>
        <v>7849.2000000000007</v>
      </c>
      <c r="F62" s="28">
        <f t="shared" si="6"/>
        <v>4709.5199999999995</v>
      </c>
      <c r="G62" s="28">
        <f t="shared" si="6"/>
        <v>4709.5199999999995</v>
      </c>
      <c r="H62" s="28">
        <f>(MONTH($A62)&gt;=5)*(MONTH($A62)&lt;=9)*MAX(0,MIN($H$9,$D62-SUM($E62:G62)))</f>
        <v>0</v>
      </c>
      <c r="I62" s="28">
        <f>(MONTH($A62)&gt;=7)*(MONTH($A62)&lt;=9)*MAX(0,MIN($I$9,$D62-SUM($E62:H62)))</f>
        <v>0</v>
      </c>
      <c r="J62" s="28">
        <f>MAX(0,$D62-SUM($E62:I62))</f>
        <v>2140.6940536917355</v>
      </c>
      <c r="L62" s="35">
        <f>PeakMonthlyAvg!$L$9</f>
        <v>55</v>
      </c>
      <c r="M62" s="35">
        <f ca="1">CALC!$P$10</f>
        <v>47.252892868019053</v>
      </c>
      <c r="N62" s="35">
        <f ca="1">CALC!$P$9</f>
        <v>56.918963135196762</v>
      </c>
      <c r="O62" s="35">
        <f t="array" aca="1" ref="O62" ca="1">SUM((YEAR($A62)=CALC!$A$4:$A$10)*CALC!$P$4:$P$10)</f>
        <v>34.436529162971958</v>
      </c>
      <c r="P62" s="35">
        <f ca="1">CALC!$R$9</f>
        <v>56.799504645609915</v>
      </c>
      <c r="Q62" s="35">
        <f ca="1">CALC!$N$9</f>
        <v>64.011539744045166</v>
      </c>
      <c r="R62" s="35">
        <f>CALC!U66</f>
        <v>33.599999999999994</v>
      </c>
      <c r="S62" s="36">
        <f t="array" aca="1" ref="S62" ca="1">SUM(C62*L62+SUM(E62:J62*M62:R62))/$B62</f>
        <v>48.340886804764999</v>
      </c>
    </row>
    <row r="63" spans="1:19">
      <c r="A63" s="27">
        <f t="shared" si="7"/>
        <v>38384</v>
      </c>
      <c r="B63" s="28">
        <f t="shared" si="4"/>
        <v>28874</v>
      </c>
      <c r="C63" s="28">
        <f t="shared" si="4"/>
        <v>10258.212730190735</v>
      </c>
      <c r="D63" s="113">
        <f t="shared" si="5"/>
        <v>18615.787269809265</v>
      </c>
      <c r="E63" s="28">
        <f t="shared" si="6"/>
        <v>7849.2000000000007</v>
      </c>
      <c r="F63" s="28">
        <f t="shared" si="6"/>
        <v>4709.5199999999995</v>
      </c>
      <c r="G63" s="28">
        <f t="shared" si="6"/>
        <v>4709.5199999999995</v>
      </c>
      <c r="H63" s="28">
        <f>(MONTH($A63)&gt;=5)*(MONTH($A63)&lt;=9)*MAX(0,MIN($H$9,$D63-SUM($E63:G63)))</f>
        <v>0</v>
      </c>
      <c r="I63" s="28">
        <f>(MONTH($A63)&gt;=7)*(MONTH($A63)&lt;=9)*MAX(0,MIN($I$9,$D63-SUM($E63:H63)))</f>
        <v>0</v>
      </c>
      <c r="J63" s="28">
        <f>MAX(0,$D63-SUM($E63:I63))</f>
        <v>1347.5472698092635</v>
      </c>
      <c r="L63" s="35">
        <f>PeakMonthlyAvg!$L$9</f>
        <v>55</v>
      </c>
      <c r="M63" s="35">
        <f ca="1">CALC!$P$10</f>
        <v>47.252892868019053</v>
      </c>
      <c r="N63" s="35">
        <f ca="1">CALC!$P$9</f>
        <v>56.918963135196762</v>
      </c>
      <c r="O63" s="35">
        <f t="array" aca="1" ref="O63" ca="1">SUM((YEAR($A63)=CALC!$A$4:$A$10)*CALC!$P$4:$P$10)</f>
        <v>34.436529162971958</v>
      </c>
      <c r="P63" s="35">
        <f ca="1">CALC!$R$9</f>
        <v>56.799504645609915</v>
      </c>
      <c r="Q63" s="35">
        <f ca="1">CALC!$N$9</f>
        <v>64.011539744045166</v>
      </c>
      <c r="R63" s="35">
        <f>CALC!U67</f>
        <v>32.599999999999994</v>
      </c>
      <c r="S63" s="36">
        <f t="array" aca="1" ref="S63" ca="1">SUM(C63*L63+SUM(E63:J63*M63:R63))/$B63</f>
        <v>48.807566182170788</v>
      </c>
    </row>
    <row r="64" spans="1:19">
      <c r="A64" s="27">
        <f t="shared" si="7"/>
        <v>38412</v>
      </c>
      <c r="B64" s="28">
        <f t="shared" si="4"/>
        <v>29893</v>
      </c>
      <c r="C64" s="28">
        <f t="shared" si="4"/>
        <v>10546.379316003595</v>
      </c>
      <c r="D64" s="113">
        <f t="shared" si="5"/>
        <v>19346.620683996407</v>
      </c>
      <c r="E64" s="28">
        <f t="shared" si="6"/>
        <v>7849.2000000000007</v>
      </c>
      <c r="F64" s="28">
        <f t="shared" si="6"/>
        <v>4709.5199999999995</v>
      </c>
      <c r="G64" s="28">
        <f t="shared" si="6"/>
        <v>4709.5199999999995</v>
      </c>
      <c r="H64" s="28">
        <f>(MONTH($A64)&gt;=5)*(MONTH($A64)&lt;=9)*MAX(0,MIN($H$9,$D64-SUM($E64:G64)))</f>
        <v>0</v>
      </c>
      <c r="I64" s="28">
        <f>(MONTH($A64)&gt;=7)*(MONTH($A64)&lt;=9)*MAX(0,MIN($I$9,$D64-SUM($E64:H64)))</f>
        <v>0</v>
      </c>
      <c r="J64" s="28">
        <f>MAX(0,$D64-SUM($E64:I64))</f>
        <v>2078.3806839964054</v>
      </c>
      <c r="L64" s="35">
        <f>PeakMonthlyAvg!$L$9</f>
        <v>55</v>
      </c>
      <c r="M64" s="35">
        <f ca="1">CALC!$P$10</f>
        <v>47.252892868019053</v>
      </c>
      <c r="N64" s="35">
        <f ca="1">CALC!$P$9</f>
        <v>56.918963135196762</v>
      </c>
      <c r="O64" s="35">
        <f t="array" aca="1" ref="O64" ca="1">SUM((YEAR($A64)=CALC!$A$4:$A$10)*CALC!$P$4:$P$10)</f>
        <v>34.436529162971958</v>
      </c>
      <c r="P64" s="35">
        <f ca="1">CALC!$R$9</f>
        <v>56.799504645609915</v>
      </c>
      <c r="Q64" s="35">
        <f ca="1">CALC!$N$9</f>
        <v>64.011539744045166</v>
      </c>
      <c r="R64" s="35">
        <f>CALC!U68</f>
        <v>31.599999999999998</v>
      </c>
      <c r="S64" s="36">
        <f t="array" aca="1" ref="S64" ca="1">SUM(C64*L64+SUM(E64:J64*M64:R64))/$B64</f>
        <v>48.401485858970688</v>
      </c>
    </row>
    <row r="65" spans="1:19">
      <c r="A65" s="27">
        <f t="shared" si="7"/>
        <v>38443</v>
      </c>
      <c r="B65" s="28">
        <f t="shared" si="4"/>
        <v>28426</v>
      </c>
      <c r="C65" s="28">
        <f t="shared" si="4"/>
        <v>10781.859000004699</v>
      </c>
      <c r="D65" s="113">
        <f t="shared" si="5"/>
        <v>17644.140999995303</v>
      </c>
      <c r="E65" s="28">
        <f t="shared" si="6"/>
        <v>7849.2000000000007</v>
      </c>
      <c r="F65" s="28">
        <f t="shared" si="6"/>
        <v>4709.5199999999995</v>
      </c>
      <c r="G65" s="28">
        <f t="shared" si="6"/>
        <v>4709.5199999999995</v>
      </c>
      <c r="H65" s="28">
        <f>(MONTH($A65)&gt;=5)*(MONTH($A65)&lt;=9)*MAX(0,MIN($H$9,$D65-SUM($E65:G65)))</f>
        <v>0</v>
      </c>
      <c r="I65" s="28">
        <f>(MONTH($A65)&gt;=7)*(MONTH($A65)&lt;=9)*MAX(0,MIN($I$9,$D65-SUM($E65:H65)))</f>
        <v>0</v>
      </c>
      <c r="J65" s="28">
        <f>MAX(0,$D65-SUM($E65:I65))</f>
        <v>375.90099999530139</v>
      </c>
      <c r="L65" s="35">
        <f>PeakMonthlyAvg!$L$9</f>
        <v>55</v>
      </c>
      <c r="M65" s="35">
        <f ca="1">CALC!$P$10</f>
        <v>47.252892868019053</v>
      </c>
      <c r="N65" s="35">
        <f ca="1">CALC!$P$9</f>
        <v>56.918963135196762</v>
      </c>
      <c r="O65" s="35">
        <f t="array" aca="1" ref="O65" ca="1">SUM((YEAR($A65)=CALC!$A$4:$A$10)*CALC!$P$4:$P$10)</f>
        <v>34.436529162971958</v>
      </c>
      <c r="P65" s="35">
        <f ca="1">CALC!$R$9</f>
        <v>56.799504645609915</v>
      </c>
      <c r="Q65" s="35">
        <f ca="1">CALC!$N$9</f>
        <v>64.011539744045166</v>
      </c>
      <c r="R65" s="35">
        <f>CALC!U69</f>
        <v>31.099999999999998</v>
      </c>
      <c r="S65" s="36">
        <f t="array" aca="1" ref="S65" ca="1">SUM(C65*L65+SUM(E65:J65*M65:R65))/$B65</f>
        <v>49.45580422457747</v>
      </c>
    </row>
    <row r="66" spans="1:19">
      <c r="A66" s="27">
        <f t="shared" si="7"/>
        <v>38473</v>
      </c>
      <c r="B66" s="28">
        <f t="shared" ref="B66:C73" si="8">B54</f>
        <v>35437</v>
      </c>
      <c r="C66" s="28">
        <f t="shared" si="8"/>
        <v>10910.298676134951</v>
      </c>
      <c r="D66" s="113">
        <f t="shared" si="5"/>
        <v>24526.701323865047</v>
      </c>
      <c r="E66" s="28">
        <f t="shared" ref="E66:G73" si="9">E54</f>
        <v>7849.2000000000007</v>
      </c>
      <c r="F66" s="28">
        <f t="shared" si="9"/>
        <v>4709.5199999999995</v>
      </c>
      <c r="G66" s="28">
        <f t="shared" si="9"/>
        <v>4709.5199999999995</v>
      </c>
      <c r="H66" s="28">
        <f>(MONTH($A66)&gt;=5)*(MONTH($A66)&lt;=9)*MAX(0,MIN($H$9,$D66-SUM($E66:G66)))</f>
        <v>4317.0600000000004</v>
      </c>
      <c r="I66" s="28">
        <f>(MONTH($A66)&gt;=7)*(MONTH($A66)&lt;=9)*MAX(0,MIN($I$9,$D66-SUM($E66:H66)))</f>
        <v>0</v>
      </c>
      <c r="J66" s="28">
        <f>MAX(0,$D66-SUM($E66:I66))</f>
        <v>2941.4013238650441</v>
      </c>
      <c r="L66" s="35">
        <f>PeakMonthlyAvg!$L$9</f>
        <v>55</v>
      </c>
      <c r="M66" s="35">
        <f ca="1">CALC!$P$10</f>
        <v>47.252892868019053</v>
      </c>
      <c r="N66" s="35">
        <f ca="1">CALC!$P$9</f>
        <v>56.918963135196762</v>
      </c>
      <c r="O66" s="35">
        <f t="array" aca="1" ref="O66" ca="1">SUM((YEAR($A66)=CALC!$A$4:$A$10)*CALC!$P$4:$P$10)</f>
        <v>34.436529162971958</v>
      </c>
      <c r="P66" s="35">
        <f ca="1">CALC!$R$9</f>
        <v>56.799504645609915</v>
      </c>
      <c r="Q66" s="35">
        <f ca="1">CALC!$N$9</f>
        <v>64.011539744045166</v>
      </c>
      <c r="R66" s="35">
        <f>CALC!U70</f>
        <v>29.1</v>
      </c>
      <c r="S66" s="36">
        <f t="array" aca="1" ref="S66" ca="1">SUM(C66*L66+SUM(E66:J66*M66:R66))/$B66</f>
        <v>48.875638457685426</v>
      </c>
    </row>
    <row r="67" spans="1:19">
      <c r="A67" s="27">
        <f t="shared" si="7"/>
        <v>38504</v>
      </c>
      <c r="B67" s="28">
        <f t="shared" si="8"/>
        <v>35431</v>
      </c>
      <c r="C67" s="28">
        <f t="shared" si="8"/>
        <v>12685.538794168846</v>
      </c>
      <c r="D67" s="113">
        <f t="shared" si="5"/>
        <v>22745.461205831154</v>
      </c>
      <c r="E67" s="28">
        <f t="shared" si="9"/>
        <v>7849.2000000000007</v>
      </c>
      <c r="F67" s="28">
        <f t="shared" si="9"/>
        <v>4709.5199999999995</v>
      </c>
      <c r="G67" s="28">
        <f t="shared" si="9"/>
        <v>4709.5199999999995</v>
      </c>
      <c r="H67" s="28">
        <f>(MONTH($A67)&gt;=5)*(MONTH($A67)&lt;=9)*MAX(0,MIN($H$9,$D67-SUM($E67:G67)))</f>
        <v>4317.0600000000004</v>
      </c>
      <c r="I67" s="28">
        <f>(MONTH($A67)&gt;=7)*(MONTH($A67)&lt;=9)*MAX(0,MIN($I$9,$D67-SUM($E67:H67)))</f>
        <v>0</v>
      </c>
      <c r="J67" s="28">
        <f>MAX(0,$D67-SUM($E67:I67))</f>
        <v>1160.1612058311512</v>
      </c>
      <c r="L67" s="35">
        <f>PeakMonthlyAvg!$L$9</f>
        <v>55</v>
      </c>
      <c r="M67" s="35">
        <f ca="1">CALC!$P$10</f>
        <v>47.252892868019053</v>
      </c>
      <c r="N67" s="35">
        <f ca="1">CALC!$P$9</f>
        <v>56.918963135196762</v>
      </c>
      <c r="O67" s="35">
        <f t="array" aca="1" ref="O67" ca="1">SUM((YEAR($A67)=CALC!$A$4:$A$10)*CALC!$P$4:$P$10)</f>
        <v>34.436529162971958</v>
      </c>
      <c r="P67" s="35">
        <f ca="1">CALC!$R$9</f>
        <v>56.799504645609915</v>
      </c>
      <c r="Q67" s="35">
        <f ca="1">CALC!$N$9</f>
        <v>64.011539744045166</v>
      </c>
      <c r="R67" s="35">
        <f>CALC!U71</f>
        <v>29.6</v>
      </c>
      <c r="S67" s="36">
        <f t="array" aca="1" ref="S67" ca="1">SUM(C67*L67+SUM(E67:J67*M67:R67))/$B67</f>
        <v>50.193056918658577</v>
      </c>
    </row>
    <row r="68" spans="1:19">
      <c r="A68" s="27">
        <f t="shared" si="7"/>
        <v>38534</v>
      </c>
      <c r="B68" s="28">
        <f t="shared" si="8"/>
        <v>38087</v>
      </c>
      <c r="C68" s="28">
        <f t="shared" si="8"/>
        <v>11898.855738594659</v>
      </c>
      <c r="D68" s="113">
        <f t="shared" si="5"/>
        <v>26188.144261405341</v>
      </c>
      <c r="E68" s="28">
        <f t="shared" si="9"/>
        <v>7849.2000000000007</v>
      </c>
      <c r="F68" s="28">
        <f t="shared" si="9"/>
        <v>4709.5199999999995</v>
      </c>
      <c r="G68" s="28">
        <f t="shared" si="9"/>
        <v>4709.5199999999995</v>
      </c>
      <c r="H68" s="28">
        <f>(MONTH($A68)&gt;=5)*(MONTH($A68)&lt;=9)*MAX(0,MIN($H$9,$D68-SUM($E68:G68)))</f>
        <v>4317.0600000000004</v>
      </c>
      <c r="I68" s="28">
        <f>(MONTH($A68)&gt;=7)*(MONTH($A68)&lt;=9)*MAX(0,MIN($I$9,$D68-SUM($E68:H68)))</f>
        <v>3924.6000000000004</v>
      </c>
      <c r="J68" s="28">
        <f>MAX(0,$D68-SUM($E68:I68))</f>
        <v>678.24426140533978</v>
      </c>
      <c r="L68" s="35">
        <f>PeakMonthlyAvg!$L$9</f>
        <v>55</v>
      </c>
      <c r="M68" s="35">
        <f ca="1">CALC!$P$10</f>
        <v>47.252892868019053</v>
      </c>
      <c r="N68" s="35">
        <f ca="1">CALC!$P$9</f>
        <v>56.918963135196762</v>
      </c>
      <c r="O68" s="35">
        <f t="array" aca="1" ref="O68" ca="1">SUM((YEAR($A68)=CALC!$A$4:$A$10)*CALC!$P$4:$P$10)</f>
        <v>34.436529162971958</v>
      </c>
      <c r="P68" s="35">
        <f ca="1">CALC!$R$9</f>
        <v>56.799504645609915</v>
      </c>
      <c r="Q68" s="35">
        <f ca="1">CALC!$N$9</f>
        <v>64.011539744045166</v>
      </c>
      <c r="R68" s="35">
        <f>CALC!U72</f>
        <v>41.599999999999994</v>
      </c>
      <c r="S68" s="36">
        <f t="array" aca="1" ref="S68" ca="1">SUM(C68*L68+SUM(E68:J68*M68:R68))/$B68</f>
        <v>51.991926643992734</v>
      </c>
    </row>
    <row r="69" spans="1:19">
      <c r="A69" s="27">
        <f t="shared" si="7"/>
        <v>38565</v>
      </c>
      <c r="B69" s="28">
        <f t="shared" si="8"/>
        <v>39246</v>
      </c>
      <c r="C69" s="28">
        <f t="shared" si="8"/>
        <v>11420.083058318183</v>
      </c>
      <c r="D69" s="113">
        <f t="shared" si="5"/>
        <v>27825.916941681819</v>
      </c>
      <c r="E69" s="28">
        <f t="shared" si="9"/>
        <v>7849.2000000000007</v>
      </c>
      <c r="F69" s="28">
        <f t="shared" si="9"/>
        <v>4709.5199999999995</v>
      </c>
      <c r="G69" s="28">
        <f t="shared" si="9"/>
        <v>4709.5199999999995</v>
      </c>
      <c r="H69" s="28">
        <f>(MONTH($A69)&gt;=5)*(MONTH($A69)&lt;=9)*MAX(0,MIN($H$9,$D69-SUM($E69:G69)))</f>
        <v>4317.0600000000004</v>
      </c>
      <c r="I69" s="28">
        <f>(MONTH($A69)&gt;=7)*(MONTH($A69)&lt;=9)*MAX(0,MIN($I$9,$D69-SUM($E69:H69)))</f>
        <v>3924.6000000000004</v>
      </c>
      <c r="J69" s="28">
        <f>MAX(0,$D69-SUM($E69:I69))</f>
        <v>2316.0169416818171</v>
      </c>
      <c r="L69" s="35">
        <f>PeakMonthlyAvg!$L$9</f>
        <v>55</v>
      </c>
      <c r="M69" s="35">
        <f ca="1">CALC!$P$10</f>
        <v>47.252892868019053</v>
      </c>
      <c r="N69" s="35">
        <f ca="1">CALC!$P$9</f>
        <v>56.918963135196762</v>
      </c>
      <c r="O69" s="35">
        <f t="array" aca="1" ref="O69" ca="1">SUM((YEAR($A69)=CALC!$A$4:$A$10)*CALC!$P$4:$P$10)</f>
        <v>34.436529162971958</v>
      </c>
      <c r="P69" s="35">
        <f ca="1">CALC!$R$9</f>
        <v>56.799504645609915</v>
      </c>
      <c r="Q69" s="35">
        <f ca="1">CALC!$N$9</f>
        <v>64.011539744045166</v>
      </c>
      <c r="R69" s="35">
        <f>CALC!U73</f>
        <v>44.599999999999994</v>
      </c>
      <c r="S69" s="36">
        <f t="array" aca="1" ref="S69" ca="1">SUM(C69*L69+SUM(E69:J69*M69:R69))/$B69</f>
        <v>51.698603857694849</v>
      </c>
    </row>
    <row r="70" spans="1:19">
      <c r="A70" s="27">
        <f t="shared" si="7"/>
        <v>38596</v>
      </c>
      <c r="B70" s="28">
        <f t="shared" si="8"/>
        <v>37628</v>
      </c>
      <c r="C70" s="28">
        <f t="shared" si="8"/>
        <v>11552.727930455807</v>
      </c>
      <c r="D70" s="113">
        <f t="shared" si="5"/>
        <v>26075.272069544193</v>
      </c>
      <c r="E70" s="28">
        <f t="shared" si="9"/>
        <v>7849.2000000000007</v>
      </c>
      <c r="F70" s="28">
        <f t="shared" si="9"/>
        <v>4709.5199999999995</v>
      </c>
      <c r="G70" s="28">
        <f t="shared" si="9"/>
        <v>4709.5199999999995</v>
      </c>
      <c r="H70" s="28">
        <f>(MONTH($A70)&gt;=5)*(MONTH($A70)&lt;=9)*MAX(0,MIN($H$9,$D70-SUM($E70:G70)))</f>
        <v>4317.0600000000004</v>
      </c>
      <c r="I70" s="28">
        <f>(MONTH($A70)&gt;=7)*(MONTH($A70)&lt;=9)*MAX(0,MIN($I$9,$D70-SUM($E70:H70)))</f>
        <v>3924.6000000000004</v>
      </c>
      <c r="J70" s="28">
        <f>MAX(0,$D70-SUM($E70:I70))</f>
        <v>565.37206954419162</v>
      </c>
      <c r="L70" s="35">
        <f>PeakMonthlyAvg!$L$9</f>
        <v>55</v>
      </c>
      <c r="M70" s="35">
        <f ca="1">CALC!$P$10</f>
        <v>47.252892868019053</v>
      </c>
      <c r="N70" s="35">
        <f ca="1">CALC!$P$9</f>
        <v>56.918963135196762</v>
      </c>
      <c r="O70" s="35">
        <f t="array" aca="1" ref="O70" ca="1">SUM((YEAR($A70)=CALC!$A$4:$A$10)*CALC!$P$4:$P$10)</f>
        <v>34.436529162971958</v>
      </c>
      <c r="P70" s="35">
        <f ca="1">CALC!$R$9</f>
        <v>56.799504645609915</v>
      </c>
      <c r="Q70" s="35">
        <f ca="1">CALC!$N$9</f>
        <v>64.011539744045166</v>
      </c>
      <c r="R70" s="35">
        <f>CALC!U74</f>
        <v>42.099999999999994</v>
      </c>
      <c r="S70" s="36">
        <f t="array" aca="1" ref="S70" ca="1">SUM(C70*L70+SUM(E70:J70*M70:R70))/$B70</f>
        <v>52.002941519492474</v>
      </c>
    </row>
    <row r="71" spans="1:19">
      <c r="A71" s="27">
        <f t="shared" si="7"/>
        <v>38626</v>
      </c>
      <c r="B71" s="28">
        <f t="shared" si="8"/>
        <v>32596</v>
      </c>
      <c r="C71" s="28">
        <f t="shared" si="8"/>
        <v>9907.7052310606032</v>
      </c>
      <c r="D71" s="113">
        <f t="shared" si="5"/>
        <v>22688.294768939399</v>
      </c>
      <c r="E71" s="28">
        <f t="shared" si="9"/>
        <v>7849.2000000000007</v>
      </c>
      <c r="F71" s="28">
        <f t="shared" si="9"/>
        <v>4709.5199999999995</v>
      </c>
      <c r="G71" s="28">
        <f t="shared" si="9"/>
        <v>4709.5199999999995</v>
      </c>
      <c r="H71" s="28">
        <f>(MONTH($A71)&gt;=5)*(MONTH($A71)&lt;=9)*MAX(0,MIN($H$9,$D71-SUM($E71:G71)))</f>
        <v>0</v>
      </c>
      <c r="I71" s="28">
        <f>(MONTH($A71)&gt;=7)*(MONTH($A71)&lt;=9)*MAX(0,MIN($I$9,$D71-SUM($E71:H71)))</f>
        <v>0</v>
      </c>
      <c r="J71" s="28">
        <f>MAX(0,$D71-SUM($E71:I71))</f>
        <v>5420.054768939397</v>
      </c>
      <c r="L71" s="35">
        <f>PeakMonthlyAvg!$L$9</f>
        <v>55</v>
      </c>
      <c r="M71" s="35">
        <f ca="1">CALC!$P$10</f>
        <v>47.252892868019053</v>
      </c>
      <c r="N71" s="35">
        <f ca="1">CALC!$P$9</f>
        <v>56.918963135196762</v>
      </c>
      <c r="O71" s="35">
        <f t="array" aca="1" ref="O71" ca="1">SUM((YEAR($A71)=CALC!$A$4:$A$10)*CALC!$P$4:$P$10)</f>
        <v>34.436529162971958</v>
      </c>
      <c r="P71" s="35">
        <f ca="1">CALC!$R$9</f>
        <v>56.799504645609915</v>
      </c>
      <c r="Q71" s="35">
        <f ca="1">CALC!$N$9</f>
        <v>64.011539744045166</v>
      </c>
      <c r="R71" s="35">
        <f>CALC!U75</f>
        <v>35.099999999999994</v>
      </c>
      <c r="S71" s="36">
        <f t="array" aca="1" ref="S71" ca="1">SUM(C71*L71+SUM(E71:J71*M71:R71))/$B71</f>
        <v>47.131722753891047</v>
      </c>
    </row>
    <row r="72" spans="1:19">
      <c r="A72" s="27">
        <f t="shared" si="7"/>
        <v>38657</v>
      </c>
      <c r="B72" s="28">
        <f t="shared" si="8"/>
        <v>29621</v>
      </c>
      <c r="C72" s="28">
        <f t="shared" si="8"/>
        <v>10325.259565816441</v>
      </c>
      <c r="D72" s="113">
        <f t="shared" si="5"/>
        <v>19295.740434183557</v>
      </c>
      <c r="E72" s="28">
        <f t="shared" si="9"/>
        <v>7849.2000000000007</v>
      </c>
      <c r="F72" s="28">
        <f t="shared" si="9"/>
        <v>4709.5199999999995</v>
      </c>
      <c r="G72" s="28">
        <f t="shared" si="9"/>
        <v>4709.5199999999995</v>
      </c>
      <c r="H72" s="28">
        <f>(MONTH($A72)&gt;=5)*(MONTH($A72)&lt;=9)*MAX(0,MIN($H$9,$D72-SUM($E72:G72)))</f>
        <v>0</v>
      </c>
      <c r="I72" s="28">
        <f>(MONTH($A72)&gt;=7)*(MONTH($A72)&lt;=9)*MAX(0,MIN($I$9,$D72-SUM($E72:H72)))</f>
        <v>0</v>
      </c>
      <c r="J72" s="28">
        <f>MAX(0,$D72-SUM($E72:I72))</f>
        <v>2027.5004341835556</v>
      </c>
      <c r="L72" s="35">
        <f>PeakMonthlyAvg!$L$9</f>
        <v>55</v>
      </c>
      <c r="M72" s="35">
        <f ca="1">CALC!$P$10</f>
        <v>47.252892868019053</v>
      </c>
      <c r="N72" s="35">
        <f ca="1">CALC!$P$9</f>
        <v>56.918963135196762</v>
      </c>
      <c r="O72" s="35">
        <f t="array" aca="1" ref="O72" ca="1">SUM((YEAR($A72)=CALC!$A$4:$A$10)*CALC!$P$4:$P$10)</f>
        <v>34.436529162971958</v>
      </c>
      <c r="P72" s="35">
        <f ca="1">CALC!$R$9</f>
        <v>56.799504645609915</v>
      </c>
      <c r="Q72" s="35">
        <f ca="1">CALC!$N$9</f>
        <v>64.011539744045166</v>
      </c>
      <c r="R72" s="35">
        <f>CALC!U76</f>
        <v>31.1</v>
      </c>
      <c r="S72" s="36">
        <f t="array" aca="1" ref="S72" ca="1">SUM(C72*L72+SUM(E72:J72*M72:R72))/$B72</f>
        <v>48.346864198060146</v>
      </c>
    </row>
    <row r="73" spans="1:19">
      <c r="A73" s="27">
        <f t="shared" si="7"/>
        <v>38687</v>
      </c>
      <c r="B73" s="28">
        <f t="shared" si="8"/>
        <v>30813</v>
      </c>
      <c r="C73" s="28">
        <f t="shared" si="8"/>
        <v>10181.036637699137</v>
      </c>
      <c r="D73" s="113">
        <f t="shared" si="5"/>
        <v>20631.963362300863</v>
      </c>
      <c r="E73" s="28">
        <f t="shared" si="9"/>
        <v>7849.2000000000007</v>
      </c>
      <c r="F73" s="28">
        <f t="shared" si="9"/>
        <v>4709.5199999999995</v>
      </c>
      <c r="G73" s="28">
        <f t="shared" si="9"/>
        <v>4709.5199999999995</v>
      </c>
      <c r="H73" s="28">
        <f>(MONTH($A73)&gt;=5)*(MONTH($A73)&lt;=9)*MAX(0,MIN($H$9,$D73-SUM($E73:G73)))</f>
        <v>0</v>
      </c>
      <c r="I73" s="28">
        <f>(MONTH($A73)&gt;=7)*(MONTH($A73)&lt;=9)*MAX(0,MIN($I$9,$D73-SUM($E73:H73)))</f>
        <v>0</v>
      </c>
      <c r="J73" s="28">
        <f>MAX(0,$D73-SUM($E73:I73))</f>
        <v>3363.7233623008615</v>
      </c>
      <c r="L73" s="35">
        <f>PeakMonthlyAvg!$L$9</f>
        <v>55</v>
      </c>
      <c r="M73" s="35">
        <f ca="1">CALC!$P$10</f>
        <v>47.252892868019053</v>
      </c>
      <c r="N73" s="35">
        <f ca="1">CALC!$P$9</f>
        <v>56.918963135196762</v>
      </c>
      <c r="O73" s="35">
        <f t="array" aca="1" ref="O73" ca="1">SUM((YEAR($A73)=CALC!$A$4:$A$10)*CALC!$P$4:$P$10)</f>
        <v>34.436529162971958</v>
      </c>
      <c r="P73" s="35">
        <f ca="1">CALC!$R$9</f>
        <v>56.799504645609915</v>
      </c>
      <c r="Q73" s="35">
        <f ca="1">CALC!$N$9</f>
        <v>64.011539744045166</v>
      </c>
      <c r="R73" s="35">
        <f>CALC!U77</f>
        <v>31.1</v>
      </c>
      <c r="S73" s="36">
        <f t="array" aca="1" ref="S73" ca="1">SUM(C73*L73+SUM(E73:J73*M73:R73))/$B73</f>
        <v>47.567803733123554</v>
      </c>
    </row>
    <row r="74" spans="1:19">
      <c r="A74" s="27"/>
      <c r="B74" s="28"/>
      <c r="C74" s="28"/>
      <c r="D74" s="28"/>
      <c r="E74" s="28"/>
      <c r="F74" s="28"/>
      <c r="G74" s="28"/>
      <c r="H74" s="28"/>
      <c r="I74" s="28"/>
      <c r="J74" s="28"/>
      <c r="L74" s="35"/>
      <c r="M74" s="35"/>
      <c r="N74" s="35"/>
      <c r="O74" s="35"/>
      <c r="P74" s="35"/>
      <c r="Q74" s="35"/>
      <c r="R74" s="35"/>
      <c r="S74" s="36"/>
    </row>
    <row r="75" spans="1:19">
      <c r="A75" s="27"/>
      <c r="B75" s="28"/>
      <c r="C75" s="28"/>
      <c r="D75" s="28"/>
      <c r="E75" s="28"/>
      <c r="F75" s="28"/>
      <c r="G75" s="28"/>
      <c r="H75" s="28"/>
      <c r="I75" s="28"/>
      <c r="J75" s="28"/>
      <c r="L75" s="35"/>
      <c r="M75" s="35"/>
      <c r="N75" s="35"/>
      <c r="O75" s="35"/>
      <c r="P75" s="35"/>
      <c r="Q75" s="35"/>
      <c r="R75" s="35"/>
      <c r="S75" s="36"/>
    </row>
    <row r="76" spans="1:19">
      <c r="A76" s="27"/>
      <c r="B76" s="28"/>
      <c r="C76" s="28"/>
      <c r="D76" s="28"/>
      <c r="E76" s="28"/>
      <c r="F76" s="28"/>
      <c r="G76" s="28"/>
      <c r="H76" s="28"/>
      <c r="I76" s="28"/>
      <c r="J76" s="28"/>
      <c r="L76" s="35"/>
      <c r="M76" s="35"/>
      <c r="N76" s="35"/>
      <c r="O76" s="35"/>
      <c r="P76" s="35"/>
      <c r="Q76" s="35"/>
      <c r="R76" s="35"/>
      <c r="S76" s="36"/>
    </row>
    <row r="77" spans="1:19">
      <c r="A77" s="27"/>
      <c r="B77" s="28"/>
      <c r="C77" s="28"/>
      <c r="D77" s="28"/>
      <c r="E77" s="28"/>
      <c r="F77" s="28"/>
      <c r="G77" s="28"/>
      <c r="H77" s="28"/>
      <c r="I77" s="28"/>
      <c r="J77" s="28"/>
      <c r="L77" s="35"/>
      <c r="M77" s="35"/>
      <c r="N77" s="35"/>
      <c r="O77" s="35"/>
      <c r="P77" s="35"/>
      <c r="Q77" s="35"/>
      <c r="R77" s="35"/>
      <c r="S77" s="36"/>
    </row>
    <row r="78" spans="1:19">
      <c r="A78" s="27"/>
      <c r="B78" s="28"/>
      <c r="C78" s="28"/>
      <c r="D78" s="28"/>
      <c r="E78" s="28"/>
      <c r="F78" s="28"/>
      <c r="G78" s="28"/>
      <c r="H78" s="28"/>
      <c r="I78" s="28"/>
      <c r="J78" s="28"/>
      <c r="L78" s="35"/>
      <c r="M78" s="35"/>
      <c r="N78" s="35"/>
      <c r="O78" s="35"/>
      <c r="P78" s="35"/>
      <c r="Q78" s="35"/>
      <c r="R78" s="35"/>
      <c r="S78" s="36"/>
    </row>
    <row r="79" spans="1:19">
      <c r="A79" s="27"/>
      <c r="B79" s="28"/>
      <c r="C79" s="28"/>
      <c r="D79" s="28"/>
      <c r="E79" s="28"/>
      <c r="F79" s="28"/>
      <c r="G79" s="28"/>
      <c r="H79" s="28"/>
      <c r="I79" s="28"/>
      <c r="J79" s="28"/>
      <c r="L79" s="35"/>
      <c r="M79" s="35"/>
      <c r="N79" s="35"/>
      <c r="O79" s="35"/>
      <c r="P79" s="35"/>
      <c r="Q79" s="35"/>
      <c r="R79" s="35"/>
      <c r="S79" s="36"/>
    </row>
    <row r="80" spans="1:19">
      <c r="A80" s="27"/>
      <c r="B80" s="28"/>
      <c r="C80" s="28"/>
      <c r="D80" s="28"/>
      <c r="E80" s="28"/>
      <c r="F80" s="28"/>
      <c r="G80" s="28"/>
      <c r="H80" s="28"/>
      <c r="I80" s="28"/>
      <c r="J80" s="28"/>
      <c r="L80" s="35"/>
      <c r="M80" s="35"/>
      <c r="N80" s="35"/>
      <c r="O80" s="35"/>
      <c r="P80" s="35"/>
      <c r="Q80" s="35"/>
      <c r="R80" s="35"/>
      <c r="S80" s="36"/>
    </row>
    <row r="81" spans="1:19">
      <c r="A81" s="27"/>
      <c r="B81" s="28"/>
      <c r="C81" s="28"/>
      <c r="D81" s="28"/>
      <c r="E81" s="28"/>
      <c r="F81" s="28"/>
      <c r="G81" s="28"/>
      <c r="H81" s="28"/>
      <c r="I81" s="28"/>
      <c r="J81" s="28"/>
      <c r="L81" s="35"/>
      <c r="M81" s="35"/>
      <c r="N81" s="35"/>
      <c r="O81" s="35"/>
      <c r="P81" s="35"/>
      <c r="Q81" s="35"/>
      <c r="R81" s="35"/>
      <c r="S81" s="36"/>
    </row>
    <row r="82" spans="1:19">
      <c r="A82" s="27"/>
      <c r="B82" s="28"/>
      <c r="C82" s="28"/>
      <c r="D82" s="28"/>
      <c r="E82" s="28"/>
      <c r="F82" s="28"/>
      <c r="G82" s="28"/>
      <c r="H82" s="28"/>
      <c r="I82" s="28"/>
      <c r="J82" s="28"/>
      <c r="L82" s="35"/>
      <c r="M82" s="35"/>
      <c r="N82" s="35"/>
      <c r="O82" s="35"/>
      <c r="P82" s="35"/>
      <c r="Q82" s="35"/>
      <c r="R82" s="35"/>
      <c r="S82" s="36"/>
    </row>
    <row r="83" spans="1:19">
      <c r="A83" s="27"/>
      <c r="B83" s="28"/>
      <c r="C83" s="28"/>
      <c r="D83" s="28"/>
      <c r="E83" s="28"/>
      <c r="F83" s="28"/>
      <c r="G83" s="28"/>
      <c r="H83" s="28"/>
      <c r="I83" s="28"/>
      <c r="J83" s="28"/>
      <c r="L83" s="35"/>
      <c r="M83" s="35"/>
      <c r="N83" s="35"/>
      <c r="O83" s="35"/>
      <c r="P83" s="35"/>
      <c r="Q83" s="35"/>
      <c r="R83" s="35"/>
      <c r="S83" s="36"/>
    </row>
    <row r="84" spans="1:19">
      <c r="A84" s="27"/>
      <c r="B84" s="28"/>
      <c r="C84" s="28"/>
      <c r="D84" s="28"/>
      <c r="E84" s="28"/>
      <c r="F84" s="28"/>
      <c r="G84" s="28"/>
      <c r="H84" s="28"/>
      <c r="I84" s="28"/>
      <c r="J84" s="28"/>
      <c r="L84" s="35"/>
      <c r="M84" s="35"/>
      <c r="N84" s="35"/>
      <c r="O84" s="35"/>
      <c r="P84" s="35"/>
      <c r="Q84" s="35"/>
      <c r="R84" s="35"/>
      <c r="S84" s="3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AC28"/>
  <sheetViews>
    <sheetView tabSelected="1" zoomScale="75" workbookViewId="0"/>
  </sheetViews>
  <sheetFormatPr defaultRowHeight="13.2"/>
  <cols>
    <col min="1" max="1" width="9.33203125" customWidth="1"/>
    <col min="8" max="8" width="9.33203125" customWidth="1"/>
    <col min="22" max="22" width="9.44140625" customWidth="1"/>
  </cols>
  <sheetData>
    <row r="1" spans="1:29" ht="15.6">
      <c r="A1" s="120" t="s">
        <v>140</v>
      </c>
      <c r="AC1" t="s">
        <v>24</v>
      </c>
    </row>
    <row r="2" spans="1:29">
      <c r="A2" t="s">
        <v>141</v>
      </c>
    </row>
    <row r="5" spans="1:29">
      <c r="E5" s="114" t="s">
        <v>0</v>
      </c>
      <c r="F5" s="114" t="s">
        <v>2</v>
      </c>
    </row>
    <row r="6" spans="1:29">
      <c r="A6" s="121" t="s">
        <v>142</v>
      </c>
      <c r="E6" s="116">
        <f>MAX(PeakMonthlyAvg!B14:B25)</f>
        <v>45574</v>
      </c>
      <c r="F6" s="115">
        <f>MAX(OffPeakMonthlyAvg!B14:B25)</f>
        <v>39246</v>
      </c>
    </row>
    <row r="7" spans="1:29">
      <c r="A7" s="4"/>
    </row>
    <row r="9" spans="1:29">
      <c r="E9" s="124" t="s">
        <v>137</v>
      </c>
      <c r="F9" s="125"/>
    </row>
    <row r="10" spans="1:29">
      <c r="A10" s="123" t="s">
        <v>144</v>
      </c>
      <c r="B10" s="37"/>
      <c r="C10" s="37"/>
      <c r="D10" s="37"/>
      <c r="E10" s="126" t="s">
        <v>0</v>
      </c>
      <c r="F10" s="126" t="s">
        <v>2</v>
      </c>
    </row>
    <row r="11" spans="1:29">
      <c r="A11" s="127" t="s">
        <v>16</v>
      </c>
      <c r="B11" s="127"/>
      <c r="E11" s="122">
        <v>0.2</v>
      </c>
      <c r="F11" s="122">
        <v>0.2</v>
      </c>
    </row>
    <row r="12" spans="1:29">
      <c r="A12" s="127" t="s">
        <v>17</v>
      </c>
      <c r="B12" s="127"/>
      <c r="E12" s="3">
        <v>0.15</v>
      </c>
      <c r="F12" s="3">
        <v>0.12</v>
      </c>
    </row>
    <row r="13" spans="1:29">
      <c r="A13" s="127" t="s">
        <v>18</v>
      </c>
      <c r="B13" s="127"/>
      <c r="E13" s="3">
        <v>0.1</v>
      </c>
      <c r="F13" s="3">
        <v>0.12</v>
      </c>
    </row>
    <row r="14" spans="1:29">
      <c r="A14" s="127" t="s">
        <v>138</v>
      </c>
      <c r="B14" s="127"/>
      <c r="E14" s="3">
        <v>0.15</v>
      </c>
      <c r="F14" s="3">
        <v>0.11</v>
      </c>
    </row>
    <row r="15" spans="1:29">
      <c r="A15" s="127" t="s">
        <v>139</v>
      </c>
      <c r="B15" s="127"/>
      <c r="E15" s="3">
        <v>0.1</v>
      </c>
      <c r="F15" s="3">
        <v>0.1</v>
      </c>
    </row>
    <row r="17" spans="1:14">
      <c r="I17" s="47"/>
      <c r="J17" s="47"/>
      <c r="K17" s="47"/>
      <c r="L17" s="47"/>
      <c r="M17" s="47"/>
      <c r="N17" s="47"/>
    </row>
    <row r="18" spans="1:14">
      <c r="A18" s="1" t="s">
        <v>149</v>
      </c>
      <c r="F18" s="118">
        <f ca="1">PeakMonthlyAvg!AB11</f>
        <v>71.058451972209014</v>
      </c>
      <c r="G18" s="1" t="s">
        <v>153</v>
      </c>
      <c r="J18" s="47"/>
      <c r="K18" s="47"/>
      <c r="L18" s="47"/>
      <c r="M18" s="47"/>
      <c r="N18" s="47"/>
    </row>
    <row r="19" spans="1:14">
      <c r="A19" s="119" t="s">
        <v>143</v>
      </c>
      <c r="B19" s="4"/>
      <c r="C19" s="4"/>
      <c r="J19" s="25"/>
      <c r="K19" s="25"/>
      <c r="L19" s="47"/>
      <c r="M19" s="47"/>
      <c r="N19" s="47"/>
    </row>
    <row r="20" spans="1:14">
      <c r="J20" s="47"/>
      <c r="K20" s="25"/>
      <c r="L20" s="47"/>
      <c r="M20" s="47"/>
      <c r="N20" s="47"/>
    </row>
    <row r="21" spans="1:14">
      <c r="I21" s="47"/>
      <c r="J21" s="26"/>
      <c r="L21" s="47"/>
      <c r="M21" s="47"/>
      <c r="N21" s="47"/>
    </row>
    <row r="22" spans="1:14">
      <c r="J22" s="47"/>
      <c r="K22" s="26"/>
      <c r="L22" s="47"/>
      <c r="M22" s="47"/>
      <c r="N22" s="47"/>
    </row>
    <row r="23" spans="1:14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26"/>
      <c r="L23" s="47"/>
      <c r="M23" s="47"/>
      <c r="N23" s="47"/>
    </row>
    <row r="24" spans="1:14">
      <c r="A24" s="74" t="s">
        <v>136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47"/>
      <c r="M24" s="47"/>
      <c r="N24" s="47"/>
    </row>
    <row r="25" spans="1:14">
      <c r="A25" t="s">
        <v>150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47"/>
      <c r="N25" s="47"/>
    </row>
    <row r="26" spans="1:14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4">
      <c r="I27" s="47"/>
      <c r="J27" s="47"/>
      <c r="K27" s="47"/>
      <c r="L27" s="47"/>
      <c r="M27" s="47"/>
      <c r="N27" s="47"/>
    </row>
    <row r="28" spans="1:14">
      <c r="I28" s="47"/>
      <c r="J28" s="47"/>
      <c r="K28" s="47"/>
      <c r="L28" s="47"/>
      <c r="M28" s="47"/>
      <c r="N28" s="47"/>
    </row>
  </sheetData>
  <printOptions horizontalCentered="1"/>
  <pageMargins left="0.28000000000000003" right="0.2" top="0.75" bottom="0.5" header="0.5" footer="0.5"/>
  <pageSetup scale="67" orientation="landscape" horizontalDpi="355" verticalDpi="464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Button 14">
              <controlPr defaultSize="0" print="0" autoFill="0" autoPict="0" macro="[0]!Macro1">
                <anchor moveWithCells="1" sizeWithCells="1">
                  <from>
                    <xdr:col>8</xdr:col>
                    <xdr:colOff>601980</xdr:colOff>
                    <xdr:row>0</xdr:row>
                    <xdr:rowOff>0</xdr:rowOff>
                  </from>
                  <to>
                    <xdr:col>10</xdr:col>
                    <xdr:colOff>0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6"/>
  <sheetViews>
    <sheetView workbookViewId="0">
      <selection activeCell="F1" sqref="F1"/>
    </sheetView>
  </sheetViews>
  <sheetFormatPr defaultRowHeight="13.2"/>
  <sheetData>
    <row r="1" spans="1:6">
      <c r="A1" t="s">
        <v>3</v>
      </c>
      <c r="B1" t="s">
        <v>7</v>
      </c>
      <c r="C1" t="s">
        <v>2</v>
      </c>
      <c r="D1" t="s">
        <v>0</v>
      </c>
      <c r="E1" t="s">
        <v>8</v>
      </c>
      <c r="F1" s="23">
        <v>3</v>
      </c>
    </row>
    <row r="2" spans="1:6">
      <c r="A2">
        <v>213</v>
      </c>
      <c r="B2" s="22">
        <v>37104</v>
      </c>
      <c r="C2">
        <v>24997.40625</v>
      </c>
      <c r="D2">
        <v>38213.1875</v>
      </c>
      <c r="E2">
        <f>IF(MONTH(B2)&lt;4,1,IF(MONTH(B2)&lt;7,2,IF(MONTH(B2)&lt;10,3,4)))</f>
        <v>3</v>
      </c>
      <c r="F2">
        <f>(E2=$F$1)*D2</f>
        <v>38213.1875</v>
      </c>
    </row>
    <row r="3" spans="1:6">
      <c r="A3">
        <v>193</v>
      </c>
      <c r="B3" s="22">
        <v>37084</v>
      </c>
      <c r="C3">
        <v>25524.799999999901</v>
      </c>
      <c r="D3">
        <v>37020.1875</v>
      </c>
      <c r="E3">
        <f t="shared" ref="E3:E66" si="0">IF(MONTH(B3)&lt;4,1,IF(MONTH(B3)&lt;7,2,IF(MONTH(B3)&lt;10,3,4)))</f>
        <v>3</v>
      </c>
      <c r="F3">
        <f t="shared" ref="F3:F66" si="1">(E3=$F$1)*D3</f>
        <v>37020.1875</v>
      </c>
    </row>
    <row r="4" spans="1:6">
      <c r="A4">
        <v>215</v>
      </c>
      <c r="B4" s="22">
        <v>37106</v>
      </c>
      <c r="C4">
        <v>25349.125</v>
      </c>
      <c r="D4">
        <v>36956.59375</v>
      </c>
      <c r="E4">
        <f t="shared" si="0"/>
        <v>3</v>
      </c>
      <c r="F4">
        <f t="shared" si="1"/>
        <v>36956.59375</v>
      </c>
    </row>
    <row r="5" spans="1:6">
      <c r="A5">
        <v>214</v>
      </c>
      <c r="B5" s="22">
        <v>37105</v>
      </c>
      <c r="C5">
        <v>24762.5625</v>
      </c>
      <c r="D5">
        <v>36494.59375</v>
      </c>
      <c r="E5">
        <f t="shared" si="0"/>
        <v>3</v>
      </c>
      <c r="F5">
        <f t="shared" si="1"/>
        <v>36494.59375</v>
      </c>
    </row>
    <row r="6" spans="1:6">
      <c r="A6">
        <v>179</v>
      </c>
      <c r="B6" s="22">
        <v>37070</v>
      </c>
      <c r="C6">
        <v>24188.325000000001</v>
      </c>
      <c r="D6">
        <v>36290.59375</v>
      </c>
      <c r="E6">
        <f t="shared" si="0"/>
        <v>2</v>
      </c>
      <c r="F6">
        <f t="shared" si="1"/>
        <v>0</v>
      </c>
    </row>
    <row r="7" spans="1:6">
      <c r="A7">
        <v>224</v>
      </c>
      <c r="B7" s="22">
        <v>37115</v>
      </c>
      <c r="C7">
        <v>24631.25</v>
      </c>
      <c r="D7">
        <v>36201.083333333299</v>
      </c>
      <c r="E7">
        <f t="shared" si="0"/>
        <v>3</v>
      </c>
      <c r="F7">
        <f t="shared" si="1"/>
        <v>36201.083333333299</v>
      </c>
    </row>
    <row r="8" spans="1:6">
      <c r="A8">
        <v>237</v>
      </c>
      <c r="B8" s="22">
        <v>37128</v>
      </c>
      <c r="C8">
        <v>24294.833333333299</v>
      </c>
      <c r="D8">
        <v>35559.0625</v>
      </c>
      <c r="E8">
        <f t="shared" si="0"/>
        <v>3</v>
      </c>
      <c r="F8">
        <f t="shared" si="1"/>
        <v>35559.0625</v>
      </c>
    </row>
    <row r="9" spans="1:6">
      <c r="A9">
        <v>228</v>
      </c>
      <c r="B9" s="22">
        <v>37119</v>
      </c>
      <c r="C9">
        <v>25664.325000000001</v>
      </c>
      <c r="D9">
        <v>35448.870967741903</v>
      </c>
      <c r="E9">
        <f t="shared" si="0"/>
        <v>3</v>
      </c>
      <c r="F9">
        <f t="shared" si="1"/>
        <v>35448.870967741903</v>
      </c>
    </row>
    <row r="10" spans="1:6">
      <c r="A10">
        <v>236</v>
      </c>
      <c r="B10" s="22">
        <v>37127</v>
      </c>
      <c r="C10">
        <v>23928.25</v>
      </c>
      <c r="D10">
        <v>35370.041666666599</v>
      </c>
      <c r="E10">
        <f t="shared" si="0"/>
        <v>3</v>
      </c>
      <c r="F10">
        <f t="shared" si="1"/>
        <v>35370.041666666599</v>
      </c>
    </row>
    <row r="11" spans="1:6">
      <c r="A11">
        <v>194</v>
      </c>
      <c r="B11" s="22">
        <v>37085</v>
      </c>
      <c r="C11">
        <v>24363.916666666599</v>
      </c>
      <c r="D11">
        <v>35281.375</v>
      </c>
      <c r="E11">
        <f t="shared" si="0"/>
        <v>3</v>
      </c>
      <c r="F11">
        <f t="shared" si="1"/>
        <v>35281.375</v>
      </c>
    </row>
    <row r="12" spans="1:6">
      <c r="A12">
        <v>235</v>
      </c>
      <c r="B12" s="22">
        <v>37126</v>
      </c>
      <c r="C12">
        <v>26185.4</v>
      </c>
      <c r="D12">
        <v>35236.84375</v>
      </c>
      <c r="E12">
        <f t="shared" si="0"/>
        <v>3</v>
      </c>
      <c r="F12">
        <f t="shared" si="1"/>
        <v>35236.84375</v>
      </c>
    </row>
    <row r="13" spans="1:6">
      <c r="A13">
        <v>238</v>
      </c>
      <c r="B13" s="22">
        <v>37129</v>
      </c>
      <c r="C13">
        <v>24557.333333333299</v>
      </c>
      <c r="D13">
        <v>35215.083333333299</v>
      </c>
      <c r="E13">
        <f t="shared" si="0"/>
        <v>3</v>
      </c>
      <c r="F13">
        <f t="shared" si="1"/>
        <v>35215.083333333299</v>
      </c>
    </row>
    <row r="14" spans="1:6">
      <c r="A14">
        <v>225</v>
      </c>
      <c r="B14" s="22">
        <v>37116</v>
      </c>
      <c r="C14">
        <v>24752.916666666599</v>
      </c>
      <c r="D14">
        <v>35038.479166666599</v>
      </c>
      <c r="E14">
        <f t="shared" si="0"/>
        <v>3</v>
      </c>
      <c r="F14">
        <f t="shared" si="1"/>
        <v>35038.479166666599</v>
      </c>
    </row>
    <row r="15" spans="1:6">
      <c r="A15">
        <v>208</v>
      </c>
      <c r="B15" s="22">
        <v>37099</v>
      </c>
      <c r="C15">
        <v>24378.125</v>
      </c>
      <c r="D15">
        <v>34820.391682942703</v>
      </c>
      <c r="E15">
        <f t="shared" si="0"/>
        <v>3</v>
      </c>
      <c r="F15">
        <f t="shared" si="1"/>
        <v>34820.391682942703</v>
      </c>
    </row>
    <row r="16" spans="1:6">
      <c r="A16">
        <v>180</v>
      </c>
      <c r="B16" s="22">
        <v>37071</v>
      </c>
      <c r="C16">
        <v>23747.625</v>
      </c>
      <c r="D16">
        <v>34819.895833333299</v>
      </c>
      <c r="E16">
        <f t="shared" si="0"/>
        <v>2</v>
      </c>
      <c r="F16">
        <f t="shared" si="1"/>
        <v>0</v>
      </c>
    </row>
    <row r="17" spans="1:6">
      <c r="A17">
        <v>207</v>
      </c>
      <c r="B17" s="22">
        <v>37098</v>
      </c>
      <c r="C17">
        <v>26765.375</v>
      </c>
      <c r="D17">
        <v>34808.9375</v>
      </c>
      <c r="E17">
        <f t="shared" si="0"/>
        <v>3</v>
      </c>
      <c r="F17">
        <f t="shared" si="1"/>
        <v>34808.9375</v>
      </c>
    </row>
    <row r="18" spans="1:6">
      <c r="A18">
        <v>229</v>
      </c>
      <c r="B18" s="22">
        <v>37120</v>
      </c>
      <c r="C18">
        <v>23890.208333333299</v>
      </c>
      <c r="D18">
        <v>34778.875</v>
      </c>
      <c r="E18">
        <f t="shared" si="0"/>
        <v>3</v>
      </c>
      <c r="F18">
        <f t="shared" si="1"/>
        <v>34778.875</v>
      </c>
    </row>
    <row r="19" spans="1:6">
      <c r="A19">
        <v>217</v>
      </c>
      <c r="B19" s="22">
        <v>37108</v>
      </c>
      <c r="C19">
        <v>25244.916666666599</v>
      </c>
      <c r="D19">
        <v>34651.916666666599</v>
      </c>
      <c r="E19">
        <f t="shared" si="0"/>
        <v>3</v>
      </c>
      <c r="F19">
        <f t="shared" si="1"/>
        <v>34651.916666666599</v>
      </c>
    </row>
    <row r="20" spans="1:6">
      <c r="A20">
        <v>165</v>
      </c>
      <c r="B20" s="22">
        <v>37056</v>
      </c>
      <c r="C20">
        <v>22511.7</v>
      </c>
      <c r="D20">
        <v>34610.25</v>
      </c>
      <c r="E20">
        <f t="shared" si="0"/>
        <v>2</v>
      </c>
      <c r="F20">
        <f t="shared" si="1"/>
        <v>0</v>
      </c>
    </row>
    <row r="21" spans="1:6">
      <c r="A21">
        <v>239</v>
      </c>
      <c r="B21" s="22">
        <v>37130</v>
      </c>
      <c r="C21">
        <v>24137.375</v>
      </c>
      <c r="D21">
        <v>34546.354166666599</v>
      </c>
      <c r="E21">
        <f t="shared" si="0"/>
        <v>3</v>
      </c>
      <c r="F21">
        <f t="shared" si="1"/>
        <v>34546.354166666599</v>
      </c>
    </row>
    <row r="22" spans="1:6">
      <c r="A22">
        <v>196</v>
      </c>
      <c r="B22" s="22">
        <v>37087</v>
      </c>
      <c r="C22">
        <v>24159.041666666599</v>
      </c>
      <c r="D22">
        <v>34537.291666666599</v>
      </c>
      <c r="E22">
        <f t="shared" si="0"/>
        <v>3</v>
      </c>
      <c r="F22">
        <f t="shared" si="1"/>
        <v>34537.291666666599</v>
      </c>
    </row>
    <row r="23" spans="1:6">
      <c r="A23">
        <v>181</v>
      </c>
      <c r="B23" s="22">
        <v>37072</v>
      </c>
      <c r="C23">
        <v>24049.416666666599</v>
      </c>
      <c r="D23">
        <v>34508.276595744603</v>
      </c>
      <c r="E23">
        <f t="shared" si="0"/>
        <v>2</v>
      </c>
      <c r="F23">
        <f t="shared" si="1"/>
        <v>0</v>
      </c>
    </row>
    <row r="24" spans="1:6">
      <c r="A24">
        <v>223</v>
      </c>
      <c r="B24" s="22">
        <v>37114</v>
      </c>
      <c r="C24">
        <v>24279.875</v>
      </c>
      <c r="D24">
        <v>34491.4375</v>
      </c>
      <c r="E24">
        <f t="shared" si="0"/>
        <v>3</v>
      </c>
      <c r="F24">
        <f t="shared" si="1"/>
        <v>34491.4375</v>
      </c>
    </row>
    <row r="25" spans="1:6">
      <c r="A25">
        <v>227</v>
      </c>
      <c r="B25" s="22">
        <v>37118</v>
      </c>
      <c r="C25">
        <v>24603.9749999999</v>
      </c>
      <c r="D25">
        <v>34485.1875</v>
      </c>
      <c r="E25">
        <f t="shared" si="0"/>
        <v>3</v>
      </c>
      <c r="F25">
        <f t="shared" si="1"/>
        <v>34485.1875</v>
      </c>
    </row>
    <row r="26" spans="1:6">
      <c r="A26">
        <v>195</v>
      </c>
      <c r="B26" s="22">
        <v>37086</v>
      </c>
      <c r="C26">
        <v>24190.458333333299</v>
      </c>
      <c r="D26">
        <v>34406.8125</v>
      </c>
      <c r="E26">
        <f t="shared" si="0"/>
        <v>3</v>
      </c>
      <c r="F26">
        <f t="shared" si="1"/>
        <v>34406.8125</v>
      </c>
    </row>
    <row r="27" spans="1:6">
      <c r="A27">
        <v>209</v>
      </c>
      <c r="B27" s="22">
        <v>37100</v>
      </c>
      <c r="C27">
        <v>24378.260869565202</v>
      </c>
      <c r="D27">
        <v>34403.3125</v>
      </c>
      <c r="E27">
        <f t="shared" si="0"/>
        <v>3</v>
      </c>
      <c r="F27">
        <f t="shared" si="1"/>
        <v>34403.3125</v>
      </c>
    </row>
    <row r="28" spans="1:6">
      <c r="A28">
        <v>201</v>
      </c>
      <c r="B28" s="22">
        <v>37092</v>
      </c>
      <c r="C28">
        <v>23916.5</v>
      </c>
      <c r="D28">
        <v>34310.354166666599</v>
      </c>
      <c r="E28">
        <f t="shared" si="0"/>
        <v>3</v>
      </c>
      <c r="F28">
        <f t="shared" si="1"/>
        <v>34310.354166666599</v>
      </c>
    </row>
    <row r="29" spans="1:6">
      <c r="A29">
        <v>206</v>
      </c>
      <c r="B29" s="22">
        <v>37097</v>
      </c>
      <c r="C29">
        <v>24662.525000000001</v>
      </c>
      <c r="D29">
        <v>34251.25</v>
      </c>
      <c r="E29">
        <f t="shared" si="0"/>
        <v>3</v>
      </c>
      <c r="F29">
        <f t="shared" si="1"/>
        <v>34251.25</v>
      </c>
    </row>
    <row r="30" spans="1:6">
      <c r="A30">
        <v>256</v>
      </c>
      <c r="B30" s="22">
        <v>37147</v>
      </c>
      <c r="C30">
        <v>24710.674999999901</v>
      </c>
      <c r="D30">
        <v>34175.3125</v>
      </c>
      <c r="E30">
        <f t="shared" si="0"/>
        <v>3</v>
      </c>
      <c r="F30">
        <f t="shared" si="1"/>
        <v>34175.3125</v>
      </c>
    </row>
    <row r="31" spans="1:6">
      <c r="A31">
        <v>263</v>
      </c>
      <c r="B31" s="22">
        <v>37154</v>
      </c>
      <c r="C31">
        <v>22930</v>
      </c>
      <c r="D31">
        <v>34151.46875</v>
      </c>
      <c r="E31">
        <f t="shared" si="0"/>
        <v>3</v>
      </c>
      <c r="F31">
        <f t="shared" si="1"/>
        <v>34151.46875</v>
      </c>
    </row>
    <row r="32" spans="1:6">
      <c r="A32">
        <v>240</v>
      </c>
      <c r="B32" s="22">
        <v>37131</v>
      </c>
      <c r="C32">
        <v>25792.525000000001</v>
      </c>
      <c r="D32">
        <v>34131.96875</v>
      </c>
      <c r="E32">
        <f t="shared" si="0"/>
        <v>3</v>
      </c>
      <c r="F32">
        <f t="shared" si="1"/>
        <v>34131.96875</v>
      </c>
    </row>
    <row r="33" spans="1:6">
      <c r="A33">
        <v>230</v>
      </c>
      <c r="B33" s="22">
        <v>37121</v>
      </c>
      <c r="C33">
        <v>23966.083333333299</v>
      </c>
      <c r="D33">
        <v>34059.583333333299</v>
      </c>
      <c r="E33">
        <f t="shared" si="0"/>
        <v>3</v>
      </c>
      <c r="F33">
        <f t="shared" si="1"/>
        <v>34059.583333333299</v>
      </c>
    </row>
    <row r="34" spans="1:6">
      <c r="A34">
        <v>241</v>
      </c>
      <c r="B34" s="22">
        <v>37132</v>
      </c>
      <c r="C34">
        <v>25713.7</v>
      </c>
      <c r="D34">
        <v>33915.75</v>
      </c>
      <c r="E34">
        <f t="shared" si="0"/>
        <v>3</v>
      </c>
      <c r="F34">
        <f t="shared" si="1"/>
        <v>33915.75</v>
      </c>
    </row>
    <row r="35" spans="1:6">
      <c r="A35">
        <v>222</v>
      </c>
      <c r="B35" s="22">
        <v>37113</v>
      </c>
      <c r="C35">
        <v>23954.333333333299</v>
      </c>
      <c r="D35">
        <v>33902.583333333299</v>
      </c>
      <c r="E35">
        <f t="shared" si="0"/>
        <v>3</v>
      </c>
      <c r="F35">
        <f t="shared" si="1"/>
        <v>33902.583333333299</v>
      </c>
    </row>
    <row r="36" spans="1:6">
      <c r="A36">
        <v>257</v>
      </c>
      <c r="B36" s="22">
        <v>37148</v>
      </c>
      <c r="C36">
        <v>23295.791666666599</v>
      </c>
      <c r="D36">
        <v>33870.625</v>
      </c>
      <c r="E36">
        <f t="shared" si="0"/>
        <v>3</v>
      </c>
      <c r="F36">
        <f t="shared" si="1"/>
        <v>33870.625</v>
      </c>
    </row>
    <row r="37" spans="1:6">
      <c r="A37">
        <v>210</v>
      </c>
      <c r="B37" s="22">
        <v>37101</v>
      </c>
      <c r="C37">
        <v>24136.875</v>
      </c>
      <c r="D37">
        <v>33834.25</v>
      </c>
      <c r="E37">
        <f t="shared" si="0"/>
        <v>3</v>
      </c>
      <c r="F37">
        <f t="shared" si="1"/>
        <v>33834.25</v>
      </c>
    </row>
    <row r="38" spans="1:6">
      <c r="A38">
        <v>202</v>
      </c>
      <c r="B38" s="22">
        <v>37093</v>
      </c>
      <c r="C38">
        <v>23990.833333333299</v>
      </c>
      <c r="D38">
        <v>33822.5625</v>
      </c>
      <c r="E38">
        <f t="shared" si="0"/>
        <v>3</v>
      </c>
      <c r="F38">
        <f t="shared" si="1"/>
        <v>33822.5625</v>
      </c>
    </row>
    <row r="39" spans="1:6">
      <c r="A39">
        <v>243</v>
      </c>
      <c r="B39" s="22">
        <v>37134</v>
      </c>
      <c r="C39">
        <v>23581.375</v>
      </c>
      <c r="D39">
        <v>33803.916666666599</v>
      </c>
      <c r="E39">
        <f t="shared" si="0"/>
        <v>3</v>
      </c>
      <c r="F39">
        <f t="shared" si="1"/>
        <v>33803.916666666599</v>
      </c>
    </row>
    <row r="40" spans="1:6">
      <c r="A40">
        <v>251</v>
      </c>
      <c r="B40" s="22">
        <v>37142</v>
      </c>
      <c r="C40">
        <v>23035.583333333299</v>
      </c>
      <c r="D40">
        <v>33667.8125</v>
      </c>
      <c r="E40">
        <f t="shared" si="0"/>
        <v>3</v>
      </c>
      <c r="F40">
        <f t="shared" si="1"/>
        <v>33667.8125</v>
      </c>
    </row>
    <row r="41" spans="1:6">
      <c r="A41">
        <v>244</v>
      </c>
      <c r="B41" s="22">
        <v>37135</v>
      </c>
      <c r="C41">
        <v>23905.458333333299</v>
      </c>
      <c r="D41">
        <v>33615.0625</v>
      </c>
      <c r="E41">
        <f t="shared" si="0"/>
        <v>3</v>
      </c>
      <c r="F41">
        <f t="shared" si="1"/>
        <v>33615.0625</v>
      </c>
    </row>
    <row r="42" spans="1:6">
      <c r="A42">
        <v>166</v>
      </c>
      <c r="B42" s="22">
        <v>37057</v>
      </c>
      <c r="C42">
        <v>22911.208333333299</v>
      </c>
      <c r="D42">
        <v>33590.458333333299</v>
      </c>
      <c r="E42">
        <f t="shared" si="0"/>
        <v>2</v>
      </c>
      <c r="F42">
        <f t="shared" si="1"/>
        <v>0</v>
      </c>
    </row>
    <row r="43" spans="1:6">
      <c r="A43">
        <v>218</v>
      </c>
      <c r="B43" s="22">
        <v>37109</v>
      </c>
      <c r="C43">
        <v>24353.416666666599</v>
      </c>
      <c r="D43">
        <v>33568.645833333299</v>
      </c>
      <c r="E43">
        <f t="shared" si="0"/>
        <v>3</v>
      </c>
      <c r="F43">
        <f t="shared" si="1"/>
        <v>33568.645833333299</v>
      </c>
    </row>
    <row r="44" spans="1:6">
      <c r="A44">
        <v>200</v>
      </c>
      <c r="B44" s="22">
        <v>37091</v>
      </c>
      <c r="C44">
        <v>26747.15</v>
      </c>
      <c r="D44">
        <v>33462.875</v>
      </c>
      <c r="E44">
        <f t="shared" si="0"/>
        <v>3</v>
      </c>
      <c r="F44">
        <f t="shared" si="1"/>
        <v>33462.875</v>
      </c>
    </row>
    <row r="45" spans="1:6">
      <c r="A45">
        <v>258</v>
      </c>
      <c r="B45" s="22">
        <v>37149</v>
      </c>
      <c r="C45">
        <v>23354.625</v>
      </c>
      <c r="D45">
        <v>33453.083333333299</v>
      </c>
      <c r="E45">
        <f t="shared" si="0"/>
        <v>3</v>
      </c>
      <c r="F45">
        <f t="shared" si="1"/>
        <v>33453.083333333299</v>
      </c>
    </row>
    <row r="46" spans="1:6">
      <c r="A46">
        <v>231</v>
      </c>
      <c r="B46" s="22">
        <v>37122</v>
      </c>
      <c r="C46">
        <v>23656.916666666599</v>
      </c>
      <c r="D46">
        <v>33409.541666666599</v>
      </c>
      <c r="E46">
        <f t="shared" si="0"/>
        <v>3</v>
      </c>
      <c r="F46">
        <f t="shared" si="1"/>
        <v>33409.541666666599</v>
      </c>
    </row>
    <row r="47" spans="1:6">
      <c r="A47">
        <v>199</v>
      </c>
      <c r="B47" s="22">
        <v>37090</v>
      </c>
      <c r="C47">
        <v>25186.9</v>
      </c>
      <c r="D47">
        <v>33358.5</v>
      </c>
      <c r="E47">
        <f t="shared" si="0"/>
        <v>3</v>
      </c>
      <c r="F47">
        <f t="shared" si="1"/>
        <v>33358.5</v>
      </c>
    </row>
    <row r="48" spans="1:6">
      <c r="A48">
        <v>197</v>
      </c>
      <c r="B48" s="22">
        <v>37088</v>
      </c>
      <c r="C48">
        <v>24170.791666666599</v>
      </c>
      <c r="D48">
        <v>33341.354166666599</v>
      </c>
      <c r="E48">
        <f t="shared" si="0"/>
        <v>3</v>
      </c>
      <c r="F48">
        <f t="shared" si="1"/>
        <v>33341.354166666599</v>
      </c>
    </row>
    <row r="49" spans="1:6">
      <c r="A49">
        <v>172</v>
      </c>
      <c r="B49" s="22">
        <v>37063</v>
      </c>
      <c r="C49">
        <v>22253.049999999901</v>
      </c>
      <c r="D49">
        <v>33337.5</v>
      </c>
      <c r="E49">
        <f t="shared" si="0"/>
        <v>2</v>
      </c>
      <c r="F49">
        <f t="shared" si="1"/>
        <v>0</v>
      </c>
    </row>
    <row r="50" spans="1:6">
      <c r="A50">
        <v>198</v>
      </c>
      <c r="B50" s="22">
        <v>37089</v>
      </c>
      <c r="C50">
        <v>24939.299999999901</v>
      </c>
      <c r="D50">
        <v>33256.625</v>
      </c>
      <c r="E50">
        <f t="shared" si="0"/>
        <v>3</v>
      </c>
      <c r="F50">
        <f t="shared" si="1"/>
        <v>33256.625</v>
      </c>
    </row>
    <row r="51" spans="1:6">
      <c r="A51">
        <v>182</v>
      </c>
      <c r="B51" s="22">
        <v>37073</v>
      </c>
      <c r="C51">
        <v>23417.583333333299</v>
      </c>
      <c r="D51">
        <v>33239.958333333299</v>
      </c>
      <c r="E51">
        <f t="shared" si="0"/>
        <v>3</v>
      </c>
      <c r="F51">
        <f t="shared" si="1"/>
        <v>33239.958333333299</v>
      </c>
    </row>
    <row r="52" spans="1:6">
      <c r="A52">
        <v>188</v>
      </c>
      <c r="B52" s="22">
        <v>37079</v>
      </c>
      <c r="C52">
        <v>23273.5</v>
      </c>
      <c r="D52">
        <v>33095.6896158854</v>
      </c>
      <c r="E52">
        <f t="shared" si="0"/>
        <v>3</v>
      </c>
      <c r="F52">
        <f t="shared" si="1"/>
        <v>33095.6896158854</v>
      </c>
    </row>
    <row r="53" spans="1:6">
      <c r="A53">
        <v>203</v>
      </c>
      <c r="B53" s="22">
        <v>37094</v>
      </c>
      <c r="C53">
        <v>23865.375</v>
      </c>
      <c r="D53">
        <v>33088.833333333299</v>
      </c>
      <c r="E53">
        <f t="shared" si="0"/>
        <v>3</v>
      </c>
      <c r="F53">
        <f t="shared" si="1"/>
        <v>33088.833333333299</v>
      </c>
    </row>
    <row r="54" spans="1:6">
      <c r="A54">
        <v>245</v>
      </c>
      <c r="B54" s="22">
        <v>37136</v>
      </c>
      <c r="C54">
        <v>23684.416666666599</v>
      </c>
      <c r="D54">
        <v>33017.729166666599</v>
      </c>
      <c r="E54">
        <f t="shared" si="0"/>
        <v>3</v>
      </c>
      <c r="F54">
        <f t="shared" si="1"/>
        <v>33017.729166666599</v>
      </c>
    </row>
    <row r="55" spans="1:6">
      <c r="A55">
        <v>250</v>
      </c>
      <c r="B55" s="22">
        <v>37141</v>
      </c>
      <c r="C55">
        <v>26073.4</v>
      </c>
      <c r="D55">
        <v>32951.15625</v>
      </c>
      <c r="E55">
        <f t="shared" si="0"/>
        <v>3</v>
      </c>
      <c r="F55">
        <f t="shared" si="1"/>
        <v>32951.15625</v>
      </c>
    </row>
    <row r="56" spans="1:6">
      <c r="A56">
        <v>259</v>
      </c>
      <c r="B56" s="22">
        <v>37150</v>
      </c>
      <c r="C56">
        <v>23054.5</v>
      </c>
      <c r="D56">
        <v>32897.458333333299</v>
      </c>
      <c r="E56">
        <f t="shared" si="0"/>
        <v>3</v>
      </c>
      <c r="F56">
        <f t="shared" si="1"/>
        <v>32897.458333333299</v>
      </c>
    </row>
    <row r="57" spans="1:6">
      <c r="A57">
        <v>189</v>
      </c>
      <c r="B57" s="22">
        <v>37080</v>
      </c>
      <c r="C57">
        <v>23310.541666666599</v>
      </c>
      <c r="D57">
        <v>32889.395833333299</v>
      </c>
      <c r="E57">
        <f t="shared" si="0"/>
        <v>3</v>
      </c>
      <c r="F57">
        <f t="shared" si="1"/>
        <v>32889.395833333299</v>
      </c>
    </row>
    <row r="58" spans="1:6">
      <c r="A58">
        <v>173</v>
      </c>
      <c r="B58" s="22">
        <v>37064</v>
      </c>
      <c r="C58">
        <v>22590.125</v>
      </c>
      <c r="D58">
        <v>32825.6875</v>
      </c>
      <c r="E58">
        <f t="shared" si="0"/>
        <v>2</v>
      </c>
      <c r="F58">
        <f t="shared" si="1"/>
        <v>0</v>
      </c>
    </row>
    <row r="59" spans="1:6">
      <c r="A59">
        <v>234</v>
      </c>
      <c r="B59" s="22">
        <v>37125</v>
      </c>
      <c r="C59">
        <v>26024.9749999999</v>
      </c>
      <c r="D59">
        <v>32658.125</v>
      </c>
      <c r="E59">
        <f t="shared" si="0"/>
        <v>3</v>
      </c>
      <c r="F59">
        <f t="shared" si="1"/>
        <v>32658.125</v>
      </c>
    </row>
    <row r="60" spans="1:6">
      <c r="A60">
        <v>167</v>
      </c>
      <c r="B60" s="22">
        <v>37058</v>
      </c>
      <c r="C60">
        <v>22972.208333333299</v>
      </c>
      <c r="D60">
        <v>32656.541666666599</v>
      </c>
      <c r="E60">
        <f t="shared" si="0"/>
        <v>2</v>
      </c>
      <c r="F60">
        <f t="shared" si="1"/>
        <v>0</v>
      </c>
    </row>
    <row r="61" spans="1:6">
      <c r="A61">
        <v>178</v>
      </c>
      <c r="B61" s="22">
        <v>37069</v>
      </c>
      <c r="C61">
        <v>24141.25</v>
      </c>
      <c r="D61">
        <v>32634.71875</v>
      </c>
      <c r="E61">
        <f t="shared" si="0"/>
        <v>2</v>
      </c>
      <c r="F61">
        <f t="shared" si="1"/>
        <v>0</v>
      </c>
    </row>
    <row r="62" spans="1:6">
      <c r="A62">
        <v>220</v>
      </c>
      <c r="B62" s="22">
        <v>37111</v>
      </c>
      <c r="C62">
        <v>23694.3499999999</v>
      </c>
      <c r="D62">
        <v>32539.3125</v>
      </c>
      <c r="E62">
        <f t="shared" si="0"/>
        <v>3</v>
      </c>
      <c r="F62">
        <f t="shared" si="1"/>
        <v>32539.3125</v>
      </c>
    </row>
    <row r="63" spans="1:6">
      <c r="A63">
        <v>226</v>
      </c>
      <c r="B63" s="22">
        <v>37117</v>
      </c>
      <c r="C63">
        <v>26771.7249999999</v>
      </c>
      <c r="D63">
        <v>32529.46875</v>
      </c>
      <c r="E63">
        <f t="shared" si="0"/>
        <v>3</v>
      </c>
      <c r="F63">
        <f t="shared" si="1"/>
        <v>32529.46875</v>
      </c>
    </row>
    <row r="64" spans="1:6">
      <c r="A64">
        <v>221</v>
      </c>
      <c r="B64" s="22">
        <v>37112</v>
      </c>
      <c r="C64">
        <v>25706.75</v>
      </c>
      <c r="D64">
        <v>32528.3125</v>
      </c>
      <c r="E64">
        <f t="shared" si="0"/>
        <v>3</v>
      </c>
      <c r="F64">
        <f t="shared" si="1"/>
        <v>32528.3125</v>
      </c>
    </row>
    <row r="65" spans="1:6">
      <c r="A65">
        <v>174</v>
      </c>
      <c r="B65" s="22">
        <v>37065</v>
      </c>
      <c r="C65">
        <v>22780.583333333299</v>
      </c>
      <c r="D65">
        <v>32496.083333333299</v>
      </c>
      <c r="E65">
        <f t="shared" si="0"/>
        <v>2</v>
      </c>
      <c r="F65">
        <f t="shared" si="1"/>
        <v>0</v>
      </c>
    </row>
    <row r="66" spans="1:6">
      <c r="A66">
        <v>168</v>
      </c>
      <c r="B66" s="22">
        <v>37059</v>
      </c>
      <c r="C66">
        <v>22738.916666666599</v>
      </c>
      <c r="D66">
        <v>32355.125</v>
      </c>
      <c r="E66">
        <f t="shared" si="0"/>
        <v>2</v>
      </c>
      <c r="F66">
        <f t="shared" si="1"/>
        <v>0</v>
      </c>
    </row>
    <row r="67" spans="1:6">
      <c r="A67">
        <v>264</v>
      </c>
      <c r="B67" s="22">
        <v>37155</v>
      </c>
      <c r="C67">
        <v>22658.583333333299</v>
      </c>
      <c r="D67">
        <v>32344.145833333299</v>
      </c>
      <c r="E67">
        <f t="shared" ref="E67:E130" si="2">IF(MONTH(B67)&lt;4,1,IF(MONTH(B67)&lt;7,2,IF(MONTH(B67)&lt;10,3,4)))</f>
        <v>3</v>
      </c>
      <c r="F67">
        <f t="shared" ref="F67:F130" si="3">(E67=$F$1)*D67</f>
        <v>32344.145833333299</v>
      </c>
    </row>
    <row r="68" spans="1:6">
      <c r="A68">
        <v>187</v>
      </c>
      <c r="B68" s="22">
        <v>37078</v>
      </c>
      <c r="C68">
        <v>21835.166666666599</v>
      </c>
      <c r="D68">
        <v>32277.604166666599</v>
      </c>
      <c r="E68">
        <f t="shared" si="2"/>
        <v>3</v>
      </c>
      <c r="F68">
        <f t="shared" si="3"/>
        <v>32277.604166666599</v>
      </c>
    </row>
    <row r="69" spans="1:6">
      <c r="A69">
        <v>270</v>
      </c>
      <c r="B69" s="22">
        <v>37161</v>
      </c>
      <c r="C69">
        <v>21819.575000000001</v>
      </c>
      <c r="D69">
        <v>32234.21875</v>
      </c>
      <c r="E69">
        <f t="shared" si="2"/>
        <v>3</v>
      </c>
      <c r="F69">
        <f t="shared" si="3"/>
        <v>32234.21875</v>
      </c>
    </row>
    <row r="70" spans="1:6">
      <c r="A70">
        <v>252</v>
      </c>
      <c r="B70" s="22">
        <v>37143</v>
      </c>
      <c r="C70">
        <v>22999.25</v>
      </c>
      <c r="D70">
        <v>32189.9375</v>
      </c>
      <c r="E70">
        <f t="shared" si="2"/>
        <v>3</v>
      </c>
      <c r="F70">
        <f t="shared" si="3"/>
        <v>32189.9375</v>
      </c>
    </row>
    <row r="71" spans="1:6">
      <c r="A71">
        <v>216</v>
      </c>
      <c r="B71" s="22">
        <v>37107</v>
      </c>
      <c r="C71">
        <v>25570.666666666599</v>
      </c>
      <c r="D71">
        <v>32182.291666666599</v>
      </c>
      <c r="E71">
        <f t="shared" si="2"/>
        <v>3</v>
      </c>
      <c r="F71">
        <f t="shared" si="3"/>
        <v>32182.291666666599</v>
      </c>
    </row>
    <row r="72" spans="1:6">
      <c r="A72">
        <v>232</v>
      </c>
      <c r="B72" s="22">
        <v>37123</v>
      </c>
      <c r="C72">
        <v>23243.166666666599</v>
      </c>
      <c r="D72">
        <v>31885.791666666599</v>
      </c>
      <c r="E72">
        <f t="shared" si="2"/>
        <v>3</v>
      </c>
      <c r="F72">
        <f t="shared" si="3"/>
        <v>31885.791666666599</v>
      </c>
    </row>
    <row r="73" spans="1:6">
      <c r="A73">
        <v>262</v>
      </c>
      <c r="B73" s="22">
        <v>37153</v>
      </c>
      <c r="C73">
        <v>23039.299999999901</v>
      </c>
      <c r="D73">
        <v>31855.0625</v>
      </c>
      <c r="E73">
        <f t="shared" si="2"/>
        <v>3</v>
      </c>
      <c r="F73">
        <f t="shared" si="3"/>
        <v>31855.0625</v>
      </c>
    </row>
    <row r="74" spans="1:6">
      <c r="A74">
        <v>190</v>
      </c>
      <c r="B74" s="22">
        <v>37081</v>
      </c>
      <c r="C74">
        <v>23104.416666666599</v>
      </c>
      <c r="D74">
        <v>31853.333333333299</v>
      </c>
      <c r="E74">
        <f t="shared" si="2"/>
        <v>3</v>
      </c>
      <c r="F74">
        <f t="shared" si="3"/>
        <v>31853.333333333299</v>
      </c>
    </row>
    <row r="75" spans="1:6">
      <c r="A75">
        <v>204</v>
      </c>
      <c r="B75" s="22">
        <v>37095</v>
      </c>
      <c r="C75">
        <v>23473.375</v>
      </c>
      <c r="D75">
        <v>31827.375</v>
      </c>
      <c r="E75">
        <f t="shared" si="2"/>
        <v>3</v>
      </c>
      <c r="F75">
        <f t="shared" si="3"/>
        <v>31827.375</v>
      </c>
    </row>
    <row r="76" spans="1:6">
      <c r="A76">
        <v>151</v>
      </c>
      <c r="B76" s="22">
        <v>37042</v>
      </c>
      <c r="C76">
        <v>21634.107142857101</v>
      </c>
      <c r="D76">
        <v>31787.9375</v>
      </c>
      <c r="E76">
        <f t="shared" si="2"/>
        <v>2</v>
      </c>
      <c r="F76">
        <f t="shared" si="3"/>
        <v>0</v>
      </c>
    </row>
    <row r="77" spans="1:6">
      <c r="A77">
        <v>246</v>
      </c>
      <c r="B77" s="22">
        <v>37137</v>
      </c>
      <c r="C77">
        <v>23425.083333333299</v>
      </c>
      <c r="D77">
        <v>31779.833333333299</v>
      </c>
      <c r="E77">
        <f t="shared" si="2"/>
        <v>3</v>
      </c>
      <c r="F77">
        <f t="shared" si="3"/>
        <v>31779.833333333299</v>
      </c>
    </row>
    <row r="78" spans="1:6">
      <c r="A78">
        <v>260</v>
      </c>
      <c r="B78" s="22">
        <v>37151</v>
      </c>
      <c r="C78">
        <v>22971</v>
      </c>
      <c r="D78">
        <v>31740.395833333299</v>
      </c>
      <c r="E78">
        <f t="shared" si="2"/>
        <v>3</v>
      </c>
      <c r="F78">
        <f t="shared" si="3"/>
        <v>31740.395833333299</v>
      </c>
    </row>
    <row r="79" spans="1:6">
      <c r="A79">
        <v>242</v>
      </c>
      <c r="B79" s="22">
        <v>37133</v>
      </c>
      <c r="C79">
        <v>27570.400000000001</v>
      </c>
      <c r="D79">
        <v>31697.375</v>
      </c>
      <c r="E79">
        <f t="shared" si="2"/>
        <v>3</v>
      </c>
      <c r="F79">
        <f t="shared" si="3"/>
        <v>31697.375</v>
      </c>
    </row>
    <row r="80" spans="1:6">
      <c r="A80">
        <v>211</v>
      </c>
      <c r="B80" s="22">
        <v>37102</v>
      </c>
      <c r="C80">
        <v>23341.708333333299</v>
      </c>
      <c r="D80">
        <v>31696.083333333299</v>
      </c>
      <c r="E80">
        <f t="shared" si="2"/>
        <v>3</v>
      </c>
      <c r="F80">
        <f t="shared" si="3"/>
        <v>31696.083333333299</v>
      </c>
    </row>
    <row r="81" spans="1:6">
      <c r="A81">
        <v>191</v>
      </c>
      <c r="B81" s="22">
        <v>37082</v>
      </c>
      <c r="C81">
        <v>24447.674999999901</v>
      </c>
      <c r="D81">
        <v>31591.321899414001</v>
      </c>
      <c r="E81">
        <f t="shared" si="2"/>
        <v>3</v>
      </c>
      <c r="F81">
        <f t="shared" si="3"/>
        <v>31591.321899414001</v>
      </c>
    </row>
    <row r="82" spans="1:6">
      <c r="A82">
        <v>233</v>
      </c>
      <c r="B82" s="22">
        <v>37124</v>
      </c>
      <c r="C82">
        <v>25191.775000000001</v>
      </c>
      <c r="D82">
        <v>31507.59375</v>
      </c>
      <c r="E82">
        <f t="shared" si="2"/>
        <v>3</v>
      </c>
      <c r="F82">
        <f t="shared" si="3"/>
        <v>31507.59375</v>
      </c>
    </row>
    <row r="83" spans="1:6">
      <c r="A83">
        <v>144</v>
      </c>
      <c r="B83" s="22">
        <v>37035</v>
      </c>
      <c r="C83">
        <v>21185.3157894736</v>
      </c>
      <c r="D83">
        <v>31494.15625</v>
      </c>
      <c r="E83">
        <f t="shared" si="2"/>
        <v>2</v>
      </c>
      <c r="F83">
        <f t="shared" si="3"/>
        <v>0</v>
      </c>
    </row>
    <row r="84" spans="1:6">
      <c r="A84">
        <v>255</v>
      </c>
      <c r="B84" s="22">
        <v>37146</v>
      </c>
      <c r="C84">
        <v>24025.799999999901</v>
      </c>
      <c r="D84">
        <v>31458.5625</v>
      </c>
      <c r="E84">
        <f t="shared" si="2"/>
        <v>3</v>
      </c>
      <c r="F84">
        <f t="shared" si="3"/>
        <v>31458.5625</v>
      </c>
    </row>
    <row r="85" spans="1:6">
      <c r="A85">
        <v>265</v>
      </c>
      <c r="B85" s="22">
        <v>37156</v>
      </c>
      <c r="C85">
        <v>22712.409090909001</v>
      </c>
      <c r="D85">
        <v>31372.723404255299</v>
      </c>
      <c r="E85">
        <f t="shared" si="2"/>
        <v>3</v>
      </c>
      <c r="F85">
        <f t="shared" si="3"/>
        <v>31372.723404255299</v>
      </c>
    </row>
    <row r="86" spans="1:6">
      <c r="A86">
        <v>273</v>
      </c>
      <c r="B86" s="22">
        <v>37164</v>
      </c>
      <c r="C86">
        <v>22143.875</v>
      </c>
      <c r="D86">
        <v>31313.416666666599</v>
      </c>
      <c r="E86">
        <f t="shared" si="2"/>
        <v>3</v>
      </c>
      <c r="F86">
        <f t="shared" si="3"/>
        <v>31313.416666666599</v>
      </c>
    </row>
    <row r="87" spans="1:6">
      <c r="A87">
        <v>175</v>
      </c>
      <c r="B87" s="22">
        <v>37066</v>
      </c>
      <c r="C87">
        <v>22584.041666666599</v>
      </c>
      <c r="D87">
        <v>31300.479166666599</v>
      </c>
      <c r="E87">
        <f t="shared" si="2"/>
        <v>2</v>
      </c>
      <c r="F87">
        <f t="shared" si="3"/>
        <v>0</v>
      </c>
    </row>
    <row r="88" spans="1:6">
      <c r="A88">
        <v>272</v>
      </c>
      <c r="B88" s="22">
        <v>37163</v>
      </c>
      <c r="C88">
        <v>22016.958333333299</v>
      </c>
      <c r="D88">
        <v>31213.3125</v>
      </c>
      <c r="E88">
        <f t="shared" si="2"/>
        <v>3</v>
      </c>
      <c r="F88">
        <f t="shared" si="3"/>
        <v>31213.3125</v>
      </c>
    </row>
    <row r="89" spans="1:6">
      <c r="A89">
        <v>249</v>
      </c>
      <c r="B89" s="22">
        <v>37140</v>
      </c>
      <c r="C89">
        <v>25944.357142857101</v>
      </c>
      <c r="D89">
        <v>31030.25</v>
      </c>
      <c r="E89">
        <f t="shared" si="2"/>
        <v>3</v>
      </c>
      <c r="F89">
        <f t="shared" si="3"/>
        <v>31030.25</v>
      </c>
    </row>
    <row r="90" spans="1:6">
      <c r="A90">
        <v>145</v>
      </c>
      <c r="B90" s="22">
        <v>37036</v>
      </c>
      <c r="C90">
        <v>21313.549999999901</v>
      </c>
      <c r="D90">
        <v>30909.3125</v>
      </c>
      <c r="E90">
        <f t="shared" si="2"/>
        <v>2</v>
      </c>
      <c r="F90">
        <f t="shared" si="3"/>
        <v>0</v>
      </c>
    </row>
    <row r="91" spans="1:6">
      <c r="A91">
        <v>277</v>
      </c>
      <c r="B91" s="22">
        <v>37168</v>
      </c>
      <c r="C91">
        <v>21504.7249999999</v>
      </c>
      <c r="D91">
        <v>30863.0625</v>
      </c>
      <c r="E91">
        <f t="shared" si="2"/>
        <v>4</v>
      </c>
      <c r="F91">
        <f t="shared" si="3"/>
        <v>0</v>
      </c>
    </row>
    <row r="92" spans="1:6">
      <c r="A92">
        <v>192</v>
      </c>
      <c r="B92" s="22">
        <v>37083</v>
      </c>
      <c r="C92">
        <v>26826.625</v>
      </c>
      <c r="D92">
        <v>30724.1875</v>
      </c>
      <c r="E92">
        <f t="shared" si="2"/>
        <v>3</v>
      </c>
      <c r="F92">
        <f t="shared" si="3"/>
        <v>30724.1875</v>
      </c>
    </row>
    <row r="93" spans="1:6">
      <c r="A93">
        <v>247</v>
      </c>
      <c r="B93" s="22">
        <v>37138</v>
      </c>
      <c r="C93">
        <v>23505.9749999999</v>
      </c>
      <c r="D93">
        <v>30672.6875</v>
      </c>
      <c r="E93">
        <f t="shared" si="2"/>
        <v>3</v>
      </c>
      <c r="F93">
        <f t="shared" si="3"/>
        <v>30672.6875</v>
      </c>
    </row>
    <row r="94" spans="1:6">
      <c r="A94">
        <v>271</v>
      </c>
      <c r="B94" s="22">
        <v>37162</v>
      </c>
      <c r="C94">
        <v>21651.541666666599</v>
      </c>
      <c r="D94">
        <v>30641.458333333299</v>
      </c>
      <c r="E94">
        <f t="shared" si="2"/>
        <v>3</v>
      </c>
      <c r="F94">
        <f t="shared" si="3"/>
        <v>30641.458333333299</v>
      </c>
    </row>
    <row r="95" spans="1:6">
      <c r="A95">
        <v>169</v>
      </c>
      <c r="B95" s="22">
        <v>37060</v>
      </c>
      <c r="C95">
        <v>22076.333333333299</v>
      </c>
      <c r="D95">
        <v>30610.895833333299</v>
      </c>
      <c r="E95">
        <f t="shared" si="2"/>
        <v>2</v>
      </c>
      <c r="F95">
        <f t="shared" si="3"/>
        <v>0</v>
      </c>
    </row>
    <row r="96" spans="1:6">
      <c r="A96">
        <v>284</v>
      </c>
      <c r="B96" s="22">
        <v>37175</v>
      </c>
      <c r="C96">
        <v>21557.95</v>
      </c>
      <c r="D96">
        <v>30608.25</v>
      </c>
      <c r="E96">
        <f t="shared" si="2"/>
        <v>4</v>
      </c>
      <c r="F96">
        <f t="shared" si="3"/>
        <v>0</v>
      </c>
    </row>
    <row r="97" spans="1:6">
      <c r="A97">
        <v>253</v>
      </c>
      <c r="B97" s="22">
        <v>37144</v>
      </c>
      <c r="C97">
        <v>22384.041666666599</v>
      </c>
      <c r="D97">
        <v>30578.791666666599</v>
      </c>
      <c r="E97">
        <f t="shared" si="2"/>
        <v>3</v>
      </c>
      <c r="F97">
        <f t="shared" si="3"/>
        <v>30578.791666666599</v>
      </c>
    </row>
    <row r="98" spans="1:6">
      <c r="A98">
        <v>219</v>
      </c>
      <c r="B98" s="22">
        <v>37110</v>
      </c>
      <c r="C98">
        <v>26264.7</v>
      </c>
      <c r="D98">
        <v>30487.375</v>
      </c>
      <c r="E98">
        <f t="shared" si="2"/>
        <v>3</v>
      </c>
      <c r="F98">
        <f t="shared" si="3"/>
        <v>30487.375</v>
      </c>
    </row>
    <row r="99" spans="1:6">
      <c r="A99">
        <v>266</v>
      </c>
      <c r="B99" s="22">
        <v>37157</v>
      </c>
      <c r="C99">
        <v>22379.416666666599</v>
      </c>
      <c r="D99">
        <v>30323.416666666599</v>
      </c>
      <c r="E99">
        <f t="shared" si="2"/>
        <v>3</v>
      </c>
      <c r="F99">
        <f t="shared" si="3"/>
        <v>30323.416666666599</v>
      </c>
    </row>
    <row r="100" spans="1:6">
      <c r="A100">
        <v>347</v>
      </c>
      <c r="B100" s="22">
        <v>37238</v>
      </c>
      <c r="C100">
        <v>22115.8125</v>
      </c>
      <c r="D100">
        <v>30250.375</v>
      </c>
      <c r="E100">
        <f t="shared" si="2"/>
        <v>4</v>
      </c>
      <c r="F100">
        <f t="shared" si="3"/>
        <v>0</v>
      </c>
    </row>
    <row r="101" spans="1:6">
      <c r="A101">
        <v>176</v>
      </c>
      <c r="B101" s="22">
        <v>37067</v>
      </c>
      <c r="C101">
        <v>22437.416666666599</v>
      </c>
      <c r="D101">
        <v>30237.729166666599</v>
      </c>
      <c r="E101">
        <f t="shared" si="2"/>
        <v>2</v>
      </c>
      <c r="F101">
        <f t="shared" si="3"/>
        <v>0</v>
      </c>
    </row>
    <row r="102" spans="1:6">
      <c r="A102">
        <v>293</v>
      </c>
      <c r="B102" s="22">
        <v>37184</v>
      </c>
      <c r="C102">
        <v>21427.208333333299</v>
      </c>
      <c r="D102">
        <v>30157.041666666599</v>
      </c>
      <c r="E102">
        <f t="shared" si="2"/>
        <v>4</v>
      </c>
      <c r="F102">
        <f t="shared" si="3"/>
        <v>0</v>
      </c>
    </row>
    <row r="103" spans="1:6">
      <c r="A103">
        <v>291</v>
      </c>
      <c r="B103" s="22">
        <v>37182</v>
      </c>
      <c r="C103">
        <v>21301.15</v>
      </c>
      <c r="D103">
        <v>30153.40625</v>
      </c>
      <c r="E103">
        <f t="shared" si="2"/>
        <v>4</v>
      </c>
      <c r="F103">
        <f t="shared" si="3"/>
        <v>0</v>
      </c>
    </row>
    <row r="104" spans="1:6">
      <c r="A104">
        <v>298</v>
      </c>
      <c r="B104" s="22">
        <v>37189</v>
      </c>
      <c r="C104">
        <v>21461.625</v>
      </c>
      <c r="D104">
        <v>30124.71875</v>
      </c>
      <c r="E104">
        <f t="shared" si="2"/>
        <v>4</v>
      </c>
      <c r="F104">
        <f t="shared" si="3"/>
        <v>0</v>
      </c>
    </row>
    <row r="105" spans="1:6">
      <c r="A105">
        <v>248</v>
      </c>
      <c r="B105" s="22">
        <v>37139</v>
      </c>
      <c r="C105">
        <v>24192.910714285699</v>
      </c>
      <c r="D105">
        <v>30039.875</v>
      </c>
      <c r="E105">
        <f t="shared" si="2"/>
        <v>3</v>
      </c>
      <c r="F105">
        <f t="shared" si="3"/>
        <v>30039.875</v>
      </c>
    </row>
    <row r="106" spans="1:6">
      <c r="A106">
        <v>158</v>
      </c>
      <c r="B106" s="22">
        <v>37049</v>
      </c>
      <c r="C106">
        <v>20955.45</v>
      </c>
      <c r="D106">
        <v>30029.3125</v>
      </c>
      <c r="E106">
        <f t="shared" si="2"/>
        <v>2</v>
      </c>
      <c r="F106">
        <f t="shared" si="3"/>
        <v>0</v>
      </c>
    </row>
    <row r="107" spans="1:6">
      <c r="A107">
        <v>186</v>
      </c>
      <c r="B107" s="22">
        <v>37077</v>
      </c>
      <c r="C107">
        <v>24507.4305555555</v>
      </c>
      <c r="D107">
        <v>30000</v>
      </c>
      <c r="E107">
        <f t="shared" si="2"/>
        <v>3</v>
      </c>
      <c r="F107">
        <f t="shared" si="3"/>
        <v>30000</v>
      </c>
    </row>
    <row r="108" spans="1:6">
      <c r="A108">
        <v>279</v>
      </c>
      <c r="B108" s="22">
        <v>37170</v>
      </c>
      <c r="C108">
        <v>21558.875</v>
      </c>
      <c r="D108">
        <v>29936.479166666599</v>
      </c>
      <c r="E108">
        <f t="shared" si="2"/>
        <v>4</v>
      </c>
      <c r="F108">
        <f t="shared" si="3"/>
        <v>0</v>
      </c>
    </row>
    <row r="109" spans="1:6">
      <c r="A109">
        <v>183</v>
      </c>
      <c r="B109" s="22">
        <v>37074</v>
      </c>
      <c r="C109">
        <v>23058.375</v>
      </c>
      <c r="D109">
        <v>29895.666666666599</v>
      </c>
      <c r="E109">
        <f t="shared" si="2"/>
        <v>3</v>
      </c>
      <c r="F109">
        <f t="shared" si="3"/>
        <v>29895.666666666599</v>
      </c>
    </row>
    <row r="110" spans="1:6">
      <c r="A110">
        <v>280</v>
      </c>
      <c r="B110" s="22">
        <v>37171</v>
      </c>
      <c r="C110">
        <v>21662</v>
      </c>
      <c r="D110">
        <v>29858.791666666599</v>
      </c>
      <c r="E110">
        <f t="shared" si="2"/>
        <v>4</v>
      </c>
      <c r="F110">
        <f t="shared" si="3"/>
        <v>0</v>
      </c>
    </row>
    <row r="111" spans="1:6">
      <c r="A111">
        <v>294</v>
      </c>
      <c r="B111" s="22">
        <v>37185</v>
      </c>
      <c r="C111">
        <v>21424.291666666599</v>
      </c>
      <c r="D111">
        <v>29821.3125</v>
      </c>
      <c r="E111">
        <f t="shared" si="2"/>
        <v>4</v>
      </c>
      <c r="F111">
        <f t="shared" si="3"/>
        <v>0</v>
      </c>
    </row>
    <row r="112" spans="1:6">
      <c r="A112">
        <v>278</v>
      </c>
      <c r="B112" s="22">
        <v>37169</v>
      </c>
      <c r="C112">
        <v>21296.708333333299</v>
      </c>
      <c r="D112">
        <v>29799.4375</v>
      </c>
      <c r="E112">
        <f t="shared" si="2"/>
        <v>4</v>
      </c>
      <c r="F112">
        <f t="shared" si="3"/>
        <v>0</v>
      </c>
    </row>
    <row r="113" spans="1:6">
      <c r="A113">
        <v>340</v>
      </c>
      <c r="B113" s="22">
        <v>37231</v>
      </c>
      <c r="C113">
        <v>22253.75</v>
      </c>
      <c r="D113">
        <v>29798.8125</v>
      </c>
      <c r="E113">
        <f t="shared" si="2"/>
        <v>4</v>
      </c>
      <c r="F113">
        <f t="shared" si="3"/>
        <v>0</v>
      </c>
    </row>
    <row r="114" spans="1:6">
      <c r="A114">
        <v>205</v>
      </c>
      <c r="B114" s="22">
        <v>37096</v>
      </c>
      <c r="C114">
        <v>26417.825000000001</v>
      </c>
      <c r="D114">
        <v>29791.75</v>
      </c>
      <c r="E114">
        <f t="shared" si="2"/>
        <v>3</v>
      </c>
      <c r="F114">
        <f t="shared" si="3"/>
        <v>29791.75</v>
      </c>
    </row>
    <row r="115" spans="1:6">
      <c r="A115">
        <v>286</v>
      </c>
      <c r="B115" s="22">
        <v>37177</v>
      </c>
      <c r="C115">
        <v>21136.708333333299</v>
      </c>
      <c r="D115">
        <v>29729.166666666599</v>
      </c>
      <c r="E115">
        <f t="shared" si="2"/>
        <v>4</v>
      </c>
      <c r="F115">
        <f t="shared" si="3"/>
        <v>0</v>
      </c>
    </row>
    <row r="116" spans="1:6">
      <c r="A116">
        <v>274</v>
      </c>
      <c r="B116" s="22">
        <v>37165</v>
      </c>
      <c r="C116">
        <v>21770.625</v>
      </c>
      <c r="D116">
        <v>29662.9375</v>
      </c>
      <c r="E116">
        <f t="shared" si="2"/>
        <v>4</v>
      </c>
      <c r="F116">
        <f t="shared" si="3"/>
        <v>0</v>
      </c>
    </row>
    <row r="117" spans="1:6">
      <c r="A117">
        <v>254</v>
      </c>
      <c r="B117" s="22">
        <v>37145</v>
      </c>
      <c r="C117">
        <v>23982.625</v>
      </c>
      <c r="D117">
        <v>29656.40625</v>
      </c>
      <c r="E117">
        <f t="shared" si="2"/>
        <v>3</v>
      </c>
      <c r="F117">
        <f t="shared" si="3"/>
        <v>29656.40625</v>
      </c>
    </row>
    <row r="118" spans="1:6">
      <c r="A118">
        <v>354</v>
      </c>
      <c r="B118" s="22">
        <v>37245</v>
      </c>
      <c r="C118">
        <v>22613.5</v>
      </c>
      <c r="D118">
        <v>29604.4375</v>
      </c>
      <c r="E118">
        <f t="shared" si="2"/>
        <v>4</v>
      </c>
      <c r="F118">
        <f t="shared" si="3"/>
        <v>0</v>
      </c>
    </row>
    <row r="119" spans="1:6">
      <c r="A119">
        <v>212</v>
      </c>
      <c r="B119" s="22">
        <v>37103</v>
      </c>
      <c r="C119">
        <v>26589.25</v>
      </c>
      <c r="D119">
        <v>29601.15625</v>
      </c>
      <c r="E119">
        <f t="shared" si="2"/>
        <v>3</v>
      </c>
      <c r="F119">
        <f t="shared" si="3"/>
        <v>29601.15625</v>
      </c>
    </row>
    <row r="120" spans="1:6">
      <c r="A120">
        <v>285</v>
      </c>
      <c r="B120" s="22">
        <v>37176</v>
      </c>
      <c r="C120">
        <v>20958.041666666599</v>
      </c>
      <c r="D120">
        <v>29587.354166666599</v>
      </c>
      <c r="E120">
        <f t="shared" si="2"/>
        <v>4</v>
      </c>
      <c r="F120">
        <f t="shared" si="3"/>
        <v>0</v>
      </c>
    </row>
    <row r="121" spans="1:6">
      <c r="A121">
        <v>343</v>
      </c>
      <c r="B121" s="22">
        <v>37234</v>
      </c>
      <c r="C121">
        <v>21959.875</v>
      </c>
      <c r="D121">
        <v>29532.0625</v>
      </c>
      <c r="E121">
        <f t="shared" si="2"/>
        <v>4</v>
      </c>
      <c r="F121">
        <f t="shared" si="3"/>
        <v>0</v>
      </c>
    </row>
    <row r="122" spans="1:6">
      <c r="A122">
        <v>341</v>
      </c>
      <c r="B122" s="22">
        <v>37232</v>
      </c>
      <c r="C122">
        <v>21619.1875</v>
      </c>
      <c r="D122">
        <v>29531.21875</v>
      </c>
      <c r="E122">
        <f t="shared" si="2"/>
        <v>4</v>
      </c>
      <c r="F122">
        <f t="shared" si="3"/>
        <v>0</v>
      </c>
    </row>
    <row r="123" spans="1:6">
      <c r="A123">
        <v>333</v>
      </c>
      <c r="B123" s="22">
        <v>37224</v>
      </c>
      <c r="C123">
        <v>21305.0999999999</v>
      </c>
      <c r="D123">
        <v>29492.5</v>
      </c>
      <c r="E123">
        <f t="shared" si="2"/>
        <v>4</v>
      </c>
      <c r="F123">
        <f t="shared" si="3"/>
        <v>0</v>
      </c>
    </row>
    <row r="124" spans="1:6">
      <c r="A124">
        <v>319</v>
      </c>
      <c r="B124" s="22">
        <v>37210</v>
      </c>
      <c r="C124">
        <v>21188.184210526299</v>
      </c>
      <c r="D124">
        <v>29437.90625</v>
      </c>
      <c r="E124">
        <f t="shared" si="2"/>
        <v>4</v>
      </c>
      <c r="F124">
        <f t="shared" si="3"/>
        <v>0</v>
      </c>
    </row>
    <row r="125" spans="1:6">
      <c r="A125">
        <v>292</v>
      </c>
      <c r="B125" s="22">
        <v>37183</v>
      </c>
      <c r="C125">
        <v>20953.375</v>
      </c>
      <c r="D125">
        <v>29407.854166666599</v>
      </c>
      <c r="E125">
        <f t="shared" si="2"/>
        <v>4</v>
      </c>
      <c r="F125">
        <f t="shared" si="3"/>
        <v>0</v>
      </c>
    </row>
    <row r="126" spans="1:6">
      <c r="A126">
        <v>355</v>
      </c>
      <c r="B126" s="22">
        <v>37246</v>
      </c>
      <c r="C126">
        <v>21928.125</v>
      </c>
      <c r="D126">
        <v>29404.78125</v>
      </c>
      <c r="E126">
        <f t="shared" si="2"/>
        <v>4</v>
      </c>
      <c r="F126">
        <f t="shared" si="3"/>
        <v>0</v>
      </c>
    </row>
    <row r="127" spans="1:6">
      <c r="A127">
        <v>342</v>
      </c>
      <c r="B127" s="22">
        <v>37233</v>
      </c>
      <c r="C127">
        <v>21994.5</v>
      </c>
      <c r="D127">
        <v>29377.5</v>
      </c>
      <c r="E127">
        <f t="shared" si="2"/>
        <v>4</v>
      </c>
      <c r="F127">
        <f t="shared" si="3"/>
        <v>0</v>
      </c>
    </row>
    <row r="128" spans="1:6">
      <c r="A128">
        <v>24</v>
      </c>
      <c r="B128" s="22">
        <v>36915</v>
      </c>
      <c r="C128">
        <v>21531.46875</v>
      </c>
      <c r="D128">
        <v>29361.625</v>
      </c>
      <c r="E128">
        <f t="shared" si="2"/>
        <v>1</v>
      </c>
      <c r="F128">
        <f t="shared" si="3"/>
        <v>0</v>
      </c>
    </row>
    <row r="129" spans="1:6">
      <c r="A129">
        <v>356</v>
      </c>
      <c r="B129" s="22">
        <v>37247</v>
      </c>
      <c r="C129">
        <v>22481.875</v>
      </c>
      <c r="D129">
        <v>29349.8125</v>
      </c>
      <c r="E129">
        <f t="shared" si="2"/>
        <v>4</v>
      </c>
      <c r="F129">
        <f t="shared" si="3"/>
        <v>0</v>
      </c>
    </row>
    <row r="130" spans="1:6">
      <c r="A130">
        <v>326</v>
      </c>
      <c r="B130" s="22">
        <v>37217</v>
      </c>
      <c r="C130">
        <v>21379.25</v>
      </c>
      <c r="D130">
        <v>29317.90625</v>
      </c>
      <c r="E130">
        <f t="shared" si="2"/>
        <v>4</v>
      </c>
      <c r="F130">
        <f t="shared" si="3"/>
        <v>0</v>
      </c>
    </row>
    <row r="131" spans="1:6">
      <c r="A131">
        <v>143</v>
      </c>
      <c r="B131" s="22">
        <v>37034</v>
      </c>
      <c r="C131">
        <v>21584.299999999901</v>
      </c>
      <c r="D131">
        <v>29310.5625</v>
      </c>
      <c r="E131">
        <f t="shared" ref="E131:E194" si="4">IF(MONTH(B131)&lt;4,1,IF(MONTH(B131)&lt;7,2,IF(MONTH(B131)&lt;10,3,4)))</f>
        <v>2</v>
      </c>
      <c r="F131">
        <f t="shared" ref="F131:F194" si="5">(E131=$F$1)*D131</f>
        <v>0</v>
      </c>
    </row>
    <row r="132" spans="1:6">
      <c r="A132">
        <v>171</v>
      </c>
      <c r="B132" s="22">
        <v>37062</v>
      </c>
      <c r="C132">
        <v>23239.4749999999</v>
      </c>
      <c r="D132">
        <v>29272.53125</v>
      </c>
      <c r="E132">
        <f t="shared" si="4"/>
        <v>2</v>
      </c>
      <c r="F132">
        <f t="shared" si="5"/>
        <v>0</v>
      </c>
    </row>
    <row r="133" spans="1:6">
      <c r="A133">
        <v>344</v>
      </c>
      <c r="B133" s="22">
        <v>37235</v>
      </c>
      <c r="C133">
        <v>22004.8125</v>
      </c>
      <c r="D133">
        <v>29242.1875</v>
      </c>
      <c r="E133">
        <f t="shared" si="4"/>
        <v>4</v>
      </c>
      <c r="F133">
        <f t="shared" si="5"/>
        <v>0</v>
      </c>
    </row>
    <row r="134" spans="1:6">
      <c r="A134">
        <v>350</v>
      </c>
      <c r="B134" s="22">
        <v>37241</v>
      </c>
      <c r="C134">
        <v>21384.8125</v>
      </c>
      <c r="D134">
        <v>29235.6875</v>
      </c>
      <c r="E134">
        <f t="shared" si="4"/>
        <v>4</v>
      </c>
      <c r="F134">
        <f t="shared" si="5"/>
        <v>0</v>
      </c>
    </row>
    <row r="135" spans="1:6">
      <c r="A135">
        <v>147</v>
      </c>
      <c r="B135" s="22">
        <v>37038</v>
      </c>
      <c r="C135">
        <v>21254.708333333299</v>
      </c>
      <c r="D135">
        <v>29223</v>
      </c>
      <c r="E135">
        <f t="shared" si="4"/>
        <v>2</v>
      </c>
      <c r="F135">
        <f t="shared" si="5"/>
        <v>0</v>
      </c>
    </row>
    <row r="136" spans="1:6">
      <c r="A136">
        <v>287</v>
      </c>
      <c r="B136" s="22">
        <v>37178</v>
      </c>
      <c r="C136">
        <v>21126.375</v>
      </c>
      <c r="D136">
        <v>29203.541666666599</v>
      </c>
      <c r="E136">
        <f t="shared" si="4"/>
        <v>4</v>
      </c>
      <c r="F136">
        <f t="shared" si="5"/>
        <v>0</v>
      </c>
    </row>
    <row r="137" spans="1:6">
      <c r="A137">
        <v>66</v>
      </c>
      <c r="B137" s="22">
        <v>36957</v>
      </c>
      <c r="C137">
        <v>22072.870967741899</v>
      </c>
      <c r="D137">
        <v>29165.9375</v>
      </c>
      <c r="E137">
        <f t="shared" si="4"/>
        <v>1</v>
      </c>
      <c r="F137">
        <f t="shared" si="5"/>
        <v>0</v>
      </c>
    </row>
    <row r="138" spans="1:6">
      <c r="A138">
        <v>3</v>
      </c>
      <c r="B138" s="22">
        <v>36894</v>
      </c>
      <c r="C138">
        <v>21448.65625</v>
      </c>
      <c r="D138">
        <v>29148.5</v>
      </c>
      <c r="E138">
        <f t="shared" si="4"/>
        <v>1</v>
      </c>
      <c r="F138">
        <f t="shared" si="5"/>
        <v>0</v>
      </c>
    </row>
    <row r="139" spans="1:6">
      <c r="A139">
        <v>31</v>
      </c>
      <c r="B139" s="22">
        <v>36922</v>
      </c>
      <c r="C139">
        <v>21392.625</v>
      </c>
      <c r="D139">
        <v>29049.5</v>
      </c>
      <c r="E139">
        <f t="shared" si="4"/>
        <v>1</v>
      </c>
      <c r="F139">
        <f t="shared" si="5"/>
        <v>0</v>
      </c>
    </row>
    <row r="140" spans="1:6">
      <c r="A140">
        <v>17</v>
      </c>
      <c r="B140" s="22">
        <v>36908</v>
      </c>
      <c r="C140">
        <v>21068.65625</v>
      </c>
      <c r="D140">
        <v>29048.0625</v>
      </c>
      <c r="E140">
        <f t="shared" si="4"/>
        <v>1</v>
      </c>
      <c r="F140">
        <f t="shared" si="5"/>
        <v>0</v>
      </c>
    </row>
    <row r="141" spans="1:6">
      <c r="A141">
        <v>305</v>
      </c>
      <c r="B141" s="22">
        <v>37196</v>
      </c>
      <c r="C141">
        <v>21102.549999999901</v>
      </c>
      <c r="D141">
        <v>29040.75</v>
      </c>
      <c r="E141">
        <f t="shared" si="4"/>
        <v>4</v>
      </c>
      <c r="F141">
        <f t="shared" si="5"/>
        <v>0</v>
      </c>
    </row>
    <row r="142" spans="1:6">
      <c r="A142">
        <v>267</v>
      </c>
      <c r="B142" s="22">
        <v>37158</v>
      </c>
      <c r="C142">
        <v>21580.291666666599</v>
      </c>
      <c r="D142">
        <v>29029.395833333299</v>
      </c>
      <c r="E142">
        <f t="shared" si="4"/>
        <v>3</v>
      </c>
      <c r="F142">
        <f t="shared" si="5"/>
        <v>29029.395833333299</v>
      </c>
    </row>
    <row r="143" spans="1:6">
      <c r="A143">
        <v>153</v>
      </c>
      <c r="B143" s="22">
        <v>37044</v>
      </c>
      <c r="C143">
        <v>21143.166666666599</v>
      </c>
      <c r="D143">
        <v>29016.229166666599</v>
      </c>
      <c r="E143">
        <f t="shared" si="4"/>
        <v>2</v>
      </c>
      <c r="F143">
        <f t="shared" si="5"/>
        <v>0</v>
      </c>
    </row>
    <row r="144" spans="1:6">
      <c r="A144">
        <v>349</v>
      </c>
      <c r="B144" s="22">
        <v>37240</v>
      </c>
      <c r="C144">
        <v>21644.5</v>
      </c>
      <c r="D144">
        <v>29012.125</v>
      </c>
      <c r="E144">
        <f t="shared" si="4"/>
        <v>4</v>
      </c>
      <c r="F144">
        <f t="shared" si="5"/>
        <v>0</v>
      </c>
    </row>
    <row r="145" spans="1:6">
      <c r="A145">
        <v>299</v>
      </c>
      <c r="B145" s="22">
        <v>37190</v>
      </c>
      <c r="C145">
        <v>20988.375</v>
      </c>
      <c r="D145">
        <v>28988.666666666599</v>
      </c>
      <c r="E145">
        <f t="shared" si="4"/>
        <v>4</v>
      </c>
      <c r="F145">
        <f t="shared" si="5"/>
        <v>0</v>
      </c>
    </row>
    <row r="146" spans="1:6">
      <c r="A146">
        <v>10</v>
      </c>
      <c r="B146" s="22">
        <v>36901</v>
      </c>
      <c r="C146">
        <v>22048.59375</v>
      </c>
      <c r="D146">
        <v>28982.1875</v>
      </c>
      <c r="E146">
        <f t="shared" si="4"/>
        <v>1</v>
      </c>
      <c r="F146">
        <f t="shared" si="5"/>
        <v>0</v>
      </c>
    </row>
    <row r="147" spans="1:6">
      <c r="A147">
        <v>152</v>
      </c>
      <c r="B147" s="22">
        <v>37043</v>
      </c>
      <c r="C147">
        <v>20670.833333333299</v>
      </c>
      <c r="D147">
        <v>28969.4375</v>
      </c>
      <c r="E147">
        <f t="shared" si="4"/>
        <v>2</v>
      </c>
      <c r="F147">
        <f t="shared" si="5"/>
        <v>0</v>
      </c>
    </row>
    <row r="148" spans="1:6">
      <c r="A148">
        <v>348</v>
      </c>
      <c r="B148" s="22">
        <v>37239</v>
      </c>
      <c r="C148">
        <v>21087.4375</v>
      </c>
      <c r="D148">
        <v>28935.15625</v>
      </c>
      <c r="E148">
        <f t="shared" si="4"/>
        <v>4</v>
      </c>
      <c r="F148">
        <f t="shared" si="5"/>
        <v>0</v>
      </c>
    </row>
    <row r="149" spans="1:6">
      <c r="A149">
        <v>87</v>
      </c>
      <c r="B149" s="22">
        <v>36978</v>
      </c>
      <c r="C149">
        <v>21002.9375</v>
      </c>
      <c r="D149">
        <v>28897.125</v>
      </c>
      <c r="E149">
        <f t="shared" si="4"/>
        <v>1</v>
      </c>
      <c r="F149">
        <f t="shared" si="5"/>
        <v>0</v>
      </c>
    </row>
    <row r="150" spans="1:6">
      <c r="A150">
        <v>281</v>
      </c>
      <c r="B150" s="22">
        <v>37172</v>
      </c>
      <c r="C150">
        <v>21319.833333333299</v>
      </c>
      <c r="D150">
        <v>28895.625</v>
      </c>
      <c r="E150">
        <f t="shared" si="4"/>
        <v>4</v>
      </c>
      <c r="F150">
        <f t="shared" si="5"/>
        <v>0</v>
      </c>
    </row>
    <row r="151" spans="1:6">
      <c r="A151">
        <v>5</v>
      </c>
      <c r="B151" s="22">
        <v>36896</v>
      </c>
      <c r="C151">
        <v>21157.6875</v>
      </c>
      <c r="D151">
        <v>28874.625</v>
      </c>
      <c r="E151">
        <f t="shared" si="4"/>
        <v>1</v>
      </c>
      <c r="F151">
        <f t="shared" si="5"/>
        <v>0</v>
      </c>
    </row>
    <row r="152" spans="1:6">
      <c r="A152">
        <v>41</v>
      </c>
      <c r="B152" s="22">
        <v>36932</v>
      </c>
      <c r="C152">
        <v>21706.0625</v>
      </c>
      <c r="D152">
        <v>28842.46875</v>
      </c>
      <c r="E152">
        <f t="shared" si="4"/>
        <v>1</v>
      </c>
      <c r="F152">
        <f t="shared" si="5"/>
        <v>0</v>
      </c>
    </row>
    <row r="153" spans="1:6">
      <c r="A153">
        <v>335</v>
      </c>
      <c r="B153" s="22">
        <v>37226</v>
      </c>
      <c r="C153">
        <v>21251.416666666599</v>
      </c>
      <c r="D153">
        <v>28841.979166666599</v>
      </c>
      <c r="E153">
        <f t="shared" si="4"/>
        <v>4</v>
      </c>
      <c r="F153">
        <f t="shared" si="5"/>
        <v>0</v>
      </c>
    </row>
    <row r="154" spans="1:6">
      <c r="A154">
        <v>312</v>
      </c>
      <c r="B154" s="22">
        <v>37203</v>
      </c>
      <c r="C154">
        <v>21190.65</v>
      </c>
      <c r="D154">
        <v>28836.6875</v>
      </c>
      <c r="E154">
        <f t="shared" si="4"/>
        <v>4</v>
      </c>
      <c r="F154">
        <f t="shared" si="5"/>
        <v>0</v>
      </c>
    </row>
    <row r="155" spans="1:6">
      <c r="A155">
        <v>67</v>
      </c>
      <c r="B155" s="22">
        <v>36958</v>
      </c>
      <c r="C155">
        <v>21201.5625</v>
      </c>
      <c r="D155">
        <v>28832.6875</v>
      </c>
      <c r="E155">
        <f t="shared" si="4"/>
        <v>1</v>
      </c>
      <c r="F155">
        <f t="shared" si="5"/>
        <v>0</v>
      </c>
    </row>
    <row r="156" spans="1:6">
      <c r="A156">
        <v>6</v>
      </c>
      <c r="B156" s="22">
        <v>36897</v>
      </c>
      <c r="C156">
        <v>21207.6875</v>
      </c>
      <c r="D156">
        <v>28825.25</v>
      </c>
      <c r="E156">
        <f t="shared" si="4"/>
        <v>1</v>
      </c>
      <c r="F156">
        <f t="shared" si="5"/>
        <v>0</v>
      </c>
    </row>
    <row r="157" spans="1:6">
      <c r="A157">
        <v>320</v>
      </c>
      <c r="B157" s="22">
        <v>37211</v>
      </c>
      <c r="C157">
        <v>21100.791666666599</v>
      </c>
      <c r="D157">
        <v>28817.208333333299</v>
      </c>
      <c r="E157">
        <f t="shared" si="4"/>
        <v>4</v>
      </c>
      <c r="F157">
        <f t="shared" si="5"/>
        <v>0</v>
      </c>
    </row>
    <row r="158" spans="1:6">
      <c r="A158">
        <v>123</v>
      </c>
      <c r="B158" s="22">
        <v>37014</v>
      </c>
      <c r="C158">
        <v>21110.7</v>
      </c>
      <c r="D158">
        <v>28811.8125</v>
      </c>
      <c r="E158">
        <f t="shared" si="4"/>
        <v>2</v>
      </c>
      <c r="F158">
        <f t="shared" si="5"/>
        <v>0</v>
      </c>
    </row>
    <row r="159" spans="1:6">
      <c r="A159">
        <v>336</v>
      </c>
      <c r="B159" s="22">
        <v>37227</v>
      </c>
      <c r="C159">
        <v>21446</v>
      </c>
      <c r="D159">
        <v>28808.5625</v>
      </c>
      <c r="E159">
        <f t="shared" si="4"/>
        <v>4</v>
      </c>
      <c r="F159">
        <f t="shared" si="5"/>
        <v>0</v>
      </c>
    </row>
    <row r="160" spans="1:6">
      <c r="A160">
        <v>59</v>
      </c>
      <c r="B160" s="22">
        <v>36950</v>
      </c>
      <c r="C160">
        <v>21463.5625</v>
      </c>
      <c r="D160">
        <v>28808.3125</v>
      </c>
      <c r="E160">
        <f t="shared" si="4"/>
        <v>1</v>
      </c>
      <c r="F160">
        <f t="shared" si="5"/>
        <v>0</v>
      </c>
    </row>
    <row r="161" spans="1:6">
      <c r="A161">
        <v>351</v>
      </c>
      <c r="B161" s="22">
        <v>37242</v>
      </c>
      <c r="C161">
        <v>21289.5</v>
      </c>
      <c r="D161">
        <v>28803.34375</v>
      </c>
      <c r="E161">
        <f t="shared" si="4"/>
        <v>4</v>
      </c>
      <c r="F161">
        <f t="shared" si="5"/>
        <v>0</v>
      </c>
    </row>
    <row r="162" spans="1:6">
      <c r="A162">
        <v>12</v>
      </c>
      <c r="B162" s="22">
        <v>36903</v>
      </c>
      <c r="C162">
        <v>21087.857142857101</v>
      </c>
      <c r="D162">
        <v>28803.064516129001</v>
      </c>
      <c r="E162">
        <f t="shared" si="4"/>
        <v>1</v>
      </c>
      <c r="F162">
        <f t="shared" si="5"/>
        <v>0</v>
      </c>
    </row>
    <row r="163" spans="1:6">
      <c r="A163">
        <v>11</v>
      </c>
      <c r="B163" s="22">
        <v>36902</v>
      </c>
      <c r="C163">
        <v>21064.5625</v>
      </c>
      <c r="D163">
        <v>28761.4375</v>
      </c>
      <c r="E163">
        <f t="shared" si="4"/>
        <v>1</v>
      </c>
      <c r="F163">
        <f t="shared" si="5"/>
        <v>0</v>
      </c>
    </row>
    <row r="164" spans="1:6">
      <c r="A164">
        <v>4</v>
      </c>
      <c r="B164" s="22">
        <v>36895</v>
      </c>
      <c r="C164">
        <v>20752.5333333333</v>
      </c>
      <c r="D164">
        <v>28716.8125</v>
      </c>
      <c r="E164">
        <f t="shared" si="4"/>
        <v>1</v>
      </c>
      <c r="F164">
        <f t="shared" si="5"/>
        <v>0</v>
      </c>
    </row>
    <row r="165" spans="1:6">
      <c r="A165">
        <v>154</v>
      </c>
      <c r="B165" s="22">
        <v>37045</v>
      </c>
      <c r="C165">
        <v>21133</v>
      </c>
      <c r="D165">
        <v>28699.5625</v>
      </c>
      <c r="E165">
        <f t="shared" si="4"/>
        <v>2</v>
      </c>
      <c r="F165">
        <f t="shared" si="5"/>
        <v>0</v>
      </c>
    </row>
    <row r="166" spans="1:6">
      <c r="A166">
        <v>68</v>
      </c>
      <c r="B166" s="22">
        <v>36959</v>
      </c>
      <c r="C166">
        <v>21799.875</v>
      </c>
      <c r="D166">
        <v>28694.625</v>
      </c>
      <c r="E166">
        <f t="shared" si="4"/>
        <v>1</v>
      </c>
      <c r="F166">
        <f t="shared" si="5"/>
        <v>0</v>
      </c>
    </row>
    <row r="167" spans="1:6">
      <c r="A167">
        <v>300</v>
      </c>
      <c r="B167" s="22">
        <v>37191</v>
      </c>
      <c r="C167">
        <v>20980.375</v>
      </c>
      <c r="D167">
        <v>28691.911111111101</v>
      </c>
      <c r="E167">
        <f t="shared" si="4"/>
        <v>4</v>
      </c>
      <c r="F167">
        <f t="shared" si="5"/>
        <v>0</v>
      </c>
    </row>
    <row r="168" spans="1:6">
      <c r="A168">
        <v>7</v>
      </c>
      <c r="B168" s="22">
        <v>36898</v>
      </c>
      <c r="C168">
        <v>21497.25</v>
      </c>
      <c r="D168">
        <v>28691.71875</v>
      </c>
      <c r="E168">
        <f t="shared" si="4"/>
        <v>1</v>
      </c>
      <c r="F168">
        <f t="shared" si="5"/>
        <v>0</v>
      </c>
    </row>
    <row r="169" spans="1:6">
      <c r="A169">
        <v>13</v>
      </c>
      <c r="B169" s="22">
        <v>36904</v>
      </c>
      <c r="C169">
        <v>21219.866666666599</v>
      </c>
      <c r="D169">
        <v>28689.3125</v>
      </c>
      <c r="E169">
        <f t="shared" si="4"/>
        <v>1</v>
      </c>
      <c r="F169">
        <f t="shared" si="5"/>
        <v>0</v>
      </c>
    </row>
    <row r="170" spans="1:6">
      <c r="A170">
        <v>159</v>
      </c>
      <c r="B170" s="22">
        <v>37050</v>
      </c>
      <c r="C170">
        <v>20828.75</v>
      </c>
      <c r="D170">
        <v>28682.541666666599</v>
      </c>
      <c r="E170">
        <f t="shared" si="4"/>
        <v>2</v>
      </c>
      <c r="F170">
        <f t="shared" si="5"/>
        <v>0</v>
      </c>
    </row>
    <row r="171" spans="1:6">
      <c r="A171">
        <v>334</v>
      </c>
      <c r="B171" s="22">
        <v>37225</v>
      </c>
      <c r="C171">
        <v>20790.041666666599</v>
      </c>
      <c r="D171">
        <v>28657.125</v>
      </c>
      <c r="E171">
        <f t="shared" si="4"/>
        <v>4</v>
      </c>
      <c r="F171">
        <f t="shared" si="5"/>
        <v>0</v>
      </c>
    </row>
    <row r="172" spans="1:6">
      <c r="A172">
        <v>102</v>
      </c>
      <c r="B172" s="22">
        <v>36993</v>
      </c>
      <c r="C172">
        <v>20247.125</v>
      </c>
      <c r="D172">
        <v>28643.90625</v>
      </c>
      <c r="E172">
        <f t="shared" si="4"/>
        <v>2</v>
      </c>
      <c r="F172">
        <f t="shared" si="5"/>
        <v>0</v>
      </c>
    </row>
    <row r="173" spans="1:6">
      <c r="A173">
        <v>357</v>
      </c>
      <c r="B173" s="22">
        <v>37248</v>
      </c>
      <c r="C173">
        <v>22446.75</v>
      </c>
      <c r="D173">
        <v>28638.625</v>
      </c>
      <c r="E173">
        <f t="shared" si="4"/>
        <v>4</v>
      </c>
      <c r="F173">
        <f t="shared" si="5"/>
        <v>0</v>
      </c>
    </row>
    <row r="174" spans="1:6">
      <c r="A174">
        <v>38</v>
      </c>
      <c r="B174" s="22">
        <v>36929</v>
      </c>
      <c r="C174">
        <v>21755.2580645161</v>
      </c>
      <c r="D174">
        <v>28601.75</v>
      </c>
      <c r="E174">
        <f t="shared" si="4"/>
        <v>1</v>
      </c>
      <c r="F174">
        <f t="shared" si="5"/>
        <v>0</v>
      </c>
    </row>
    <row r="175" spans="1:6">
      <c r="A175">
        <v>80</v>
      </c>
      <c r="B175" s="22">
        <v>36971</v>
      </c>
      <c r="C175">
        <v>21139.4375</v>
      </c>
      <c r="D175">
        <v>28601.0625</v>
      </c>
      <c r="E175">
        <f t="shared" si="4"/>
        <v>1</v>
      </c>
      <c r="F175">
        <f t="shared" si="5"/>
        <v>0</v>
      </c>
    </row>
    <row r="176" spans="1:6">
      <c r="A176">
        <v>140</v>
      </c>
      <c r="B176" s="22">
        <v>37031</v>
      </c>
      <c r="C176">
        <v>20843.458333333299</v>
      </c>
      <c r="D176">
        <v>28577.916666666599</v>
      </c>
      <c r="E176">
        <f t="shared" si="4"/>
        <v>2</v>
      </c>
      <c r="F176">
        <f t="shared" si="5"/>
        <v>0</v>
      </c>
    </row>
    <row r="177" spans="1:6">
      <c r="A177">
        <v>146</v>
      </c>
      <c r="B177" s="22">
        <v>37037</v>
      </c>
      <c r="C177">
        <v>20905.458333333299</v>
      </c>
      <c r="D177">
        <v>28575.851063829701</v>
      </c>
      <c r="E177">
        <f t="shared" si="4"/>
        <v>2</v>
      </c>
      <c r="F177">
        <f t="shared" si="5"/>
        <v>0</v>
      </c>
    </row>
    <row r="178" spans="1:6">
      <c r="A178">
        <v>45</v>
      </c>
      <c r="B178" s="22">
        <v>36936</v>
      </c>
      <c r="C178">
        <v>20956.1875</v>
      </c>
      <c r="D178">
        <v>28562.3125</v>
      </c>
      <c r="E178">
        <f t="shared" si="4"/>
        <v>1</v>
      </c>
      <c r="F178">
        <f t="shared" si="5"/>
        <v>0</v>
      </c>
    </row>
    <row r="179" spans="1:6">
      <c r="A179">
        <v>47</v>
      </c>
      <c r="B179" s="22">
        <v>36938</v>
      </c>
      <c r="C179">
        <v>20810.9375</v>
      </c>
      <c r="D179">
        <v>28556.28125</v>
      </c>
      <c r="E179">
        <f t="shared" si="4"/>
        <v>1</v>
      </c>
      <c r="F179">
        <f t="shared" si="5"/>
        <v>0</v>
      </c>
    </row>
    <row r="180" spans="1:6">
      <c r="A180">
        <v>14</v>
      </c>
      <c r="B180" s="22">
        <v>36905</v>
      </c>
      <c r="C180">
        <v>21223.75</v>
      </c>
      <c r="D180">
        <v>28554.84375</v>
      </c>
      <c r="E180">
        <f t="shared" si="4"/>
        <v>1</v>
      </c>
      <c r="F180">
        <f t="shared" si="5"/>
        <v>0</v>
      </c>
    </row>
    <row r="181" spans="1:6">
      <c r="A181">
        <v>164</v>
      </c>
      <c r="B181" s="22">
        <v>37055</v>
      </c>
      <c r="C181">
        <v>22443.424999999901</v>
      </c>
      <c r="D181">
        <v>28551.375</v>
      </c>
      <c r="E181">
        <f t="shared" si="4"/>
        <v>2</v>
      </c>
      <c r="F181">
        <f t="shared" si="5"/>
        <v>0</v>
      </c>
    </row>
    <row r="182" spans="1:6">
      <c r="A182">
        <v>40</v>
      </c>
      <c r="B182" s="22">
        <v>36931</v>
      </c>
      <c r="C182">
        <v>20647.5625</v>
      </c>
      <c r="D182">
        <v>28544.4375</v>
      </c>
      <c r="E182">
        <f t="shared" si="4"/>
        <v>1</v>
      </c>
      <c r="F182">
        <f t="shared" si="5"/>
        <v>0</v>
      </c>
    </row>
    <row r="183" spans="1:6">
      <c r="A183">
        <v>306</v>
      </c>
      <c r="B183" s="22">
        <v>37197</v>
      </c>
      <c r="C183">
        <v>20594.416666666599</v>
      </c>
      <c r="D183">
        <v>28530.25</v>
      </c>
      <c r="E183">
        <f t="shared" si="4"/>
        <v>4</v>
      </c>
      <c r="F183">
        <f t="shared" si="5"/>
        <v>0</v>
      </c>
    </row>
    <row r="184" spans="1:6">
      <c r="A184">
        <v>116</v>
      </c>
      <c r="B184" s="22">
        <v>37007</v>
      </c>
      <c r="C184">
        <v>20447.9749999999</v>
      </c>
      <c r="D184">
        <v>28524.84375</v>
      </c>
      <c r="E184">
        <f t="shared" si="4"/>
        <v>2</v>
      </c>
      <c r="F184">
        <f t="shared" si="5"/>
        <v>0</v>
      </c>
    </row>
    <row r="185" spans="1:6">
      <c r="A185">
        <v>314</v>
      </c>
      <c r="B185" s="22">
        <v>37205</v>
      </c>
      <c r="C185">
        <v>21039.958333333299</v>
      </c>
      <c r="D185">
        <v>28518.0625</v>
      </c>
      <c r="E185">
        <f t="shared" si="4"/>
        <v>4</v>
      </c>
      <c r="F185">
        <f t="shared" si="5"/>
        <v>0</v>
      </c>
    </row>
    <row r="186" spans="1:6">
      <c r="A186">
        <v>307</v>
      </c>
      <c r="B186" s="22">
        <v>37198</v>
      </c>
      <c r="C186">
        <v>20642.75</v>
      </c>
      <c r="D186">
        <v>28514.104166666599</v>
      </c>
      <c r="E186">
        <f t="shared" si="4"/>
        <v>4</v>
      </c>
      <c r="F186">
        <f t="shared" si="5"/>
        <v>0</v>
      </c>
    </row>
    <row r="187" spans="1:6">
      <c r="A187">
        <v>308</v>
      </c>
      <c r="B187" s="22">
        <v>37199</v>
      </c>
      <c r="C187">
        <v>20784.75</v>
      </c>
      <c r="D187">
        <v>28509.5</v>
      </c>
      <c r="E187">
        <f t="shared" si="4"/>
        <v>4</v>
      </c>
      <c r="F187">
        <f t="shared" si="5"/>
        <v>0</v>
      </c>
    </row>
    <row r="188" spans="1:6">
      <c r="A188">
        <v>117</v>
      </c>
      <c r="B188" s="22">
        <v>37008</v>
      </c>
      <c r="C188">
        <v>20354.958333333299</v>
      </c>
      <c r="D188">
        <v>28505.395833333299</v>
      </c>
      <c r="E188">
        <f t="shared" si="4"/>
        <v>2</v>
      </c>
      <c r="F188">
        <f t="shared" si="5"/>
        <v>0</v>
      </c>
    </row>
    <row r="189" spans="1:6">
      <c r="A189">
        <v>327</v>
      </c>
      <c r="B189" s="22">
        <v>37218</v>
      </c>
      <c r="C189">
        <v>21048.291666666599</v>
      </c>
      <c r="D189">
        <v>28477.145833333299</v>
      </c>
      <c r="E189">
        <f t="shared" si="4"/>
        <v>4</v>
      </c>
      <c r="F189">
        <f t="shared" si="5"/>
        <v>0</v>
      </c>
    </row>
    <row r="190" spans="1:6">
      <c r="A190">
        <v>26</v>
      </c>
      <c r="B190" s="22">
        <v>36917</v>
      </c>
      <c r="C190">
        <v>20755.666666666599</v>
      </c>
      <c r="D190">
        <v>28474.53125</v>
      </c>
      <c r="E190">
        <f t="shared" si="4"/>
        <v>1</v>
      </c>
      <c r="F190">
        <f t="shared" si="5"/>
        <v>0</v>
      </c>
    </row>
    <row r="191" spans="1:6">
      <c r="A191">
        <v>42</v>
      </c>
      <c r="B191" s="22">
        <v>36933</v>
      </c>
      <c r="C191">
        <v>21799.625</v>
      </c>
      <c r="D191">
        <v>28473.6875</v>
      </c>
      <c r="E191">
        <f t="shared" si="4"/>
        <v>1</v>
      </c>
      <c r="F191">
        <f t="shared" si="5"/>
        <v>0</v>
      </c>
    </row>
    <row r="192" spans="1:6">
      <c r="A192">
        <v>95</v>
      </c>
      <c r="B192" s="22">
        <v>36986</v>
      </c>
      <c r="C192">
        <v>20463.875</v>
      </c>
      <c r="D192">
        <v>28456.65625</v>
      </c>
      <c r="E192">
        <f t="shared" si="4"/>
        <v>2</v>
      </c>
      <c r="F192">
        <f t="shared" si="5"/>
        <v>0</v>
      </c>
    </row>
    <row r="193" spans="1:6">
      <c r="A193">
        <v>25</v>
      </c>
      <c r="B193" s="22">
        <v>36916</v>
      </c>
      <c r="C193">
        <v>20286.6875</v>
      </c>
      <c r="D193">
        <v>28452.46875</v>
      </c>
      <c r="E193">
        <f t="shared" si="4"/>
        <v>1</v>
      </c>
      <c r="F193">
        <f t="shared" si="5"/>
        <v>0</v>
      </c>
    </row>
    <row r="194" spans="1:6">
      <c r="A194">
        <v>185</v>
      </c>
      <c r="B194" s="22">
        <v>37076</v>
      </c>
      <c r="C194">
        <v>22448.4285714285</v>
      </c>
      <c r="D194">
        <v>28437.5625</v>
      </c>
      <c r="E194">
        <f t="shared" si="4"/>
        <v>3</v>
      </c>
      <c r="F194">
        <f t="shared" si="5"/>
        <v>28437.5625</v>
      </c>
    </row>
    <row r="195" spans="1:6">
      <c r="A195">
        <v>321</v>
      </c>
      <c r="B195" s="22">
        <v>37212</v>
      </c>
      <c r="C195">
        <v>21268.333333333299</v>
      </c>
      <c r="D195">
        <v>28428.479166666599</v>
      </c>
      <c r="E195">
        <f t="shared" ref="E195:E258" si="6">IF(MONTH(B195)&lt;4,1,IF(MONTH(B195)&lt;7,2,IF(MONTH(B195)&lt;10,3,4)))</f>
        <v>4</v>
      </c>
      <c r="F195">
        <f t="shared" ref="F195:F258" si="7">(E195=$F$1)*D195</f>
        <v>0</v>
      </c>
    </row>
    <row r="196" spans="1:6">
      <c r="A196">
        <v>301</v>
      </c>
      <c r="B196" s="22">
        <v>37192</v>
      </c>
      <c r="C196">
        <v>21144</v>
      </c>
      <c r="D196">
        <v>28426.166666666599</v>
      </c>
      <c r="E196">
        <f t="shared" si="6"/>
        <v>4</v>
      </c>
      <c r="F196">
        <f t="shared" si="7"/>
        <v>0</v>
      </c>
    </row>
    <row r="197" spans="1:6">
      <c r="A197">
        <v>53</v>
      </c>
      <c r="B197" s="22">
        <v>36944</v>
      </c>
      <c r="C197">
        <v>20658</v>
      </c>
      <c r="D197">
        <v>28407.3125</v>
      </c>
      <c r="E197">
        <f t="shared" si="6"/>
        <v>1</v>
      </c>
      <c r="F197">
        <f t="shared" si="7"/>
        <v>0</v>
      </c>
    </row>
    <row r="198" spans="1:6">
      <c r="A198">
        <v>54</v>
      </c>
      <c r="B198" s="22">
        <v>36945</v>
      </c>
      <c r="C198">
        <v>21089</v>
      </c>
      <c r="D198">
        <v>28402.25</v>
      </c>
      <c r="E198">
        <f t="shared" si="6"/>
        <v>1</v>
      </c>
      <c r="F198">
        <f t="shared" si="7"/>
        <v>0</v>
      </c>
    </row>
    <row r="199" spans="1:6">
      <c r="A199">
        <v>27</v>
      </c>
      <c r="B199" s="22">
        <v>36918</v>
      </c>
      <c r="C199">
        <v>21143.125</v>
      </c>
      <c r="D199">
        <v>28376.59375</v>
      </c>
      <c r="E199">
        <f t="shared" si="6"/>
        <v>1</v>
      </c>
      <c r="F199">
        <f t="shared" si="7"/>
        <v>0</v>
      </c>
    </row>
    <row r="200" spans="1:6">
      <c r="A200">
        <v>322</v>
      </c>
      <c r="B200" s="22">
        <v>37213</v>
      </c>
      <c r="C200">
        <v>21462.458333333299</v>
      </c>
      <c r="D200">
        <v>28374.4375</v>
      </c>
      <c r="E200">
        <f t="shared" si="6"/>
        <v>4</v>
      </c>
      <c r="F200">
        <f t="shared" si="7"/>
        <v>0</v>
      </c>
    </row>
    <row r="201" spans="1:6">
      <c r="A201">
        <v>33</v>
      </c>
      <c r="B201" s="22">
        <v>36924</v>
      </c>
      <c r="C201">
        <v>20837.4375</v>
      </c>
      <c r="D201">
        <v>28367.75</v>
      </c>
      <c r="E201">
        <f t="shared" si="6"/>
        <v>1</v>
      </c>
      <c r="F201">
        <f t="shared" si="7"/>
        <v>0</v>
      </c>
    </row>
    <row r="202" spans="1:6">
      <c r="A202">
        <v>313</v>
      </c>
      <c r="B202" s="22">
        <v>37204</v>
      </c>
      <c r="C202">
        <v>20607.458333333299</v>
      </c>
      <c r="D202">
        <v>28366.270833333299</v>
      </c>
      <c r="E202">
        <f t="shared" si="6"/>
        <v>4</v>
      </c>
      <c r="F202">
        <f t="shared" si="7"/>
        <v>0</v>
      </c>
    </row>
    <row r="203" spans="1:6">
      <c r="A203">
        <v>109</v>
      </c>
      <c r="B203" s="22">
        <v>37000</v>
      </c>
      <c r="C203">
        <v>20406.605263157799</v>
      </c>
      <c r="D203">
        <v>28360.15625</v>
      </c>
      <c r="E203">
        <f t="shared" si="6"/>
        <v>2</v>
      </c>
      <c r="F203">
        <f t="shared" si="7"/>
        <v>0</v>
      </c>
    </row>
    <row r="204" spans="1:6">
      <c r="A204">
        <v>73</v>
      </c>
      <c r="B204" s="22">
        <v>36964</v>
      </c>
      <c r="C204">
        <v>22115.5625</v>
      </c>
      <c r="D204">
        <v>28341.1875</v>
      </c>
      <c r="E204">
        <f t="shared" si="6"/>
        <v>1</v>
      </c>
      <c r="F204">
        <f t="shared" si="7"/>
        <v>0</v>
      </c>
    </row>
    <row r="205" spans="1:6">
      <c r="A205">
        <v>55</v>
      </c>
      <c r="B205" s="22">
        <v>36946</v>
      </c>
      <c r="C205">
        <v>21345</v>
      </c>
      <c r="D205">
        <v>28333.5</v>
      </c>
      <c r="E205">
        <f t="shared" si="6"/>
        <v>1</v>
      </c>
      <c r="F205">
        <f t="shared" si="7"/>
        <v>0</v>
      </c>
    </row>
    <row r="206" spans="1:6">
      <c r="A206">
        <v>28</v>
      </c>
      <c r="B206" s="22">
        <v>36919</v>
      </c>
      <c r="C206">
        <v>21246</v>
      </c>
      <c r="D206">
        <v>28324</v>
      </c>
      <c r="E206">
        <f t="shared" si="6"/>
        <v>1</v>
      </c>
      <c r="F206">
        <f t="shared" si="7"/>
        <v>0</v>
      </c>
    </row>
    <row r="207" spans="1:6">
      <c r="A207">
        <v>177</v>
      </c>
      <c r="B207" s="22">
        <v>37068</v>
      </c>
      <c r="C207">
        <v>25554.049999999901</v>
      </c>
      <c r="D207">
        <v>28312.9375</v>
      </c>
      <c r="E207">
        <f t="shared" si="6"/>
        <v>2</v>
      </c>
      <c r="F207">
        <f t="shared" si="7"/>
        <v>0</v>
      </c>
    </row>
    <row r="208" spans="1:6">
      <c r="A208">
        <v>19</v>
      </c>
      <c r="B208" s="22">
        <v>36910</v>
      </c>
      <c r="C208">
        <v>20272.1875</v>
      </c>
      <c r="D208">
        <v>28312.375</v>
      </c>
      <c r="E208">
        <f t="shared" si="6"/>
        <v>1</v>
      </c>
      <c r="F208">
        <f t="shared" si="7"/>
        <v>0</v>
      </c>
    </row>
    <row r="209" spans="1:6">
      <c r="A209">
        <v>161</v>
      </c>
      <c r="B209" s="22">
        <v>37052</v>
      </c>
      <c r="C209">
        <v>21047</v>
      </c>
      <c r="D209">
        <v>28310.416666666599</v>
      </c>
      <c r="E209">
        <f t="shared" si="6"/>
        <v>2</v>
      </c>
      <c r="F209">
        <f t="shared" si="7"/>
        <v>0</v>
      </c>
    </row>
    <row r="210" spans="1:6">
      <c r="A210">
        <v>315</v>
      </c>
      <c r="B210" s="22">
        <v>37206</v>
      </c>
      <c r="C210">
        <v>21107.291666666599</v>
      </c>
      <c r="D210">
        <v>28299.395833333299</v>
      </c>
      <c r="E210">
        <f t="shared" si="6"/>
        <v>4</v>
      </c>
      <c r="F210">
        <f t="shared" si="7"/>
        <v>0</v>
      </c>
    </row>
    <row r="211" spans="1:6">
      <c r="A211">
        <v>148</v>
      </c>
      <c r="B211" s="22">
        <v>37039</v>
      </c>
      <c r="C211">
        <v>21140.875</v>
      </c>
      <c r="D211">
        <v>28296.833333333299</v>
      </c>
      <c r="E211">
        <f t="shared" si="6"/>
        <v>2</v>
      </c>
      <c r="F211">
        <f t="shared" si="7"/>
        <v>0</v>
      </c>
    </row>
    <row r="212" spans="1:6">
      <c r="A212">
        <v>74</v>
      </c>
      <c r="B212" s="22">
        <v>36965</v>
      </c>
      <c r="C212">
        <v>20863.5625</v>
      </c>
      <c r="D212">
        <v>28289.46875</v>
      </c>
      <c r="E212">
        <f t="shared" si="6"/>
        <v>1</v>
      </c>
      <c r="F212">
        <f t="shared" si="7"/>
        <v>0</v>
      </c>
    </row>
    <row r="213" spans="1:6">
      <c r="A213">
        <v>69</v>
      </c>
      <c r="B213" s="22">
        <v>36960</v>
      </c>
      <c r="C213">
        <v>21759.375</v>
      </c>
      <c r="D213">
        <v>28287.53125</v>
      </c>
      <c r="E213">
        <f t="shared" si="6"/>
        <v>1</v>
      </c>
      <c r="F213">
        <f t="shared" si="7"/>
        <v>0</v>
      </c>
    </row>
    <row r="214" spans="1:6">
      <c r="A214">
        <v>282</v>
      </c>
      <c r="B214" s="22">
        <v>37173</v>
      </c>
      <c r="C214">
        <v>22533.299999999901</v>
      </c>
      <c r="D214">
        <v>28278.8125</v>
      </c>
      <c r="E214">
        <f t="shared" si="6"/>
        <v>4</v>
      </c>
      <c r="F214">
        <f t="shared" si="7"/>
        <v>0</v>
      </c>
    </row>
    <row r="215" spans="1:6">
      <c r="A215">
        <v>269</v>
      </c>
      <c r="B215" s="22">
        <v>37160</v>
      </c>
      <c r="C215">
        <v>23412.325000000001</v>
      </c>
      <c r="D215">
        <v>28277.84375</v>
      </c>
      <c r="E215">
        <f t="shared" si="6"/>
        <v>3</v>
      </c>
      <c r="F215">
        <f t="shared" si="7"/>
        <v>28277.84375</v>
      </c>
    </row>
    <row r="216" spans="1:6">
      <c r="A216">
        <v>160</v>
      </c>
      <c r="B216" s="22">
        <v>37051</v>
      </c>
      <c r="C216">
        <v>20982.5</v>
      </c>
      <c r="D216">
        <v>28242.333333333299</v>
      </c>
      <c r="E216">
        <f t="shared" si="6"/>
        <v>2</v>
      </c>
      <c r="F216">
        <f t="shared" si="7"/>
        <v>0</v>
      </c>
    </row>
    <row r="217" spans="1:6">
      <c r="A217">
        <v>137</v>
      </c>
      <c r="B217" s="22">
        <v>37028</v>
      </c>
      <c r="C217">
        <v>20529.924999999901</v>
      </c>
      <c r="D217">
        <v>28240.71875</v>
      </c>
      <c r="E217">
        <f t="shared" si="6"/>
        <v>2</v>
      </c>
      <c r="F217">
        <f t="shared" si="7"/>
        <v>0</v>
      </c>
    </row>
    <row r="218" spans="1:6">
      <c r="A218">
        <v>34</v>
      </c>
      <c r="B218" s="22">
        <v>36925</v>
      </c>
      <c r="C218">
        <v>20811.5625</v>
      </c>
      <c r="D218">
        <v>28234.90625</v>
      </c>
      <c r="E218">
        <f t="shared" si="6"/>
        <v>1</v>
      </c>
      <c r="F218">
        <f t="shared" si="7"/>
        <v>0</v>
      </c>
    </row>
    <row r="219" spans="1:6">
      <c r="A219">
        <v>32</v>
      </c>
      <c r="B219" s="22">
        <v>36923</v>
      </c>
      <c r="C219">
        <v>20520</v>
      </c>
      <c r="D219">
        <v>28234.15625</v>
      </c>
      <c r="E219">
        <f t="shared" si="6"/>
        <v>1</v>
      </c>
      <c r="F219">
        <f t="shared" si="7"/>
        <v>0</v>
      </c>
    </row>
    <row r="220" spans="1:6">
      <c r="A220">
        <v>170</v>
      </c>
      <c r="B220" s="22">
        <v>37061</v>
      </c>
      <c r="C220">
        <v>23792.924999999901</v>
      </c>
      <c r="D220">
        <v>28228.1875</v>
      </c>
      <c r="E220">
        <f t="shared" si="6"/>
        <v>2</v>
      </c>
      <c r="F220">
        <f t="shared" si="7"/>
        <v>0</v>
      </c>
    </row>
    <row r="221" spans="1:6">
      <c r="A221">
        <v>130</v>
      </c>
      <c r="B221" s="22">
        <v>37021</v>
      </c>
      <c r="C221">
        <v>20224.5</v>
      </c>
      <c r="D221">
        <v>28227.875</v>
      </c>
      <c r="E221">
        <f t="shared" si="6"/>
        <v>2</v>
      </c>
      <c r="F221">
        <f t="shared" si="7"/>
        <v>0</v>
      </c>
    </row>
    <row r="222" spans="1:6">
      <c r="A222">
        <v>76</v>
      </c>
      <c r="B222" s="22">
        <v>36967</v>
      </c>
      <c r="C222">
        <v>21238.5625</v>
      </c>
      <c r="D222">
        <v>28225.125</v>
      </c>
      <c r="E222">
        <f t="shared" si="6"/>
        <v>1</v>
      </c>
      <c r="F222">
        <f t="shared" si="7"/>
        <v>0</v>
      </c>
    </row>
    <row r="223" spans="1:6">
      <c r="A223">
        <v>118</v>
      </c>
      <c r="B223" s="22">
        <v>37009</v>
      </c>
      <c r="C223">
        <v>20581.541666666599</v>
      </c>
      <c r="D223">
        <v>28197.125</v>
      </c>
      <c r="E223">
        <f t="shared" si="6"/>
        <v>2</v>
      </c>
      <c r="F223">
        <f t="shared" si="7"/>
        <v>0</v>
      </c>
    </row>
    <row r="224" spans="1:6">
      <c r="A224">
        <v>261</v>
      </c>
      <c r="B224" s="22">
        <v>37152</v>
      </c>
      <c r="C224">
        <v>26117.549999999901</v>
      </c>
      <c r="D224">
        <v>28196.53125</v>
      </c>
      <c r="E224">
        <f t="shared" si="6"/>
        <v>3</v>
      </c>
      <c r="F224">
        <f t="shared" si="7"/>
        <v>28196.53125</v>
      </c>
    </row>
    <row r="225" spans="1:6">
      <c r="A225">
        <v>125</v>
      </c>
      <c r="B225" s="22">
        <v>37016</v>
      </c>
      <c r="C225">
        <v>20707.375</v>
      </c>
      <c r="D225">
        <v>28176.554158528601</v>
      </c>
      <c r="E225">
        <f t="shared" si="6"/>
        <v>2</v>
      </c>
      <c r="F225">
        <f t="shared" si="7"/>
        <v>0</v>
      </c>
    </row>
    <row r="226" spans="1:6">
      <c r="A226">
        <v>39</v>
      </c>
      <c r="B226" s="22">
        <v>36930</v>
      </c>
      <c r="C226">
        <v>20380.0625</v>
      </c>
      <c r="D226">
        <v>28174.375</v>
      </c>
      <c r="E226">
        <f t="shared" si="6"/>
        <v>1</v>
      </c>
      <c r="F226">
        <f t="shared" si="7"/>
        <v>0</v>
      </c>
    </row>
    <row r="227" spans="1:6">
      <c r="A227">
        <v>75</v>
      </c>
      <c r="B227" s="22">
        <v>36966</v>
      </c>
      <c r="C227">
        <v>21192.5</v>
      </c>
      <c r="D227">
        <v>28168.125</v>
      </c>
      <c r="E227">
        <f t="shared" si="6"/>
        <v>1</v>
      </c>
      <c r="F227">
        <f t="shared" si="7"/>
        <v>0</v>
      </c>
    </row>
    <row r="228" spans="1:6">
      <c r="A228">
        <v>124</v>
      </c>
      <c r="B228" s="22">
        <v>37015</v>
      </c>
      <c r="C228">
        <v>20573.041666666599</v>
      </c>
      <c r="D228">
        <v>28157.645833333299</v>
      </c>
      <c r="E228">
        <f t="shared" si="6"/>
        <v>2</v>
      </c>
      <c r="F228">
        <f t="shared" si="7"/>
        <v>0</v>
      </c>
    </row>
    <row r="229" spans="1:6">
      <c r="A229">
        <v>62</v>
      </c>
      <c r="B229" s="22">
        <v>36953</v>
      </c>
      <c r="C229">
        <v>21223.5</v>
      </c>
      <c r="D229">
        <v>28151.09375</v>
      </c>
      <c r="E229">
        <f t="shared" si="6"/>
        <v>1</v>
      </c>
      <c r="F229">
        <f t="shared" si="7"/>
        <v>0</v>
      </c>
    </row>
    <row r="230" spans="1:6">
      <c r="A230">
        <v>77</v>
      </c>
      <c r="B230" s="22">
        <v>36968</v>
      </c>
      <c r="C230">
        <v>21292</v>
      </c>
      <c r="D230">
        <v>28147.78125</v>
      </c>
      <c r="E230">
        <f t="shared" si="6"/>
        <v>1</v>
      </c>
      <c r="F230">
        <f t="shared" si="7"/>
        <v>0</v>
      </c>
    </row>
    <row r="231" spans="1:6">
      <c r="A231">
        <v>60</v>
      </c>
      <c r="B231" s="22">
        <v>36951</v>
      </c>
      <c r="C231">
        <v>20846.3125</v>
      </c>
      <c r="D231">
        <v>28136.03125</v>
      </c>
      <c r="E231">
        <f t="shared" si="6"/>
        <v>1</v>
      </c>
      <c r="F231">
        <f t="shared" si="7"/>
        <v>0</v>
      </c>
    </row>
    <row r="232" spans="1:6">
      <c r="A232">
        <v>328</v>
      </c>
      <c r="B232" s="22">
        <v>37219</v>
      </c>
      <c r="C232">
        <v>22004.9</v>
      </c>
      <c r="D232">
        <v>28124.53125</v>
      </c>
      <c r="E232">
        <f t="shared" si="6"/>
        <v>4</v>
      </c>
      <c r="F232">
        <f t="shared" si="7"/>
        <v>0</v>
      </c>
    </row>
    <row r="233" spans="1:6">
      <c r="A233">
        <v>83</v>
      </c>
      <c r="B233" s="22">
        <v>36974</v>
      </c>
      <c r="C233">
        <v>20853.9375</v>
      </c>
      <c r="D233">
        <v>28120.96875</v>
      </c>
      <c r="E233">
        <f t="shared" si="6"/>
        <v>1</v>
      </c>
      <c r="F233">
        <f t="shared" si="7"/>
        <v>0</v>
      </c>
    </row>
    <row r="234" spans="1:6">
      <c r="A234">
        <v>90</v>
      </c>
      <c r="B234" s="22">
        <v>36981</v>
      </c>
      <c r="C234">
        <v>20940.625</v>
      </c>
      <c r="D234">
        <v>28114.5</v>
      </c>
      <c r="E234">
        <f t="shared" si="6"/>
        <v>1</v>
      </c>
      <c r="F234">
        <f t="shared" si="7"/>
        <v>0</v>
      </c>
    </row>
    <row r="235" spans="1:6">
      <c r="A235">
        <v>49</v>
      </c>
      <c r="B235" s="22">
        <v>36940</v>
      </c>
      <c r="C235">
        <v>21154.733333333301</v>
      </c>
      <c r="D235">
        <v>28106.09375</v>
      </c>
      <c r="E235">
        <f t="shared" si="6"/>
        <v>1</v>
      </c>
      <c r="F235">
        <f t="shared" si="7"/>
        <v>0</v>
      </c>
    </row>
    <row r="236" spans="1:6">
      <c r="A236">
        <v>18</v>
      </c>
      <c r="B236" s="22">
        <v>36909</v>
      </c>
      <c r="C236">
        <v>20030.75</v>
      </c>
      <c r="D236">
        <v>28104.53125</v>
      </c>
      <c r="E236">
        <f t="shared" si="6"/>
        <v>1</v>
      </c>
      <c r="F236">
        <f t="shared" si="7"/>
        <v>0</v>
      </c>
    </row>
    <row r="237" spans="1:6">
      <c r="A237">
        <v>141</v>
      </c>
      <c r="B237" s="22">
        <v>37032</v>
      </c>
      <c r="C237">
        <v>20917.5</v>
      </c>
      <c r="D237">
        <v>28072.583333333299</v>
      </c>
      <c r="E237">
        <f t="shared" si="6"/>
        <v>2</v>
      </c>
      <c r="F237">
        <f t="shared" si="7"/>
        <v>0</v>
      </c>
    </row>
    <row r="238" spans="1:6">
      <c r="A238">
        <v>276</v>
      </c>
      <c r="B238" s="22">
        <v>37167</v>
      </c>
      <c r="C238">
        <v>22699.174999999901</v>
      </c>
      <c r="D238">
        <v>28057.78125</v>
      </c>
      <c r="E238">
        <f t="shared" si="6"/>
        <v>4</v>
      </c>
      <c r="F238">
        <f t="shared" si="7"/>
        <v>0</v>
      </c>
    </row>
    <row r="239" spans="1:6">
      <c r="A239">
        <v>82</v>
      </c>
      <c r="B239" s="22">
        <v>36973</v>
      </c>
      <c r="C239">
        <v>20755.3125</v>
      </c>
      <c r="D239">
        <v>28040.78125</v>
      </c>
      <c r="E239">
        <f t="shared" si="6"/>
        <v>1</v>
      </c>
      <c r="F239">
        <f t="shared" si="7"/>
        <v>0</v>
      </c>
    </row>
    <row r="240" spans="1:6">
      <c r="A240">
        <v>81</v>
      </c>
      <c r="B240" s="22">
        <v>36972</v>
      </c>
      <c r="C240">
        <v>20747.375</v>
      </c>
      <c r="D240">
        <v>28039.46875</v>
      </c>
      <c r="E240">
        <f t="shared" si="6"/>
        <v>1</v>
      </c>
      <c r="F240">
        <f t="shared" si="7"/>
        <v>0</v>
      </c>
    </row>
    <row r="241" spans="1:6">
      <c r="A241">
        <v>20</v>
      </c>
      <c r="B241" s="22">
        <v>36911</v>
      </c>
      <c r="C241">
        <v>20313.9375</v>
      </c>
      <c r="D241">
        <v>28029.28125</v>
      </c>
      <c r="E241">
        <f t="shared" si="6"/>
        <v>1</v>
      </c>
      <c r="F241">
        <f t="shared" si="7"/>
        <v>0</v>
      </c>
    </row>
    <row r="242" spans="1:6">
      <c r="A242">
        <v>268</v>
      </c>
      <c r="B242" s="22">
        <v>37159</v>
      </c>
      <c r="C242">
        <v>23303.825000000001</v>
      </c>
      <c r="D242">
        <v>28023.9375</v>
      </c>
      <c r="E242">
        <f t="shared" si="6"/>
        <v>3</v>
      </c>
      <c r="F242">
        <f t="shared" si="7"/>
        <v>28023.9375</v>
      </c>
    </row>
    <row r="243" spans="1:6">
      <c r="A243">
        <v>61</v>
      </c>
      <c r="B243" s="22">
        <v>36952</v>
      </c>
      <c r="C243">
        <v>21176.1875</v>
      </c>
      <c r="D243">
        <v>28019.40625</v>
      </c>
      <c r="E243">
        <f t="shared" si="6"/>
        <v>1</v>
      </c>
      <c r="F243">
        <f t="shared" si="7"/>
        <v>0</v>
      </c>
    </row>
    <row r="244" spans="1:6">
      <c r="A244">
        <v>295</v>
      </c>
      <c r="B244" s="22">
        <v>37186</v>
      </c>
      <c r="C244">
        <v>21100.041666666599</v>
      </c>
      <c r="D244">
        <v>28018.395833333299</v>
      </c>
      <c r="E244">
        <f t="shared" si="6"/>
        <v>4</v>
      </c>
      <c r="F244">
        <f t="shared" si="7"/>
        <v>0</v>
      </c>
    </row>
    <row r="245" spans="1:6">
      <c r="A245">
        <v>63</v>
      </c>
      <c r="B245" s="22">
        <v>36954</v>
      </c>
      <c r="C245">
        <v>21503.5999999999</v>
      </c>
      <c r="D245">
        <v>27991.03125</v>
      </c>
      <c r="E245">
        <f t="shared" si="6"/>
        <v>1</v>
      </c>
      <c r="F245">
        <f t="shared" si="7"/>
        <v>0</v>
      </c>
    </row>
    <row r="246" spans="1:6">
      <c r="A246">
        <v>111</v>
      </c>
      <c r="B246" s="22">
        <v>37002</v>
      </c>
      <c r="C246">
        <v>20313.875</v>
      </c>
      <c r="D246">
        <v>27986.479166666599</v>
      </c>
      <c r="E246">
        <f t="shared" si="6"/>
        <v>2</v>
      </c>
      <c r="F246">
        <f t="shared" si="7"/>
        <v>0</v>
      </c>
    </row>
    <row r="247" spans="1:6">
      <c r="A247">
        <v>35</v>
      </c>
      <c r="B247" s="22">
        <v>36926</v>
      </c>
      <c r="C247">
        <v>20682.4375</v>
      </c>
      <c r="D247">
        <v>27978.875</v>
      </c>
      <c r="E247">
        <f t="shared" si="6"/>
        <v>1</v>
      </c>
      <c r="F247">
        <f t="shared" si="7"/>
        <v>0</v>
      </c>
    </row>
    <row r="248" spans="1:6">
      <c r="A248">
        <v>56</v>
      </c>
      <c r="B248" s="22">
        <v>36947</v>
      </c>
      <c r="C248">
        <v>21033.3125</v>
      </c>
      <c r="D248">
        <v>27967.6875</v>
      </c>
      <c r="E248">
        <f t="shared" si="6"/>
        <v>1</v>
      </c>
      <c r="F248">
        <f t="shared" si="7"/>
        <v>0</v>
      </c>
    </row>
    <row r="249" spans="1:6">
      <c r="A249">
        <v>132</v>
      </c>
      <c r="B249" s="22">
        <v>37023</v>
      </c>
      <c r="C249">
        <v>20575.583333333299</v>
      </c>
      <c r="D249">
        <v>27966.354166666599</v>
      </c>
      <c r="E249">
        <f t="shared" si="6"/>
        <v>2</v>
      </c>
      <c r="F249">
        <f t="shared" si="7"/>
        <v>0</v>
      </c>
    </row>
    <row r="250" spans="1:6">
      <c r="A250">
        <v>84</v>
      </c>
      <c r="B250" s="22">
        <v>36975</v>
      </c>
      <c r="C250">
        <v>20982.75</v>
      </c>
      <c r="D250">
        <v>27962.46875</v>
      </c>
      <c r="E250">
        <f t="shared" si="6"/>
        <v>1</v>
      </c>
      <c r="F250">
        <f t="shared" si="7"/>
        <v>0</v>
      </c>
    </row>
    <row r="251" spans="1:6">
      <c r="A251">
        <v>361</v>
      </c>
      <c r="B251" s="22">
        <v>37252</v>
      </c>
      <c r="C251">
        <v>21574</v>
      </c>
      <c r="D251">
        <v>27960.25</v>
      </c>
      <c r="E251">
        <f t="shared" si="6"/>
        <v>4</v>
      </c>
      <c r="F251">
        <f t="shared" si="7"/>
        <v>0</v>
      </c>
    </row>
    <row r="252" spans="1:6">
      <c r="A252">
        <v>126</v>
      </c>
      <c r="B252" s="22">
        <v>37017</v>
      </c>
      <c r="C252">
        <v>20543.5</v>
      </c>
      <c r="D252">
        <v>27951.5</v>
      </c>
      <c r="E252">
        <f t="shared" si="6"/>
        <v>2</v>
      </c>
      <c r="F252">
        <f t="shared" si="7"/>
        <v>0</v>
      </c>
    </row>
    <row r="253" spans="1:6">
      <c r="A253">
        <v>48</v>
      </c>
      <c r="B253" s="22">
        <v>36939</v>
      </c>
      <c r="C253">
        <v>21153.6875</v>
      </c>
      <c r="D253">
        <v>27912.71875</v>
      </c>
      <c r="E253">
        <f t="shared" si="6"/>
        <v>1</v>
      </c>
      <c r="F253">
        <f t="shared" si="7"/>
        <v>0</v>
      </c>
    </row>
    <row r="254" spans="1:6">
      <c r="A254">
        <v>88</v>
      </c>
      <c r="B254" s="22">
        <v>36979</v>
      </c>
      <c r="C254">
        <v>20625.9375</v>
      </c>
      <c r="D254">
        <v>27894.0625</v>
      </c>
      <c r="E254">
        <f t="shared" si="6"/>
        <v>1</v>
      </c>
      <c r="F254">
        <f t="shared" si="7"/>
        <v>0</v>
      </c>
    </row>
    <row r="255" spans="1:6">
      <c r="A255">
        <v>70</v>
      </c>
      <c r="B255" s="22">
        <v>36961</v>
      </c>
      <c r="C255">
        <v>21700.1875</v>
      </c>
      <c r="D255">
        <v>27893.03125</v>
      </c>
      <c r="E255">
        <f t="shared" si="6"/>
        <v>1</v>
      </c>
      <c r="F255">
        <f t="shared" si="7"/>
        <v>0</v>
      </c>
    </row>
    <row r="256" spans="1:6">
      <c r="A256">
        <v>103</v>
      </c>
      <c r="B256" s="22">
        <v>36994</v>
      </c>
      <c r="C256">
        <v>20570.25</v>
      </c>
      <c r="D256">
        <v>27885.104166666599</v>
      </c>
      <c r="E256">
        <f t="shared" si="6"/>
        <v>2</v>
      </c>
      <c r="F256">
        <f t="shared" si="7"/>
        <v>0</v>
      </c>
    </row>
    <row r="257" spans="1:6">
      <c r="A257">
        <v>138</v>
      </c>
      <c r="B257" s="22">
        <v>37029</v>
      </c>
      <c r="C257">
        <v>20248.541666666599</v>
      </c>
      <c r="D257">
        <v>27884.291666666599</v>
      </c>
      <c r="E257">
        <f t="shared" si="6"/>
        <v>2</v>
      </c>
      <c r="F257">
        <f t="shared" si="7"/>
        <v>0</v>
      </c>
    </row>
    <row r="258" spans="1:6">
      <c r="A258">
        <v>89</v>
      </c>
      <c r="B258" s="22">
        <v>36980</v>
      </c>
      <c r="C258">
        <v>20802.9375</v>
      </c>
      <c r="D258">
        <v>27873.21875</v>
      </c>
      <c r="E258">
        <f t="shared" si="6"/>
        <v>1</v>
      </c>
      <c r="F258">
        <f t="shared" si="7"/>
        <v>0</v>
      </c>
    </row>
    <row r="259" spans="1:6">
      <c r="A259">
        <v>337</v>
      </c>
      <c r="B259" s="22">
        <v>37228</v>
      </c>
      <c r="C259">
        <v>21361.458333333299</v>
      </c>
      <c r="D259">
        <v>27858.229166666599</v>
      </c>
      <c r="E259">
        <f t="shared" ref="E259:E322" si="8">IF(MONTH(B259)&lt;4,1,IF(MONTH(B259)&lt;7,2,IF(MONTH(B259)&lt;10,3,4)))</f>
        <v>4</v>
      </c>
      <c r="F259">
        <f t="shared" ref="F259:F322" si="9">(E259=$F$1)*D259</f>
        <v>0</v>
      </c>
    </row>
    <row r="260" spans="1:6">
      <c r="A260">
        <v>157</v>
      </c>
      <c r="B260" s="22">
        <v>37048</v>
      </c>
      <c r="C260">
        <v>21292.549999999901</v>
      </c>
      <c r="D260">
        <v>27800.09375</v>
      </c>
      <c r="E260">
        <f t="shared" si="8"/>
        <v>2</v>
      </c>
      <c r="F260">
        <f t="shared" si="9"/>
        <v>0</v>
      </c>
    </row>
    <row r="261" spans="1:6">
      <c r="A261">
        <v>119</v>
      </c>
      <c r="B261" s="22">
        <v>37010</v>
      </c>
      <c r="C261">
        <v>20505.166666666599</v>
      </c>
      <c r="D261">
        <v>27677.25</v>
      </c>
      <c r="E261">
        <f t="shared" si="8"/>
        <v>2</v>
      </c>
      <c r="F261">
        <f t="shared" si="9"/>
        <v>0</v>
      </c>
    </row>
    <row r="262" spans="1:6">
      <c r="A262">
        <v>133</v>
      </c>
      <c r="B262" s="22">
        <v>37024</v>
      </c>
      <c r="C262">
        <v>20677.333333333299</v>
      </c>
      <c r="D262">
        <v>27665.806274414001</v>
      </c>
      <c r="E262">
        <f t="shared" si="8"/>
        <v>2</v>
      </c>
      <c r="F262">
        <f t="shared" si="9"/>
        <v>0</v>
      </c>
    </row>
    <row r="263" spans="1:6">
      <c r="A263">
        <v>21</v>
      </c>
      <c r="B263" s="22">
        <v>36912</v>
      </c>
      <c r="C263">
        <v>20397</v>
      </c>
      <c r="D263">
        <v>27661.4375</v>
      </c>
      <c r="E263">
        <f t="shared" si="8"/>
        <v>1</v>
      </c>
      <c r="F263">
        <f t="shared" si="9"/>
        <v>0</v>
      </c>
    </row>
    <row r="264" spans="1:6">
      <c r="A264">
        <v>91</v>
      </c>
      <c r="B264" s="22">
        <v>36982</v>
      </c>
      <c r="C264">
        <v>20985.166666666599</v>
      </c>
      <c r="D264">
        <v>27648.416666666599</v>
      </c>
      <c r="E264">
        <f t="shared" si="8"/>
        <v>2</v>
      </c>
      <c r="F264">
        <f t="shared" si="9"/>
        <v>0</v>
      </c>
    </row>
    <row r="265" spans="1:6">
      <c r="A265">
        <v>362</v>
      </c>
      <c r="B265" s="22">
        <v>37253</v>
      </c>
      <c r="C265">
        <v>20568.5625</v>
      </c>
      <c r="D265">
        <v>27644.53125</v>
      </c>
      <c r="E265">
        <f t="shared" si="8"/>
        <v>4</v>
      </c>
      <c r="F265">
        <f t="shared" si="9"/>
        <v>0</v>
      </c>
    </row>
    <row r="266" spans="1:6">
      <c r="A266">
        <v>288</v>
      </c>
      <c r="B266" s="22">
        <v>37179</v>
      </c>
      <c r="C266">
        <v>20867.291666666599</v>
      </c>
      <c r="D266">
        <v>27619.6875</v>
      </c>
      <c r="E266">
        <f t="shared" si="8"/>
        <v>4</v>
      </c>
      <c r="F266">
        <f t="shared" si="9"/>
        <v>0</v>
      </c>
    </row>
    <row r="267" spans="1:6">
      <c r="A267">
        <v>104</v>
      </c>
      <c r="B267" s="22">
        <v>36995</v>
      </c>
      <c r="C267">
        <v>20668.583333333299</v>
      </c>
      <c r="D267">
        <v>27599.854166666599</v>
      </c>
      <c r="E267">
        <f t="shared" si="8"/>
        <v>2</v>
      </c>
      <c r="F267">
        <f t="shared" si="9"/>
        <v>0</v>
      </c>
    </row>
    <row r="268" spans="1:6">
      <c r="A268">
        <v>131</v>
      </c>
      <c r="B268" s="22">
        <v>37022</v>
      </c>
      <c r="C268">
        <v>20137.291666666599</v>
      </c>
      <c r="D268">
        <v>27576.1875</v>
      </c>
      <c r="E268">
        <f t="shared" si="8"/>
        <v>2</v>
      </c>
      <c r="F268">
        <f t="shared" si="9"/>
        <v>0</v>
      </c>
    </row>
    <row r="269" spans="1:6">
      <c r="A269">
        <v>363</v>
      </c>
      <c r="B269" s="22">
        <v>37254</v>
      </c>
      <c r="C269">
        <v>21004.125</v>
      </c>
      <c r="D269">
        <v>27574.09375</v>
      </c>
      <c r="E269">
        <f t="shared" si="8"/>
        <v>4</v>
      </c>
      <c r="F269">
        <f t="shared" si="9"/>
        <v>0</v>
      </c>
    </row>
    <row r="270" spans="1:6">
      <c r="A270">
        <v>96</v>
      </c>
      <c r="B270" s="22">
        <v>36987</v>
      </c>
      <c r="C270">
        <v>20603.375</v>
      </c>
      <c r="D270">
        <v>27539.270833333299</v>
      </c>
      <c r="E270">
        <f t="shared" si="8"/>
        <v>2</v>
      </c>
      <c r="F270">
        <f t="shared" si="9"/>
        <v>0</v>
      </c>
    </row>
    <row r="271" spans="1:6">
      <c r="A271">
        <v>323</v>
      </c>
      <c r="B271" s="22">
        <v>37214</v>
      </c>
      <c r="C271">
        <v>21167.833333333299</v>
      </c>
      <c r="D271">
        <v>27459.0625</v>
      </c>
      <c r="E271">
        <f t="shared" si="8"/>
        <v>4</v>
      </c>
      <c r="F271">
        <f t="shared" si="9"/>
        <v>0</v>
      </c>
    </row>
    <row r="272" spans="1:6">
      <c r="A272">
        <v>155</v>
      </c>
      <c r="B272" s="22">
        <v>37046</v>
      </c>
      <c r="C272">
        <v>20805.333333333299</v>
      </c>
      <c r="D272">
        <v>27458.083333333299</v>
      </c>
      <c r="E272">
        <f t="shared" si="8"/>
        <v>2</v>
      </c>
      <c r="F272">
        <f t="shared" si="9"/>
        <v>0</v>
      </c>
    </row>
    <row r="273" spans="1:6">
      <c r="A273">
        <v>302</v>
      </c>
      <c r="B273" s="22">
        <v>37193</v>
      </c>
      <c r="C273">
        <v>20937.583333333299</v>
      </c>
      <c r="D273">
        <v>27404.708333333299</v>
      </c>
      <c r="E273">
        <f t="shared" si="8"/>
        <v>4</v>
      </c>
      <c r="F273">
        <f t="shared" si="9"/>
        <v>0</v>
      </c>
    </row>
    <row r="274" spans="1:6">
      <c r="A274">
        <v>345</v>
      </c>
      <c r="B274" s="22">
        <v>37236</v>
      </c>
      <c r="C274">
        <v>21706.8125</v>
      </c>
      <c r="D274">
        <v>27397.28125</v>
      </c>
      <c r="E274">
        <f t="shared" si="8"/>
        <v>4</v>
      </c>
      <c r="F274">
        <f t="shared" si="9"/>
        <v>0</v>
      </c>
    </row>
    <row r="275" spans="1:6">
      <c r="A275">
        <v>46</v>
      </c>
      <c r="B275" s="22">
        <v>36937</v>
      </c>
      <c r="C275">
        <v>20430.8125</v>
      </c>
      <c r="D275">
        <v>27386.625</v>
      </c>
      <c r="E275">
        <f t="shared" si="8"/>
        <v>1</v>
      </c>
      <c r="F275">
        <f t="shared" si="9"/>
        <v>0</v>
      </c>
    </row>
    <row r="276" spans="1:6">
      <c r="A276">
        <v>105</v>
      </c>
      <c r="B276" s="22">
        <v>36996</v>
      </c>
      <c r="C276">
        <v>20657.916666666599</v>
      </c>
      <c r="D276">
        <v>27381.979166666599</v>
      </c>
      <c r="E276">
        <f t="shared" si="8"/>
        <v>2</v>
      </c>
      <c r="F276">
        <f t="shared" si="9"/>
        <v>0</v>
      </c>
    </row>
    <row r="277" spans="1:6">
      <c r="A277">
        <v>97</v>
      </c>
      <c r="B277" s="22">
        <v>36988</v>
      </c>
      <c r="C277">
        <v>20828.583333333299</v>
      </c>
      <c r="D277">
        <v>27372.666666666599</v>
      </c>
      <c r="E277">
        <f t="shared" si="8"/>
        <v>2</v>
      </c>
      <c r="F277">
        <f t="shared" si="9"/>
        <v>0</v>
      </c>
    </row>
    <row r="278" spans="1:6">
      <c r="A278">
        <v>110</v>
      </c>
      <c r="B278" s="22">
        <v>37001</v>
      </c>
      <c r="C278">
        <v>20101.541666666599</v>
      </c>
      <c r="D278">
        <v>27346.729166666599</v>
      </c>
      <c r="E278">
        <f t="shared" si="8"/>
        <v>2</v>
      </c>
      <c r="F278">
        <f t="shared" si="9"/>
        <v>0</v>
      </c>
    </row>
    <row r="279" spans="1:6">
      <c r="A279">
        <v>364</v>
      </c>
      <c r="B279" s="22">
        <v>37255</v>
      </c>
      <c r="C279">
        <v>20862.375</v>
      </c>
      <c r="D279">
        <v>27317.21875</v>
      </c>
      <c r="E279">
        <f t="shared" si="8"/>
        <v>4</v>
      </c>
      <c r="F279">
        <f t="shared" si="9"/>
        <v>0</v>
      </c>
    </row>
    <row r="280" spans="1:6">
      <c r="A280">
        <v>316</v>
      </c>
      <c r="B280" s="22">
        <v>37207</v>
      </c>
      <c r="C280">
        <v>20987.458333333299</v>
      </c>
      <c r="D280">
        <v>27305.395833333299</v>
      </c>
      <c r="E280">
        <f t="shared" si="8"/>
        <v>4</v>
      </c>
      <c r="F280">
        <f t="shared" si="9"/>
        <v>0</v>
      </c>
    </row>
    <row r="281" spans="1:6">
      <c r="A281">
        <v>52</v>
      </c>
      <c r="B281" s="22">
        <v>36943</v>
      </c>
      <c r="C281">
        <v>21332.03125</v>
      </c>
      <c r="D281">
        <v>27244.5</v>
      </c>
      <c r="E281">
        <f t="shared" si="8"/>
        <v>1</v>
      </c>
      <c r="F281">
        <f t="shared" si="9"/>
        <v>0</v>
      </c>
    </row>
    <row r="282" spans="1:6">
      <c r="A282">
        <v>98</v>
      </c>
      <c r="B282" s="22">
        <v>36989</v>
      </c>
      <c r="C282">
        <v>20835.708333333299</v>
      </c>
      <c r="D282">
        <v>27241.75</v>
      </c>
      <c r="E282">
        <f t="shared" si="8"/>
        <v>2</v>
      </c>
      <c r="F282">
        <f t="shared" si="9"/>
        <v>0</v>
      </c>
    </row>
    <row r="283" spans="1:6">
      <c r="A283">
        <v>296</v>
      </c>
      <c r="B283" s="22">
        <v>37187</v>
      </c>
      <c r="C283">
        <v>22197.025000000001</v>
      </c>
      <c r="D283">
        <v>27215.25</v>
      </c>
      <c r="E283">
        <f t="shared" si="8"/>
        <v>4</v>
      </c>
      <c r="F283">
        <f t="shared" si="9"/>
        <v>0</v>
      </c>
    </row>
    <row r="284" spans="1:6">
      <c r="A284">
        <v>162</v>
      </c>
      <c r="B284" s="22">
        <v>37053</v>
      </c>
      <c r="C284">
        <v>20938.208333333299</v>
      </c>
      <c r="D284">
        <v>27205.9375</v>
      </c>
      <c r="E284">
        <f t="shared" si="8"/>
        <v>2</v>
      </c>
      <c r="F284">
        <f t="shared" si="9"/>
        <v>0</v>
      </c>
    </row>
    <row r="285" spans="1:6">
      <c r="A285">
        <v>309</v>
      </c>
      <c r="B285" s="22">
        <v>37200</v>
      </c>
      <c r="C285">
        <v>20686.916666666599</v>
      </c>
      <c r="D285">
        <v>27193.541666666599</v>
      </c>
      <c r="E285">
        <f t="shared" si="8"/>
        <v>4</v>
      </c>
      <c r="F285">
        <f t="shared" si="9"/>
        <v>0</v>
      </c>
    </row>
    <row r="286" spans="1:6">
      <c r="A286">
        <v>112</v>
      </c>
      <c r="B286" s="22">
        <v>37003</v>
      </c>
      <c r="C286">
        <v>20232.5</v>
      </c>
      <c r="D286">
        <v>27118.208333333299</v>
      </c>
      <c r="E286">
        <f t="shared" si="8"/>
        <v>2</v>
      </c>
      <c r="F286">
        <f t="shared" si="9"/>
        <v>0</v>
      </c>
    </row>
    <row r="287" spans="1:6">
      <c r="A287">
        <v>122</v>
      </c>
      <c r="B287" s="22">
        <v>37013</v>
      </c>
      <c r="C287">
        <v>20702.025000000001</v>
      </c>
      <c r="D287">
        <v>27111.96875</v>
      </c>
      <c r="E287">
        <f t="shared" si="8"/>
        <v>2</v>
      </c>
      <c r="F287">
        <f t="shared" si="9"/>
        <v>0</v>
      </c>
    </row>
    <row r="288" spans="1:6">
      <c r="A288">
        <v>139</v>
      </c>
      <c r="B288" s="22">
        <v>37030</v>
      </c>
      <c r="C288">
        <v>20561.083333333299</v>
      </c>
      <c r="D288">
        <v>27075.229166666599</v>
      </c>
      <c r="E288">
        <f t="shared" si="8"/>
        <v>2</v>
      </c>
      <c r="F288">
        <f t="shared" si="9"/>
        <v>0</v>
      </c>
    </row>
    <row r="289" spans="1:6">
      <c r="A289">
        <v>339</v>
      </c>
      <c r="B289" s="22">
        <v>37230</v>
      </c>
      <c r="C289">
        <v>22545.289473684199</v>
      </c>
      <c r="D289">
        <v>27060.185185185099</v>
      </c>
      <c r="E289">
        <f t="shared" si="8"/>
        <v>4</v>
      </c>
      <c r="F289">
        <f t="shared" si="9"/>
        <v>0</v>
      </c>
    </row>
    <row r="290" spans="1:6">
      <c r="A290">
        <v>275</v>
      </c>
      <c r="B290" s="22">
        <v>37166</v>
      </c>
      <c r="C290">
        <v>23723.375</v>
      </c>
      <c r="D290">
        <v>27048.75</v>
      </c>
      <c r="E290">
        <f t="shared" si="8"/>
        <v>4</v>
      </c>
      <c r="F290">
        <f t="shared" si="9"/>
        <v>0</v>
      </c>
    </row>
    <row r="291" spans="1:6">
      <c r="A291">
        <v>352</v>
      </c>
      <c r="B291" s="22">
        <v>37243</v>
      </c>
      <c r="C291">
        <v>20740.75</v>
      </c>
      <c r="D291">
        <v>26974.78125</v>
      </c>
      <c r="E291">
        <f t="shared" si="8"/>
        <v>4</v>
      </c>
      <c r="F291">
        <f t="shared" si="9"/>
        <v>0</v>
      </c>
    </row>
    <row r="292" spans="1:6">
      <c r="A292">
        <v>297</v>
      </c>
      <c r="B292" s="22">
        <v>37188</v>
      </c>
      <c r="C292">
        <v>22377.775000000001</v>
      </c>
      <c r="D292">
        <v>26904.6875</v>
      </c>
      <c r="E292">
        <f t="shared" si="8"/>
        <v>4</v>
      </c>
      <c r="F292">
        <f t="shared" si="9"/>
        <v>0</v>
      </c>
    </row>
    <row r="293" spans="1:6">
      <c r="A293">
        <v>338</v>
      </c>
      <c r="B293" s="22">
        <v>37229</v>
      </c>
      <c r="C293">
        <v>23074.875</v>
      </c>
      <c r="D293">
        <v>26860.09375</v>
      </c>
      <c r="E293">
        <f t="shared" si="8"/>
        <v>4</v>
      </c>
      <c r="F293">
        <f t="shared" si="9"/>
        <v>0</v>
      </c>
    </row>
    <row r="294" spans="1:6">
      <c r="A294">
        <v>283</v>
      </c>
      <c r="B294" s="22">
        <v>37174</v>
      </c>
      <c r="C294">
        <v>23676.4749999999</v>
      </c>
      <c r="D294">
        <v>26807.09375</v>
      </c>
      <c r="E294">
        <f t="shared" si="8"/>
        <v>4</v>
      </c>
      <c r="F294">
        <f t="shared" si="9"/>
        <v>0</v>
      </c>
    </row>
    <row r="295" spans="1:6">
      <c r="A295">
        <v>290</v>
      </c>
      <c r="B295" s="22">
        <v>37181</v>
      </c>
      <c r="C295">
        <v>22267.200000000001</v>
      </c>
      <c r="D295">
        <v>26780.5</v>
      </c>
      <c r="E295">
        <f t="shared" si="8"/>
        <v>4</v>
      </c>
      <c r="F295">
        <f t="shared" si="9"/>
        <v>0</v>
      </c>
    </row>
    <row r="296" spans="1:6">
      <c r="A296">
        <v>318</v>
      </c>
      <c r="B296" s="22">
        <v>37209</v>
      </c>
      <c r="C296">
        <v>21850.8378378378</v>
      </c>
      <c r="D296">
        <v>26720.5625</v>
      </c>
      <c r="E296">
        <f t="shared" si="8"/>
        <v>4</v>
      </c>
      <c r="F296">
        <f t="shared" si="9"/>
        <v>0</v>
      </c>
    </row>
    <row r="297" spans="1:6">
      <c r="A297">
        <v>8</v>
      </c>
      <c r="B297" s="22">
        <v>36899</v>
      </c>
      <c r="C297">
        <v>21125.3125</v>
      </c>
      <c r="D297">
        <v>26697.125</v>
      </c>
      <c r="E297">
        <f t="shared" si="8"/>
        <v>1</v>
      </c>
      <c r="F297">
        <f t="shared" si="9"/>
        <v>0</v>
      </c>
    </row>
    <row r="298" spans="1:6">
      <c r="A298">
        <v>43</v>
      </c>
      <c r="B298" s="22">
        <v>36934</v>
      </c>
      <c r="C298">
        <v>21228.125</v>
      </c>
      <c r="D298">
        <v>26665.40625</v>
      </c>
      <c r="E298">
        <f t="shared" si="8"/>
        <v>1</v>
      </c>
      <c r="F298">
        <f t="shared" si="9"/>
        <v>0</v>
      </c>
    </row>
    <row r="299" spans="1:6">
      <c r="A299">
        <v>325</v>
      </c>
      <c r="B299" s="22">
        <v>37216</v>
      </c>
      <c r="C299">
        <v>21741.0999999999</v>
      </c>
      <c r="D299">
        <v>26645.84375</v>
      </c>
      <c r="E299">
        <f t="shared" si="8"/>
        <v>4</v>
      </c>
      <c r="F299">
        <f t="shared" si="9"/>
        <v>0</v>
      </c>
    </row>
    <row r="300" spans="1:6">
      <c r="A300">
        <v>289</v>
      </c>
      <c r="B300" s="22">
        <v>37180</v>
      </c>
      <c r="C300">
        <v>21815.9749999999</v>
      </c>
      <c r="D300">
        <v>26595.96875</v>
      </c>
      <c r="E300">
        <f t="shared" si="8"/>
        <v>4</v>
      </c>
      <c r="F300">
        <f t="shared" si="9"/>
        <v>0</v>
      </c>
    </row>
    <row r="301" spans="1:6">
      <c r="A301">
        <v>120</v>
      </c>
      <c r="B301" s="22">
        <v>37011</v>
      </c>
      <c r="C301">
        <v>20271.25</v>
      </c>
      <c r="D301">
        <v>26517.666666666599</v>
      </c>
      <c r="E301">
        <f t="shared" si="8"/>
        <v>2</v>
      </c>
      <c r="F301">
        <f t="shared" si="9"/>
        <v>0</v>
      </c>
    </row>
    <row r="302" spans="1:6">
      <c r="A302">
        <v>127</v>
      </c>
      <c r="B302" s="22">
        <v>37018</v>
      </c>
      <c r="C302">
        <v>20334.333333333299</v>
      </c>
      <c r="D302">
        <v>26469.833333333299</v>
      </c>
      <c r="E302">
        <f t="shared" si="8"/>
        <v>2</v>
      </c>
      <c r="F302">
        <f t="shared" si="9"/>
        <v>0</v>
      </c>
    </row>
    <row r="303" spans="1:6">
      <c r="A303">
        <v>303</v>
      </c>
      <c r="B303" s="22">
        <v>37194</v>
      </c>
      <c r="C303">
        <v>22317.525000000001</v>
      </c>
      <c r="D303">
        <v>26468.625</v>
      </c>
      <c r="E303">
        <f t="shared" si="8"/>
        <v>4</v>
      </c>
      <c r="F303">
        <f t="shared" si="9"/>
        <v>0</v>
      </c>
    </row>
    <row r="304" spans="1:6">
      <c r="A304">
        <v>15</v>
      </c>
      <c r="B304" s="22">
        <v>36906</v>
      </c>
      <c r="C304">
        <v>20403.125</v>
      </c>
      <c r="D304">
        <v>26431</v>
      </c>
      <c r="E304">
        <f t="shared" si="8"/>
        <v>1</v>
      </c>
      <c r="F304">
        <f t="shared" si="9"/>
        <v>0</v>
      </c>
    </row>
    <row r="305" spans="1:6">
      <c r="A305">
        <v>106</v>
      </c>
      <c r="B305" s="22">
        <v>36997</v>
      </c>
      <c r="C305">
        <v>20234.916666666599</v>
      </c>
      <c r="D305">
        <v>26429.354166666599</v>
      </c>
      <c r="E305">
        <f t="shared" si="8"/>
        <v>2</v>
      </c>
      <c r="F305">
        <f t="shared" si="9"/>
        <v>0</v>
      </c>
    </row>
    <row r="306" spans="1:6">
      <c r="A306">
        <v>78</v>
      </c>
      <c r="B306" s="22">
        <v>36969</v>
      </c>
      <c r="C306">
        <v>20985.875</v>
      </c>
      <c r="D306">
        <v>26363.59375</v>
      </c>
      <c r="E306">
        <f t="shared" si="8"/>
        <v>1</v>
      </c>
      <c r="F306">
        <f t="shared" si="9"/>
        <v>0</v>
      </c>
    </row>
    <row r="307" spans="1:6">
      <c r="A307">
        <v>94</v>
      </c>
      <c r="B307" s="22">
        <v>36985</v>
      </c>
      <c r="C307">
        <v>20307.641025641002</v>
      </c>
      <c r="D307">
        <v>26361.25</v>
      </c>
      <c r="E307">
        <f t="shared" si="8"/>
        <v>2</v>
      </c>
      <c r="F307">
        <f t="shared" si="9"/>
        <v>0</v>
      </c>
    </row>
    <row r="308" spans="1:6">
      <c r="A308">
        <v>311</v>
      </c>
      <c r="B308" s="22">
        <v>37202</v>
      </c>
      <c r="C308">
        <v>21576.799999999901</v>
      </c>
      <c r="D308">
        <v>26349.625</v>
      </c>
      <c r="E308">
        <f t="shared" si="8"/>
        <v>4</v>
      </c>
      <c r="F308">
        <f t="shared" si="9"/>
        <v>0</v>
      </c>
    </row>
    <row r="309" spans="1:6">
      <c r="A309">
        <v>163</v>
      </c>
      <c r="B309" s="22">
        <v>37054</v>
      </c>
      <c r="C309">
        <v>22812.25</v>
      </c>
      <c r="D309">
        <v>26344.65625</v>
      </c>
      <c r="E309">
        <f t="shared" si="8"/>
        <v>2</v>
      </c>
      <c r="F309">
        <f t="shared" si="9"/>
        <v>0</v>
      </c>
    </row>
    <row r="310" spans="1:6">
      <c r="A310">
        <v>332</v>
      </c>
      <c r="B310" s="22">
        <v>37223</v>
      </c>
      <c r="C310">
        <v>21498.400000000001</v>
      </c>
      <c r="D310">
        <v>26337.25</v>
      </c>
      <c r="E310">
        <f t="shared" si="8"/>
        <v>4</v>
      </c>
      <c r="F310">
        <f t="shared" si="9"/>
        <v>0</v>
      </c>
    </row>
    <row r="311" spans="1:6">
      <c r="A311">
        <v>29</v>
      </c>
      <c r="B311" s="22">
        <v>36920</v>
      </c>
      <c r="C311">
        <v>20592.5</v>
      </c>
      <c r="D311">
        <v>26313.84375</v>
      </c>
      <c r="E311">
        <f t="shared" si="8"/>
        <v>1</v>
      </c>
      <c r="F311">
        <f t="shared" si="9"/>
        <v>0</v>
      </c>
    </row>
    <row r="312" spans="1:6">
      <c r="A312">
        <v>64</v>
      </c>
      <c r="B312" s="22">
        <v>36955</v>
      </c>
      <c r="C312">
        <v>21161.285714285699</v>
      </c>
      <c r="D312">
        <v>26275.75</v>
      </c>
      <c r="E312">
        <f t="shared" si="8"/>
        <v>1</v>
      </c>
      <c r="F312">
        <f t="shared" si="9"/>
        <v>0</v>
      </c>
    </row>
    <row r="313" spans="1:6">
      <c r="A313">
        <v>36</v>
      </c>
      <c r="B313" s="22">
        <v>36927</v>
      </c>
      <c r="C313">
        <v>20505.8125</v>
      </c>
      <c r="D313">
        <v>26269.0625</v>
      </c>
      <c r="E313">
        <f t="shared" si="8"/>
        <v>1</v>
      </c>
      <c r="F313">
        <f t="shared" si="9"/>
        <v>0</v>
      </c>
    </row>
    <row r="314" spans="1:6">
      <c r="A314">
        <v>304</v>
      </c>
      <c r="B314" s="22">
        <v>37195</v>
      </c>
      <c r="C314">
        <v>21794.775000000001</v>
      </c>
      <c r="D314">
        <v>26204.28125</v>
      </c>
      <c r="E314">
        <f t="shared" si="8"/>
        <v>4</v>
      </c>
      <c r="F314">
        <f t="shared" si="9"/>
        <v>0</v>
      </c>
    </row>
    <row r="315" spans="1:6">
      <c r="A315">
        <v>57</v>
      </c>
      <c r="B315" s="22">
        <v>36948</v>
      </c>
      <c r="C315">
        <v>20938.625</v>
      </c>
      <c r="D315">
        <v>26185.3125</v>
      </c>
      <c r="E315">
        <f t="shared" si="8"/>
        <v>1</v>
      </c>
      <c r="F315">
        <f t="shared" si="9"/>
        <v>0</v>
      </c>
    </row>
    <row r="316" spans="1:6">
      <c r="A316">
        <v>22</v>
      </c>
      <c r="B316" s="22">
        <v>36913</v>
      </c>
      <c r="C316">
        <v>20121.125</v>
      </c>
      <c r="D316">
        <v>26079.78125</v>
      </c>
      <c r="E316">
        <f t="shared" si="8"/>
        <v>1</v>
      </c>
      <c r="F316">
        <f t="shared" si="9"/>
        <v>0</v>
      </c>
    </row>
    <row r="317" spans="1:6">
      <c r="A317">
        <v>317</v>
      </c>
      <c r="B317" s="22">
        <v>37208</v>
      </c>
      <c r="C317">
        <v>22234.8499999999</v>
      </c>
      <c r="D317">
        <v>26073.4375</v>
      </c>
      <c r="E317">
        <f t="shared" si="8"/>
        <v>4</v>
      </c>
      <c r="F317">
        <f t="shared" si="9"/>
        <v>0</v>
      </c>
    </row>
    <row r="318" spans="1:6">
      <c r="A318">
        <v>324</v>
      </c>
      <c r="B318" s="22">
        <v>37215</v>
      </c>
      <c r="C318">
        <v>22404.174999999901</v>
      </c>
      <c r="D318">
        <v>26064.625</v>
      </c>
      <c r="E318">
        <f t="shared" si="8"/>
        <v>4</v>
      </c>
      <c r="F318">
        <f t="shared" si="9"/>
        <v>0</v>
      </c>
    </row>
    <row r="319" spans="1:6">
      <c r="A319">
        <v>99</v>
      </c>
      <c r="B319" s="22">
        <v>36990</v>
      </c>
      <c r="C319">
        <v>20584.75</v>
      </c>
      <c r="D319">
        <v>26042.354166666599</v>
      </c>
      <c r="E319">
        <f t="shared" si="8"/>
        <v>2</v>
      </c>
      <c r="F319">
        <f t="shared" si="9"/>
        <v>0</v>
      </c>
    </row>
    <row r="320" spans="1:6">
      <c r="A320">
        <v>50</v>
      </c>
      <c r="B320" s="22">
        <v>36941</v>
      </c>
      <c r="C320">
        <v>20695.3125</v>
      </c>
      <c r="D320">
        <v>26036.75</v>
      </c>
      <c r="E320">
        <f t="shared" si="8"/>
        <v>1</v>
      </c>
      <c r="F320">
        <f t="shared" si="9"/>
        <v>0</v>
      </c>
    </row>
    <row r="321" spans="1:6">
      <c r="A321">
        <v>134</v>
      </c>
      <c r="B321" s="22">
        <v>37025</v>
      </c>
      <c r="C321">
        <v>20114.958333333299</v>
      </c>
      <c r="D321">
        <v>26010.895833333299</v>
      </c>
      <c r="E321">
        <f t="shared" si="8"/>
        <v>2</v>
      </c>
      <c r="F321">
        <f t="shared" si="9"/>
        <v>0</v>
      </c>
    </row>
    <row r="322" spans="1:6">
      <c r="A322">
        <v>310</v>
      </c>
      <c r="B322" s="22">
        <v>37201</v>
      </c>
      <c r="C322">
        <v>21721.325000000001</v>
      </c>
      <c r="D322">
        <v>26007.78125</v>
      </c>
      <c r="E322">
        <f t="shared" si="8"/>
        <v>4</v>
      </c>
      <c r="F322">
        <f t="shared" si="9"/>
        <v>0</v>
      </c>
    </row>
    <row r="323" spans="1:6">
      <c r="A323">
        <v>329</v>
      </c>
      <c r="B323" s="22">
        <v>37220</v>
      </c>
      <c r="C323">
        <v>21182.825000000001</v>
      </c>
      <c r="D323">
        <v>26001.5</v>
      </c>
      <c r="E323">
        <f t="shared" ref="E323:E366" si="10">IF(MONTH(B323)&lt;4,1,IF(MONTH(B323)&lt;7,2,IF(MONTH(B323)&lt;10,3,4)))</f>
        <v>4</v>
      </c>
      <c r="F323">
        <f t="shared" ref="F323:F366" si="11">(E323=$F$1)*D323</f>
        <v>0</v>
      </c>
    </row>
    <row r="324" spans="1:6">
      <c r="A324">
        <v>71</v>
      </c>
      <c r="B324" s="22">
        <v>36962</v>
      </c>
      <c r="C324">
        <v>21023.125</v>
      </c>
      <c r="D324">
        <v>25923.375</v>
      </c>
      <c r="E324">
        <f t="shared" si="10"/>
        <v>1</v>
      </c>
      <c r="F324">
        <f t="shared" si="11"/>
        <v>0</v>
      </c>
    </row>
    <row r="325" spans="1:6">
      <c r="A325">
        <v>92</v>
      </c>
      <c r="B325" s="22">
        <v>36983</v>
      </c>
      <c r="C325">
        <v>20477.916666666599</v>
      </c>
      <c r="D325">
        <v>25911.041666666599</v>
      </c>
      <c r="E325">
        <f t="shared" si="10"/>
        <v>2</v>
      </c>
      <c r="F325">
        <f t="shared" si="11"/>
        <v>0</v>
      </c>
    </row>
    <row r="326" spans="1:6">
      <c r="A326">
        <v>101</v>
      </c>
      <c r="B326" s="22">
        <v>36992</v>
      </c>
      <c r="C326">
        <v>21142.2249999999</v>
      </c>
      <c r="D326">
        <v>25845.96875</v>
      </c>
      <c r="E326">
        <f t="shared" si="10"/>
        <v>2</v>
      </c>
      <c r="F326">
        <f t="shared" si="11"/>
        <v>0</v>
      </c>
    </row>
    <row r="327" spans="1:6">
      <c r="A327">
        <v>129</v>
      </c>
      <c r="B327" s="22">
        <v>37020</v>
      </c>
      <c r="C327">
        <v>20372.9749999999</v>
      </c>
      <c r="D327">
        <v>25738.03125</v>
      </c>
      <c r="E327">
        <f t="shared" si="10"/>
        <v>2</v>
      </c>
      <c r="F327">
        <f t="shared" si="11"/>
        <v>0</v>
      </c>
    </row>
    <row r="328" spans="1:6">
      <c r="A328">
        <v>113</v>
      </c>
      <c r="B328" s="22">
        <v>37004</v>
      </c>
      <c r="C328">
        <v>19850.291666666599</v>
      </c>
      <c r="D328">
        <v>25736.645833333299</v>
      </c>
      <c r="E328">
        <f t="shared" si="10"/>
        <v>2</v>
      </c>
      <c r="F328">
        <f t="shared" si="11"/>
        <v>0</v>
      </c>
    </row>
    <row r="329" spans="1:6">
      <c r="A329">
        <v>358</v>
      </c>
      <c r="B329" s="22">
        <v>37249</v>
      </c>
      <c r="C329">
        <v>21432.5625</v>
      </c>
      <c r="D329">
        <v>25732.625</v>
      </c>
      <c r="E329">
        <f t="shared" si="10"/>
        <v>4</v>
      </c>
      <c r="F329">
        <f t="shared" si="11"/>
        <v>0</v>
      </c>
    </row>
    <row r="330" spans="1:6">
      <c r="A330">
        <v>156</v>
      </c>
      <c r="B330" s="22">
        <v>37047</v>
      </c>
      <c r="C330">
        <v>23307.924999999901</v>
      </c>
      <c r="D330">
        <v>25652.09375</v>
      </c>
      <c r="E330">
        <f t="shared" si="10"/>
        <v>2</v>
      </c>
      <c r="F330">
        <f t="shared" si="11"/>
        <v>0</v>
      </c>
    </row>
    <row r="331" spans="1:6">
      <c r="A331">
        <v>85</v>
      </c>
      <c r="B331" s="22">
        <v>36976</v>
      </c>
      <c r="C331">
        <v>20570.1875</v>
      </c>
      <c r="D331">
        <v>25649.28125</v>
      </c>
      <c r="E331">
        <f t="shared" si="10"/>
        <v>1</v>
      </c>
      <c r="F331">
        <f t="shared" si="11"/>
        <v>0</v>
      </c>
    </row>
    <row r="332" spans="1:6">
      <c r="A332">
        <v>142</v>
      </c>
      <c r="B332" s="22">
        <v>37033</v>
      </c>
      <c r="C332">
        <v>24510.0100097656</v>
      </c>
      <c r="D332">
        <v>25634.375</v>
      </c>
      <c r="E332">
        <f t="shared" si="10"/>
        <v>2</v>
      </c>
      <c r="F332">
        <f t="shared" si="11"/>
        <v>0</v>
      </c>
    </row>
    <row r="333" spans="1:6">
      <c r="A333">
        <v>136</v>
      </c>
      <c r="B333" s="22">
        <v>37027</v>
      </c>
      <c r="C333">
        <v>20592.549999999901</v>
      </c>
      <c r="D333">
        <v>25617.6875</v>
      </c>
      <c r="E333">
        <f t="shared" si="10"/>
        <v>2</v>
      </c>
      <c r="F333">
        <f t="shared" si="11"/>
        <v>0</v>
      </c>
    </row>
    <row r="334" spans="1:6">
      <c r="A334">
        <v>184</v>
      </c>
      <c r="B334" s="22">
        <v>37075</v>
      </c>
      <c r="C334">
        <v>23565.525000000001</v>
      </c>
      <c r="D334">
        <v>25599.46875</v>
      </c>
      <c r="E334">
        <f t="shared" si="10"/>
        <v>3</v>
      </c>
      <c r="F334">
        <f t="shared" si="11"/>
        <v>25599.46875</v>
      </c>
    </row>
    <row r="335" spans="1:6">
      <c r="A335">
        <v>115</v>
      </c>
      <c r="B335" s="22">
        <v>37006</v>
      </c>
      <c r="C335">
        <v>20402.424999999901</v>
      </c>
      <c r="D335">
        <v>25448.1875</v>
      </c>
      <c r="E335">
        <f t="shared" si="10"/>
        <v>2</v>
      </c>
      <c r="F335">
        <f t="shared" si="11"/>
        <v>0</v>
      </c>
    </row>
    <row r="336" spans="1:6">
      <c r="A336">
        <v>108</v>
      </c>
      <c r="B336" s="22">
        <v>36999</v>
      </c>
      <c r="C336">
        <v>21016.049999999901</v>
      </c>
      <c r="D336">
        <v>25394</v>
      </c>
      <c r="E336">
        <f t="shared" si="10"/>
        <v>2</v>
      </c>
      <c r="F336">
        <f t="shared" si="11"/>
        <v>0</v>
      </c>
    </row>
    <row r="337" spans="1:6">
      <c r="A337">
        <v>107</v>
      </c>
      <c r="B337" s="22">
        <v>36998</v>
      </c>
      <c r="C337">
        <v>21492.049999999901</v>
      </c>
      <c r="D337">
        <v>25231.15625</v>
      </c>
      <c r="E337">
        <f t="shared" si="10"/>
        <v>2</v>
      </c>
      <c r="F337">
        <f t="shared" si="11"/>
        <v>0</v>
      </c>
    </row>
    <row r="338" spans="1:6">
      <c r="A338">
        <v>365</v>
      </c>
      <c r="B338" s="22">
        <v>37256</v>
      </c>
      <c r="C338">
        <v>20026.125</v>
      </c>
      <c r="D338">
        <v>25154.96875</v>
      </c>
      <c r="E338">
        <f t="shared" si="10"/>
        <v>4</v>
      </c>
      <c r="F338">
        <f t="shared" si="11"/>
        <v>0</v>
      </c>
    </row>
    <row r="339" spans="1:6">
      <c r="A339">
        <v>149</v>
      </c>
      <c r="B339" s="22">
        <v>37040</v>
      </c>
      <c r="C339">
        <v>24006.625</v>
      </c>
      <c r="D339">
        <v>25015.84375</v>
      </c>
      <c r="E339">
        <f t="shared" si="10"/>
        <v>2</v>
      </c>
      <c r="F339">
        <f t="shared" si="11"/>
        <v>0</v>
      </c>
    </row>
    <row r="340" spans="1:6">
      <c r="A340">
        <v>121</v>
      </c>
      <c r="B340" s="22">
        <v>37012</v>
      </c>
      <c r="C340">
        <v>22075.825000000001</v>
      </c>
      <c r="D340">
        <v>25014.53125</v>
      </c>
      <c r="E340">
        <f t="shared" si="10"/>
        <v>2</v>
      </c>
      <c r="F340">
        <f t="shared" si="11"/>
        <v>0</v>
      </c>
    </row>
    <row r="341" spans="1:6">
      <c r="A341">
        <v>353</v>
      </c>
      <c r="B341" s="22">
        <v>37244</v>
      </c>
      <c r="C341">
        <v>22622.125</v>
      </c>
      <c r="D341">
        <v>24927.375</v>
      </c>
      <c r="E341">
        <f t="shared" si="10"/>
        <v>4</v>
      </c>
      <c r="F341">
        <f t="shared" si="11"/>
        <v>0</v>
      </c>
    </row>
    <row r="342" spans="1:6">
      <c r="A342">
        <v>128</v>
      </c>
      <c r="B342" s="22">
        <v>37019</v>
      </c>
      <c r="C342">
        <v>21644.075000000001</v>
      </c>
      <c r="D342">
        <v>24914.1875</v>
      </c>
      <c r="E342">
        <f t="shared" si="10"/>
        <v>2</v>
      </c>
      <c r="F342">
        <f t="shared" si="11"/>
        <v>0</v>
      </c>
    </row>
    <row r="343" spans="1:6">
      <c r="A343">
        <v>330</v>
      </c>
      <c r="B343" s="22">
        <v>37221</v>
      </c>
      <c r="C343">
        <v>20152.5999999999</v>
      </c>
      <c r="D343">
        <v>24887.03125</v>
      </c>
      <c r="E343">
        <f t="shared" si="10"/>
        <v>4</v>
      </c>
      <c r="F343">
        <f t="shared" si="11"/>
        <v>0</v>
      </c>
    </row>
    <row r="344" spans="1:6">
      <c r="A344">
        <v>346</v>
      </c>
      <c r="B344" s="22">
        <v>37237</v>
      </c>
      <c r="C344">
        <v>23285</v>
      </c>
      <c r="D344">
        <v>24877.9375</v>
      </c>
      <c r="E344">
        <f t="shared" si="10"/>
        <v>4</v>
      </c>
      <c r="F344">
        <f t="shared" si="11"/>
        <v>0</v>
      </c>
    </row>
    <row r="345" spans="1:6">
      <c r="A345">
        <v>93</v>
      </c>
      <c r="B345" s="22">
        <v>36984</v>
      </c>
      <c r="C345">
        <v>21494.333333333299</v>
      </c>
      <c r="D345">
        <v>24825.0625</v>
      </c>
      <c r="E345">
        <f t="shared" si="10"/>
        <v>2</v>
      </c>
      <c r="F345">
        <f t="shared" si="11"/>
        <v>0</v>
      </c>
    </row>
    <row r="346" spans="1:6">
      <c r="A346">
        <v>51</v>
      </c>
      <c r="B346" s="22">
        <v>36942</v>
      </c>
      <c r="C346">
        <v>22151.84375</v>
      </c>
      <c r="D346">
        <v>24695.5</v>
      </c>
      <c r="E346">
        <f t="shared" si="10"/>
        <v>1</v>
      </c>
      <c r="F346">
        <f t="shared" si="11"/>
        <v>0</v>
      </c>
    </row>
    <row r="347" spans="1:6">
      <c r="A347">
        <v>114</v>
      </c>
      <c r="B347" s="22">
        <v>37005</v>
      </c>
      <c r="C347">
        <v>20630.875</v>
      </c>
      <c r="D347">
        <v>24664.21875</v>
      </c>
      <c r="E347">
        <f t="shared" si="10"/>
        <v>2</v>
      </c>
      <c r="F347">
        <f t="shared" si="11"/>
        <v>0</v>
      </c>
    </row>
    <row r="348" spans="1:6">
      <c r="A348">
        <v>9</v>
      </c>
      <c r="B348" s="22">
        <v>36900</v>
      </c>
      <c r="C348">
        <v>22514.84375</v>
      </c>
      <c r="D348">
        <v>24596.4375</v>
      </c>
      <c r="E348">
        <f t="shared" si="10"/>
        <v>1</v>
      </c>
      <c r="F348">
        <f t="shared" si="11"/>
        <v>0</v>
      </c>
    </row>
    <row r="349" spans="1:6">
      <c r="A349">
        <v>135</v>
      </c>
      <c r="B349" s="22">
        <v>37026</v>
      </c>
      <c r="C349">
        <v>21131.2249999999</v>
      </c>
      <c r="D349">
        <v>24530.1875</v>
      </c>
      <c r="E349">
        <f t="shared" si="10"/>
        <v>2</v>
      </c>
      <c r="F349">
        <f t="shared" si="11"/>
        <v>0</v>
      </c>
    </row>
    <row r="350" spans="1:6">
      <c r="A350">
        <v>37</v>
      </c>
      <c r="B350" s="22">
        <v>36928</v>
      </c>
      <c r="C350">
        <v>21595.333333333299</v>
      </c>
      <c r="D350">
        <v>24424.1875</v>
      </c>
      <c r="E350">
        <f t="shared" si="10"/>
        <v>1</v>
      </c>
      <c r="F350">
        <f t="shared" si="11"/>
        <v>0</v>
      </c>
    </row>
    <row r="351" spans="1:6">
      <c r="A351">
        <v>79</v>
      </c>
      <c r="B351" s="22">
        <v>36970</v>
      </c>
      <c r="C351">
        <v>21995</v>
      </c>
      <c r="D351">
        <v>24284.4375</v>
      </c>
      <c r="E351">
        <f t="shared" si="10"/>
        <v>1</v>
      </c>
      <c r="F351">
        <f t="shared" si="11"/>
        <v>0</v>
      </c>
    </row>
    <row r="352" spans="1:6">
      <c r="A352">
        <v>100</v>
      </c>
      <c r="B352" s="22">
        <v>36991</v>
      </c>
      <c r="C352">
        <v>21714.025000000001</v>
      </c>
      <c r="D352">
        <v>24251.90625</v>
      </c>
      <c r="E352">
        <f t="shared" si="10"/>
        <v>2</v>
      </c>
      <c r="F352">
        <f t="shared" si="11"/>
        <v>0</v>
      </c>
    </row>
    <row r="353" spans="1:6">
      <c r="A353">
        <v>65</v>
      </c>
      <c r="B353" s="22">
        <v>36956</v>
      </c>
      <c r="C353">
        <v>23107.875</v>
      </c>
      <c r="D353">
        <v>24233.1875</v>
      </c>
      <c r="E353">
        <f t="shared" si="10"/>
        <v>1</v>
      </c>
      <c r="F353">
        <f t="shared" si="11"/>
        <v>0</v>
      </c>
    </row>
    <row r="354" spans="1:6">
      <c r="A354">
        <v>30</v>
      </c>
      <c r="B354" s="22">
        <v>36921</v>
      </c>
      <c r="C354">
        <v>22205.200000000001</v>
      </c>
      <c r="D354">
        <v>24205.0625</v>
      </c>
      <c r="E354">
        <f t="shared" si="10"/>
        <v>1</v>
      </c>
      <c r="F354">
        <f t="shared" si="11"/>
        <v>0</v>
      </c>
    </row>
    <row r="355" spans="1:6">
      <c r="A355">
        <v>359</v>
      </c>
      <c r="B355" s="22">
        <v>37250</v>
      </c>
      <c r="C355">
        <v>21746.291666666599</v>
      </c>
      <c r="D355">
        <v>24000</v>
      </c>
      <c r="E355">
        <f t="shared" si="10"/>
        <v>4</v>
      </c>
      <c r="F355">
        <f t="shared" si="11"/>
        <v>0</v>
      </c>
    </row>
    <row r="356" spans="1:6">
      <c r="A356">
        <v>23</v>
      </c>
      <c r="B356" s="22">
        <v>36914</v>
      </c>
      <c r="C356">
        <v>22343.3125</v>
      </c>
      <c r="D356">
        <v>23995.4375</v>
      </c>
      <c r="E356">
        <f t="shared" si="10"/>
        <v>1</v>
      </c>
      <c r="F356">
        <f t="shared" si="11"/>
        <v>0</v>
      </c>
    </row>
    <row r="357" spans="1:6">
      <c r="A357">
        <v>72</v>
      </c>
      <c r="B357" s="22">
        <v>36963</v>
      </c>
      <c r="C357">
        <v>21934.8125</v>
      </c>
      <c r="D357">
        <v>23956.3125</v>
      </c>
      <c r="E357">
        <f t="shared" si="10"/>
        <v>1</v>
      </c>
      <c r="F357">
        <f t="shared" si="11"/>
        <v>0</v>
      </c>
    </row>
    <row r="358" spans="1:6">
      <c r="A358">
        <v>331</v>
      </c>
      <c r="B358" s="22">
        <v>37222</v>
      </c>
      <c r="C358">
        <v>21572.775000000001</v>
      </c>
      <c r="D358">
        <v>23778.3125</v>
      </c>
      <c r="E358">
        <f t="shared" si="10"/>
        <v>4</v>
      </c>
      <c r="F358">
        <f t="shared" si="11"/>
        <v>0</v>
      </c>
    </row>
    <row r="359" spans="1:6">
      <c r="A359">
        <v>44</v>
      </c>
      <c r="B359" s="22">
        <v>36935</v>
      </c>
      <c r="C359">
        <v>22613.90625</v>
      </c>
      <c r="D359">
        <v>23735.6875</v>
      </c>
      <c r="E359">
        <f t="shared" si="10"/>
        <v>1</v>
      </c>
      <c r="F359">
        <f t="shared" si="11"/>
        <v>0</v>
      </c>
    </row>
    <row r="360" spans="1:6">
      <c r="A360">
        <v>16</v>
      </c>
      <c r="B360" s="22">
        <v>36907</v>
      </c>
      <c r="C360">
        <v>21995.53125</v>
      </c>
      <c r="D360">
        <v>23731.5625</v>
      </c>
      <c r="E360">
        <f t="shared" si="10"/>
        <v>1</v>
      </c>
      <c r="F360">
        <f t="shared" si="11"/>
        <v>0</v>
      </c>
    </row>
    <row r="361" spans="1:6">
      <c r="A361">
        <v>58</v>
      </c>
      <c r="B361" s="22">
        <v>36949</v>
      </c>
      <c r="C361">
        <v>22313.8125</v>
      </c>
      <c r="D361">
        <v>23602</v>
      </c>
      <c r="E361">
        <f t="shared" si="10"/>
        <v>1</v>
      </c>
      <c r="F361">
        <f t="shared" si="11"/>
        <v>0</v>
      </c>
    </row>
    <row r="362" spans="1:6">
      <c r="A362">
        <v>360</v>
      </c>
      <c r="B362" s="22">
        <v>37251</v>
      </c>
      <c r="C362">
        <v>21760.46875</v>
      </c>
      <c r="D362">
        <v>23540</v>
      </c>
      <c r="E362">
        <f t="shared" si="10"/>
        <v>4</v>
      </c>
      <c r="F362">
        <f t="shared" si="11"/>
        <v>0</v>
      </c>
    </row>
    <row r="363" spans="1:6">
      <c r="A363">
        <v>150</v>
      </c>
      <c r="B363" s="22">
        <v>37041</v>
      </c>
      <c r="C363">
        <v>23049.375</v>
      </c>
      <c r="D363">
        <v>23424.125</v>
      </c>
      <c r="E363">
        <f t="shared" si="10"/>
        <v>2</v>
      </c>
      <c r="F363">
        <f t="shared" si="11"/>
        <v>0</v>
      </c>
    </row>
    <row r="364" spans="1:6">
      <c r="A364">
        <v>86</v>
      </c>
      <c r="B364" s="22">
        <v>36977</v>
      </c>
      <c r="C364">
        <v>21987.34375</v>
      </c>
      <c r="D364">
        <v>23205.125</v>
      </c>
      <c r="E364">
        <f t="shared" si="10"/>
        <v>1</v>
      </c>
      <c r="F364">
        <f t="shared" si="11"/>
        <v>0</v>
      </c>
    </row>
    <row r="365" spans="1:6">
      <c r="A365">
        <v>1</v>
      </c>
      <c r="B365" s="22">
        <v>36892</v>
      </c>
      <c r="C365">
        <v>21264.127659574398</v>
      </c>
      <c r="D365">
        <v>23150.9375</v>
      </c>
      <c r="E365">
        <f t="shared" si="10"/>
        <v>1</v>
      </c>
      <c r="F365">
        <f t="shared" si="11"/>
        <v>0</v>
      </c>
    </row>
    <row r="366" spans="1:6">
      <c r="A366">
        <v>2</v>
      </c>
      <c r="B366" s="22">
        <v>36893</v>
      </c>
      <c r="C366">
        <v>21608.5</v>
      </c>
      <c r="D366">
        <v>23150.9375</v>
      </c>
      <c r="E366">
        <f t="shared" si="10"/>
        <v>1</v>
      </c>
      <c r="F366">
        <f t="shared" si="11"/>
        <v>0</v>
      </c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AS60"/>
  <sheetViews>
    <sheetView topLeftCell="B1" zoomScale="75" workbookViewId="0">
      <selection activeCell="F12" sqref="F12"/>
    </sheetView>
  </sheetViews>
  <sheetFormatPr defaultRowHeight="13.2"/>
  <cols>
    <col min="1" max="1" width="18.33203125" customWidth="1"/>
    <col min="2" max="2" width="8.6640625" customWidth="1"/>
    <col min="3" max="3" width="7.44140625" customWidth="1"/>
    <col min="4" max="20" width="11.88671875" customWidth="1"/>
  </cols>
  <sheetData>
    <row r="2" spans="1:45">
      <c r="A2" s="1" t="s">
        <v>39</v>
      </c>
      <c r="B2" s="1"/>
      <c r="L2" t="s">
        <v>57</v>
      </c>
    </row>
    <row r="3" spans="1:45">
      <c r="A3" s="24" t="s">
        <v>25</v>
      </c>
      <c r="B3" s="24"/>
      <c r="C3" s="38" t="s">
        <v>26</v>
      </c>
      <c r="D3" s="38" t="s">
        <v>27</v>
      </c>
      <c r="E3" s="38" t="s">
        <v>37</v>
      </c>
      <c r="F3" s="38" t="s">
        <v>28</v>
      </c>
      <c r="G3" s="38" t="s">
        <v>29</v>
      </c>
      <c r="H3" s="38" t="s">
        <v>30</v>
      </c>
      <c r="I3" s="38" t="s">
        <v>31</v>
      </c>
      <c r="J3" s="45" t="s">
        <v>40</v>
      </c>
      <c r="L3" s="39" t="s">
        <v>28</v>
      </c>
      <c r="M3" s="39" t="s">
        <v>48</v>
      </c>
    </row>
    <row r="4" spans="1:45">
      <c r="A4" t="s">
        <v>32</v>
      </c>
      <c r="C4">
        <v>1999</v>
      </c>
      <c r="D4" s="40">
        <v>3289574</v>
      </c>
      <c r="E4" s="40">
        <v>16640744</v>
      </c>
      <c r="F4" s="40">
        <v>12640817</v>
      </c>
      <c r="G4" s="40">
        <v>874038</v>
      </c>
      <c r="H4" s="40">
        <v>1642848</v>
      </c>
      <c r="I4" s="40">
        <v>-1253390</v>
      </c>
      <c r="J4" s="40">
        <v>33834631</v>
      </c>
      <c r="L4" s="40">
        <f>I29</f>
        <v>13391819</v>
      </c>
      <c r="M4" s="40">
        <f>J4-F4</f>
        <v>21193814</v>
      </c>
    </row>
    <row r="5" spans="1:45">
      <c r="A5" t="s">
        <v>33</v>
      </c>
      <c r="C5">
        <v>1999</v>
      </c>
      <c r="D5" s="40">
        <v>1702273</v>
      </c>
      <c r="E5" s="40">
        <v>3331248</v>
      </c>
      <c r="F5" s="40">
        <v>0</v>
      </c>
      <c r="G5" s="40">
        <v>0</v>
      </c>
      <c r="H5" s="40">
        <v>31584</v>
      </c>
      <c r="I5" s="40">
        <v>0</v>
      </c>
      <c r="J5" s="40">
        <v>5065105</v>
      </c>
      <c r="L5">
        <v>0</v>
      </c>
      <c r="M5" s="40">
        <f>J5</f>
        <v>5065105</v>
      </c>
    </row>
    <row r="6" spans="1:45">
      <c r="A6" t="s">
        <v>34</v>
      </c>
      <c r="C6" s="37">
        <v>1999</v>
      </c>
      <c r="D6" s="42">
        <v>10670686</v>
      </c>
      <c r="E6" s="42">
        <v>17300552</v>
      </c>
      <c r="F6" s="42">
        <v>4177638</v>
      </c>
      <c r="G6" s="42">
        <v>329000</v>
      </c>
      <c r="H6" s="42">
        <v>28765</v>
      </c>
      <c r="I6" s="42">
        <v>-123505</v>
      </c>
      <c r="J6" s="42">
        <v>32383136</v>
      </c>
      <c r="L6" s="40">
        <f>G59</f>
        <v>4576163</v>
      </c>
      <c r="M6" s="40">
        <f>I59-L6</f>
        <v>30768719.5</v>
      </c>
    </row>
    <row r="9" spans="1:45" ht="13.8" thickBot="1"/>
    <row r="10" spans="1:45">
      <c r="F10" s="51" t="s">
        <v>51</v>
      </c>
      <c r="G10" s="52"/>
      <c r="H10" s="52"/>
      <c r="I10" s="52"/>
      <c r="J10" s="52"/>
      <c r="K10" s="52"/>
      <c r="L10" s="58"/>
      <c r="O10" s="1"/>
    </row>
    <row r="11" spans="1:45">
      <c r="F11" s="53" t="s">
        <v>43</v>
      </c>
      <c r="G11" s="47"/>
      <c r="H11" s="47" t="s">
        <v>49</v>
      </c>
      <c r="I11" s="47"/>
      <c r="J11" s="47" t="s">
        <v>50</v>
      </c>
      <c r="K11" s="47"/>
      <c r="L11" s="59" t="s">
        <v>52</v>
      </c>
    </row>
    <row r="12" spans="1:45">
      <c r="D12" t="s">
        <v>46</v>
      </c>
      <c r="F12" s="54" t="s">
        <v>152</v>
      </c>
      <c r="G12" s="37" t="s">
        <v>28</v>
      </c>
      <c r="H12" s="37" t="s">
        <v>48</v>
      </c>
      <c r="I12" s="37" t="s">
        <v>28</v>
      </c>
      <c r="J12" s="37" t="s">
        <v>48</v>
      </c>
      <c r="K12" s="37" t="s">
        <v>28</v>
      </c>
      <c r="L12" s="60" t="s">
        <v>53</v>
      </c>
    </row>
    <row r="13" spans="1:45">
      <c r="C13">
        <v>1</v>
      </c>
      <c r="D13">
        <f t="shared" ref="D13:D24" si="0">N47</f>
        <v>8.3940249772175277E-2</v>
      </c>
      <c r="E13" s="40"/>
      <c r="F13" s="55">
        <f>$M$4*D13/B30+O30</f>
        <v>4836.5166058938512</v>
      </c>
      <c r="G13" s="46">
        <f>L30</f>
        <v>765.82060543821262</v>
      </c>
      <c r="H13" s="46">
        <f t="shared" ref="H13:H24" si="1">L47</f>
        <v>3471.4166666666665</v>
      </c>
      <c r="I13" s="46">
        <f>K47</f>
        <v>142.8521505376344</v>
      </c>
      <c r="J13" s="46">
        <f t="shared" ref="J13:J24" si="2">$M$5*D13/B30</f>
        <v>571.45991777190034</v>
      </c>
      <c r="K13" s="46">
        <v>0</v>
      </c>
      <c r="L13" s="62">
        <f>SUM(F13:K13)</f>
        <v>9788.0659463082648</v>
      </c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</row>
    <row r="14" spans="1:45">
      <c r="C14">
        <v>2</v>
      </c>
      <c r="D14">
        <f t="shared" si="0"/>
        <v>8.1471931257977762E-2</v>
      </c>
      <c r="E14" s="40"/>
      <c r="F14" s="55">
        <f t="shared" ref="F14:F24" si="3">$M$4*D14/B31+O31</f>
        <v>4731.0411165213791</v>
      </c>
      <c r="G14" s="46">
        <f t="shared" ref="G14:G24" si="4">L31</f>
        <v>1075.3801160883429</v>
      </c>
      <c r="H14" s="46">
        <f t="shared" si="1"/>
        <v>3601.7054597701149</v>
      </c>
      <c r="I14" s="46">
        <f t="shared" ref="I14:I24" si="5">K48</f>
        <v>236.0028735632184</v>
      </c>
      <c r="J14" s="46">
        <f t="shared" si="2"/>
        <v>614.08316424767781</v>
      </c>
      <c r="K14" s="46">
        <v>0</v>
      </c>
      <c r="L14" s="62">
        <f t="shared" ref="L14:L24" si="6">SUM(F14:K14)</f>
        <v>10258.212730190735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</row>
    <row r="15" spans="1:45">
      <c r="C15">
        <v>3</v>
      </c>
      <c r="D15">
        <f t="shared" si="0"/>
        <v>8.5239751365018615E-2</v>
      </c>
      <c r="E15" s="40"/>
      <c r="F15" s="55">
        <f t="shared" si="3"/>
        <v>4472.3881812317886</v>
      </c>
      <c r="G15" s="46">
        <f t="shared" si="4"/>
        <v>1347.8791847211178</v>
      </c>
      <c r="H15" s="46">
        <f t="shared" si="1"/>
        <v>3525.1586021505377</v>
      </c>
      <c r="I15" s="46">
        <f t="shared" si="5"/>
        <v>620.64650537634407</v>
      </c>
      <c r="J15" s="46">
        <f t="shared" si="2"/>
        <v>580.30684252380729</v>
      </c>
      <c r="K15" s="46">
        <v>0</v>
      </c>
      <c r="L15" s="62">
        <f t="shared" si="6"/>
        <v>10546.379316003595</v>
      </c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</row>
    <row r="16" spans="1:45">
      <c r="C16">
        <v>4</v>
      </c>
      <c r="D16">
        <f t="shared" si="0"/>
        <v>8.1949282939772647E-2</v>
      </c>
      <c r="E16" s="40"/>
      <c r="F16" s="55">
        <f t="shared" si="3"/>
        <v>4565.2438867637138</v>
      </c>
      <c r="G16" s="46">
        <f t="shared" si="4"/>
        <v>1326.4786927345147</v>
      </c>
      <c r="H16" s="46">
        <f t="shared" si="1"/>
        <v>3502.0479166666669</v>
      </c>
      <c r="I16" s="46">
        <f t="shared" si="5"/>
        <v>811.58611111111111</v>
      </c>
      <c r="J16" s="46">
        <f t="shared" si="2"/>
        <v>576.50239272869044</v>
      </c>
      <c r="K16" s="46">
        <v>0</v>
      </c>
      <c r="L16" s="62">
        <f t="shared" si="6"/>
        <v>10781.859000004699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</row>
    <row r="17" spans="1:45">
      <c r="C17">
        <v>5</v>
      </c>
      <c r="D17">
        <f t="shared" si="0"/>
        <v>7.8658814514526679E-2</v>
      </c>
      <c r="E17" s="40"/>
      <c r="F17" s="55">
        <f t="shared" si="3"/>
        <v>4427.5411388190569</v>
      </c>
      <c r="G17" s="46">
        <f t="shared" si="4"/>
        <v>1744.0893186443859</v>
      </c>
      <c r="H17" s="46">
        <f t="shared" si="1"/>
        <v>3252.9986559139784</v>
      </c>
      <c r="I17" s="46">
        <f t="shared" si="5"/>
        <v>950.16532258064512</v>
      </c>
      <c r="J17" s="46">
        <f t="shared" si="2"/>
        <v>535.50424017688397</v>
      </c>
      <c r="K17" s="46">
        <v>0</v>
      </c>
      <c r="L17" s="62">
        <f t="shared" si="6"/>
        <v>10910.298676134951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</row>
    <row r="18" spans="1:45">
      <c r="C18">
        <v>6</v>
      </c>
      <c r="D18">
        <f t="shared" si="0"/>
        <v>8.550622329278279E-2</v>
      </c>
      <c r="E18" s="40"/>
      <c r="F18" s="55">
        <f t="shared" si="3"/>
        <v>5270.9947415260376</v>
      </c>
      <c r="G18" s="46">
        <f t="shared" si="4"/>
        <v>2201.9273871825426</v>
      </c>
      <c r="H18" s="46">
        <f t="shared" si="1"/>
        <v>3654.0513888888891</v>
      </c>
      <c r="I18" s="46">
        <f t="shared" si="5"/>
        <v>957.04027777777776</v>
      </c>
      <c r="J18" s="46">
        <f t="shared" si="2"/>
        <v>601.524998793598</v>
      </c>
      <c r="K18" s="46">
        <v>0</v>
      </c>
      <c r="L18" s="62">
        <f t="shared" si="6"/>
        <v>12685.538794168846</v>
      </c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</row>
    <row r="19" spans="1:45">
      <c r="C19">
        <v>7</v>
      </c>
      <c r="D19">
        <f t="shared" si="0"/>
        <v>8.7306168201117376E-2</v>
      </c>
      <c r="E19" s="40"/>
      <c r="F19" s="55">
        <f t="shared" si="3"/>
        <v>5073.7623574021454</v>
      </c>
      <c r="G19" s="46">
        <f t="shared" si="4"/>
        <v>1966.5504926356311</v>
      </c>
      <c r="H19" s="46">
        <f t="shared" si="1"/>
        <v>3610.6169354838707</v>
      </c>
      <c r="I19" s="46">
        <f t="shared" si="5"/>
        <v>653.55107526881716</v>
      </c>
      <c r="J19" s="46">
        <f t="shared" si="2"/>
        <v>594.3748778041944</v>
      </c>
      <c r="K19" s="46">
        <v>0</v>
      </c>
      <c r="L19" s="62">
        <f t="shared" si="6"/>
        <v>11898.855738594659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</row>
    <row r="20" spans="1:45">
      <c r="C20">
        <v>8</v>
      </c>
      <c r="D20">
        <f t="shared" si="0"/>
        <v>8.6855515712962961E-2</v>
      </c>
      <c r="E20" s="40"/>
      <c r="F20" s="55">
        <f t="shared" si="3"/>
        <v>4682.4820872239434</v>
      </c>
      <c r="G20" s="46">
        <f t="shared" si="4"/>
        <v>2070.9500209392572</v>
      </c>
      <c r="H20" s="46">
        <f t="shared" si="1"/>
        <v>3591.9798387096776</v>
      </c>
      <c r="I20" s="46">
        <f t="shared" si="5"/>
        <v>483.36424731182797</v>
      </c>
      <c r="J20" s="46">
        <f t="shared" si="2"/>
        <v>591.30686413347746</v>
      </c>
      <c r="K20" s="46">
        <v>0</v>
      </c>
      <c r="L20" s="62">
        <f t="shared" si="6"/>
        <v>11420.083058318183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</row>
    <row r="21" spans="1:45">
      <c r="C21">
        <v>9</v>
      </c>
      <c r="D21">
        <f t="shared" si="0"/>
        <v>8.5359678357755514E-2</v>
      </c>
      <c r="E21" s="40"/>
      <c r="F21" s="55">
        <f t="shared" si="3"/>
        <v>4884.2118568042042</v>
      </c>
      <c r="G21" s="46">
        <f t="shared" si="4"/>
        <v>1877.6303324734643</v>
      </c>
      <c r="H21" s="46">
        <f t="shared" si="1"/>
        <v>3647.7888888888888</v>
      </c>
      <c r="I21" s="46">
        <f t="shared" si="5"/>
        <v>542.60277777777776</v>
      </c>
      <c r="J21" s="46">
        <f t="shared" si="2"/>
        <v>600.49407451147113</v>
      </c>
      <c r="K21" s="46">
        <v>0</v>
      </c>
      <c r="L21" s="62">
        <f t="shared" si="6"/>
        <v>11552.727930455807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</row>
    <row r="22" spans="1:45">
      <c r="C22">
        <v>10</v>
      </c>
      <c r="D22">
        <f t="shared" si="0"/>
        <v>7.9797600936886565E-2</v>
      </c>
      <c r="E22" s="40"/>
      <c r="F22" s="55">
        <f t="shared" si="3"/>
        <v>4532.8523789013434</v>
      </c>
      <c r="G22" s="46">
        <f t="shared" si="4"/>
        <v>1162.1616861734683</v>
      </c>
      <c r="H22" s="46">
        <f t="shared" si="1"/>
        <v>3300.0940860215055</v>
      </c>
      <c r="I22" s="46">
        <f t="shared" si="5"/>
        <v>369.34005376344084</v>
      </c>
      <c r="J22" s="46">
        <f t="shared" si="2"/>
        <v>543.25702620084519</v>
      </c>
      <c r="K22" s="46">
        <v>0</v>
      </c>
      <c r="L22" s="62">
        <f t="shared" si="6"/>
        <v>9907.7052310606032</v>
      </c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</row>
    <row r="23" spans="1:45">
      <c r="C23">
        <v>11</v>
      </c>
      <c r="D23">
        <f t="shared" si="0"/>
        <v>8.1300100902801625E-2</v>
      </c>
      <c r="E23" s="40"/>
      <c r="F23" s="55">
        <f t="shared" si="3"/>
        <v>4844.3754420892374</v>
      </c>
      <c r="G23" s="46">
        <f t="shared" si="4"/>
        <v>1193.3319743059751</v>
      </c>
      <c r="H23" s="46">
        <f t="shared" si="1"/>
        <v>3474.3055555555557</v>
      </c>
      <c r="I23" s="46">
        <f t="shared" si="5"/>
        <v>241.3111111111111</v>
      </c>
      <c r="J23" s="46">
        <f t="shared" si="2"/>
        <v>571.93548275456249</v>
      </c>
      <c r="K23" s="46">
        <v>0</v>
      </c>
      <c r="L23" s="62">
        <f t="shared" si="6"/>
        <v>10325.259565816441</v>
      </c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</row>
    <row r="24" spans="1:45" ht="13.8" thickBot="1">
      <c r="C24">
        <v>12</v>
      </c>
      <c r="D24">
        <f t="shared" si="0"/>
        <v>8.2614682746222176E-2</v>
      </c>
      <c r="E24" s="40"/>
      <c r="F24" s="56">
        <f t="shared" si="3"/>
        <v>4377.6353034844651</v>
      </c>
      <c r="G24" s="57">
        <f t="shared" si="4"/>
        <v>1584.5088037693729</v>
      </c>
      <c r="H24" s="57">
        <f t="shared" si="1"/>
        <v>3416.5967741935483</v>
      </c>
      <c r="I24" s="57">
        <f t="shared" si="5"/>
        <v>239.86021505376345</v>
      </c>
      <c r="J24" s="57">
        <f t="shared" si="2"/>
        <v>562.43554119798887</v>
      </c>
      <c r="K24" s="57">
        <v>0</v>
      </c>
      <c r="L24" s="63">
        <f t="shared" si="6"/>
        <v>10181.036637699137</v>
      </c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</row>
    <row r="25" spans="1:45"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</row>
    <row r="26" spans="1:45">
      <c r="E26" s="40"/>
      <c r="F26" s="40"/>
      <c r="G26" s="40"/>
      <c r="H26" s="40"/>
      <c r="I26" s="40"/>
      <c r="J26" s="40"/>
      <c r="L26" s="48"/>
      <c r="M26" s="48"/>
      <c r="N26" s="48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</row>
    <row r="27" spans="1:45">
      <c r="M27" s="50"/>
      <c r="N27" s="50"/>
    </row>
    <row r="28" spans="1:45">
      <c r="A28" s="1" t="s">
        <v>35</v>
      </c>
      <c r="B28" s="1"/>
      <c r="I28" t="s">
        <v>45</v>
      </c>
      <c r="L28" s="49"/>
      <c r="M28" s="49"/>
      <c r="N28" s="50"/>
      <c r="O28" s="40"/>
    </row>
    <row r="29" spans="1:45">
      <c r="B29" t="s">
        <v>42</v>
      </c>
      <c r="E29" s="40"/>
      <c r="F29" s="40"/>
      <c r="G29" s="40">
        <f>SUM(G30:G41)</f>
        <v>2061878</v>
      </c>
      <c r="H29" s="40" t="s">
        <v>41</v>
      </c>
      <c r="I29" s="44">
        <v>13391819</v>
      </c>
      <c r="L29" s="61" t="s">
        <v>54</v>
      </c>
      <c r="M29" s="50"/>
      <c r="N29" s="50"/>
      <c r="O29" s="1" t="s">
        <v>151</v>
      </c>
      <c r="R29" s="1"/>
      <c r="S29" s="1"/>
    </row>
    <row r="30" spans="1:45">
      <c r="B30">
        <v>744</v>
      </c>
      <c r="C30">
        <v>1</v>
      </c>
      <c r="D30">
        <v>1999</v>
      </c>
      <c r="E30" s="40">
        <v>78043</v>
      </c>
      <c r="F30" s="40">
        <v>9682</v>
      </c>
      <c r="G30" s="40">
        <f>E30+F30</f>
        <v>87725</v>
      </c>
      <c r="H30" s="41">
        <f>G30/$G$29</f>
        <v>4.2546164225041441E-2</v>
      </c>
      <c r="I30" s="40">
        <f>$I$29*H30</f>
        <v>569770.5304460302</v>
      </c>
      <c r="L30" s="40">
        <f t="shared" ref="L30:L41" si="7">I30/B30</f>
        <v>765.82060543821262</v>
      </c>
      <c r="M30" s="40"/>
      <c r="N30" s="40"/>
      <c r="O30" s="40">
        <f>1819354314/1000/744</f>
        <v>2445.3687016129034</v>
      </c>
      <c r="P30" s="40"/>
      <c r="R30" s="40"/>
      <c r="S30" s="40"/>
    </row>
    <row r="31" spans="1:45">
      <c r="B31">
        <v>672</v>
      </c>
      <c r="C31">
        <v>2</v>
      </c>
      <c r="D31">
        <v>1999</v>
      </c>
      <c r="E31" s="40">
        <v>77960</v>
      </c>
      <c r="F31" s="40">
        <v>33304</v>
      </c>
      <c r="G31" s="40">
        <f t="shared" ref="G31:G41" si="8">E31+F31</f>
        <v>111264</v>
      </c>
      <c r="H31" s="41">
        <f t="shared" ref="H31:H41" si="9">G31/$G$29</f>
        <v>5.3962455586605999E-2</v>
      </c>
      <c r="I31" s="40">
        <f t="shared" ref="I31:I41" si="10">$I$29*H31</f>
        <v>722655.43801136641</v>
      </c>
      <c r="L31" s="40">
        <f t="shared" si="7"/>
        <v>1075.3801160883429</v>
      </c>
      <c r="M31" s="40"/>
      <c r="N31" s="40"/>
      <c r="O31" s="40">
        <f>1452558673/1000/672</f>
        <v>2161.5456443452381</v>
      </c>
      <c r="P31" s="40"/>
      <c r="R31" s="40"/>
      <c r="S31" s="40"/>
    </row>
    <row r="32" spans="1:45">
      <c r="B32">
        <v>744</v>
      </c>
      <c r="C32">
        <v>3</v>
      </c>
      <c r="D32">
        <v>1999</v>
      </c>
      <c r="E32" s="40">
        <v>97587</v>
      </c>
      <c r="F32" s="40">
        <v>56813</v>
      </c>
      <c r="G32" s="40">
        <f t="shared" si="8"/>
        <v>154400</v>
      </c>
      <c r="H32" s="41">
        <f t="shared" si="9"/>
        <v>7.4883189015062968E-2</v>
      </c>
      <c r="I32" s="40">
        <f t="shared" si="10"/>
        <v>1002822.1134325116</v>
      </c>
      <c r="L32" s="40">
        <f t="shared" si="7"/>
        <v>1347.8791847211178</v>
      </c>
      <c r="M32" s="40"/>
      <c r="N32" s="40"/>
      <c r="O32" s="40">
        <f>1520901371/1000/744</f>
        <v>2044.2222728494623</v>
      </c>
      <c r="P32" s="40"/>
      <c r="R32" s="40"/>
      <c r="S32" s="40"/>
    </row>
    <row r="33" spans="1:19">
      <c r="B33">
        <v>720</v>
      </c>
      <c r="C33">
        <v>4</v>
      </c>
      <c r="D33">
        <v>1999</v>
      </c>
      <c r="E33" s="40">
        <v>86417</v>
      </c>
      <c r="F33" s="40">
        <v>60630</v>
      </c>
      <c r="G33" s="40">
        <f t="shared" si="8"/>
        <v>147047</v>
      </c>
      <c r="H33" s="41">
        <f t="shared" si="9"/>
        <v>7.1317022636644842E-2</v>
      </c>
      <c r="I33" s="40">
        <f t="shared" si="10"/>
        <v>955064.6587688505</v>
      </c>
      <c r="L33" s="40">
        <f t="shared" si="7"/>
        <v>1326.4786927345147</v>
      </c>
      <c r="M33" s="40"/>
      <c r="N33" s="40"/>
      <c r="O33" s="40">
        <f>1571687707/1000/730</f>
        <v>2152.9968589041096</v>
      </c>
      <c r="P33" s="40"/>
      <c r="R33" s="40"/>
      <c r="S33" s="40"/>
    </row>
    <row r="34" spans="1:19">
      <c r="B34">
        <v>744</v>
      </c>
      <c r="C34">
        <v>5</v>
      </c>
      <c r="D34">
        <v>1999</v>
      </c>
      <c r="E34" s="40">
        <v>97111</v>
      </c>
      <c r="F34" s="40">
        <v>102675</v>
      </c>
      <c r="G34" s="40">
        <f t="shared" si="8"/>
        <v>199786</v>
      </c>
      <c r="H34" s="41">
        <f t="shared" si="9"/>
        <v>9.6895160625410426E-2</v>
      </c>
      <c r="I34" s="40">
        <f t="shared" si="10"/>
        <v>1297602.4530714231</v>
      </c>
      <c r="L34" s="40">
        <f t="shared" si="7"/>
        <v>1744.0893186443859</v>
      </c>
      <c r="M34" s="40"/>
      <c r="N34" s="40"/>
      <c r="O34" s="40">
        <f>1627010323/1000/744</f>
        <v>2186.8418319892476</v>
      </c>
      <c r="P34" s="40"/>
      <c r="R34" s="40"/>
      <c r="S34" s="40"/>
    </row>
    <row r="35" spans="1:19">
      <c r="B35">
        <v>720</v>
      </c>
      <c r="C35">
        <v>6</v>
      </c>
      <c r="D35">
        <v>1999</v>
      </c>
      <c r="E35" s="40">
        <v>94500</v>
      </c>
      <c r="F35" s="40">
        <v>149595</v>
      </c>
      <c r="G35" s="40">
        <f t="shared" si="8"/>
        <v>244095</v>
      </c>
      <c r="H35" s="41">
        <f t="shared" si="9"/>
        <v>0.11838479289269298</v>
      </c>
      <c r="I35" s="40">
        <f t="shared" si="10"/>
        <v>1585387.7187714307</v>
      </c>
      <c r="L35" s="40">
        <f t="shared" si="7"/>
        <v>2201.9273871825426</v>
      </c>
      <c r="M35" s="40"/>
      <c r="N35" s="40"/>
      <c r="O35" s="40">
        <f>2010453683/1000/730</f>
        <v>2754.0461410958906</v>
      </c>
      <c r="P35" s="40"/>
      <c r="R35" s="40"/>
      <c r="S35" s="40"/>
    </row>
    <row r="36" spans="1:19">
      <c r="B36">
        <v>744</v>
      </c>
      <c r="C36">
        <v>7</v>
      </c>
      <c r="D36">
        <v>1999</v>
      </c>
      <c r="E36" s="40">
        <v>89852</v>
      </c>
      <c r="F36" s="40">
        <v>135417</v>
      </c>
      <c r="G36" s="40">
        <f t="shared" si="8"/>
        <v>225269</v>
      </c>
      <c r="H36" s="41">
        <f t="shared" si="9"/>
        <v>0.10925428177612836</v>
      </c>
      <c r="I36" s="40">
        <f t="shared" si="10"/>
        <v>1463113.5665209095</v>
      </c>
      <c r="L36" s="40">
        <f t="shared" si="7"/>
        <v>1966.5504926356311</v>
      </c>
      <c r="M36" s="40"/>
      <c r="N36" s="40"/>
      <c r="O36" s="40">
        <f>1924528504/1000/744</f>
        <v>2586.7318602150535</v>
      </c>
      <c r="P36" s="40"/>
      <c r="R36" s="40"/>
      <c r="S36" s="40"/>
    </row>
    <row r="37" spans="1:19">
      <c r="B37">
        <v>744</v>
      </c>
      <c r="C37">
        <v>8</v>
      </c>
      <c r="D37">
        <v>1999</v>
      </c>
      <c r="E37" s="40">
        <v>91255</v>
      </c>
      <c r="F37" s="40">
        <v>145973</v>
      </c>
      <c r="G37" s="40">
        <f t="shared" si="8"/>
        <v>237228</v>
      </c>
      <c r="H37" s="41">
        <f t="shared" si="9"/>
        <v>0.1150543339615632</v>
      </c>
      <c r="I37" s="40">
        <f t="shared" si="10"/>
        <v>1540786.8155788074</v>
      </c>
      <c r="L37" s="40">
        <f t="shared" si="7"/>
        <v>2070.9500209392572</v>
      </c>
      <c r="M37" s="40"/>
      <c r="N37" s="40"/>
      <c r="O37" s="40">
        <f>1642967028/1000/744</f>
        <v>2208.289016129032</v>
      </c>
      <c r="P37" s="40"/>
      <c r="R37" s="40"/>
      <c r="S37" s="40"/>
    </row>
    <row r="38" spans="1:19">
      <c r="B38">
        <v>720</v>
      </c>
      <c r="C38">
        <v>9</v>
      </c>
      <c r="D38">
        <v>1999</v>
      </c>
      <c r="E38" s="40">
        <v>54780</v>
      </c>
      <c r="F38" s="40">
        <v>153365</v>
      </c>
      <c r="G38" s="40">
        <f t="shared" si="8"/>
        <v>208145</v>
      </c>
      <c r="H38" s="41">
        <f t="shared" si="9"/>
        <v>0.10094923171982047</v>
      </c>
      <c r="I38" s="40">
        <f t="shared" si="10"/>
        <v>1351893.8393808943</v>
      </c>
      <c r="L38" s="40">
        <f t="shared" si="7"/>
        <v>1877.6303324734643</v>
      </c>
      <c r="M38" s="40"/>
      <c r="N38" s="40"/>
      <c r="O38" s="40">
        <f>1731251160/1000/730</f>
        <v>2371.5769315068492</v>
      </c>
      <c r="P38" s="40"/>
      <c r="R38" s="40"/>
      <c r="S38" s="40"/>
    </row>
    <row r="39" spans="1:19">
      <c r="B39">
        <v>744</v>
      </c>
      <c r="C39">
        <v>10</v>
      </c>
      <c r="D39">
        <v>1999</v>
      </c>
      <c r="E39" s="40">
        <v>54522</v>
      </c>
      <c r="F39" s="40">
        <v>78604</v>
      </c>
      <c r="G39" s="40">
        <f t="shared" si="8"/>
        <v>133126</v>
      </c>
      <c r="H39" s="41">
        <f t="shared" si="9"/>
        <v>6.4565410756601507E-2</v>
      </c>
      <c r="I39" s="40">
        <f t="shared" si="10"/>
        <v>864648.29451306048</v>
      </c>
      <c r="L39" s="40">
        <f t="shared" si="7"/>
        <v>1162.1616861734683</v>
      </c>
      <c r="M39" s="40"/>
      <c r="N39" s="40"/>
      <c r="O39" s="40">
        <f>1681226658/1000/744</f>
        <v>2259.7132500000002</v>
      </c>
      <c r="P39" s="40"/>
      <c r="R39" s="40"/>
      <c r="S39" s="40"/>
    </row>
    <row r="40" spans="1:19">
      <c r="B40">
        <v>720</v>
      </c>
      <c r="C40">
        <v>11</v>
      </c>
      <c r="D40">
        <v>1998</v>
      </c>
      <c r="E40" s="40">
        <v>55921</v>
      </c>
      <c r="F40" s="40">
        <v>76366</v>
      </c>
      <c r="G40" s="40">
        <f t="shared" si="8"/>
        <v>132287</v>
      </c>
      <c r="H40" s="41">
        <f t="shared" si="9"/>
        <v>6.4158500163443224E-2</v>
      </c>
      <c r="I40" s="40">
        <f t="shared" si="10"/>
        <v>859199.02150030213</v>
      </c>
      <c r="L40" s="40">
        <f t="shared" si="7"/>
        <v>1193.3319743059751</v>
      </c>
      <c r="M40" s="40"/>
      <c r="N40" s="40"/>
      <c r="O40" s="40">
        <f>1789403478/1000/730</f>
        <v>2451.2376410958905</v>
      </c>
      <c r="P40" s="40"/>
      <c r="R40" s="40"/>
      <c r="S40" s="40"/>
    </row>
    <row r="41" spans="1:19">
      <c r="B41">
        <v>744</v>
      </c>
      <c r="C41">
        <v>12</v>
      </c>
      <c r="D41">
        <v>1998</v>
      </c>
      <c r="E41" s="40">
        <v>82569</v>
      </c>
      <c r="F41" s="40">
        <v>98937</v>
      </c>
      <c r="G41" s="40">
        <f t="shared" si="8"/>
        <v>181506</v>
      </c>
      <c r="H41" s="41">
        <f t="shared" si="9"/>
        <v>8.8029456640984577E-2</v>
      </c>
      <c r="I41" s="40">
        <f t="shared" si="10"/>
        <v>1178874.5500044134</v>
      </c>
      <c r="L41" s="40">
        <f t="shared" si="7"/>
        <v>1584.5088037693729</v>
      </c>
      <c r="M41" s="40"/>
      <c r="N41" s="40"/>
      <c r="O41" s="40">
        <f>1506040446/1000/744</f>
        <v>2024.2479112903225</v>
      </c>
      <c r="P41" s="40"/>
      <c r="R41" s="40"/>
      <c r="S41" s="40"/>
    </row>
    <row r="45" spans="1:19">
      <c r="A45" s="1" t="s">
        <v>36</v>
      </c>
      <c r="B45" s="1"/>
      <c r="K45" s="1" t="s">
        <v>54</v>
      </c>
    </row>
    <row r="46" spans="1:19">
      <c r="E46" s="39" t="s">
        <v>44</v>
      </c>
      <c r="F46" s="39" t="s">
        <v>37</v>
      </c>
      <c r="G46" s="39" t="s">
        <v>28</v>
      </c>
      <c r="H46" s="39" t="s">
        <v>30</v>
      </c>
      <c r="I46" s="39" t="s">
        <v>38</v>
      </c>
      <c r="J46" s="39"/>
      <c r="K46" s="1" t="s">
        <v>28</v>
      </c>
      <c r="L46" s="1" t="s">
        <v>48</v>
      </c>
      <c r="N46" s="1" t="s">
        <v>47</v>
      </c>
    </row>
    <row r="47" spans="1:19">
      <c r="B47">
        <v>744</v>
      </c>
      <c r="C47">
        <v>1</v>
      </c>
      <c r="D47">
        <v>2000</v>
      </c>
      <c r="E47" s="40">
        <v>954054</v>
      </c>
      <c r="F47" s="40">
        <v>1626323</v>
      </c>
      <c r="G47" s="40">
        <v>106282</v>
      </c>
      <c r="H47" s="40">
        <v>2357</v>
      </c>
      <c r="I47" s="40">
        <f>SUM(E47:H47)</f>
        <v>2689016</v>
      </c>
      <c r="J47" s="40"/>
      <c r="K47" s="40">
        <f>G47/B47</f>
        <v>142.8521505376344</v>
      </c>
      <c r="L47" s="40">
        <f>(I47-G47)/B47</f>
        <v>3471.4166666666665</v>
      </c>
      <c r="N47">
        <f t="shared" ref="N47:N58" si="11">(E47+F47+H47)/($E$59+$F$59+$H$59)</f>
        <v>8.3940249772175277E-2</v>
      </c>
    </row>
    <row r="48" spans="1:19">
      <c r="B48">
        <v>696</v>
      </c>
      <c r="C48">
        <v>2</v>
      </c>
      <c r="D48">
        <v>2000</v>
      </c>
      <c r="E48" s="40">
        <v>929842</v>
      </c>
      <c r="F48" s="40">
        <v>1574266</v>
      </c>
      <c r="G48" s="40">
        <v>164258</v>
      </c>
      <c r="H48" s="40">
        <v>2679</v>
      </c>
      <c r="I48" s="40">
        <f t="shared" ref="I48:I58" si="12">SUM(E48:H48)</f>
        <v>2671045</v>
      </c>
      <c r="J48" s="40"/>
      <c r="K48" s="40">
        <f t="shared" ref="K48:K58" si="13">G48/B48</f>
        <v>236.0028735632184</v>
      </c>
      <c r="L48" s="40">
        <f t="shared" ref="L48:L58" si="14">(I48-G48)/B48</f>
        <v>3601.7054597701149</v>
      </c>
      <c r="N48">
        <f t="shared" si="11"/>
        <v>8.1471931257977762E-2</v>
      </c>
    </row>
    <row r="49" spans="2:14">
      <c r="B49">
        <v>744</v>
      </c>
      <c r="C49">
        <v>3</v>
      </c>
      <c r="D49">
        <v>2000</v>
      </c>
      <c r="E49" s="40">
        <v>936421</v>
      </c>
      <c r="F49" s="40">
        <v>1684376</v>
      </c>
      <c r="G49" s="40">
        <v>461761</v>
      </c>
      <c r="H49" s="40">
        <v>1921</v>
      </c>
      <c r="I49" s="40">
        <f t="shared" si="12"/>
        <v>3084479</v>
      </c>
      <c r="J49" s="40"/>
      <c r="K49" s="40">
        <f t="shared" si="13"/>
        <v>620.64650537634407</v>
      </c>
      <c r="L49" s="40">
        <f t="shared" si="14"/>
        <v>3525.1586021505377</v>
      </c>
      <c r="N49">
        <f t="shared" si="11"/>
        <v>8.5239751365018615E-2</v>
      </c>
    </row>
    <row r="50" spans="2:14">
      <c r="B50">
        <v>720</v>
      </c>
      <c r="C50">
        <v>4</v>
      </c>
      <c r="D50">
        <v>2000</v>
      </c>
      <c r="E50" s="43">
        <f>(E49+E51)/2</f>
        <v>848999.5</v>
      </c>
      <c r="F50" s="43">
        <f>(F49+F51)/2</f>
        <v>1670285</v>
      </c>
      <c r="G50" s="43">
        <f>(G49+G51)/2</f>
        <v>584342</v>
      </c>
      <c r="H50" s="43">
        <f>(H49+H51)/2</f>
        <v>2190</v>
      </c>
      <c r="I50" s="43">
        <f t="shared" si="12"/>
        <v>3105816.5</v>
      </c>
      <c r="J50" s="43"/>
      <c r="K50" s="40">
        <f t="shared" si="13"/>
        <v>811.58611111111111</v>
      </c>
      <c r="L50" s="40">
        <f t="shared" si="14"/>
        <v>3502.0479166666669</v>
      </c>
      <c r="N50">
        <f t="shared" si="11"/>
        <v>8.1949282939772647E-2</v>
      </c>
    </row>
    <row r="51" spans="2:14">
      <c r="B51">
        <v>744</v>
      </c>
      <c r="C51">
        <v>5</v>
      </c>
      <c r="D51">
        <v>2000</v>
      </c>
      <c r="E51" s="40">
        <v>761578</v>
      </c>
      <c r="F51" s="40">
        <v>1656194</v>
      </c>
      <c r="G51" s="40">
        <v>706923</v>
      </c>
      <c r="H51" s="40">
        <v>2459</v>
      </c>
      <c r="I51" s="40">
        <f t="shared" si="12"/>
        <v>3127154</v>
      </c>
      <c r="J51" s="40"/>
      <c r="K51" s="40">
        <f t="shared" si="13"/>
        <v>950.16532258064512</v>
      </c>
      <c r="L51" s="40">
        <f t="shared" si="14"/>
        <v>3252.9986559139784</v>
      </c>
      <c r="N51">
        <f t="shared" si="11"/>
        <v>7.8658814514526679E-2</v>
      </c>
    </row>
    <row r="52" spans="2:14">
      <c r="B52">
        <v>720</v>
      </c>
      <c r="C52">
        <v>6</v>
      </c>
      <c r="D52">
        <v>2000</v>
      </c>
      <c r="E52" s="40">
        <v>1006842</v>
      </c>
      <c r="F52" s="40">
        <v>1621536</v>
      </c>
      <c r="G52" s="40">
        <v>689069</v>
      </c>
      <c r="H52" s="40">
        <v>2539</v>
      </c>
      <c r="I52" s="40">
        <f t="shared" si="12"/>
        <v>3319986</v>
      </c>
      <c r="J52" s="40"/>
      <c r="K52" s="40">
        <f t="shared" si="13"/>
        <v>957.04027777777776</v>
      </c>
      <c r="L52" s="40">
        <f t="shared" si="14"/>
        <v>3654.0513888888891</v>
      </c>
      <c r="N52">
        <f t="shared" si="11"/>
        <v>8.550622329278279E-2</v>
      </c>
    </row>
    <row r="53" spans="2:14">
      <c r="B53">
        <v>744</v>
      </c>
      <c r="C53">
        <v>7</v>
      </c>
      <c r="D53">
        <v>2000</v>
      </c>
      <c r="E53" s="40">
        <v>1010592</v>
      </c>
      <c r="F53" s="40">
        <v>1672852</v>
      </c>
      <c r="G53" s="40">
        <v>486242</v>
      </c>
      <c r="H53" s="40">
        <v>2855</v>
      </c>
      <c r="I53" s="40">
        <f t="shared" si="12"/>
        <v>3172541</v>
      </c>
      <c r="J53" s="40"/>
      <c r="K53" s="40">
        <f t="shared" si="13"/>
        <v>653.55107526881716</v>
      </c>
      <c r="L53" s="40">
        <f t="shared" si="14"/>
        <v>3610.6169354838707</v>
      </c>
      <c r="N53">
        <f t="shared" si="11"/>
        <v>8.7306168201117376E-2</v>
      </c>
    </row>
    <row r="54" spans="2:14">
      <c r="B54">
        <v>744</v>
      </c>
      <c r="C54">
        <v>8</v>
      </c>
      <c r="D54">
        <v>2000</v>
      </c>
      <c r="E54" s="40">
        <v>1013320</v>
      </c>
      <c r="F54" s="40">
        <v>1656193</v>
      </c>
      <c r="G54" s="40">
        <v>359623</v>
      </c>
      <c r="H54" s="40">
        <v>2920</v>
      </c>
      <c r="I54" s="40">
        <f t="shared" si="12"/>
        <v>3032056</v>
      </c>
      <c r="J54" s="40"/>
      <c r="K54" s="40">
        <f t="shared" si="13"/>
        <v>483.36424731182797</v>
      </c>
      <c r="L54" s="40">
        <f t="shared" si="14"/>
        <v>3591.9798387096776</v>
      </c>
      <c r="N54">
        <f t="shared" si="11"/>
        <v>8.6855515712962961E-2</v>
      </c>
    </row>
    <row r="55" spans="2:14">
      <c r="B55">
        <v>720</v>
      </c>
      <c r="C55">
        <v>9</v>
      </c>
      <c r="D55">
        <v>1999</v>
      </c>
      <c r="E55" s="40">
        <f>994130</f>
        <v>994130</v>
      </c>
      <c r="F55" s="40">
        <v>1629816</v>
      </c>
      <c r="G55" s="40">
        <v>390674</v>
      </c>
      <c r="H55" s="40">
        <v>2462</v>
      </c>
      <c r="I55" s="40">
        <f t="shared" si="12"/>
        <v>3017082</v>
      </c>
      <c r="J55" s="40"/>
      <c r="K55" s="40">
        <f t="shared" si="13"/>
        <v>542.60277777777776</v>
      </c>
      <c r="L55" s="40">
        <f t="shared" si="14"/>
        <v>3647.7888888888888</v>
      </c>
      <c r="N55">
        <f t="shared" si="11"/>
        <v>8.5359678357755514E-2</v>
      </c>
    </row>
    <row r="56" spans="2:14">
      <c r="B56">
        <v>744</v>
      </c>
      <c r="C56">
        <v>10</v>
      </c>
      <c r="D56">
        <v>1999</v>
      </c>
      <c r="E56" s="40">
        <v>913278</v>
      </c>
      <c r="F56" s="40">
        <v>1539553</v>
      </c>
      <c r="G56" s="40">
        <v>274789</v>
      </c>
      <c r="H56" s="40">
        <v>2439</v>
      </c>
      <c r="I56" s="40">
        <f t="shared" si="12"/>
        <v>2730059</v>
      </c>
      <c r="J56" s="40"/>
      <c r="K56" s="40">
        <f t="shared" si="13"/>
        <v>369.34005376344084</v>
      </c>
      <c r="L56" s="40">
        <f t="shared" si="14"/>
        <v>3300.0940860215055</v>
      </c>
      <c r="N56">
        <f t="shared" si="11"/>
        <v>7.9797600936886565E-2</v>
      </c>
    </row>
    <row r="57" spans="2:14">
      <c r="B57">
        <v>720</v>
      </c>
      <c r="C57">
        <v>11</v>
      </c>
      <c r="D57">
        <v>1999</v>
      </c>
      <c r="E57" s="40">
        <v>914420</v>
      </c>
      <c r="F57" s="40">
        <v>1584834</v>
      </c>
      <c r="G57" s="40">
        <v>173744</v>
      </c>
      <c r="H57" s="40">
        <v>2246</v>
      </c>
      <c r="I57" s="40">
        <f t="shared" si="12"/>
        <v>2675244</v>
      </c>
      <c r="J57" s="40"/>
      <c r="K57" s="40">
        <f t="shared" si="13"/>
        <v>241.3111111111111</v>
      </c>
      <c r="L57" s="40">
        <f t="shared" si="14"/>
        <v>3474.3055555555557</v>
      </c>
      <c r="N57">
        <f t="shared" si="11"/>
        <v>8.1300100902801625E-2</v>
      </c>
    </row>
    <row r="58" spans="2:14">
      <c r="B58">
        <v>744</v>
      </c>
      <c r="C58">
        <v>12</v>
      </c>
      <c r="D58">
        <v>1999</v>
      </c>
      <c r="E58" s="42">
        <v>860968</v>
      </c>
      <c r="F58" s="42">
        <v>1678771</v>
      </c>
      <c r="G58" s="42">
        <v>178456</v>
      </c>
      <c r="H58" s="42">
        <v>2209</v>
      </c>
      <c r="I58" s="42">
        <f t="shared" si="12"/>
        <v>2720404</v>
      </c>
      <c r="J58" s="46"/>
      <c r="K58" s="40">
        <f t="shared" si="13"/>
        <v>239.86021505376345</v>
      </c>
      <c r="L58" s="40">
        <f t="shared" si="14"/>
        <v>3416.5967741935483</v>
      </c>
      <c r="N58">
        <f t="shared" si="11"/>
        <v>8.2614682746222176E-2</v>
      </c>
    </row>
    <row r="59" spans="2:14">
      <c r="E59" s="40">
        <f>SUM(E47:E58)</f>
        <v>11144444.5</v>
      </c>
      <c r="F59" s="40">
        <f>SUM(F47:F58)</f>
        <v>19594999</v>
      </c>
      <c r="G59" s="40">
        <f>SUM(G47:G58)</f>
        <v>4576163</v>
      </c>
      <c r="H59" s="40">
        <f>SUM(H47:H58)</f>
        <v>29276</v>
      </c>
      <c r="I59" s="40">
        <f>SUM(I47:I58)</f>
        <v>35344882.5</v>
      </c>
      <c r="J59" s="46"/>
      <c r="L59" s="40"/>
    </row>
    <row r="60" spans="2:14">
      <c r="J60" s="47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SP-15</vt:lpstr>
      <vt:lpstr>NP-15</vt:lpstr>
      <vt:lpstr>CALC</vt:lpstr>
      <vt:lpstr>PeakMonthlyAvg</vt:lpstr>
      <vt:lpstr>OffPeakMonthlyAvg</vt:lpstr>
      <vt:lpstr>graphs</vt:lpstr>
      <vt:lpstr>DailyAvg</vt:lpstr>
      <vt:lpstr>_udcgen1999</vt:lpstr>
      <vt:lpstr>printrange</vt:lpstr>
    </vt:vector>
  </TitlesOfParts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Havlíček Jan</cp:lastModifiedBy>
  <cp:lastPrinted>2000-12-08T03:21:07Z</cp:lastPrinted>
  <dcterms:created xsi:type="dcterms:W3CDTF">2000-12-05T00:57:24Z</dcterms:created>
  <dcterms:modified xsi:type="dcterms:W3CDTF">2023-09-10T12:22:39Z</dcterms:modified>
</cp:coreProperties>
</file>