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Balance Sheet" sheetId="1" r:id="rId1"/>
    <sheet name="Income Statement" sheetId="2" r:id="rId2"/>
    <sheet name="sheet 3" sheetId="3" r:id="rId3"/>
  </sheets>
  <definedNames>
    <definedName name="_xlnm.Print_Area" localSheetId="0">'Balance Sheet'!$A$1:$K$82</definedName>
  </definedNames>
  <calcPr calcId="92512"/>
</workbook>
</file>

<file path=xl/calcChain.xml><?xml version="1.0" encoding="utf-8"?>
<calcChain xmlns="http://schemas.openxmlformats.org/spreadsheetml/2006/main">
  <c r="I9" i="1" l="1"/>
  <c r="K9" i="1"/>
  <c r="I10" i="1"/>
  <c r="K10" i="1"/>
  <c r="I11" i="1"/>
  <c r="K11" i="1"/>
  <c r="I12" i="1"/>
  <c r="K12" i="1"/>
  <c r="F13" i="1"/>
  <c r="G13" i="1"/>
  <c r="I13" i="1"/>
  <c r="K13" i="1"/>
  <c r="I15" i="1"/>
  <c r="K15" i="1"/>
  <c r="I16" i="1"/>
  <c r="K16" i="1"/>
  <c r="I17" i="1"/>
  <c r="K17" i="1"/>
  <c r="F18" i="1"/>
  <c r="G18" i="1"/>
  <c r="I18" i="1"/>
  <c r="K18" i="1"/>
  <c r="F23" i="1"/>
  <c r="G23" i="1"/>
  <c r="I23" i="1"/>
  <c r="K23" i="1"/>
  <c r="I25" i="1"/>
  <c r="I26" i="1"/>
  <c r="I29" i="1"/>
  <c r="K29" i="1"/>
  <c r="I30" i="1"/>
  <c r="K30" i="1"/>
  <c r="F31" i="1"/>
  <c r="G31" i="1"/>
  <c r="I31" i="1"/>
  <c r="K31" i="1"/>
  <c r="I33" i="1"/>
  <c r="K33" i="1"/>
  <c r="I34" i="1"/>
  <c r="K34" i="1"/>
  <c r="F35" i="1"/>
  <c r="G35" i="1"/>
  <c r="I35" i="1"/>
  <c r="K35" i="1"/>
  <c r="F37" i="1"/>
  <c r="G37" i="1"/>
  <c r="I37" i="1"/>
  <c r="K37" i="1"/>
  <c r="I40" i="1"/>
  <c r="K40" i="1"/>
  <c r="I41" i="1"/>
  <c r="K41" i="1"/>
  <c r="I42" i="1"/>
  <c r="K42" i="1"/>
  <c r="I43" i="1"/>
  <c r="K43" i="1"/>
  <c r="F45" i="1"/>
  <c r="G45" i="1"/>
  <c r="I45" i="1"/>
  <c r="K45" i="1"/>
  <c r="F47" i="1"/>
  <c r="G47" i="1"/>
  <c r="I47" i="1"/>
  <c r="K47" i="1"/>
  <c r="F55" i="1"/>
  <c r="G55" i="1"/>
  <c r="I55" i="1"/>
  <c r="K55" i="1"/>
  <c r="F56" i="1"/>
  <c r="G56" i="1"/>
  <c r="I56" i="1"/>
  <c r="K56" i="1"/>
  <c r="F60" i="1"/>
  <c r="G60" i="1"/>
  <c r="I60" i="1"/>
  <c r="K60" i="1"/>
  <c r="F63" i="1"/>
  <c r="G63" i="1"/>
  <c r="I63" i="1"/>
  <c r="K63" i="1"/>
  <c r="F64" i="1"/>
  <c r="G64" i="1"/>
  <c r="I64" i="1"/>
  <c r="K64" i="1"/>
  <c r="E70" i="1"/>
  <c r="E72" i="1"/>
  <c r="E76" i="1"/>
  <c r="E78" i="1"/>
  <c r="E79" i="1"/>
  <c r="I8" i="2"/>
  <c r="K8" i="2"/>
  <c r="I10" i="2"/>
  <c r="K10" i="2"/>
  <c r="E12" i="2"/>
  <c r="G12" i="2"/>
  <c r="I12" i="2"/>
  <c r="K12" i="2"/>
  <c r="I14" i="2"/>
  <c r="K14" i="2"/>
  <c r="I16" i="2"/>
  <c r="K16" i="2"/>
  <c r="E25" i="2"/>
  <c r="G25" i="2"/>
  <c r="I25" i="2"/>
  <c r="K25" i="2"/>
  <c r="E27" i="2"/>
  <c r="G27" i="2"/>
  <c r="I27" i="2"/>
  <c r="K27" i="2"/>
  <c r="E29" i="2"/>
  <c r="G29" i="2"/>
  <c r="I29" i="2"/>
  <c r="K29" i="2"/>
  <c r="E32" i="2"/>
  <c r="G32" i="2"/>
  <c r="I32" i="2"/>
  <c r="K32" i="2"/>
  <c r="E42" i="2"/>
  <c r="G42" i="2"/>
  <c r="I42" i="2"/>
  <c r="K42" i="2"/>
  <c r="I47" i="2"/>
  <c r="E49" i="2"/>
  <c r="G49" i="2"/>
  <c r="I49" i="2"/>
  <c r="K49" i="2"/>
</calcChain>
</file>

<file path=xl/sharedStrings.xml><?xml version="1.0" encoding="utf-8"?>
<sst xmlns="http://schemas.openxmlformats.org/spreadsheetml/2006/main" count="97" uniqueCount="88">
  <si>
    <t>Current Assets</t>
  </si>
  <si>
    <t xml:space="preserve">   Cash &amp; cash equivalents</t>
  </si>
  <si>
    <t xml:space="preserve">   Receivables</t>
  </si>
  <si>
    <t xml:space="preserve">   Inventories</t>
  </si>
  <si>
    <t xml:space="preserve">   Other current assets</t>
  </si>
  <si>
    <t>PP&amp;E</t>
  </si>
  <si>
    <t>Investment</t>
  </si>
  <si>
    <t>Other assets</t>
  </si>
  <si>
    <t>Total noncurrent assets</t>
  </si>
  <si>
    <t>Total Assets</t>
  </si>
  <si>
    <t>Current liabilities:</t>
  </si>
  <si>
    <t xml:space="preserve">   Accounts payable</t>
  </si>
  <si>
    <t>AT&amp;T</t>
  </si>
  <si>
    <t>NCR</t>
  </si>
  <si>
    <t>Purchase</t>
  </si>
  <si>
    <t>Method</t>
  </si>
  <si>
    <t xml:space="preserve">Pooling </t>
  </si>
  <si>
    <t>AT&amp;T and NCR Consolidated</t>
  </si>
  <si>
    <t>Total current assets</t>
  </si>
  <si>
    <t xml:space="preserve">   Other current liabilities</t>
  </si>
  <si>
    <t>Total current liabilities</t>
  </si>
  <si>
    <t>Long-term debt</t>
  </si>
  <si>
    <t>Other liabilities</t>
  </si>
  <si>
    <t>Total noncurrent liabilities</t>
  </si>
  <si>
    <t>Total liabilities</t>
  </si>
  <si>
    <t>Shareholders' equity</t>
  </si>
  <si>
    <t xml:space="preserve">   Common stock</t>
  </si>
  <si>
    <t xml:space="preserve">   Additional paid-in capital</t>
  </si>
  <si>
    <t xml:space="preserve">   Guaranteed ESOP obligation</t>
  </si>
  <si>
    <t xml:space="preserve">   Retained earnings</t>
  </si>
  <si>
    <t>Total shareholders' equity</t>
  </si>
  <si>
    <t>Total liabilities and shareholders' equity</t>
  </si>
  <si>
    <t>AT&amp;T price range forecast</t>
  </si>
  <si>
    <t>$34.125-$40.625</t>
  </si>
  <si>
    <t>Purchase price ($billions)</t>
  </si>
  <si>
    <t>Average of per share price forecast</t>
  </si>
  <si>
    <t>Shares issued to raise purchase amount</t>
  </si>
  <si>
    <t>AT&amp;T common stock (millions)</t>
  </si>
  <si>
    <t>Common shares outstanding (millions)</t>
  </si>
  <si>
    <t>Imputed par value per share</t>
  </si>
  <si>
    <t>Incremental common stock from issuance</t>
  </si>
  <si>
    <t>AT&amp;T shares outstanding after pooling</t>
  </si>
  <si>
    <t xml:space="preserve">   fair market valuation (1)</t>
  </si>
  <si>
    <t>BALANCE SHEET</t>
  </si>
  <si>
    <t>Question #2</t>
  </si>
  <si>
    <t>Total sales and revenues</t>
  </si>
  <si>
    <t>Pooling</t>
  </si>
  <si>
    <t>(All figures in $millions)</t>
  </si>
  <si>
    <t>Total Costs and expenses</t>
  </si>
  <si>
    <t>Operating Income</t>
  </si>
  <si>
    <t>Other income or loss</t>
  </si>
  <si>
    <t>Interest expenses</t>
  </si>
  <si>
    <t>Income before income taxes</t>
  </si>
  <si>
    <t>Income tax (35.3% for AT&amp;T; 43.2% for NCR)</t>
  </si>
  <si>
    <t>Net income</t>
  </si>
  <si>
    <t>Net Income</t>
  </si>
  <si>
    <t>Net cash from operating activities</t>
  </si>
  <si>
    <t>Incremental adjustments used to reconcile net</t>
  </si>
  <si>
    <t>income to net cash provided by operations</t>
  </si>
  <si>
    <t xml:space="preserve">   Total liabilities/shareholders' equity</t>
  </si>
  <si>
    <t xml:space="preserve">   Long-term debt/shareholders' equity</t>
  </si>
  <si>
    <t>Debt to equity ratios</t>
  </si>
  <si>
    <t>Return on Assets</t>
  </si>
  <si>
    <t xml:space="preserve">   Net income</t>
  </si>
  <si>
    <t>Return on equity</t>
  </si>
  <si>
    <t xml:space="preserve">   Net income/shareholders' equity</t>
  </si>
  <si>
    <t xml:space="preserve">   Net income/total assets</t>
  </si>
  <si>
    <t>(3) Assumes that AT&amp;T finances the acquisition under the purchase method by issuing stock</t>
  </si>
  <si>
    <t>Increase in asset value due to revaluation (2)</t>
  </si>
  <si>
    <t>Total assets including increase in value of assets</t>
  </si>
  <si>
    <t xml:space="preserve">  </t>
  </si>
  <si>
    <t>Goodwill (1)</t>
  </si>
  <si>
    <t>Amortization of goodwill</t>
  </si>
  <si>
    <t xml:space="preserve">Amortization of extra depreciation due to </t>
  </si>
  <si>
    <t>(1) Assumes that goodwill is amortized over 40 years and extra depreciation is amortized over 10 years.</t>
  </si>
  <si>
    <t xml:space="preserve">     Calculation for goodwill = $5.6 billion/40 years = $140 million.</t>
  </si>
  <si>
    <t xml:space="preserve">     Calculation for extra depreciation = $90 million/10 years = $9 million.</t>
  </si>
  <si>
    <t>($ millions)</t>
  </si>
  <si>
    <t>Amortization of extra depreciation</t>
  </si>
  <si>
    <t xml:space="preserve">   Good will and extra depreciation expense</t>
  </si>
  <si>
    <t>(1) $5.6 billion figure for goodwill comes from exhibit 7 (article from LA Times).</t>
  </si>
  <si>
    <t>(2) Increase imputed from difference between total liabilities and SE and Total Assets under purchase method (54,012 - 53,922 = 90)</t>
  </si>
  <si>
    <t>FINANCIAL RATIOS</t>
  </si>
  <si>
    <r>
      <t xml:space="preserve">  </t>
    </r>
    <r>
      <rPr>
        <b/>
        <i/>
        <sz val="11"/>
        <rFont val="Times New Roman"/>
        <family val="1"/>
      </rPr>
      <t xml:space="preserve"> from AT&amp;T stock issuance for acquisition under pooling</t>
    </r>
  </si>
  <si>
    <t xml:space="preserve">Worksheet to calculate contributed capital and paid-in capital </t>
  </si>
  <si>
    <t>INCOME STATEMENT</t>
  </si>
  <si>
    <t>STATEMENT OF CASH FLOWS</t>
  </si>
  <si>
    <t>Earnings per share ($/share)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</si>
</sst>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2" fillId="0" borderId="3" xfId="1" applyNumberFormat="1" applyFont="1" applyBorder="1"/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2" fillId="0" borderId="0" xfId="0" applyNumberFormat="1" applyFont="1" applyBorder="1"/>
    <xf numFmtId="44" fontId="2" fillId="0" borderId="0" xfId="2" applyFont="1"/>
    <xf numFmtId="3" fontId="2" fillId="0" borderId="1" xfId="0" applyNumberFormat="1" applyFont="1" applyBorder="1"/>
    <xf numFmtId="0" fontId="3" fillId="0" borderId="4" xfId="0" applyFon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44" fontId="2" fillId="0" borderId="0" xfId="2" applyFont="1" applyBorder="1"/>
    <xf numFmtId="167" fontId="2" fillId="0" borderId="0" xfId="2" applyNumberFormat="1" applyFont="1" applyBorder="1"/>
    <xf numFmtId="44" fontId="2" fillId="0" borderId="0" xfId="2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" xfId="0" applyFont="1" applyBorder="1"/>
    <xf numFmtId="0" fontId="2" fillId="0" borderId="0" xfId="0" quotePrefix="1" applyFont="1"/>
    <xf numFmtId="0" fontId="2" fillId="0" borderId="1" xfId="0" quotePrefix="1" applyFont="1" applyBorder="1"/>
    <xf numFmtId="165" fontId="0" fillId="0" borderId="0" xfId="0" applyNumberFormat="1"/>
    <xf numFmtId="165" fontId="2" fillId="0" borderId="0" xfId="0" quotePrefix="1" applyNumberFormat="1" applyFont="1"/>
    <xf numFmtId="2" fontId="2" fillId="0" borderId="0" xfId="0" applyNumberFormat="1" applyFont="1" applyBorder="1"/>
    <xf numFmtId="10" fontId="2" fillId="0" borderId="0" xfId="3" applyNumberFormat="1" applyFont="1" applyBorder="1"/>
    <xf numFmtId="2" fontId="2" fillId="0" borderId="8" xfId="0" applyNumberFormat="1" applyFont="1" applyBorder="1"/>
    <xf numFmtId="165" fontId="2" fillId="0" borderId="8" xfId="1" applyNumberFormat="1" applyFont="1" applyBorder="1"/>
    <xf numFmtId="10" fontId="2" fillId="0" borderId="8" xfId="3" applyNumberFormat="1" applyFont="1" applyBorder="1"/>
    <xf numFmtId="0" fontId="2" fillId="0" borderId="6" xfId="0" applyFont="1" applyBorder="1"/>
    <xf numFmtId="0" fontId="3" fillId="0" borderId="7" xfId="0" applyFont="1" applyBorder="1"/>
    <xf numFmtId="10" fontId="2" fillId="0" borderId="1" xfId="3" applyNumberFormat="1" applyFont="1" applyBorder="1"/>
    <xf numFmtId="10" fontId="2" fillId="0" borderId="10" xfId="3" applyNumberFormat="1" applyFont="1" applyBorder="1"/>
    <xf numFmtId="0" fontId="2" fillId="0" borderId="4" xfId="0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0" applyNumberFormat="1" applyFont="1" applyBorder="1"/>
    <xf numFmtId="0" fontId="2" fillId="0" borderId="12" xfId="0" applyFont="1" applyBorder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13" xfId="0" applyFont="1" applyBorder="1"/>
    <xf numFmtId="0" fontId="4" fillId="0" borderId="4" xfId="0" applyFont="1" applyBorder="1"/>
    <xf numFmtId="0" fontId="5" fillId="0" borderId="9" xfId="0" applyFont="1" applyBorder="1"/>
    <xf numFmtId="0" fontId="3" fillId="0" borderId="0" xfId="0" applyFont="1" applyBorder="1"/>
    <xf numFmtId="0" fontId="2" fillId="0" borderId="0" xfId="0" applyFont="1" applyFill="1" applyBorder="1"/>
    <xf numFmtId="9" fontId="0" fillId="0" borderId="0" xfId="3" applyFont="1" applyBorder="1"/>
    <xf numFmtId="44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13" xfId="0" applyBorder="1"/>
    <xf numFmtId="0" fontId="4" fillId="0" borderId="2" xfId="0" applyFont="1" applyBorder="1"/>
    <xf numFmtId="165" fontId="2" fillId="0" borderId="8" xfId="0" applyNumberFormat="1" applyFont="1" applyBorder="1"/>
    <xf numFmtId="0" fontId="3" fillId="0" borderId="9" xfId="0" applyFont="1" applyBorder="1"/>
    <xf numFmtId="165" fontId="2" fillId="0" borderId="10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9" xfId="0" quotePrefix="1" applyFont="1" applyBorder="1"/>
    <xf numFmtId="0" fontId="3" fillId="0" borderId="10" xfId="0" applyFont="1" applyBorder="1" applyAlignment="1">
      <alignment horizontal="center"/>
    </xf>
    <xf numFmtId="165" fontId="2" fillId="0" borderId="10" xfId="1" applyNumberFormat="1" applyFont="1" applyBorder="1"/>
    <xf numFmtId="0" fontId="2" fillId="0" borderId="12" xfId="0" quotePrefix="1" applyFont="1" applyBorder="1"/>
    <xf numFmtId="44" fontId="2" fillId="0" borderId="1" xfId="2" applyFont="1" applyBorder="1"/>
    <xf numFmtId="44" fontId="2" fillId="0" borderId="10" xfId="2" applyFont="1" applyBorder="1"/>
    <xf numFmtId="0" fontId="6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zoomScaleNormal="100" workbookViewId="0">
      <selection activeCell="A4" sqref="A4"/>
    </sheetView>
  </sheetViews>
  <sheetFormatPr defaultRowHeight="13.2" x14ac:dyDescent="0.25"/>
  <cols>
    <col min="5" max="5" width="16" bestFit="1" customWidth="1"/>
    <col min="6" max="6" width="10.44140625" bestFit="1" customWidth="1"/>
    <col min="7" max="7" width="9.44140625" bestFit="1" customWidth="1"/>
    <col min="9" max="9" width="11.44140625" bestFit="1" customWidth="1"/>
    <col min="10" max="10" width="10.44140625" bestFit="1" customWidth="1"/>
    <col min="11" max="11" width="12.109375" customWidth="1"/>
  </cols>
  <sheetData>
    <row r="1" spans="1:13" ht="18" x14ac:dyDescent="0.35">
      <c r="A1" s="75" t="s">
        <v>44</v>
      </c>
      <c r="B1" s="2"/>
      <c r="C1" s="2"/>
      <c r="D1" s="2"/>
      <c r="E1" s="2"/>
      <c r="F1" s="31" t="s">
        <v>43</v>
      </c>
      <c r="G1" s="4"/>
      <c r="H1" s="2"/>
      <c r="I1" s="2"/>
      <c r="J1" s="2"/>
      <c r="K1" s="2"/>
      <c r="L1" s="2"/>
      <c r="M1" s="2"/>
    </row>
    <row r="2" spans="1:13" ht="13.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8" x14ac:dyDescent="0.25">
      <c r="A3" s="2"/>
      <c r="B3" s="2"/>
      <c r="C3" s="2"/>
      <c r="D3" s="2"/>
      <c r="E3" s="2"/>
      <c r="F3" s="2"/>
      <c r="G3" s="2"/>
      <c r="H3" s="2"/>
      <c r="I3" s="3" t="s">
        <v>17</v>
      </c>
      <c r="J3" s="4"/>
      <c r="K3" s="4"/>
      <c r="L3" s="2"/>
      <c r="M3" s="2"/>
    </row>
    <row r="4" spans="1:13" ht="13.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3.8" x14ac:dyDescent="0.25">
      <c r="A5" s="2"/>
      <c r="B5" s="2"/>
      <c r="C5" s="2"/>
      <c r="D5" s="2"/>
      <c r="E5" s="2"/>
      <c r="F5" s="5"/>
      <c r="G5" s="5"/>
      <c r="H5" s="5"/>
      <c r="I5" s="5" t="s">
        <v>14</v>
      </c>
      <c r="J5" s="5"/>
      <c r="K5" s="5" t="s">
        <v>16</v>
      </c>
      <c r="L5" s="2"/>
      <c r="M5" s="2"/>
    </row>
    <row r="6" spans="1:13" ht="13.8" x14ac:dyDescent="0.25">
      <c r="A6" s="33" t="s">
        <v>77</v>
      </c>
      <c r="B6" s="4"/>
      <c r="C6" s="4"/>
      <c r="D6" s="4"/>
      <c r="E6" s="4"/>
      <c r="F6" s="7" t="s">
        <v>12</v>
      </c>
      <c r="G6" s="7" t="s">
        <v>13</v>
      </c>
      <c r="H6" s="7"/>
      <c r="I6" s="7" t="s">
        <v>15</v>
      </c>
      <c r="J6" s="7"/>
      <c r="K6" s="7" t="s">
        <v>15</v>
      </c>
      <c r="L6" s="2"/>
      <c r="M6" s="2"/>
    </row>
    <row r="7" spans="1:13" ht="13.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3.8" x14ac:dyDescent="0.25">
      <c r="A8" s="8" t="s">
        <v>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3.8" x14ac:dyDescent="0.25">
      <c r="A9" s="2" t="s">
        <v>1</v>
      </c>
      <c r="B9" s="2"/>
      <c r="C9" s="2"/>
      <c r="D9" s="2"/>
      <c r="E9" s="2"/>
      <c r="F9" s="9">
        <v>1389</v>
      </c>
      <c r="G9" s="9">
        <v>731</v>
      </c>
      <c r="H9" s="2"/>
      <c r="I9" s="14">
        <f>F9+G9</f>
        <v>2120</v>
      </c>
      <c r="J9" s="2"/>
      <c r="K9" s="14">
        <f>F9+G9</f>
        <v>2120</v>
      </c>
      <c r="L9" s="2"/>
      <c r="M9" s="2"/>
    </row>
    <row r="10" spans="1:13" ht="13.8" x14ac:dyDescent="0.25">
      <c r="A10" s="2" t="s">
        <v>2</v>
      </c>
      <c r="B10" s="2"/>
      <c r="C10" s="2"/>
      <c r="D10" s="2"/>
      <c r="E10" s="2"/>
      <c r="F10" s="9">
        <v>12290</v>
      </c>
      <c r="G10" s="9">
        <v>1123</v>
      </c>
      <c r="H10" s="2"/>
      <c r="I10" s="14">
        <f>F10+G10</f>
        <v>13413</v>
      </c>
      <c r="J10" s="2"/>
      <c r="K10" s="14">
        <f>F10+G10</f>
        <v>13413</v>
      </c>
      <c r="L10" s="2"/>
      <c r="M10" s="2"/>
    </row>
    <row r="11" spans="1:13" ht="13.8" x14ac:dyDescent="0.25">
      <c r="A11" s="2" t="s">
        <v>3</v>
      </c>
      <c r="B11" s="2"/>
      <c r="C11" s="2"/>
      <c r="D11" s="2"/>
      <c r="E11" s="2"/>
      <c r="F11" s="9">
        <v>2626</v>
      </c>
      <c r="G11" s="9">
        <v>499</v>
      </c>
      <c r="H11" s="2"/>
      <c r="I11" s="14">
        <f>F11+G11</f>
        <v>3125</v>
      </c>
      <c r="J11" s="2"/>
      <c r="K11" s="14">
        <f>F11+G11</f>
        <v>3125</v>
      </c>
      <c r="L11" s="2"/>
      <c r="M11" s="2"/>
    </row>
    <row r="12" spans="1:13" ht="13.8" x14ac:dyDescent="0.25">
      <c r="A12" s="2" t="s">
        <v>4</v>
      </c>
      <c r="B12" s="2"/>
      <c r="C12" s="2"/>
      <c r="D12" s="2"/>
      <c r="E12" s="2"/>
      <c r="F12" s="10">
        <v>1471</v>
      </c>
      <c r="G12" s="10">
        <v>217</v>
      </c>
      <c r="H12" s="2"/>
      <c r="I12" s="15">
        <f>F12+G12</f>
        <v>1688</v>
      </c>
      <c r="J12" s="2"/>
      <c r="K12" s="15">
        <f>F12+G12</f>
        <v>1688</v>
      </c>
      <c r="L12" s="2"/>
      <c r="M12" s="2"/>
    </row>
    <row r="13" spans="1:13" ht="13.8" x14ac:dyDescent="0.25">
      <c r="A13" s="8" t="s">
        <v>18</v>
      </c>
      <c r="B13" s="2"/>
      <c r="C13" s="2"/>
      <c r="D13" s="2"/>
      <c r="E13" s="2"/>
      <c r="F13" s="11">
        <f>SUM(F9:F12)</f>
        <v>17776</v>
      </c>
      <c r="G13" s="11">
        <f>SUM(G9:G12)</f>
        <v>2570</v>
      </c>
      <c r="H13" s="2"/>
      <c r="I13" s="16">
        <f>F13+G13</f>
        <v>20346</v>
      </c>
      <c r="J13" s="2"/>
      <c r="K13" s="16">
        <f>F13+G13</f>
        <v>20346</v>
      </c>
      <c r="L13" s="2"/>
      <c r="M13" s="2"/>
    </row>
    <row r="14" spans="1:13" ht="13.8" x14ac:dyDescent="0.25">
      <c r="A14" s="2"/>
      <c r="B14" s="2"/>
      <c r="C14" s="2"/>
      <c r="D14" s="2"/>
      <c r="E14" s="2"/>
      <c r="F14" s="9"/>
      <c r="G14" s="9"/>
      <c r="H14" s="2"/>
      <c r="I14" s="2"/>
      <c r="J14" s="2"/>
      <c r="K14" s="2"/>
      <c r="L14" s="2"/>
      <c r="M14" s="2"/>
    </row>
    <row r="15" spans="1:13" ht="13.8" x14ac:dyDescent="0.25">
      <c r="A15" s="2" t="s">
        <v>5</v>
      </c>
      <c r="B15" s="2"/>
      <c r="C15" s="2"/>
      <c r="D15" s="2"/>
      <c r="E15" s="2"/>
      <c r="F15" s="9">
        <v>17472</v>
      </c>
      <c r="G15" s="9">
        <v>1189</v>
      </c>
      <c r="H15" s="2"/>
      <c r="I15" s="14">
        <f>F15+G15</f>
        <v>18661</v>
      </c>
      <c r="J15" s="2"/>
      <c r="K15" s="14">
        <f>F15+G15</f>
        <v>18661</v>
      </c>
      <c r="L15" s="2"/>
      <c r="M15" s="2"/>
    </row>
    <row r="16" spans="1:13" ht="13.8" x14ac:dyDescent="0.25">
      <c r="A16" s="2" t="s">
        <v>6</v>
      </c>
      <c r="B16" s="2"/>
      <c r="C16" s="2"/>
      <c r="D16" s="2"/>
      <c r="E16" s="2"/>
      <c r="F16" s="9">
        <v>1418</v>
      </c>
      <c r="G16" s="9">
        <v>338</v>
      </c>
      <c r="H16" s="2"/>
      <c r="I16" s="14">
        <f>F16+G16</f>
        <v>1756</v>
      </c>
      <c r="J16" s="2"/>
      <c r="K16" s="14">
        <f>F16+G16</f>
        <v>1756</v>
      </c>
      <c r="L16" s="2"/>
      <c r="M16" s="2"/>
    </row>
    <row r="17" spans="1:13" ht="13.8" x14ac:dyDescent="0.25">
      <c r="A17" s="2" t="s">
        <v>7</v>
      </c>
      <c r="B17" s="2"/>
      <c r="C17" s="2"/>
      <c r="D17" s="2"/>
      <c r="E17" s="2"/>
      <c r="F17" s="10">
        <v>7109</v>
      </c>
      <c r="G17" s="10">
        <v>450</v>
      </c>
      <c r="H17" s="2"/>
      <c r="I17" s="15">
        <f>F17+G17</f>
        <v>7559</v>
      </c>
      <c r="J17" s="2"/>
      <c r="K17" s="15">
        <f>F17+G17</f>
        <v>7559</v>
      </c>
      <c r="L17" s="2"/>
      <c r="M17" s="2"/>
    </row>
    <row r="18" spans="1:13" ht="13.8" x14ac:dyDescent="0.25">
      <c r="A18" s="8" t="s">
        <v>8</v>
      </c>
      <c r="B18" s="2"/>
      <c r="C18" s="2"/>
      <c r="D18" s="2"/>
      <c r="E18" s="2"/>
      <c r="F18" s="11">
        <f>SUM(F14:F17)</f>
        <v>25999</v>
      </c>
      <c r="G18" s="11">
        <f>SUM(G14:G17)</f>
        <v>1977</v>
      </c>
      <c r="H18" s="2"/>
      <c r="I18" s="16">
        <f>F18+G18</f>
        <v>27976</v>
      </c>
      <c r="J18" s="2"/>
      <c r="K18" s="16">
        <f>F18+G18</f>
        <v>27976</v>
      </c>
      <c r="L18" s="2"/>
      <c r="M18" s="2"/>
    </row>
    <row r="19" spans="1:13" ht="13.8" x14ac:dyDescent="0.25">
      <c r="A19" s="2"/>
      <c r="B19" s="2"/>
      <c r="C19" s="2"/>
      <c r="D19" s="2"/>
      <c r="E19" s="2"/>
      <c r="F19" s="9"/>
      <c r="G19" s="9"/>
      <c r="H19" s="2"/>
      <c r="I19" s="2"/>
      <c r="J19" s="2"/>
      <c r="K19" s="2"/>
      <c r="L19" s="2"/>
      <c r="M19" s="2"/>
    </row>
    <row r="20" spans="1:13" ht="13.8" x14ac:dyDescent="0.25">
      <c r="A20" s="8" t="s">
        <v>71</v>
      </c>
      <c r="B20" s="2"/>
      <c r="C20" s="2"/>
      <c r="D20" s="2"/>
      <c r="E20" s="2"/>
      <c r="F20" s="9"/>
      <c r="G20" s="9"/>
      <c r="H20" s="2"/>
      <c r="I20" s="20">
        <v>5600</v>
      </c>
      <c r="J20" s="2"/>
      <c r="K20" s="4">
        <v>0</v>
      </c>
      <c r="L20" s="2"/>
      <c r="M20" s="2"/>
    </row>
    <row r="21" spans="1:13" ht="13.8" x14ac:dyDescent="0.25">
      <c r="A21" s="8" t="s">
        <v>70</v>
      </c>
      <c r="B21" s="2"/>
      <c r="C21" s="2"/>
      <c r="D21" s="2"/>
      <c r="E21" s="2"/>
      <c r="F21" s="9"/>
      <c r="G21" s="9"/>
      <c r="H21" s="2"/>
      <c r="I21" s="2"/>
      <c r="J21" s="2"/>
      <c r="K21" s="2"/>
      <c r="L21" s="2"/>
      <c r="M21" s="2"/>
    </row>
    <row r="22" spans="1:13" ht="13.8" x14ac:dyDescent="0.25">
      <c r="A22" s="2"/>
      <c r="B22" s="2"/>
      <c r="C22" s="2"/>
      <c r="D22" s="2"/>
      <c r="E22" s="2"/>
      <c r="F22" s="12"/>
      <c r="G22" s="12"/>
      <c r="H22" s="2"/>
      <c r="I22" s="2"/>
      <c r="J22" s="2"/>
      <c r="K22" s="2"/>
      <c r="L22" s="2"/>
      <c r="M22" s="2"/>
    </row>
    <row r="23" spans="1:13" ht="14.4" thickBot="1" x14ac:dyDescent="0.3">
      <c r="A23" s="8" t="s">
        <v>9</v>
      </c>
      <c r="B23" s="2"/>
      <c r="C23" s="2"/>
      <c r="D23" s="2"/>
      <c r="E23" s="2"/>
      <c r="F23" s="13">
        <f>F18+F13</f>
        <v>43775</v>
      </c>
      <c r="G23" s="13">
        <f>G18+G13</f>
        <v>4547</v>
      </c>
      <c r="H23" s="2"/>
      <c r="I23" s="17">
        <f>I13+I18+I20</f>
        <v>53922</v>
      </c>
      <c r="J23" s="2"/>
      <c r="K23" s="17">
        <f>F23+G23</f>
        <v>48322</v>
      </c>
      <c r="L23" s="2"/>
      <c r="M23" s="2"/>
    </row>
    <row r="24" spans="1:13" ht="14.4" thickTop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3.8" x14ac:dyDescent="0.25">
      <c r="A25" s="8" t="s">
        <v>68</v>
      </c>
      <c r="B25" s="2"/>
      <c r="C25" s="2"/>
      <c r="D25" s="2"/>
      <c r="E25" s="2"/>
      <c r="F25" s="2"/>
      <c r="G25" s="2"/>
      <c r="H25" s="2"/>
      <c r="I25" s="15">
        <f>I47-I23</f>
        <v>90</v>
      </c>
      <c r="J25" s="2"/>
      <c r="K25" s="2"/>
      <c r="L25" s="2"/>
      <c r="M25" s="2"/>
    </row>
    <row r="26" spans="1:13" ht="14.4" thickBot="1" x14ac:dyDescent="0.3">
      <c r="A26" s="8" t="s">
        <v>69</v>
      </c>
      <c r="B26" s="2"/>
      <c r="C26" s="2"/>
      <c r="D26" s="2"/>
      <c r="E26" s="2"/>
      <c r="F26" s="2"/>
      <c r="G26" s="2"/>
      <c r="H26" s="2"/>
      <c r="I26" s="48">
        <f>I23+I25</f>
        <v>54012</v>
      </c>
      <c r="J26" s="2"/>
      <c r="K26" s="2"/>
      <c r="L26" s="2"/>
      <c r="M26" s="2"/>
    </row>
    <row r="27" spans="1:13" ht="14.4" thickTop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3.8" x14ac:dyDescent="0.25">
      <c r="A28" s="8" t="s">
        <v>10</v>
      </c>
      <c r="B28" s="2"/>
      <c r="C28" s="2"/>
      <c r="D28" s="2"/>
      <c r="E28" s="2"/>
      <c r="F28" s="9"/>
      <c r="G28" s="9"/>
      <c r="H28" s="2"/>
      <c r="I28" s="2"/>
      <c r="J28" s="2"/>
      <c r="K28" s="2"/>
      <c r="L28" s="2"/>
      <c r="M28" s="2"/>
    </row>
    <row r="29" spans="1:13" ht="13.8" x14ac:dyDescent="0.25">
      <c r="A29" s="2" t="s">
        <v>11</v>
      </c>
      <c r="B29" s="2"/>
      <c r="C29" s="2"/>
      <c r="D29" s="2"/>
      <c r="E29" s="2"/>
      <c r="F29" s="9">
        <v>4566</v>
      </c>
      <c r="G29" s="9">
        <v>280</v>
      </c>
      <c r="H29" s="2"/>
      <c r="I29" s="14">
        <f>F29+G29</f>
        <v>4846</v>
      </c>
      <c r="J29" s="2"/>
      <c r="K29" s="18">
        <f>F29+G29</f>
        <v>4846</v>
      </c>
      <c r="L29" s="2"/>
      <c r="M29" s="2"/>
    </row>
    <row r="30" spans="1:13" ht="13.8" x14ac:dyDescent="0.25">
      <c r="A30" s="2" t="s">
        <v>19</v>
      </c>
      <c r="B30" s="2"/>
      <c r="C30" s="2"/>
      <c r="D30" s="2"/>
      <c r="E30" s="2"/>
      <c r="F30" s="10">
        <v>10523</v>
      </c>
      <c r="G30" s="10">
        <v>1663</v>
      </c>
      <c r="H30" s="2"/>
      <c r="I30" s="15">
        <f>F30+G30</f>
        <v>12186</v>
      </c>
      <c r="J30" s="2"/>
      <c r="K30" s="15">
        <f>F30+G30</f>
        <v>12186</v>
      </c>
      <c r="L30" s="2"/>
      <c r="M30" s="2"/>
    </row>
    <row r="31" spans="1:13" ht="13.8" x14ac:dyDescent="0.25">
      <c r="A31" s="8" t="s">
        <v>20</v>
      </c>
      <c r="B31" s="2"/>
      <c r="C31" s="2"/>
      <c r="D31" s="2"/>
      <c r="E31" s="2"/>
      <c r="F31" s="11">
        <f>SUM(F29:F30)</f>
        <v>15089</v>
      </c>
      <c r="G31" s="11">
        <f>SUM(G29:G30)</f>
        <v>1943</v>
      </c>
      <c r="H31" s="2"/>
      <c r="I31" s="16">
        <f>F31+G31</f>
        <v>17032</v>
      </c>
      <c r="J31" s="2"/>
      <c r="K31" s="15">
        <f>F31+G31</f>
        <v>17032</v>
      </c>
      <c r="L31" s="2"/>
      <c r="M31" s="2"/>
    </row>
    <row r="32" spans="1:13" ht="13.8" x14ac:dyDescent="0.25">
      <c r="A32" s="2"/>
      <c r="B32" s="2"/>
      <c r="C32" s="2"/>
      <c r="D32" s="2"/>
      <c r="E32" s="2"/>
      <c r="F32" s="9"/>
      <c r="G32" s="9"/>
      <c r="H32" s="2"/>
      <c r="I32" s="2"/>
      <c r="J32" s="2"/>
      <c r="K32" s="6"/>
      <c r="L32" s="2"/>
      <c r="M32" s="2"/>
    </row>
    <row r="33" spans="1:13" ht="13.8" x14ac:dyDescent="0.25">
      <c r="A33" s="2" t="s">
        <v>21</v>
      </c>
      <c r="B33" s="2"/>
      <c r="C33" s="2"/>
      <c r="D33" s="2"/>
      <c r="E33" s="2"/>
      <c r="F33" s="9">
        <v>9118</v>
      </c>
      <c r="G33" s="9">
        <v>236</v>
      </c>
      <c r="H33" s="2"/>
      <c r="I33" s="14">
        <f>F33+G33</f>
        <v>9354</v>
      </c>
      <c r="J33" s="2"/>
      <c r="K33" s="18">
        <f>F33+G33</f>
        <v>9354</v>
      </c>
      <c r="L33" s="2"/>
      <c r="M33" s="2"/>
    </row>
    <row r="34" spans="1:13" ht="13.8" x14ac:dyDescent="0.25">
      <c r="A34" s="2" t="s">
        <v>22</v>
      </c>
      <c r="B34" s="2"/>
      <c r="C34" s="2"/>
      <c r="D34" s="2"/>
      <c r="E34" s="2"/>
      <c r="F34" s="10">
        <v>5475</v>
      </c>
      <c r="G34" s="10">
        <v>578</v>
      </c>
      <c r="H34" s="2"/>
      <c r="I34" s="15">
        <f>F34+G34</f>
        <v>6053</v>
      </c>
      <c r="J34" s="2"/>
      <c r="K34" s="15">
        <f>F34+G34</f>
        <v>6053</v>
      </c>
      <c r="L34" s="2"/>
      <c r="M34" s="2"/>
    </row>
    <row r="35" spans="1:13" ht="13.8" x14ac:dyDescent="0.25">
      <c r="A35" s="8" t="s">
        <v>23</v>
      </c>
      <c r="B35" s="2"/>
      <c r="C35" s="2"/>
      <c r="D35" s="2"/>
      <c r="E35" s="2"/>
      <c r="F35" s="11">
        <f>SUM(F33:F34)</f>
        <v>14593</v>
      </c>
      <c r="G35" s="11">
        <f>SUM(G33:G34)</f>
        <v>814</v>
      </c>
      <c r="H35" s="2"/>
      <c r="I35" s="16">
        <f>F35+G35</f>
        <v>15407</v>
      </c>
      <c r="J35" s="2"/>
      <c r="K35" s="16">
        <f>F35+G35</f>
        <v>15407</v>
      </c>
      <c r="L35" s="2"/>
      <c r="M35" s="2"/>
    </row>
    <row r="36" spans="1:13" ht="13.8" x14ac:dyDescent="0.25">
      <c r="A36" s="2"/>
      <c r="B36" s="2"/>
      <c r="C36" s="2"/>
      <c r="D36" s="2"/>
      <c r="E36" s="2"/>
      <c r="F36" s="9"/>
      <c r="G36" s="9"/>
      <c r="H36" s="2"/>
      <c r="I36" s="14"/>
      <c r="J36" s="2"/>
      <c r="K36" s="6"/>
      <c r="L36" s="2"/>
      <c r="M36" s="2"/>
    </row>
    <row r="37" spans="1:13" ht="14.4" thickBot="1" x14ac:dyDescent="0.3">
      <c r="A37" s="8" t="s">
        <v>24</v>
      </c>
      <c r="B37" s="2"/>
      <c r="C37" s="2"/>
      <c r="D37" s="2"/>
      <c r="E37" s="2"/>
      <c r="F37" s="13">
        <f>F31+F35</f>
        <v>29682</v>
      </c>
      <c r="G37" s="13">
        <f>G31+G35</f>
        <v>2757</v>
      </c>
      <c r="H37" s="2"/>
      <c r="I37" s="17">
        <f>F37+G37</f>
        <v>32439</v>
      </c>
      <c r="J37" s="2"/>
      <c r="K37" s="17">
        <f>F37+G37</f>
        <v>32439</v>
      </c>
      <c r="L37" s="2"/>
      <c r="M37" s="2"/>
    </row>
    <row r="38" spans="1:13" ht="14.4" thickTop="1" x14ac:dyDescent="0.25">
      <c r="A38" s="2"/>
      <c r="B38" s="2"/>
      <c r="C38" s="2"/>
      <c r="D38" s="2"/>
      <c r="E38" s="2"/>
      <c r="F38" s="9"/>
      <c r="G38" s="9"/>
      <c r="H38" s="2"/>
      <c r="I38" s="2"/>
      <c r="J38" s="2"/>
      <c r="K38" s="2"/>
      <c r="L38" s="2"/>
      <c r="M38" s="2"/>
    </row>
    <row r="39" spans="1:13" ht="13.8" x14ac:dyDescent="0.25">
      <c r="A39" s="8" t="s">
        <v>25</v>
      </c>
      <c r="B39" s="2"/>
      <c r="C39" s="2"/>
      <c r="D39" s="2"/>
      <c r="E39" s="2"/>
      <c r="F39" s="9"/>
      <c r="G39" s="9"/>
      <c r="H39" s="2"/>
      <c r="I39" s="2"/>
      <c r="J39" s="2"/>
      <c r="K39" s="2"/>
      <c r="L39" s="2"/>
      <c r="M39" s="2"/>
    </row>
    <row r="40" spans="1:13" ht="13.8" x14ac:dyDescent="0.25">
      <c r="A40" s="2" t="s">
        <v>26</v>
      </c>
      <c r="B40" s="2"/>
      <c r="C40" s="2"/>
      <c r="D40" s="2"/>
      <c r="E40" s="2"/>
      <c r="F40" s="9">
        <v>1092</v>
      </c>
      <c r="G40" s="9">
        <v>322</v>
      </c>
      <c r="H40" s="2"/>
      <c r="I40" s="14">
        <f>E78/1000000+F40</f>
        <v>1292.6851119894598</v>
      </c>
      <c r="J40" s="2"/>
      <c r="K40" s="14">
        <f>E78/1000000+F40</f>
        <v>1292.6851119894598</v>
      </c>
      <c r="L40" s="2"/>
      <c r="M40" s="2"/>
    </row>
    <row r="41" spans="1:13" ht="13.8" x14ac:dyDescent="0.25">
      <c r="A41" s="2" t="s">
        <v>27</v>
      </c>
      <c r="B41" s="2"/>
      <c r="C41" s="2"/>
      <c r="D41" s="2"/>
      <c r="E41" s="2"/>
      <c r="F41" s="9">
        <v>9354</v>
      </c>
      <c r="G41" s="9"/>
      <c r="H41" s="2"/>
      <c r="I41" s="14">
        <f>(E71*1000)-(E78/1000000)+F41</f>
        <v>16633.31488801054</v>
      </c>
      <c r="J41" s="2"/>
      <c r="K41" s="14">
        <f>(F40+G40+F41-K40)</f>
        <v>9475.31488801054</v>
      </c>
      <c r="L41" s="2"/>
      <c r="M41" s="2"/>
    </row>
    <row r="42" spans="1:13" ht="13.8" x14ac:dyDescent="0.25">
      <c r="A42" s="2" t="s">
        <v>28</v>
      </c>
      <c r="B42" s="2"/>
      <c r="C42" s="2"/>
      <c r="D42" s="2"/>
      <c r="E42" s="2"/>
      <c r="F42" s="9">
        <v>-519</v>
      </c>
      <c r="G42" s="9">
        <v>-49</v>
      </c>
      <c r="H42" s="2"/>
      <c r="I42" s="14">
        <f>F42</f>
        <v>-519</v>
      </c>
      <c r="J42" s="2"/>
      <c r="K42" s="18">
        <f>F42+G42</f>
        <v>-568</v>
      </c>
      <c r="L42" s="2"/>
      <c r="M42" s="2"/>
    </row>
    <row r="43" spans="1:13" ht="13.8" x14ac:dyDescent="0.25">
      <c r="A43" s="2" t="s">
        <v>29</v>
      </c>
      <c r="B43" s="2"/>
      <c r="C43" s="2"/>
      <c r="D43" s="2"/>
      <c r="E43" s="2"/>
      <c r="F43" s="10">
        <v>4166</v>
      </c>
      <c r="G43" s="10">
        <v>1517</v>
      </c>
      <c r="H43" s="2"/>
      <c r="I43" s="15">
        <f>F43</f>
        <v>4166</v>
      </c>
      <c r="J43" s="2"/>
      <c r="K43" s="15">
        <f>F43+G43</f>
        <v>5683</v>
      </c>
      <c r="L43" s="2"/>
      <c r="M43" s="2"/>
    </row>
    <row r="44" spans="1:13" ht="13.8" x14ac:dyDescent="0.25">
      <c r="A44" s="2"/>
      <c r="B44" s="2"/>
      <c r="C44" s="2"/>
      <c r="D44" s="2"/>
      <c r="E44" s="2"/>
      <c r="F44" s="9"/>
      <c r="G44" s="9"/>
      <c r="H44" s="2"/>
      <c r="I44" s="2"/>
      <c r="J44" s="2"/>
      <c r="K44" s="2"/>
      <c r="L44" s="2"/>
      <c r="M44" s="2"/>
    </row>
    <row r="45" spans="1:13" ht="13.8" x14ac:dyDescent="0.25">
      <c r="A45" s="8" t="s">
        <v>30</v>
      </c>
      <c r="B45" s="2"/>
      <c r="C45" s="2"/>
      <c r="D45" s="2"/>
      <c r="E45" s="2"/>
      <c r="F45" s="10">
        <f>SUM(F40:F43)</f>
        <v>14093</v>
      </c>
      <c r="G45" s="10">
        <f>SUM(G40:G43)</f>
        <v>1790</v>
      </c>
      <c r="H45" s="2"/>
      <c r="I45" s="10">
        <f>SUM(I40:I43)</f>
        <v>21573</v>
      </c>
      <c r="J45" s="2"/>
      <c r="K45" s="10">
        <f>SUM(K40:K43)</f>
        <v>15883</v>
      </c>
      <c r="L45" s="2"/>
      <c r="M45" s="2"/>
    </row>
    <row r="46" spans="1:13" ht="13.8" x14ac:dyDescent="0.25">
      <c r="A46" s="2"/>
      <c r="B46" s="2"/>
      <c r="C46" s="2"/>
      <c r="D46" s="2"/>
      <c r="E46" s="2"/>
      <c r="F46" s="9"/>
      <c r="G46" s="9"/>
      <c r="H46" s="19"/>
      <c r="I46" s="19"/>
      <c r="J46" s="2"/>
      <c r="K46" s="14"/>
      <c r="L46" s="2"/>
      <c r="M46" s="2"/>
    </row>
    <row r="47" spans="1:13" ht="14.4" thickBot="1" x14ac:dyDescent="0.3">
      <c r="A47" s="8" t="s">
        <v>31</v>
      </c>
      <c r="B47" s="2"/>
      <c r="C47" s="2"/>
      <c r="D47" s="2"/>
      <c r="E47" s="2"/>
      <c r="F47" s="13">
        <f>F45+F37</f>
        <v>43775</v>
      </c>
      <c r="G47" s="13">
        <f>G45+G37</f>
        <v>4547</v>
      </c>
      <c r="H47" s="19"/>
      <c r="I47" s="13">
        <f>I37+I45</f>
        <v>54012</v>
      </c>
      <c r="J47" s="35"/>
      <c r="K47" s="13">
        <f>K45+K37</f>
        <v>48322</v>
      </c>
      <c r="L47" s="2"/>
      <c r="M47" s="2"/>
    </row>
    <row r="48" spans="1:13" ht="14.4" thickTop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3" ht="13.8" x14ac:dyDescent="0.25">
      <c r="A49" s="32" t="s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3" ht="13.8" x14ac:dyDescent="0.25">
      <c r="A50" s="32" t="s">
        <v>81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3" ht="13.8" x14ac:dyDescent="0.25">
      <c r="A51" s="32" t="s">
        <v>67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3" ht="13.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6"/>
      <c r="M52" s="2"/>
    </row>
    <row r="53" spans="1:13" ht="14.4" x14ac:dyDescent="0.3">
      <c r="A53" s="49"/>
      <c r="B53" s="50"/>
      <c r="C53" s="50"/>
      <c r="D53" s="50"/>
      <c r="E53" s="51" t="s">
        <v>82</v>
      </c>
      <c r="F53" s="50"/>
      <c r="G53" s="50"/>
      <c r="H53" s="50"/>
      <c r="I53" s="50"/>
      <c r="J53" s="50"/>
      <c r="K53" s="52"/>
      <c r="L53" s="6"/>
      <c r="M53" s="2"/>
    </row>
    <row r="54" spans="1:13" ht="13.8" x14ac:dyDescent="0.25">
      <c r="A54" s="21" t="s">
        <v>61</v>
      </c>
      <c r="B54" s="22"/>
      <c r="C54" s="22"/>
      <c r="D54" s="22"/>
      <c r="E54" s="22"/>
      <c r="F54" s="22"/>
      <c r="G54" s="22"/>
      <c r="H54" s="22"/>
      <c r="I54" s="22"/>
      <c r="J54" s="22"/>
      <c r="K54" s="41"/>
      <c r="L54" s="6"/>
      <c r="M54" s="2"/>
    </row>
    <row r="55" spans="1:13" ht="13.8" x14ac:dyDescent="0.25">
      <c r="A55" s="24" t="s">
        <v>59</v>
      </c>
      <c r="B55" s="6"/>
      <c r="C55" s="6"/>
      <c r="D55" s="6"/>
      <c r="E55" s="6"/>
      <c r="F55" s="36">
        <f>F37/F45</f>
        <v>2.1061519903498191</v>
      </c>
      <c r="G55" s="36">
        <f>G37/G45</f>
        <v>1.5402234636871508</v>
      </c>
      <c r="H55" s="36"/>
      <c r="I55" s="36">
        <f>I37/I45</f>
        <v>1.5036851620080656</v>
      </c>
      <c r="J55" s="36"/>
      <c r="K55" s="38">
        <f>K37/K45</f>
        <v>2.0423723477932381</v>
      </c>
      <c r="L55" s="6"/>
      <c r="M55" s="2"/>
    </row>
    <row r="56" spans="1:13" ht="13.8" x14ac:dyDescent="0.25">
      <c r="A56" s="24" t="s">
        <v>60</v>
      </c>
      <c r="B56" s="6"/>
      <c r="C56" s="6"/>
      <c r="D56" s="6"/>
      <c r="E56" s="6"/>
      <c r="F56" s="36">
        <f>F33/F45</f>
        <v>0.64698786631661109</v>
      </c>
      <c r="G56" s="36">
        <f>G33/G45</f>
        <v>0.13184357541899441</v>
      </c>
      <c r="H56" s="36"/>
      <c r="I56" s="36">
        <f>I33/I45</f>
        <v>0.43359755249617576</v>
      </c>
      <c r="J56" s="36"/>
      <c r="K56" s="38">
        <f>K33/K45</f>
        <v>0.5889315620474721</v>
      </c>
      <c r="L56" s="6"/>
      <c r="M56" s="2"/>
    </row>
    <row r="57" spans="1:13" ht="13.8" x14ac:dyDescent="0.25">
      <c r="A57" s="24"/>
      <c r="B57" s="6"/>
      <c r="C57" s="6"/>
      <c r="D57" s="6"/>
      <c r="E57" s="6"/>
      <c r="F57" s="6"/>
      <c r="G57" s="6"/>
      <c r="H57" s="6"/>
      <c r="I57" s="6"/>
      <c r="J57" s="6"/>
      <c r="K57" s="25"/>
      <c r="L57" s="6"/>
      <c r="M57" s="2"/>
    </row>
    <row r="58" spans="1:13" ht="13.8" x14ac:dyDescent="0.25">
      <c r="A58" s="42" t="s">
        <v>62</v>
      </c>
      <c r="B58" s="6"/>
      <c r="C58" s="6"/>
      <c r="D58" s="6"/>
      <c r="E58" s="6"/>
      <c r="F58" s="6"/>
      <c r="G58" s="6"/>
      <c r="H58" s="6"/>
      <c r="I58" s="6"/>
      <c r="J58" s="6"/>
      <c r="K58" s="25"/>
      <c r="L58" s="6"/>
      <c r="M58" s="2"/>
    </row>
    <row r="59" spans="1:13" ht="13.8" x14ac:dyDescent="0.25">
      <c r="A59" s="24" t="s">
        <v>63</v>
      </c>
      <c r="B59" s="6"/>
      <c r="C59" s="6"/>
      <c r="D59" s="6"/>
      <c r="E59" s="18"/>
      <c r="F59" s="12">
        <v>2736</v>
      </c>
      <c r="G59" s="12">
        <v>369</v>
      </c>
      <c r="H59" s="12"/>
      <c r="I59" s="12">
        <v>2915</v>
      </c>
      <c r="J59" s="12"/>
      <c r="K59" s="39">
        <v>3157</v>
      </c>
      <c r="L59" s="6"/>
      <c r="M59" s="2"/>
    </row>
    <row r="60" spans="1:13" ht="13.8" x14ac:dyDescent="0.25">
      <c r="A60" s="24" t="s">
        <v>66</v>
      </c>
      <c r="B60" s="6"/>
      <c r="C60" s="6"/>
      <c r="D60" s="6"/>
      <c r="E60" s="6"/>
      <c r="F60" s="37">
        <f>F59/F23</f>
        <v>6.2501427755568245E-2</v>
      </c>
      <c r="G60" s="37">
        <f>G59/G23</f>
        <v>8.1152408181218383E-2</v>
      </c>
      <c r="H60" s="37"/>
      <c r="I60" s="37">
        <f>I59/I23</f>
        <v>5.4059567523459813E-2</v>
      </c>
      <c r="J60" s="37"/>
      <c r="K60" s="40">
        <f>K59/K23</f>
        <v>6.5332560738380036E-2</v>
      </c>
      <c r="L60" s="6"/>
      <c r="M60" s="2"/>
    </row>
    <row r="61" spans="1:13" ht="13.8" x14ac:dyDescent="0.25">
      <c r="A61" s="24"/>
      <c r="B61" s="6"/>
      <c r="C61" s="6"/>
      <c r="D61" s="6"/>
      <c r="E61" s="6"/>
      <c r="F61" s="6"/>
      <c r="G61" s="6"/>
      <c r="H61" s="6"/>
      <c r="I61" s="6"/>
      <c r="J61" s="6"/>
      <c r="K61" s="25"/>
      <c r="L61" s="6"/>
      <c r="M61" s="2"/>
    </row>
    <row r="62" spans="1:13" ht="13.8" x14ac:dyDescent="0.25">
      <c r="A62" s="42" t="s">
        <v>64</v>
      </c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2"/>
    </row>
    <row r="63" spans="1:13" ht="13.8" x14ac:dyDescent="0.25">
      <c r="A63" s="24" t="s">
        <v>63</v>
      </c>
      <c r="B63" s="6"/>
      <c r="C63" s="6"/>
      <c r="D63" s="6"/>
      <c r="E63" s="18"/>
      <c r="F63" s="12">
        <f>'Income Statement'!E29</f>
        <v>2736.163</v>
      </c>
      <c r="G63" s="12">
        <f>'Income Statement'!G29</f>
        <v>369.2</v>
      </c>
      <c r="H63" s="12"/>
      <c r="I63" s="12">
        <f>'Income Statement'!I29</f>
        <v>3060.3100000000004</v>
      </c>
      <c r="J63" s="12"/>
      <c r="K63" s="39">
        <f>'Income Statement'!K29</f>
        <v>3156.7130000000002</v>
      </c>
      <c r="L63" s="2"/>
      <c r="M63" s="2"/>
    </row>
    <row r="64" spans="1:13" ht="13.8" x14ac:dyDescent="0.25">
      <c r="A64" s="29" t="s">
        <v>65</v>
      </c>
      <c r="B64" s="4"/>
      <c r="C64" s="4"/>
      <c r="D64" s="4"/>
      <c r="E64" s="4"/>
      <c r="F64" s="43">
        <f>F63/F45</f>
        <v>0.19415050024835023</v>
      </c>
      <c r="G64" s="43">
        <f>G63/G45</f>
        <v>0.20625698324022346</v>
      </c>
      <c r="H64" s="43"/>
      <c r="I64" s="43">
        <f>I63/I45</f>
        <v>0.14185834144532519</v>
      </c>
      <c r="J64" s="43"/>
      <c r="K64" s="44">
        <f>K63/K45</f>
        <v>0.19874790656676952</v>
      </c>
      <c r="L64" s="2"/>
      <c r="M64" s="2"/>
    </row>
    <row r="65" spans="1:13" ht="13.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3.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4.4" x14ac:dyDescent="0.3">
      <c r="A67" s="53" t="s">
        <v>84</v>
      </c>
      <c r="B67" s="22"/>
      <c r="C67" s="22"/>
      <c r="D67" s="22"/>
      <c r="E67" s="22"/>
      <c r="F67" s="22"/>
      <c r="G67" s="41"/>
      <c r="H67" s="2"/>
      <c r="I67" s="2"/>
      <c r="J67" s="2"/>
      <c r="K67" s="2"/>
      <c r="L67" s="2"/>
      <c r="M67" s="2"/>
    </row>
    <row r="68" spans="1:13" ht="14.4" x14ac:dyDescent="0.3">
      <c r="A68" s="54" t="s">
        <v>83</v>
      </c>
      <c r="B68" s="4"/>
      <c r="C68" s="4"/>
      <c r="D68" s="4"/>
      <c r="E68" s="4"/>
      <c r="F68" s="4"/>
      <c r="G68" s="30"/>
      <c r="H68" s="2"/>
      <c r="I68" s="2"/>
      <c r="J68" s="2"/>
      <c r="K68" s="2"/>
      <c r="L68" s="2"/>
      <c r="M68" s="2"/>
    </row>
    <row r="69" spans="1:13" ht="13.8" x14ac:dyDescent="0.25">
      <c r="A69" s="45" t="s">
        <v>32</v>
      </c>
      <c r="B69" s="22"/>
      <c r="C69" s="22"/>
      <c r="D69" s="22"/>
      <c r="E69" s="22" t="s">
        <v>33</v>
      </c>
      <c r="F69" s="22"/>
      <c r="G69" s="41"/>
      <c r="H69" s="2"/>
      <c r="I69" s="2"/>
      <c r="J69" s="2"/>
      <c r="K69" s="2"/>
      <c r="L69" s="2"/>
      <c r="M69" s="2"/>
    </row>
    <row r="70" spans="1:13" ht="13.8" x14ac:dyDescent="0.25">
      <c r="A70" s="24" t="s">
        <v>35</v>
      </c>
      <c r="B70" s="6"/>
      <c r="C70" s="6"/>
      <c r="D70" s="6"/>
      <c r="E70" s="26">
        <f>(34.125+40.625)/2</f>
        <v>37.375</v>
      </c>
      <c r="F70" s="6"/>
      <c r="G70" s="25"/>
      <c r="H70" s="2"/>
      <c r="I70" s="2"/>
      <c r="J70" s="2"/>
      <c r="K70" s="2"/>
    </row>
    <row r="71" spans="1:13" ht="13.8" x14ac:dyDescent="0.25">
      <c r="A71" s="24" t="s">
        <v>34</v>
      </c>
      <c r="B71" s="6"/>
      <c r="C71" s="6"/>
      <c r="D71" s="6"/>
      <c r="E71" s="26">
        <v>7.48</v>
      </c>
      <c r="F71" s="6"/>
      <c r="G71" s="25"/>
      <c r="H71" s="2"/>
      <c r="I71" s="2"/>
      <c r="J71" s="2"/>
      <c r="K71" s="2"/>
    </row>
    <row r="72" spans="1:13" ht="13.8" x14ac:dyDescent="0.25">
      <c r="A72" s="24" t="s">
        <v>36</v>
      </c>
      <c r="B72" s="6"/>
      <c r="C72" s="6"/>
      <c r="D72" s="6"/>
      <c r="E72" s="12">
        <f>7480000000/E70</f>
        <v>200133779.26421404</v>
      </c>
      <c r="F72" s="6"/>
      <c r="G72" s="25"/>
      <c r="H72" s="2"/>
      <c r="I72" s="2"/>
      <c r="J72" s="2"/>
      <c r="K72" s="2"/>
    </row>
    <row r="73" spans="1:13" ht="13.8" x14ac:dyDescent="0.25">
      <c r="A73" s="24"/>
      <c r="B73" s="6"/>
      <c r="C73" s="6"/>
      <c r="D73" s="6"/>
      <c r="E73" s="6"/>
      <c r="F73" s="6"/>
      <c r="G73" s="25"/>
      <c r="H73" s="2"/>
      <c r="I73" s="2"/>
      <c r="J73" s="2"/>
      <c r="K73" s="2"/>
    </row>
    <row r="74" spans="1:13" ht="13.8" x14ac:dyDescent="0.25">
      <c r="A74" s="24" t="s">
        <v>37</v>
      </c>
      <c r="B74" s="6"/>
      <c r="C74" s="6"/>
      <c r="D74" s="6"/>
      <c r="E74" s="27">
        <v>1092</v>
      </c>
      <c r="F74" s="6"/>
      <c r="G74" s="25"/>
      <c r="H74" s="2"/>
      <c r="I74" s="2"/>
      <c r="J74" s="2"/>
      <c r="K74" s="2"/>
    </row>
    <row r="75" spans="1:13" ht="13.8" x14ac:dyDescent="0.25">
      <c r="A75" s="24" t="s">
        <v>38</v>
      </c>
      <c r="B75" s="6"/>
      <c r="C75" s="6"/>
      <c r="D75" s="6"/>
      <c r="E75" s="12">
        <v>1089</v>
      </c>
      <c r="F75" s="6"/>
      <c r="G75" s="25"/>
      <c r="H75" s="2"/>
      <c r="I75" s="2"/>
      <c r="J75" s="2"/>
      <c r="K75" s="2"/>
    </row>
    <row r="76" spans="1:13" ht="13.8" x14ac:dyDescent="0.25">
      <c r="A76" s="24" t="s">
        <v>39</v>
      </c>
      <c r="B76" s="6"/>
      <c r="C76" s="6"/>
      <c r="D76" s="6"/>
      <c r="E76" s="28">
        <f>E74/E75</f>
        <v>1.002754820936639</v>
      </c>
      <c r="F76" s="6"/>
      <c r="G76" s="25"/>
      <c r="H76" s="2"/>
      <c r="I76" s="2"/>
      <c r="J76" s="2"/>
      <c r="K76" s="2"/>
    </row>
    <row r="77" spans="1:13" ht="13.8" x14ac:dyDescent="0.25">
      <c r="A77" s="24"/>
      <c r="B77" s="6"/>
      <c r="C77" s="6"/>
      <c r="D77" s="6"/>
      <c r="E77" s="6"/>
      <c r="F77" s="6"/>
      <c r="G77" s="25"/>
      <c r="H77" s="2"/>
      <c r="I77" s="2"/>
      <c r="J77" s="2"/>
      <c r="K77" s="2"/>
    </row>
    <row r="78" spans="1:13" ht="13.8" x14ac:dyDescent="0.25">
      <c r="A78" s="24" t="s">
        <v>40</v>
      </c>
      <c r="B78" s="6"/>
      <c r="C78" s="6"/>
      <c r="D78" s="6"/>
      <c r="E78" s="27">
        <f>E72*E76</f>
        <v>200685111.98945978</v>
      </c>
      <c r="F78" s="6"/>
      <c r="G78" s="25"/>
      <c r="H78" s="2"/>
      <c r="I78" s="2"/>
      <c r="J78" s="2"/>
      <c r="K78" s="2"/>
    </row>
    <row r="79" spans="1:13" ht="13.8" x14ac:dyDescent="0.25">
      <c r="A79" s="29" t="s">
        <v>41</v>
      </c>
      <c r="B79" s="4"/>
      <c r="C79" s="4"/>
      <c r="D79" s="4"/>
      <c r="E79" s="15">
        <f>1089000000+E72</f>
        <v>1289133779.264214</v>
      </c>
      <c r="F79" s="15"/>
      <c r="G79" s="30"/>
      <c r="H79" s="2"/>
      <c r="I79" s="2"/>
      <c r="J79" s="2"/>
      <c r="K79" s="2"/>
    </row>
    <row r="80" spans="1:13" ht="13.8" x14ac:dyDescent="0.25">
      <c r="A80" s="1"/>
      <c r="B80" s="1"/>
      <c r="C80" s="1"/>
      <c r="D80" s="1"/>
      <c r="E80" s="1"/>
      <c r="F80" s="1"/>
      <c r="G80" s="1"/>
      <c r="H80" s="1"/>
      <c r="I80" s="6"/>
      <c r="J80" s="1"/>
      <c r="K80" s="6"/>
      <c r="L80" s="1"/>
    </row>
    <row r="81" spans="1:12" ht="13.8" x14ac:dyDescent="0.25">
      <c r="A81" s="1"/>
      <c r="B81" s="1"/>
      <c r="C81" s="1"/>
      <c r="D81" s="1"/>
      <c r="E81" s="1"/>
      <c r="F81" s="1"/>
      <c r="G81" s="1"/>
      <c r="H81" s="1"/>
      <c r="I81" s="6"/>
      <c r="J81" s="1"/>
      <c r="K81" s="6"/>
      <c r="L81" s="1"/>
    </row>
    <row r="82" spans="1:12" ht="13.8" x14ac:dyDescent="0.25">
      <c r="A82" s="1"/>
      <c r="B82" s="1"/>
      <c r="C82" s="1"/>
      <c r="D82" s="1"/>
      <c r="E82" s="1"/>
      <c r="F82" s="1"/>
      <c r="G82" s="1"/>
      <c r="H82" s="1"/>
      <c r="I82" s="6"/>
      <c r="J82" s="1"/>
      <c r="K82" s="6"/>
      <c r="L82" s="1"/>
    </row>
    <row r="83" spans="1:12" ht="13.8" x14ac:dyDescent="0.25">
      <c r="A83" s="1"/>
      <c r="B83" s="1"/>
      <c r="C83" s="1"/>
      <c r="D83" s="1"/>
      <c r="E83" s="1"/>
      <c r="F83" s="1"/>
      <c r="G83" s="1"/>
      <c r="H83" s="1"/>
      <c r="I83" s="6"/>
      <c r="J83" s="1"/>
      <c r="K83" s="6"/>
      <c r="L83" s="1"/>
    </row>
    <row r="84" spans="1:12" ht="13.8" x14ac:dyDescent="0.25">
      <c r="A84" s="1"/>
      <c r="B84" s="1"/>
      <c r="C84" s="1"/>
      <c r="D84" s="1"/>
      <c r="E84" s="1"/>
      <c r="F84" s="1"/>
      <c r="G84" s="1"/>
      <c r="H84" s="1"/>
      <c r="I84" s="6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3.8" x14ac:dyDescent="0.25">
      <c r="A87" s="55"/>
      <c r="B87" s="6"/>
      <c r="C87" s="6"/>
      <c r="D87" s="6"/>
      <c r="E87" s="6"/>
      <c r="F87" s="6"/>
      <c r="G87" s="1"/>
      <c r="H87" s="1"/>
      <c r="I87" s="1"/>
      <c r="J87" s="1"/>
      <c r="K87" s="1"/>
      <c r="L87" s="1"/>
    </row>
    <row r="88" spans="1:12" ht="13.8" x14ac:dyDescent="0.25">
      <c r="A88" s="6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</row>
    <row r="89" spans="1:12" ht="13.8" x14ac:dyDescent="0.25">
      <c r="A89" s="6"/>
      <c r="B89" s="6"/>
      <c r="C89" s="6"/>
      <c r="D89" s="6"/>
      <c r="E89" s="6"/>
      <c r="F89" s="1"/>
      <c r="G89" s="6"/>
      <c r="H89" s="6"/>
      <c r="I89" s="1"/>
      <c r="J89" s="1"/>
      <c r="K89" s="1"/>
      <c r="L89" s="1"/>
    </row>
    <row r="90" spans="1:12" ht="13.8" x14ac:dyDescent="0.25">
      <c r="A90" s="6"/>
      <c r="B90" s="6"/>
      <c r="C90" s="6"/>
      <c r="D90" s="6"/>
      <c r="E90" s="26"/>
      <c r="F90" s="1"/>
      <c r="G90" s="6"/>
      <c r="H90" s="6"/>
      <c r="I90" s="1"/>
      <c r="J90" s="1"/>
      <c r="K90" s="1"/>
      <c r="L90" s="1"/>
    </row>
    <row r="91" spans="1:12" ht="13.8" x14ac:dyDescent="0.25">
      <c r="A91" s="6"/>
      <c r="B91" s="6"/>
      <c r="C91" s="6"/>
      <c r="D91" s="6"/>
      <c r="E91" s="26"/>
      <c r="F91" s="1"/>
      <c r="G91" s="6"/>
      <c r="H91" s="6"/>
      <c r="I91" s="1"/>
      <c r="J91" s="1"/>
      <c r="K91" s="1"/>
      <c r="L91" s="1"/>
    </row>
    <row r="92" spans="1:12" ht="13.8" x14ac:dyDescent="0.25">
      <c r="A92" s="56"/>
      <c r="B92" s="1"/>
      <c r="C92" s="1"/>
      <c r="D92" s="1"/>
      <c r="E92" s="57"/>
      <c r="F92" s="1"/>
      <c r="G92" s="6"/>
      <c r="H92" s="6"/>
      <c r="I92" s="1"/>
      <c r="J92" s="1"/>
      <c r="K92" s="1"/>
      <c r="L92" s="1"/>
    </row>
    <row r="93" spans="1:12" ht="13.8" x14ac:dyDescent="0.25">
      <c r="A93" s="56"/>
      <c r="B93" s="1"/>
      <c r="C93" s="1"/>
      <c r="D93" s="1"/>
      <c r="E93" s="58"/>
      <c r="F93" s="1"/>
      <c r="G93" s="6"/>
      <c r="H93" s="6"/>
      <c r="I93" s="1"/>
      <c r="J93" s="1"/>
      <c r="K93" s="1"/>
      <c r="L93" s="1"/>
    </row>
    <row r="94" spans="1:12" ht="13.8" x14ac:dyDescent="0.25">
      <c r="A94" s="6"/>
      <c r="B94" s="6"/>
      <c r="C94" s="6"/>
      <c r="D94" s="6"/>
      <c r="E94" s="18"/>
      <c r="F94" s="1"/>
      <c r="G94" s="6"/>
      <c r="H94" s="6"/>
      <c r="I94" s="1"/>
      <c r="J94" s="1"/>
      <c r="K94" s="1"/>
      <c r="L94" s="1"/>
    </row>
    <row r="95" spans="1:12" ht="13.8" x14ac:dyDescent="0.25">
      <c r="A95" s="1"/>
      <c r="B95" s="1"/>
      <c r="C95" s="1"/>
      <c r="D95" s="1"/>
      <c r="E95" s="1"/>
      <c r="F95" s="1"/>
      <c r="G95" s="1"/>
      <c r="H95" s="6"/>
      <c r="I95" s="1"/>
      <c r="J95" s="1"/>
      <c r="K95" s="1"/>
      <c r="L95" s="1"/>
    </row>
    <row r="96" spans="1:12" ht="13.8" x14ac:dyDescent="0.25">
      <c r="A96" s="6"/>
      <c r="B96" s="6"/>
      <c r="C96" s="6"/>
      <c r="D96" s="6"/>
      <c r="E96" s="27"/>
      <c r="F96" s="1"/>
      <c r="G96" s="1"/>
      <c r="H96" s="6"/>
      <c r="I96" s="1"/>
      <c r="J96" s="1"/>
      <c r="K96" s="1"/>
      <c r="L96" s="1"/>
    </row>
    <row r="97" spans="1:12" ht="13.8" x14ac:dyDescent="0.25">
      <c r="A97" s="6"/>
      <c r="B97" s="6"/>
      <c r="C97" s="6"/>
      <c r="D97" s="6"/>
      <c r="E97" s="12"/>
      <c r="F97" s="1"/>
      <c r="G97" s="1"/>
      <c r="H97" s="6"/>
      <c r="I97" s="1"/>
      <c r="J97" s="1"/>
      <c r="K97" s="1"/>
      <c r="L97" s="1"/>
    </row>
    <row r="98" spans="1:12" ht="13.8" x14ac:dyDescent="0.25">
      <c r="A98" s="6"/>
      <c r="B98" s="6"/>
      <c r="C98" s="6"/>
      <c r="D98" s="6"/>
      <c r="E98" s="28"/>
      <c r="F98" s="1"/>
      <c r="G98" s="1"/>
      <c r="H98" s="6"/>
      <c r="I98" s="1"/>
      <c r="J98" s="1"/>
      <c r="K98" s="1"/>
      <c r="L98" s="1"/>
    </row>
    <row r="99" spans="1:12" ht="13.8" x14ac:dyDescent="0.25">
      <c r="A99" s="6"/>
      <c r="B99" s="6"/>
      <c r="C99" s="6"/>
      <c r="D99" s="6"/>
      <c r="E99" s="6"/>
      <c r="F99" s="1"/>
      <c r="G99" s="1"/>
      <c r="H99" s="6"/>
      <c r="I99" s="1"/>
      <c r="J99" s="1"/>
      <c r="K99" s="1"/>
      <c r="L99" s="1"/>
    </row>
    <row r="100" spans="1:12" ht="13.8" x14ac:dyDescent="0.25">
      <c r="A100" s="6"/>
      <c r="B100" s="6"/>
      <c r="C100" s="6"/>
      <c r="D100" s="6"/>
      <c r="E100" s="27"/>
      <c r="F100" s="1"/>
      <c r="G100" s="6"/>
      <c r="H100" s="1"/>
      <c r="I100" s="1"/>
      <c r="J100" s="1"/>
      <c r="K100" s="1"/>
      <c r="L100" s="1"/>
    </row>
    <row r="101" spans="1:12" ht="13.8" x14ac:dyDescent="0.25">
      <c r="A101" s="56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3.8" x14ac:dyDescent="0.25">
      <c r="A102" s="6"/>
      <c r="B102" s="6"/>
      <c r="C102" s="6"/>
      <c r="D102" s="6"/>
      <c r="E102" s="18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&amp;R&amp;"Times New Roman,Regular"&amp;11Jeffrey Dasovich
Professor Aceves
E220 Final Exam
December 14, 2000
Question #2, Page &amp;P</oddHeader>
  </headerFooter>
  <rowBreaks count="1" manualBreakCount="1">
    <brk id="5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18" workbookViewId="0">
      <selection activeCell="E38" sqref="E38"/>
    </sheetView>
  </sheetViews>
  <sheetFormatPr defaultRowHeight="13.2" x14ac:dyDescent="0.25"/>
  <cols>
    <col min="4" max="4" width="15.33203125" customWidth="1"/>
    <col min="5" max="5" width="10.44140625" bestFit="1" customWidth="1"/>
    <col min="7" max="7" width="9.44140625" bestFit="1" customWidth="1"/>
    <col min="9" max="9" width="10.44140625" bestFit="1" customWidth="1"/>
    <col min="11" max="11" width="10.44140625" bestFit="1" customWidth="1"/>
  </cols>
  <sheetData>
    <row r="1" spans="1:11" ht="13.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.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3.8" x14ac:dyDescent="0.25">
      <c r="A3" s="2"/>
      <c r="B3" s="2"/>
      <c r="C3" s="2"/>
      <c r="D3" s="2"/>
      <c r="F3" s="2"/>
      <c r="G3" s="2"/>
      <c r="H3" s="2"/>
      <c r="I3" s="2"/>
      <c r="J3" s="2"/>
      <c r="K3" s="2"/>
    </row>
    <row r="4" spans="1:11" ht="13.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4.4" x14ac:dyDescent="0.3">
      <c r="A5" s="49"/>
      <c r="B5" s="50"/>
      <c r="C5" s="50"/>
      <c r="D5" s="50"/>
      <c r="E5" s="63" t="s">
        <v>85</v>
      </c>
      <c r="F5" s="50"/>
      <c r="G5" s="50"/>
      <c r="H5" s="50"/>
      <c r="I5" s="50"/>
      <c r="J5" s="50"/>
      <c r="K5" s="52"/>
    </row>
    <row r="6" spans="1:11" ht="13.8" x14ac:dyDescent="0.25">
      <c r="A6" s="45"/>
      <c r="B6" s="22"/>
      <c r="C6" s="22"/>
      <c r="D6" s="22"/>
      <c r="E6" s="22"/>
      <c r="F6" s="22"/>
      <c r="G6" s="22"/>
      <c r="H6" s="22"/>
      <c r="I6" s="67" t="s">
        <v>14</v>
      </c>
      <c r="J6" s="67"/>
      <c r="K6" s="68" t="s">
        <v>46</v>
      </c>
    </row>
    <row r="7" spans="1:11" ht="13.8" x14ac:dyDescent="0.25">
      <c r="A7" s="69" t="s">
        <v>47</v>
      </c>
      <c r="B7" s="4"/>
      <c r="C7" s="4"/>
      <c r="D7" s="4"/>
      <c r="E7" s="7" t="s">
        <v>12</v>
      </c>
      <c r="F7" s="7"/>
      <c r="G7" s="7" t="s">
        <v>13</v>
      </c>
      <c r="H7" s="4"/>
      <c r="I7" s="7" t="s">
        <v>15</v>
      </c>
      <c r="J7" s="7"/>
      <c r="K7" s="70" t="s">
        <v>15</v>
      </c>
    </row>
    <row r="8" spans="1:11" ht="13.8" x14ac:dyDescent="0.25">
      <c r="A8" s="24" t="s">
        <v>45</v>
      </c>
      <c r="B8" s="6"/>
      <c r="C8" s="6"/>
      <c r="D8" s="6"/>
      <c r="E8" s="12">
        <v>37285</v>
      </c>
      <c r="F8" s="12"/>
      <c r="G8" s="12">
        <v>6285</v>
      </c>
      <c r="H8" s="12"/>
      <c r="I8" s="12">
        <f>E8+G8</f>
        <v>43570</v>
      </c>
      <c r="J8" s="12"/>
      <c r="K8" s="39">
        <f>E8+G8</f>
        <v>43570</v>
      </c>
    </row>
    <row r="9" spans="1:11" ht="13.8" x14ac:dyDescent="0.25">
      <c r="A9" s="24"/>
      <c r="B9" s="6"/>
      <c r="C9" s="6"/>
      <c r="D9" s="6"/>
      <c r="E9" s="12"/>
      <c r="F9" s="12"/>
      <c r="G9" s="12"/>
      <c r="H9" s="12"/>
      <c r="I9" s="12"/>
      <c r="J9" s="12"/>
      <c r="K9" s="39"/>
    </row>
    <row r="10" spans="1:11" ht="13.8" x14ac:dyDescent="0.25">
      <c r="A10" s="24" t="s">
        <v>48</v>
      </c>
      <c r="B10" s="6"/>
      <c r="C10" s="6"/>
      <c r="D10" s="6"/>
      <c r="E10" s="10">
        <v>32460</v>
      </c>
      <c r="F10" s="12"/>
      <c r="G10" s="10">
        <v>5632</v>
      </c>
      <c r="H10" s="12"/>
      <c r="I10" s="10">
        <f>E10+G10</f>
        <v>38092</v>
      </c>
      <c r="J10" s="12"/>
      <c r="K10" s="71">
        <f>E10+G10</f>
        <v>38092</v>
      </c>
    </row>
    <row r="11" spans="1:11" ht="13.8" x14ac:dyDescent="0.25">
      <c r="A11" s="24"/>
      <c r="B11" s="6"/>
      <c r="C11" s="6"/>
      <c r="D11" s="6"/>
      <c r="E11" s="6"/>
      <c r="F11" s="6"/>
      <c r="G11" s="6"/>
      <c r="H11" s="6"/>
      <c r="I11" s="6"/>
      <c r="J11" s="6"/>
      <c r="K11" s="25"/>
    </row>
    <row r="12" spans="1:11" ht="13.8" x14ac:dyDescent="0.25">
      <c r="A12" s="24" t="s">
        <v>49</v>
      </c>
      <c r="B12" s="6"/>
      <c r="C12" s="6"/>
      <c r="D12" s="6"/>
      <c r="E12" s="12">
        <f>E8-E10</f>
        <v>4825</v>
      </c>
      <c r="F12" s="12"/>
      <c r="G12" s="12">
        <f>G8-G10</f>
        <v>653</v>
      </c>
      <c r="H12" s="6"/>
      <c r="I12" s="18">
        <f>I8-I10</f>
        <v>5478</v>
      </c>
      <c r="J12" s="6"/>
      <c r="K12" s="64">
        <f>K8-K10</f>
        <v>5478</v>
      </c>
    </row>
    <row r="13" spans="1:11" ht="13.8" x14ac:dyDescent="0.25">
      <c r="A13" s="24"/>
      <c r="B13" s="6"/>
      <c r="C13" s="6"/>
      <c r="D13" s="6"/>
      <c r="E13" s="12"/>
      <c r="F13" s="12"/>
      <c r="G13" s="12"/>
      <c r="H13" s="12"/>
      <c r="I13" s="12"/>
      <c r="J13" s="12"/>
      <c r="K13" s="39"/>
    </row>
    <row r="14" spans="1:11" ht="13.8" x14ac:dyDescent="0.25">
      <c r="A14" s="24" t="s">
        <v>50</v>
      </c>
      <c r="B14" s="6"/>
      <c r="C14" s="6"/>
      <c r="D14" s="6"/>
      <c r="E14" s="12">
        <v>232</v>
      </c>
      <c r="F14" s="12"/>
      <c r="G14" s="12">
        <v>64</v>
      </c>
      <c r="H14" s="12"/>
      <c r="I14" s="12">
        <f>E14+G14</f>
        <v>296</v>
      </c>
      <c r="J14" s="12"/>
      <c r="K14" s="39">
        <f>E14+G14</f>
        <v>296</v>
      </c>
    </row>
    <row r="15" spans="1:11" ht="13.8" x14ac:dyDescent="0.25">
      <c r="A15" s="24"/>
      <c r="B15" s="6"/>
      <c r="C15" s="6"/>
      <c r="D15" s="6"/>
      <c r="E15" s="12"/>
      <c r="F15" s="12"/>
      <c r="G15" s="12"/>
      <c r="H15" s="6"/>
      <c r="I15" s="6"/>
      <c r="J15" s="6"/>
      <c r="K15" s="25"/>
    </row>
    <row r="16" spans="1:11" ht="13.8" x14ac:dyDescent="0.25">
      <c r="A16" s="24" t="s">
        <v>51</v>
      </c>
      <c r="B16" s="6"/>
      <c r="C16" s="6"/>
      <c r="D16" s="6"/>
      <c r="E16" s="12">
        <v>-828</v>
      </c>
      <c r="F16" s="12"/>
      <c r="G16" s="12">
        <v>-67</v>
      </c>
      <c r="H16" s="6"/>
      <c r="I16" s="12">
        <f>E16+G16</f>
        <v>-895</v>
      </c>
      <c r="J16" s="6"/>
      <c r="K16" s="39">
        <f>E16+G16</f>
        <v>-895</v>
      </c>
    </row>
    <row r="17" spans="1:12" ht="13.8" x14ac:dyDescent="0.25">
      <c r="A17" s="24"/>
      <c r="B17" s="6"/>
      <c r="C17" s="6"/>
      <c r="D17" s="6"/>
      <c r="E17" s="6"/>
      <c r="F17" s="6"/>
      <c r="G17" s="6"/>
      <c r="H17" s="6"/>
      <c r="I17" s="6"/>
      <c r="J17" s="6"/>
      <c r="K17" s="25"/>
    </row>
    <row r="18" spans="1:12" ht="13.8" x14ac:dyDescent="0.25">
      <c r="A18" s="24" t="s">
        <v>72</v>
      </c>
      <c r="B18" s="6"/>
      <c r="C18" s="6"/>
      <c r="D18" s="6"/>
      <c r="E18" s="12"/>
      <c r="F18" s="12"/>
      <c r="G18" s="12"/>
      <c r="H18" s="12"/>
      <c r="I18" s="12"/>
      <c r="J18" s="12"/>
      <c r="K18" s="39"/>
    </row>
    <row r="19" spans="1:12" ht="13.8" x14ac:dyDescent="0.25">
      <c r="A19" s="24"/>
      <c r="B19" s="6"/>
      <c r="C19" s="6"/>
      <c r="D19" s="6"/>
      <c r="E19" s="6"/>
      <c r="F19" s="6"/>
      <c r="G19" s="6"/>
      <c r="H19" s="6"/>
      <c r="I19" s="6"/>
      <c r="J19" s="6"/>
      <c r="K19" s="25"/>
    </row>
    <row r="20" spans="1:12" ht="13.8" x14ac:dyDescent="0.25">
      <c r="A20" s="24" t="s">
        <v>73</v>
      </c>
      <c r="B20" s="6"/>
      <c r="C20" s="6"/>
      <c r="D20" s="6"/>
      <c r="E20" s="6"/>
      <c r="F20" s="6"/>
      <c r="G20" s="6"/>
      <c r="H20" s="6"/>
      <c r="I20" s="12">
        <v>-140</v>
      </c>
      <c r="J20" s="6"/>
      <c r="K20" s="25"/>
    </row>
    <row r="21" spans="1:12" ht="13.8" x14ac:dyDescent="0.25">
      <c r="A21" s="24" t="s">
        <v>42</v>
      </c>
      <c r="B21" s="6"/>
      <c r="C21" s="6"/>
      <c r="D21" s="6"/>
      <c r="E21" s="6"/>
      <c r="F21" s="6"/>
      <c r="G21" s="6"/>
      <c r="H21" s="6"/>
      <c r="I21" s="6"/>
      <c r="J21" s="6"/>
      <c r="K21" s="25"/>
    </row>
    <row r="22" spans="1:12" ht="13.8" x14ac:dyDescent="0.25">
      <c r="A22" s="24"/>
      <c r="B22" s="6"/>
      <c r="C22" s="6"/>
      <c r="D22" s="6"/>
      <c r="E22" s="6"/>
      <c r="F22" s="6"/>
      <c r="G22" s="6"/>
      <c r="H22" s="6"/>
      <c r="I22" s="6"/>
      <c r="J22" s="6"/>
      <c r="K22" s="25"/>
    </row>
    <row r="23" spans="1:12" ht="13.8" x14ac:dyDescent="0.25">
      <c r="A23" s="24" t="s">
        <v>78</v>
      </c>
      <c r="B23" s="6"/>
      <c r="C23" s="6"/>
      <c r="D23" s="6"/>
      <c r="E23" s="10"/>
      <c r="F23" s="12"/>
      <c r="G23" s="10"/>
      <c r="H23" s="12"/>
      <c r="I23" s="10">
        <v>-9</v>
      </c>
      <c r="J23" s="12"/>
      <c r="K23" s="71"/>
      <c r="L23" s="34"/>
    </row>
    <row r="24" spans="1:12" ht="13.8" x14ac:dyDescent="0.25">
      <c r="A24" s="24"/>
      <c r="B24" s="6"/>
      <c r="C24" s="6"/>
      <c r="D24" s="6"/>
      <c r="E24" s="6"/>
      <c r="F24" s="6"/>
      <c r="G24" s="6"/>
      <c r="H24" s="6"/>
      <c r="I24" s="6"/>
      <c r="J24" s="6"/>
      <c r="K24" s="25"/>
    </row>
    <row r="25" spans="1:12" ht="13.8" x14ac:dyDescent="0.25">
      <c r="A25" s="24" t="s">
        <v>52</v>
      </c>
      <c r="B25" s="6"/>
      <c r="C25" s="6"/>
      <c r="D25" s="6"/>
      <c r="E25" s="18">
        <f>SUM(E12:E23)</f>
        <v>4229</v>
      </c>
      <c r="F25" s="6"/>
      <c r="G25" s="18">
        <f>SUM(G12:G23)</f>
        <v>650</v>
      </c>
      <c r="H25" s="6"/>
      <c r="I25" s="18">
        <f>SUM(I12:I23)</f>
        <v>4730</v>
      </c>
      <c r="J25" s="6"/>
      <c r="K25" s="64">
        <f>SUM(K12:K23)</f>
        <v>4879</v>
      </c>
    </row>
    <row r="26" spans="1:12" ht="13.8" x14ac:dyDescent="0.25">
      <c r="A26" s="24"/>
      <c r="B26" s="6"/>
      <c r="C26" s="6"/>
      <c r="D26" s="6"/>
      <c r="E26" s="6"/>
      <c r="F26" s="6"/>
      <c r="G26" s="6"/>
      <c r="H26" s="6"/>
      <c r="I26" s="6"/>
      <c r="J26" s="6"/>
      <c r="K26" s="25"/>
    </row>
    <row r="27" spans="1:12" ht="13.8" x14ac:dyDescent="0.25">
      <c r="A27" s="24" t="s">
        <v>53</v>
      </c>
      <c r="B27" s="6"/>
      <c r="C27" s="6"/>
      <c r="D27" s="6"/>
      <c r="E27" s="10">
        <f>0.353*E25</f>
        <v>1492.837</v>
      </c>
      <c r="F27" s="12"/>
      <c r="G27" s="10">
        <f>0.432*G25</f>
        <v>280.8</v>
      </c>
      <c r="H27" s="12"/>
      <c r="I27" s="10">
        <f>0.353*I25</f>
        <v>1669.6899999999998</v>
      </c>
      <c r="J27" s="12"/>
      <c r="K27" s="71">
        <f>0.353*K25</f>
        <v>1722.2869999999998</v>
      </c>
    </row>
    <row r="28" spans="1:12" ht="13.8" x14ac:dyDescent="0.25">
      <c r="A28" s="24"/>
      <c r="B28" s="6"/>
      <c r="C28" s="6"/>
      <c r="D28" s="6"/>
      <c r="E28" s="6"/>
      <c r="F28" s="6"/>
      <c r="G28" s="6"/>
      <c r="H28" s="6"/>
      <c r="I28" s="6"/>
      <c r="J28" s="6"/>
      <c r="K28" s="25"/>
    </row>
    <row r="29" spans="1:12" ht="13.8" x14ac:dyDescent="0.25">
      <c r="A29" s="29" t="s">
        <v>54</v>
      </c>
      <c r="B29" s="4"/>
      <c r="C29" s="4"/>
      <c r="D29" s="4"/>
      <c r="E29" s="15">
        <f>E25-E27</f>
        <v>2736.163</v>
      </c>
      <c r="F29" s="4"/>
      <c r="G29" s="15">
        <f>G25-G27</f>
        <v>369.2</v>
      </c>
      <c r="H29" s="4"/>
      <c r="I29" s="15">
        <f>I25-I27</f>
        <v>3060.3100000000004</v>
      </c>
      <c r="J29" s="4"/>
      <c r="K29" s="66">
        <f>K25-K27</f>
        <v>3156.7130000000002</v>
      </c>
    </row>
    <row r="30" spans="1:12" ht="13.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ht="13.8" x14ac:dyDescent="0.25">
      <c r="A31" s="45" t="s">
        <v>38</v>
      </c>
      <c r="B31" s="22"/>
      <c r="C31" s="22"/>
      <c r="D31" s="22"/>
      <c r="E31" s="46">
        <v>1089</v>
      </c>
      <c r="F31" s="46"/>
      <c r="G31" s="46">
        <v>68</v>
      </c>
      <c r="H31" s="46"/>
      <c r="I31" s="46">
        <v>1289</v>
      </c>
      <c r="J31" s="46"/>
      <c r="K31" s="47">
        <v>1289</v>
      </c>
    </row>
    <row r="32" spans="1:12" ht="13.8" x14ac:dyDescent="0.25">
      <c r="A32" s="29" t="s">
        <v>87</v>
      </c>
      <c r="B32" s="4"/>
      <c r="C32" s="4"/>
      <c r="D32" s="4"/>
      <c r="E32" s="73">
        <f>E29/E31</f>
        <v>2.5125463728191</v>
      </c>
      <c r="F32" s="73"/>
      <c r="G32" s="73">
        <f>G29/G31</f>
        <v>5.4294117647058826</v>
      </c>
      <c r="H32" s="73"/>
      <c r="I32" s="73">
        <f>I29/I31</f>
        <v>2.374173778122576</v>
      </c>
      <c r="J32" s="73"/>
      <c r="K32" s="74">
        <f>K29/K31</f>
        <v>2.4489627618308769</v>
      </c>
    </row>
    <row r="33" spans="1:11" ht="13.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3.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3.8" x14ac:dyDescent="0.25">
      <c r="A35" s="32" t="s">
        <v>74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3.8" x14ac:dyDescent="0.25">
      <c r="A36" s="2" t="s">
        <v>75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3.8" x14ac:dyDescent="0.25">
      <c r="A37" s="2" t="s">
        <v>76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40" spans="1:11" ht="14.4" x14ac:dyDescent="0.3">
      <c r="A40" s="72" t="s">
        <v>47</v>
      </c>
      <c r="B40" s="61"/>
      <c r="C40" s="61"/>
      <c r="D40" s="61"/>
      <c r="E40" s="63" t="s">
        <v>86</v>
      </c>
      <c r="F40" s="61"/>
      <c r="G40" s="61"/>
      <c r="H40" s="61"/>
      <c r="I40" s="61"/>
      <c r="J40" s="61"/>
      <c r="K40" s="62"/>
    </row>
    <row r="41" spans="1:11" x14ac:dyDescent="0.25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23"/>
    </row>
    <row r="42" spans="1:11" ht="13.8" x14ac:dyDescent="0.25">
      <c r="A42" s="42" t="s">
        <v>55</v>
      </c>
      <c r="B42" s="6"/>
      <c r="C42" s="6"/>
      <c r="D42" s="6"/>
      <c r="E42" s="18">
        <f>E29</f>
        <v>2736.163</v>
      </c>
      <c r="F42" s="6"/>
      <c r="G42" s="18">
        <f>G29</f>
        <v>369.2</v>
      </c>
      <c r="H42" s="6"/>
      <c r="I42" s="18">
        <f>I29</f>
        <v>3060.3100000000004</v>
      </c>
      <c r="J42" s="6"/>
      <c r="K42" s="64">
        <f>K29</f>
        <v>3156.7130000000002</v>
      </c>
    </row>
    <row r="43" spans="1:11" ht="13.8" x14ac:dyDescent="0.25">
      <c r="A43" s="42"/>
      <c r="B43" s="6"/>
      <c r="C43" s="6"/>
      <c r="D43" s="6"/>
      <c r="E43" s="6"/>
      <c r="F43" s="6"/>
      <c r="G43" s="6"/>
      <c r="H43" s="6"/>
      <c r="I43" s="6"/>
      <c r="J43" s="6"/>
      <c r="K43" s="25"/>
    </row>
    <row r="44" spans="1:11" ht="13.8" x14ac:dyDescent="0.25">
      <c r="A44" s="24" t="s">
        <v>57</v>
      </c>
      <c r="B44" s="6"/>
      <c r="C44" s="6"/>
      <c r="D44" s="6"/>
      <c r="E44" s="6"/>
      <c r="F44" s="6"/>
      <c r="G44" s="6"/>
      <c r="H44" s="6"/>
      <c r="I44" s="6"/>
      <c r="J44" s="6"/>
      <c r="K44" s="25"/>
    </row>
    <row r="45" spans="1:11" ht="13.8" x14ac:dyDescent="0.25">
      <c r="A45" s="24" t="s">
        <v>58</v>
      </c>
      <c r="B45" s="6"/>
      <c r="C45" s="6"/>
      <c r="D45" s="6"/>
      <c r="E45" s="6"/>
      <c r="F45" s="6"/>
      <c r="G45" s="6"/>
      <c r="H45" s="6"/>
      <c r="I45" s="6"/>
      <c r="J45" s="6"/>
      <c r="K45" s="25"/>
    </row>
    <row r="46" spans="1:11" ht="13.8" x14ac:dyDescent="0.25">
      <c r="A46" s="24"/>
      <c r="B46" s="6"/>
      <c r="C46" s="6"/>
      <c r="D46" s="6"/>
      <c r="E46" s="6"/>
      <c r="F46" s="6"/>
      <c r="G46" s="6"/>
      <c r="H46" s="6"/>
      <c r="I46" s="6"/>
      <c r="J46" s="6"/>
      <c r="K46" s="25"/>
    </row>
    <row r="47" spans="1:11" ht="13.8" x14ac:dyDescent="0.25">
      <c r="A47" s="24" t="s">
        <v>79</v>
      </c>
      <c r="B47" s="6"/>
      <c r="C47" s="6"/>
      <c r="D47" s="6"/>
      <c r="E47" s="4"/>
      <c r="F47" s="6"/>
      <c r="G47" s="4"/>
      <c r="H47" s="6"/>
      <c r="I47" s="15">
        <f>-(I20+I23)</f>
        <v>149</v>
      </c>
      <c r="J47" s="6"/>
      <c r="K47" s="30"/>
    </row>
    <row r="48" spans="1:11" ht="13.8" x14ac:dyDescent="0.25">
      <c r="A48" s="24"/>
      <c r="B48" s="6"/>
      <c r="C48" s="6"/>
      <c r="D48" s="6"/>
      <c r="E48" s="6"/>
      <c r="F48" s="6"/>
      <c r="G48" s="6"/>
      <c r="H48" s="6"/>
      <c r="I48" s="6"/>
      <c r="J48" s="6"/>
      <c r="K48" s="25"/>
    </row>
    <row r="49" spans="1:11" ht="13.8" x14ac:dyDescent="0.25">
      <c r="A49" s="65" t="s">
        <v>56</v>
      </c>
      <c r="B49" s="4"/>
      <c r="C49" s="4"/>
      <c r="D49" s="4"/>
      <c r="E49" s="15">
        <f>E42</f>
        <v>2736.163</v>
      </c>
      <c r="F49" s="4"/>
      <c r="G49" s="15">
        <f>G42</f>
        <v>369.2</v>
      </c>
      <c r="H49" s="4"/>
      <c r="I49" s="15">
        <f>I42+I47</f>
        <v>3209.3100000000004</v>
      </c>
      <c r="J49" s="4"/>
      <c r="K49" s="66">
        <f>K42</f>
        <v>3156.7130000000002</v>
      </c>
    </row>
  </sheetData>
  <phoneticPr fontId="0" type="noConversion"/>
  <pageMargins left="0.75" right="0.75" top="1" bottom="1" header="0.5" footer="0.5"/>
  <pageSetup scale="66" orientation="landscape" r:id="rId1"/>
  <headerFooter alignWithMargins="0">
    <oddHeader xml:space="preserve">&amp;R&amp;"Times New Roman,Regular"&amp;11Jeffrey Dasovich
Professor Aceves
E220 Final Exam
December 14, 2000
Question #2, Page 3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Balance Sheet</vt:lpstr>
      <vt:lpstr>Income Statement</vt:lpstr>
      <vt:lpstr>sheet 3</vt:lpstr>
      <vt:lpstr>'Balance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cp:lastPrinted>2000-12-14T04:49:11Z</cp:lastPrinted>
  <dcterms:created xsi:type="dcterms:W3CDTF">2000-12-09T21:52:44Z</dcterms:created>
  <dcterms:modified xsi:type="dcterms:W3CDTF">2023-09-10T12:22:48Z</dcterms:modified>
</cp:coreProperties>
</file>