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% 5 Yr" sheetId="1" r:id="rId1"/>
    <sheet name="% 10 Yr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2" i="2" l="1"/>
  <c r="C2" i="2"/>
  <c r="D2" i="2"/>
  <c r="F2" i="2"/>
  <c r="H2" i="2"/>
  <c r="F4" i="2"/>
  <c r="H4" i="2"/>
  <c r="J4" i="2"/>
  <c r="K4" i="2"/>
  <c r="L4" i="2"/>
  <c r="M4" i="2"/>
  <c r="N4" i="2"/>
  <c r="O4" i="2"/>
  <c r="P4" i="2"/>
  <c r="Q4" i="2"/>
  <c r="R4" i="2"/>
  <c r="H5" i="2"/>
  <c r="J5" i="2"/>
  <c r="K5" i="2"/>
  <c r="L5" i="2"/>
  <c r="M5" i="2"/>
  <c r="N5" i="2"/>
  <c r="O5" i="2"/>
  <c r="P5" i="2"/>
  <c r="Q5" i="2"/>
  <c r="R5" i="2"/>
  <c r="H6" i="2"/>
  <c r="N6" i="2"/>
  <c r="O6" i="2"/>
  <c r="P6" i="2"/>
  <c r="Q6" i="2"/>
  <c r="R6" i="2"/>
  <c r="H7" i="2"/>
  <c r="I7" i="2"/>
  <c r="J7" i="2"/>
  <c r="K7" i="2"/>
  <c r="L7" i="2"/>
  <c r="M7" i="2"/>
  <c r="N7" i="2"/>
  <c r="O7" i="2"/>
  <c r="P7" i="2"/>
  <c r="Q7" i="2"/>
  <c r="R7" i="2"/>
  <c r="I8" i="2"/>
  <c r="J8" i="2"/>
  <c r="K8" i="2"/>
  <c r="L8" i="2"/>
  <c r="M8" i="2"/>
  <c r="N8" i="2"/>
  <c r="O8" i="2"/>
  <c r="P8" i="2"/>
  <c r="Q8" i="2"/>
  <c r="R8" i="2"/>
  <c r="I9" i="2"/>
  <c r="J9" i="2"/>
  <c r="K9" i="2"/>
  <c r="L9" i="2"/>
  <c r="M9" i="2"/>
  <c r="N9" i="2"/>
  <c r="O9" i="2"/>
  <c r="P9" i="2"/>
  <c r="Q9" i="2"/>
  <c r="R9" i="2"/>
  <c r="J11" i="2"/>
  <c r="K11" i="2"/>
  <c r="L11" i="2"/>
  <c r="M11" i="2"/>
  <c r="N11" i="2"/>
  <c r="O11" i="2"/>
  <c r="P11" i="2"/>
  <c r="Q11" i="2"/>
  <c r="R11" i="2"/>
  <c r="J12" i="2"/>
  <c r="K12" i="2"/>
  <c r="L12" i="2"/>
  <c r="M12" i="2"/>
  <c r="N12" i="2"/>
  <c r="O12" i="2"/>
  <c r="P12" i="2"/>
  <c r="Q12" i="2"/>
  <c r="R12" i="2"/>
  <c r="I13" i="2"/>
  <c r="J13" i="2"/>
  <c r="K13" i="2"/>
  <c r="L13" i="2"/>
  <c r="M13" i="2"/>
  <c r="N13" i="2"/>
  <c r="O13" i="2"/>
  <c r="P13" i="2"/>
  <c r="Q13" i="2"/>
  <c r="R13" i="2"/>
  <c r="I14" i="2"/>
  <c r="J14" i="2"/>
  <c r="K14" i="2"/>
  <c r="L14" i="2"/>
  <c r="M14" i="2"/>
  <c r="N14" i="2"/>
  <c r="O14" i="2"/>
  <c r="P14" i="2"/>
  <c r="Q14" i="2"/>
  <c r="R14" i="2"/>
  <c r="J16" i="2"/>
  <c r="K16" i="2"/>
  <c r="L16" i="2"/>
  <c r="M16" i="2"/>
  <c r="N16" i="2"/>
  <c r="O16" i="2"/>
  <c r="P16" i="2"/>
  <c r="Q16" i="2"/>
  <c r="R16" i="2"/>
  <c r="J17" i="2"/>
  <c r="K17" i="2"/>
  <c r="L17" i="2"/>
  <c r="M17" i="2"/>
  <c r="N17" i="2"/>
  <c r="O17" i="2"/>
  <c r="P17" i="2"/>
  <c r="Q17" i="2"/>
  <c r="R17" i="2"/>
  <c r="I18" i="2"/>
  <c r="J18" i="2"/>
  <c r="K18" i="2"/>
  <c r="L18" i="2"/>
  <c r="M18" i="2"/>
  <c r="N18" i="2"/>
  <c r="O18" i="2"/>
  <c r="P18" i="2"/>
  <c r="Q18" i="2"/>
  <c r="R18" i="2"/>
  <c r="I19" i="2"/>
  <c r="J19" i="2"/>
  <c r="K19" i="2"/>
  <c r="L19" i="2"/>
  <c r="M19" i="2"/>
  <c r="N19" i="2"/>
  <c r="O19" i="2"/>
  <c r="P19" i="2"/>
  <c r="Q19" i="2"/>
  <c r="R19" i="2"/>
  <c r="B2" i="1"/>
  <c r="C2" i="1"/>
  <c r="D2" i="1"/>
  <c r="F2" i="1"/>
  <c r="H2" i="1"/>
  <c r="F4" i="1"/>
  <c r="H4" i="1"/>
  <c r="J4" i="1"/>
  <c r="K4" i="1"/>
  <c r="L4" i="1"/>
  <c r="M4" i="1"/>
  <c r="H5" i="1"/>
  <c r="J5" i="1"/>
  <c r="K5" i="1"/>
  <c r="L5" i="1"/>
  <c r="M5" i="1"/>
  <c r="H6" i="1"/>
  <c r="H7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J11" i="1"/>
  <c r="K11" i="1"/>
  <c r="L11" i="1"/>
  <c r="M11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J16" i="1"/>
  <c r="K16" i="1"/>
  <c r="L16" i="1"/>
  <c r="M16" i="1"/>
  <c r="O16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</calcChain>
</file>

<file path=xl/sharedStrings.xml><?xml version="1.0" encoding="utf-8"?>
<sst xmlns="http://schemas.openxmlformats.org/spreadsheetml/2006/main" count="59" uniqueCount="33">
  <si>
    <t>PG&amp;E</t>
  </si>
  <si>
    <t>Annual Cost
of Loan</t>
  </si>
  <si>
    <t>MWh</t>
  </si>
  <si>
    <t>Plus Loan
Cost</t>
  </si>
  <si>
    <t>Total Costs</t>
  </si>
  <si>
    <t>Existing
Gen Cost</t>
  </si>
  <si>
    <t>Lg T&amp;D</t>
  </si>
  <si>
    <t>LG Total</t>
  </si>
  <si>
    <t>% Increase</t>
  </si>
  <si>
    <t>Sm T&amp;D</t>
  </si>
  <si>
    <t>Sm Total</t>
  </si>
  <si>
    <t>Proposal:</t>
  </si>
  <si>
    <t>- PG&amp;E /SCE buy contracts forward 5 - 10 yrs to achieve $90/MWh costs</t>
  </si>
  <si>
    <t>Cost of
Loan $/MWh</t>
  </si>
  <si>
    <t>Value of Assets
 in 1/1/07</t>
  </si>
  <si>
    <t>Total Shortfall
Forecast Dec 31, 2000</t>
  </si>
  <si>
    <t xml:space="preserve"> -Assets turned back to PGE/SCE in 2007 at predetermined amounts</t>
  </si>
  <si>
    <t>- PG&amp;E/SCE would pay/credit all customers for beyond 2006 based on the difference between (10 year recovery of predetermined amount plus variable costs vs. spot market value)</t>
  </si>
  <si>
    <t>5 yr NPV</t>
  </si>
  <si>
    <t>Levelized
Purchases</t>
  </si>
  <si>
    <t>Hydro,
Nuclear, Thermal</t>
  </si>
  <si>
    <t>QF's</t>
  </si>
  <si>
    <t>Total</t>
  </si>
  <si>
    <t>10 yr NPV</t>
  </si>
  <si>
    <t>Offer to PG&amp;E</t>
  </si>
  <si>
    <t>We Give:</t>
  </si>
  <si>
    <t>Bundled reference point increased by 20%</t>
  </si>
  <si>
    <t>PG&amp;E Give:</t>
  </si>
  <si>
    <t>Assurance that negative CTC will continue to 2002 inclusive</t>
  </si>
  <si>
    <t>minimal notice</t>
  </si>
  <si>
    <t>Assurance that standard offer will be available to DA customers with:</t>
  </si>
  <si>
    <t>minimum term of 12 months</t>
  </si>
  <si>
    <t>We loan $183m to end of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</si>
</sst>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73" formatCode="0.0%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 wrapText="1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173" fontId="0" fillId="0" borderId="0" xfId="2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43" fontId="0" fillId="0" borderId="0" xfId="1" applyFont="1" applyAlignment="1">
      <alignment horizontal="center" wrapText="1"/>
    </xf>
    <xf numFmtId="165" fontId="0" fillId="0" borderId="0" xfId="1" applyNumberFormat="1" applyFont="1" applyAlignment="1">
      <alignment wrapText="1"/>
    </xf>
    <xf numFmtId="164" fontId="0" fillId="0" borderId="0" xfId="1" applyNumberFormat="1" applyFont="1" applyAlignment="1">
      <alignment horizontal="center"/>
    </xf>
    <xf numFmtId="0" fontId="0" fillId="0" borderId="0" xfId="0" quotePrefix="1" applyAlignment="1"/>
    <xf numFmtId="9" fontId="0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4"/>
  <sheetViews>
    <sheetView tabSelected="1" topLeftCell="B1" workbookViewId="0">
      <selection activeCell="F2" sqref="F2"/>
    </sheetView>
  </sheetViews>
  <sheetFormatPr defaultRowHeight="13.2" x14ac:dyDescent="0.25"/>
  <cols>
    <col min="1" max="1" width="6.44140625" customWidth="1"/>
    <col min="2" max="2" width="11.33203125" style="5" bestFit="1" customWidth="1"/>
    <col min="3" max="3" width="10.33203125" style="5" customWidth="1"/>
    <col min="4" max="4" width="7.6640625" style="2" customWidth="1"/>
    <col min="5" max="5" width="11.33203125" style="2" bestFit="1" customWidth="1"/>
    <col min="6" max="6" width="11.5546875" style="6" customWidth="1"/>
    <col min="7" max="7" width="10.33203125" style="5" customWidth="1"/>
    <col min="8" max="8" width="9.109375" style="5" customWidth="1"/>
  </cols>
  <sheetData>
    <row r="1" spans="1:15" ht="66" x14ac:dyDescent="0.25">
      <c r="B1" s="3" t="s">
        <v>15</v>
      </c>
      <c r="C1" s="3" t="s">
        <v>14</v>
      </c>
      <c r="D1" s="13" t="s">
        <v>1</v>
      </c>
      <c r="E1" s="2" t="s">
        <v>2</v>
      </c>
      <c r="F1" s="12" t="s">
        <v>13</v>
      </c>
      <c r="G1" s="3"/>
      <c r="H1" s="6" t="s">
        <v>18</v>
      </c>
      <c r="I1" s="5">
        <v>2001</v>
      </c>
      <c r="J1" s="5">
        <v>2002</v>
      </c>
      <c r="K1" s="5">
        <v>2003</v>
      </c>
      <c r="L1" s="5">
        <v>2004</v>
      </c>
      <c r="M1" s="5">
        <v>2005</v>
      </c>
    </row>
    <row r="2" spans="1:15" x14ac:dyDescent="0.25">
      <c r="A2" t="s">
        <v>0</v>
      </c>
      <c r="B2" s="4">
        <f>-6000+1000</f>
        <v>-5000</v>
      </c>
      <c r="C2" s="4">
        <f>(4300+500+1500)/(1.11^5)</f>
        <v>3738.7433667689193</v>
      </c>
      <c r="D2" s="2">
        <f>PMT(11%/12,5*12,B2+C2)*12</f>
        <v>329.07330387465186</v>
      </c>
      <c r="E2" s="2">
        <v>82000000</v>
      </c>
      <c r="F2" s="14">
        <f>-(D2*1000*1000)/E2</f>
        <v>-4.0130890716420957</v>
      </c>
      <c r="G2" s="7"/>
      <c r="H2" s="8">
        <f>NPV(11%,I2:M2)</f>
        <v>288.15013299715162</v>
      </c>
      <c r="I2" s="1">
        <v>150</v>
      </c>
      <c r="J2" s="1">
        <v>70</v>
      </c>
      <c r="K2" s="1">
        <v>50</v>
      </c>
      <c r="L2" s="1">
        <v>50</v>
      </c>
      <c r="M2" s="1">
        <v>45</v>
      </c>
    </row>
    <row r="3" spans="1:15" x14ac:dyDescent="0.25">
      <c r="I3" s="1"/>
      <c r="J3" s="1"/>
      <c r="K3" s="1"/>
      <c r="L3" s="1"/>
      <c r="M3" s="1"/>
    </row>
    <row r="4" spans="1:15" ht="26.4" x14ac:dyDescent="0.25">
      <c r="F4" s="16">
        <f>(1-SUM(F5:F6))</f>
        <v>0.39</v>
      </c>
      <c r="G4" s="3" t="s">
        <v>19</v>
      </c>
      <c r="H4" s="8">
        <f>NPV(11%,I4:M4)</f>
        <v>288.14999999999998</v>
      </c>
      <c r="I4" s="1">
        <v>77.964834686670741</v>
      </c>
      <c r="J4" s="1">
        <f>I4</f>
        <v>77.964834686670741</v>
      </c>
      <c r="K4" s="1">
        <f>J4</f>
        <v>77.964834686670741</v>
      </c>
      <c r="L4" s="1">
        <f>K4</f>
        <v>77.964834686670741</v>
      </c>
      <c r="M4" s="1">
        <f>L4</f>
        <v>77.964834686670741</v>
      </c>
    </row>
    <row r="5" spans="1:15" ht="39.6" x14ac:dyDescent="0.25">
      <c r="F5" s="16">
        <v>0.36</v>
      </c>
      <c r="G5" s="3" t="s">
        <v>20</v>
      </c>
      <c r="H5" s="8">
        <f>NPV(11%,I5:M5)</f>
        <v>80.863003919240811</v>
      </c>
      <c r="I5" s="1">
        <v>20</v>
      </c>
      <c r="J5" s="1">
        <f>I5*1.05</f>
        <v>21</v>
      </c>
      <c r="K5" s="1">
        <f>J5*1.05</f>
        <v>22.05</v>
      </c>
      <c r="L5" s="1">
        <f>K5*1.05</f>
        <v>23.152500000000003</v>
      </c>
      <c r="M5" s="1">
        <f>L5*1.05</f>
        <v>24.310125000000003</v>
      </c>
    </row>
    <row r="6" spans="1:15" x14ac:dyDescent="0.25">
      <c r="F6" s="16">
        <v>0.25</v>
      </c>
      <c r="G6" s="5" t="s">
        <v>21</v>
      </c>
      <c r="H6" s="8">
        <f>NPV(11%,I6:M6)</f>
        <v>317.14165192612342</v>
      </c>
      <c r="I6" s="14">
        <v>90</v>
      </c>
      <c r="J6" s="14">
        <v>90</v>
      </c>
      <c r="K6" s="14">
        <v>90</v>
      </c>
      <c r="L6" s="14">
        <v>80</v>
      </c>
      <c r="M6" s="14">
        <v>75</v>
      </c>
    </row>
    <row r="7" spans="1:15" x14ac:dyDescent="0.25">
      <c r="G7" s="6" t="s">
        <v>22</v>
      </c>
      <c r="H7" s="8">
        <f>NPV(11%,I7:M7)</f>
        <v>220.77459439245752</v>
      </c>
      <c r="I7" s="1">
        <f>$F$4*I4+$F$5*I5+$F$6*I6</f>
        <v>60.106285527801589</v>
      </c>
      <c r="J7" s="1">
        <f>$F$4*J4+$F$5*J5+$F$6*J6</f>
        <v>60.466285527801588</v>
      </c>
      <c r="K7" s="1">
        <f>$F$4*K4+$F$5*K5+$F$6*K6</f>
        <v>60.844285527801588</v>
      </c>
      <c r="L7" s="1">
        <f>$F$4*L4+$F$5*L5+$F$6*L6</f>
        <v>58.741185527801591</v>
      </c>
      <c r="M7" s="1">
        <f>$F$4*M4+$F$5*M5+$F$6*M6</f>
        <v>57.907930527801589</v>
      </c>
    </row>
    <row r="8" spans="1:15" ht="26.4" x14ac:dyDescent="0.25">
      <c r="G8" s="3" t="s">
        <v>3</v>
      </c>
      <c r="H8" s="3"/>
      <c r="I8" s="1">
        <f>-F2</f>
        <v>4.0130890716420957</v>
      </c>
      <c r="J8" s="1">
        <f>I8</f>
        <v>4.0130890716420957</v>
      </c>
      <c r="K8" s="1">
        <f>J8</f>
        <v>4.0130890716420957</v>
      </c>
      <c r="L8" s="1">
        <f>K8</f>
        <v>4.0130890716420957</v>
      </c>
      <c r="M8" s="1">
        <f>L8</f>
        <v>4.0130890716420957</v>
      </c>
    </row>
    <row r="9" spans="1:15" x14ac:dyDescent="0.25">
      <c r="G9" s="5" t="s">
        <v>4</v>
      </c>
      <c r="I9" s="1">
        <f>I7+I8</f>
        <v>64.119374599443688</v>
      </c>
      <c r="J9" s="1">
        <f>J7+J8</f>
        <v>64.479374599443688</v>
      </c>
      <c r="K9" s="1">
        <f>K7+K8</f>
        <v>64.857374599443688</v>
      </c>
      <c r="L9" s="1">
        <f>L7+L8</f>
        <v>62.75427459944369</v>
      </c>
      <c r="M9" s="1">
        <f>M7+M8</f>
        <v>61.921019599443682</v>
      </c>
    </row>
    <row r="10" spans="1:15" x14ac:dyDescent="0.25">
      <c r="I10" s="1"/>
      <c r="J10" s="1"/>
      <c r="K10" s="1"/>
      <c r="L10" s="1"/>
      <c r="M10" s="1"/>
    </row>
    <row r="11" spans="1:15" ht="26.4" x14ac:dyDescent="0.25">
      <c r="G11" s="3" t="s">
        <v>5</v>
      </c>
      <c r="H11" s="3"/>
      <c r="I11" s="1">
        <v>54</v>
      </c>
      <c r="J11" s="1">
        <f t="shared" ref="J11:M12" si="0">I11</f>
        <v>54</v>
      </c>
      <c r="K11" s="1">
        <f t="shared" si="0"/>
        <v>54</v>
      </c>
      <c r="L11" s="1">
        <f t="shared" si="0"/>
        <v>54</v>
      </c>
      <c r="M11" s="1">
        <f t="shared" si="0"/>
        <v>54</v>
      </c>
    </row>
    <row r="12" spans="1:15" x14ac:dyDescent="0.25">
      <c r="G12" s="5" t="s">
        <v>6</v>
      </c>
      <c r="I12" s="1">
        <v>11</v>
      </c>
      <c r="J12" s="1">
        <f t="shared" si="0"/>
        <v>11</v>
      </c>
      <c r="K12" s="1">
        <f t="shared" si="0"/>
        <v>11</v>
      </c>
      <c r="L12" s="1">
        <f t="shared" si="0"/>
        <v>11</v>
      </c>
      <c r="M12" s="1">
        <f t="shared" si="0"/>
        <v>11</v>
      </c>
    </row>
    <row r="13" spans="1:15" x14ac:dyDescent="0.25">
      <c r="G13" s="11" t="s">
        <v>7</v>
      </c>
      <c r="H13" s="11"/>
      <c r="I13" s="10">
        <f>I11+I12</f>
        <v>65</v>
      </c>
      <c r="J13" s="10">
        <f>J11+J12</f>
        <v>65</v>
      </c>
      <c r="K13" s="10">
        <f>K11+K12</f>
        <v>65</v>
      </c>
      <c r="L13" s="10">
        <f>L11+L12</f>
        <v>65</v>
      </c>
      <c r="M13" s="10">
        <f>M11+M12</f>
        <v>65</v>
      </c>
    </row>
    <row r="14" spans="1:15" x14ac:dyDescent="0.25">
      <c r="G14" s="11" t="s">
        <v>8</v>
      </c>
      <c r="H14" s="11"/>
      <c r="I14" s="9">
        <f>(I9-I11)/I13</f>
        <v>0.15568268614528752</v>
      </c>
      <c r="J14" s="9">
        <f>(J9-J11)/J13</f>
        <v>0.16122114768374904</v>
      </c>
      <c r="K14" s="9">
        <f>(K9-K11)/K13</f>
        <v>0.16703653229913365</v>
      </c>
      <c r="L14" s="9">
        <f>(L9-L11)/L13</f>
        <v>0.13468114768374909</v>
      </c>
      <c r="M14" s="9">
        <f>(M9-M11)/M13</f>
        <v>0.12186183999144126</v>
      </c>
    </row>
    <row r="15" spans="1:15" x14ac:dyDescent="0.25">
      <c r="I15" s="10"/>
      <c r="J15" s="10"/>
      <c r="K15" s="10"/>
      <c r="L15" s="10"/>
      <c r="M15" s="10"/>
    </row>
    <row r="16" spans="1:15" ht="26.4" x14ac:dyDescent="0.25">
      <c r="G16" s="3" t="s">
        <v>5</v>
      </c>
      <c r="H16" s="3"/>
      <c r="I16" s="1">
        <v>60</v>
      </c>
      <c r="J16" s="1">
        <f>I16</f>
        <v>60</v>
      </c>
      <c r="K16" s="1">
        <f t="shared" ref="K16:M17" si="1">J16</f>
        <v>60</v>
      </c>
      <c r="L16" s="1">
        <f t="shared" si="1"/>
        <v>60</v>
      </c>
      <c r="M16" s="1">
        <f t="shared" si="1"/>
        <v>60</v>
      </c>
      <c r="O16">
        <f>AVERAGE(I7:M7)/AVERAGE(I11:M11)</f>
        <v>1.1039480468111404</v>
      </c>
    </row>
    <row r="17" spans="1:13" x14ac:dyDescent="0.25">
      <c r="G17" s="5" t="s">
        <v>9</v>
      </c>
      <c r="I17" s="1">
        <v>23.5</v>
      </c>
      <c r="J17" s="1">
        <f>I17</f>
        <v>23.5</v>
      </c>
      <c r="K17" s="1">
        <f t="shared" si="1"/>
        <v>23.5</v>
      </c>
      <c r="L17" s="1">
        <f t="shared" si="1"/>
        <v>23.5</v>
      </c>
      <c r="M17" s="1">
        <f t="shared" si="1"/>
        <v>23.5</v>
      </c>
    </row>
    <row r="18" spans="1:13" x14ac:dyDescent="0.25">
      <c r="G18" s="11" t="s">
        <v>10</v>
      </c>
      <c r="H18" s="11"/>
      <c r="I18" s="10">
        <f>I16+I17</f>
        <v>83.5</v>
      </c>
      <c r="J18" s="10">
        <f>J16+J17</f>
        <v>83.5</v>
      </c>
      <c r="K18" s="10">
        <f>K16+K17</f>
        <v>83.5</v>
      </c>
      <c r="L18" s="10">
        <f>L16+L17</f>
        <v>83.5</v>
      </c>
      <c r="M18" s="10">
        <f>M16+M17</f>
        <v>83.5</v>
      </c>
    </row>
    <row r="19" spans="1:13" x14ac:dyDescent="0.25">
      <c r="G19" s="11" t="s">
        <v>8</v>
      </c>
      <c r="H19" s="11"/>
      <c r="I19" s="9">
        <f>(I9-I16)/I18</f>
        <v>4.9333827538247763E-2</v>
      </c>
      <c r="J19" s="9">
        <f>(J9-J16)/J18</f>
        <v>5.3645204783756735E-2</v>
      </c>
      <c r="K19" s="9">
        <f>(K9-K16)/K18</f>
        <v>5.8172150891541166E-2</v>
      </c>
      <c r="L19" s="9">
        <f>(L9-L16)/L18</f>
        <v>3.2985324544235806E-2</v>
      </c>
      <c r="M19" s="9">
        <f>(M9-M16)/M18</f>
        <v>2.3006222747828521E-2</v>
      </c>
    </row>
    <row r="21" spans="1:13" x14ac:dyDescent="0.25">
      <c r="A21" t="s">
        <v>11</v>
      </c>
    </row>
    <row r="22" spans="1:13" x14ac:dyDescent="0.25">
      <c r="B22" s="15" t="s">
        <v>12</v>
      </c>
    </row>
    <row r="23" spans="1:13" x14ac:dyDescent="0.25">
      <c r="B23" s="15" t="s">
        <v>16</v>
      </c>
    </row>
    <row r="24" spans="1:13" x14ac:dyDescent="0.25">
      <c r="B24" s="15" t="s">
        <v>17</v>
      </c>
    </row>
  </sheetData>
  <printOptions gridLines="1"/>
  <pageMargins left="0.75" right="0.75" top="1" bottom="1" header="0.5" footer="0.5"/>
  <pageSetup scale="84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M2" sqref="M2"/>
    </sheetView>
  </sheetViews>
  <sheetFormatPr defaultRowHeight="13.2" x14ac:dyDescent="0.25"/>
  <cols>
    <col min="1" max="1" width="6.44140625" customWidth="1"/>
    <col min="2" max="2" width="11.33203125" style="5" customWidth="1"/>
    <col min="3" max="3" width="10.33203125" style="5" customWidth="1"/>
    <col min="4" max="4" width="7.6640625" style="2" customWidth="1"/>
    <col min="5" max="5" width="11.33203125" style="2" customWidth="1"/>
    <col min="6" max="6" width="11.5546875" style="6" customWidth="1"/>
    <col min="7" max="7" width="10.33203125" style="5" customWidth="1"/>
    <col min="8" max="8" width="9.109375" style="5" customWidth="1"/>
  </cols>
  <sheetData>
    <row r="1" spans="1:18" ht="66" x14ac:dyDescent="0.25">
      <c r="B1" s="3" t="s">
        <v>15</v>
      </c>
      <c r="C1" s="3" t="s">
        <v>14</v>
      </c>
      <c r="D1" s="13" t="s">
        <v>1</v>
      </c>
      <c r="E1" s="2" t="s">
        <v>2</v>
      </c>
      <c r="F1" s="12" t="s">
        <v>13</v>
      </c>
      <c r="G1" s="3"/>
      <c r="H1" s="6" t="s">
        <v>23</v>
      </c>
      <c r="I1" s="5">
        <v>2001</v>
      </c>
      <c r="J1" s="5">
        <v>2002</v>
      </c>
      <c r="K1" s="5">
        <v>2003</v>
      </c>
      <c r="L1" s="5">
        <v>2004</v>
      </c>
      <c r="M1" s="5">
        <v>2005</v>
      </c>
      <c r="N1" s="5">
        <v>2006</v>
      </c>
      <c r="O1" s="5">
        <v>2007</v>
      </c>
      <c r="P1" s="5">
        <v>2008</v>
      </c>
      <c r="Q1" s="5">
        <v>2009</v>
      </c>
      <c r="R1" s="5">
        <v>2010</v>
      </c>
    </row>
    <row r="2" spans="1:18" x14ac:dyDescent="0.25">
      <c r="A2" t="s">
        <v>0</v>
      </c>
      <c r="B2" s="4">
        <f>-6000+1000</f>
        <v>-5000</v>
      </c>
      <c r="C2" s="4">
        <f>(4300+500+1500)/(1.11^10)</f>
        <v>2218.7622162791417</v>
      </c>
      <c r="D2" s="2">
        <f>PMT(11%/12,10*12,B2+C2)*12</f>
        <v>459.73864333568116</v>
      </c>
      <c r="E2" s="2">
        <v>82000000</v>
      </c>
      <c r="F2" s="14">
        <f>-(D2*1000*1000)/E2</f>
        <v>-5.6065688211668441</v>
      </c>
      <c r="G2" s="7"/>
      <c r="H2" s="8">
        <f>NPV(11%,I2:R2)</f>
        <v>448.12770141420606</v>
      </c>
      <c r="I2" s="1">
        <v>200</v>
      </c>
      <c r="J2" s="1">
        <v>90</v>
      </c>
      <c r="K2" s="1">
        <v>50</v>
      </c>
      <c r="L2" s="1">
        <v>50</v>
      </c>
      <c r="M2" s="1">
        <v>45</v>
      </c>
      <c r="N2" s="1">
        <v>45</v>
      </c>
      <c r="O2" s="1">
        <v>45</v>
      </c>
      <c r="P2" s="1">
        <v>45</v>
      </c>
      <c r="Q2" s="1">
        <v>45</v>
      </c>
      <c r="R2" s="1">
        <v>45</v>
      </c>
    </row>
    <row r="3" spans="1:18" x14ac:dyDescent="0.25">
      <c r="I3" s="1"/>
      <c r="J3" s="1"/>
      <c r="K3" s="1"/>
      <c r="L3" s="1"/>
      <c r="M3" s="1"/>
    </row>
    <row r="4" spans="1:18" ht="26.4" x14ac:dyDescent="0.25">
      <c r="F4" s="16">
        <f>(1-SUM(F5:F6))</f>
        <v>0.39</v>
      </c>
      <c r="G4" s="3" t="s">
        <v>19</v>
      </c>
      <c r="H4" s="8">
        <f>NPV(11%,I4:R4)</f>
        <v>448.12999999999994</v>
      </c>
      <c r="I4" s="1">
        <v>76.093113525198362</v>
      </c>
      <c r="J4" s="1">
        <f>I4</f>
        <v>76.093113525198362</v>
      </c>
      <c r="K4" s="1">
        <f t="shared" ref="K4:R4" si="0">J4</f>
        <v>76.093113525198362</v>
      </c>
      <c r="L4" s="1">
        <f t="shared" si="0"/>
        <v>76.093113525198362</v>
      </c>
      <c r="M4" s="1">
        <f t="shared" si="0"/>
        <v>76.093113525198362</v>
      </c>
      <c r="N4" s="1">
        <f t="shared" si="0"/>
        <v>76.093113525198362</v>
      </c>
      <c r="O4" s="1">
        <f t="shared" si="0"/>
        <v>76.093113525198362</v>
      </c>
      <c r="P4" s="1">
        <f t="shared" si="0"/>
        <v>76.093113525198362</v>
      </c>
      <c r="Q4" s="1">
        <f t="shared" si="0"/>
        <v>76.093113525198362</v>
      </c>
      <c r="R4" s="1">
        <f t="shared" si="0"/>
        <v>76.093113525198362</v>
      </c>
    </row>
    <row r="5" spans="1:18" ht="39.6" x14ac:dyDescent="0.25">
      <c r="F5" s="16">
        <v>0.36</v>
      </c>
      <c r="G5" s="3" t="s">
        <v>20</v>
      </c>
      <c r="H5" s="8">
        <f>NPV(11%,I5:R5)</f>
        <v>142.10953162995216</v>
      </c>
      <c r="I5" s="1">
        <v>20</v>
      </c>
      <c r="J5" s="1">
        <f t="shared" ref="J5:R5" si="1">I5*1.05</f>
        <v>21</v>
      </c>
      <c r="K5" s="1">
        <f t="shared" si="1"/>
        <v>22.05</v>
      </c>
      <c r="L5" s="1">
        <f t="shared" si="1"/>
        <v>23.152500000000003</v>
      </c>
      <c r="M5" s="1">
        <f t="shared" si="1"/>
        <v>24.310125000000003</v>
      </c>
      <c r="N5" s="1">
        <f t="shared" si="1"/>
        <v>25.525631250000004</v>
      </c>
      <c r="O5" s="1">
        <f t="shared" si="1"/>
        <v>26.801912812500007</v>
      </c>
      <c r="P5" s="1">
        <f t="shared" si="1"/>
        <v>28.142008453125008</v>
      </c>
      <c r="Q5" s="1">
        <f t="shared" si="1"/>
        <v>29.549108875781261</v>
      </c>
      <c r="R5" s="1">
        <f t="shared" si="1"/>
        <v>31.026564319570326</v>
      </c>
    </row>
    <row r="6" spans="1:18" x14ac:dyDescent="0.25">
      <c r="F6" s="16">
        <v>0.25</v>
      </c>
      <c r="G6" s="5" t="s">
        <v>21</v>
      </c>
      <c r="H6" s="8">
        <f>NPV(11%,I6:R6)</f>
        <v>499.52842024700902</v>
      </c>
      <c r="I6" s="14">
        <v>90</v>
      </c>
      <c r="J6" s="14">
        <v>90</v>
      </c>
      <c r="K6" s="14">
        <v>90</v>
      </c>
      <c r="L6" s="14">
        <v>90</v>
      </c>
      <c r="M6" s="14">
        <v>90</v>
      </c>
      <c r="N6" s="14">
        <f>N4</f>
        <v>76.093113525198362</v>
      </c>
      <c r="O6" s="14">
        <f>O4</f>
        <v>76.093113525198362</v>
      </c>
      <c r="P6" s="14">
        <f>P4</f>
        <v>76.093113525198362</v>
      </c>
      <c r="Q6" s="14">
        <f>Q4</f>
        <v>76.093113525198362</v>
      </c>
      <c r="R6" s="14">
        <f>R4</f>
        <v>76.093113525198362</v>
      </c>
    </row>
    <row r="7" spans="1:18" x14ac:dyDescent="0.25">
      <c r="G7" s="6" t="s">
        <v>22</v>
      </c>
      <c r="H7" s="8">
        <f>NPV(11%,I7:R7)</f>
        <v>350.81223644853509</v>
      </c>
      <c r="I7" s="1">
        <f t="shared" ref="I7:R7" si="2">$F$4*I4+$F$5*I5+$F$6*I6</f>
        <v>59.376314274827365</v>
      </c>
      <c r="J7" s="1">
        <f t="shared" si="2"/>
        <v>59.736314274827365</v>
      </c>
      <c r="K7" s="1">
        <f t="shared" si="2"/>
        <v>60.114314274827365</v>
      </c>
      <c r="L7" s="1">
        <f t="shared" si="2"/>
        <v>60.511214274827367</v>
      </c>
      <c r="M7" s="1">
        <f t="shared" si="2"/>
        <v>60.927959274827359</v>
      </c>
      <c r="N7" s="1">
        <f t="shared" si="2"/>
        <v>57.888819906126955</v>
      </c>
      <c r="O7" s="1">
        <f t="shared" si="2"/>
        <v>58.348281268626955</v>
      </c>
      <c r="P7" s="1">
        <f t="shared" si="2"/>
        <v>58.830715699251954</v>
      </c>
      <c r="Q7" s="1">
        <f t="shared" si="2"/>
        <v>59.337271851408204</v>
      </c>
      <c r="R7" s="1">
        <f t="shared" si="2"/>
        <v>59.86915581117227</v>
      </c>
    </row>
    <row r="8" spans="1:18" ht="26.4" x14ac:dyDescent="0.25">
      <c r="G8" s="3" t="s">
        <v>3</v>
      </c>
      <c r="H8" s="3"/>
      <c r="I8" s="1">
        <f>-F2</f>
        <v>5.6065688211668441</v>
      </c>
      <c r="J8" s="1">
        <f>I8</f>
        <v>5.6065688211668441</v>
      </c>
      <c r="K8" s="1">
        <f t="shared" ref="K8:R8" si="3">J8</f>
        <v>5.6065688211668441</v>
      </c>
      <c r="L8" s="1">
        <f t="shared" si="3"/>
        <v>5.6065688211668441</v>
      </c>
      <c r="M8" s="1">
        <f t="shared" si="3"/>
        <v>5.6065688211668441</v>
      </c>
      <c r="N8" s="1">
        <f t="shared" si="3"/>
        <v>5.6065688211668441</v>
      </c>
      <c r="O8" s="1">
        <f t="shared" si="3"/>
        <v>5.6065688211668441</v>
      </c>
      <c r="P8" s="1">
        <f t="shared" si="3"/>
        <v>5.6065688211668441</v>
      </c>
      <c r="Q8" s="1">
        <f t="shared" si="3"/>
        <v>5.6065688211668441</v>
      </c>
      <c r="R8" s="1">
        <f t="shared" si="3"/>
        <v>5.6065688211668441</v>
      </c>
    </row>
    <row r="9" spans="1:18" x14ac:dyDescent="0.25">
      <c r="G9" s="5" t="s">
        <v>4</v>
      </c>
      <c r="I9" s="1">
        <f t="shared" ref="I9:R9" si="4">I7+I8</f>
        <v>64.982883095994211</v>
      </c>
      <c r="J9" s="1">
        <f t="shared" si="4"/>
        <v>65.34288309599421</v>
      </c>
      <c r="K9" s="1">
        <f t="shared" si="4"/>
        <v>65.720883095994211</v>
      </c>
      <c r="L9" s="1">
        <f t="shared" si="4"/>
        <v>66.117783095994213</v>
      </c>
      <c r="M9" s="1">
        <f t="shared" si="4"/>
        <v>66.534528095994204</v>
      </c>
      <c r="N9" s="1">
        <f t="shared" si="4"/>
        <v>63.4953887272938</v>
      </c>
      <c r="O9" s="1">
        <f t="shared" si="4"/>
        <v>63.954850089793801</v>
      </c>
      <c r="P9" s="1">
        <f t="shared" si="4"/>
        <v>64.4372845204188</v>
      </c>
      <c r="Q9" s="1">
        <f t="shared" si="4"/>
        <v>64.94384067257505</v>
      </c>
      <c r="R9" s="1">
        <f t="shared" si="4"/>
        <v>65.475724632339109</v>
      </c>
    </row>
    <row r="10" spans="1:18" x14ac:dyDescent="0.25">
      <c r="I10" s="1"/>
      <c r="J10" s="1"/>
      <c r="K10" s="1"/>
      <c r="L10" s="1"/>
      <c r="M10" s="1"/>
    </row>
    <row r="11" spans="1:18" ht="26.4" x14ac:dyDescent="0.25">
      <c r="G11" s="3" t="s">
        <v>5</v>
      </c>
      <c r="H11" s="3"/>
      <c r="I11" s="1">
        <v>54</v>
      </c>
      <c r="J11" s="1">
        <f>I11</f>
        <v>54</v>
      </c>
      <c r="K11" s="1">
        <f t="shared" ref="K11:M12" si="5">J11</f>
        <v>54</v>
      </c>
      <c r="L11" s="1">
        <f t="shared" si="5"/>
        <v>54</v>
      </c>
      <c r="M11" s="1">
        <f t="shared" si="5"/>
        <v>54</v>
      </c>
      <c r="N11" s="1">
        <f t="shared" ref="N11:R12" si="6">M11</f>
        <v>54</v>
      </c>
      <c r="O11" s="1">
        <f t="shared" si="6"/>
        <v>54</v>
      </c>
      <c r="P11" s="1">
        <f t="shared" si="6"/>
        <v>54</v>
      </c>
      <c r="Q11" s="1">
        <f t="shared" si="6"/>
        <v>54</v>
      </c>
      <c r="R11" s="1">
        <f t="shared" si="6"/>
        <v>54</v>
      </c>
    </row>
    <row r="12" spans="1:18" x14ac:dyDescent="0.25">
      <c r="G12" s="5" t="s">
        <v>6</v>
      </c>
      <c r="I12" s="1">
        <v>11</v>
      </c>
      <c r="J12" s="1">
        <f>I12</f>
        <v>11</v>
      </c>
      <c r="K12" s="1">
        <f t="shared" si="5"/>
        <v>11</v>
      </c>
      <c r="L12" s="1">
        <f t="shared" si="5"/>
        <v>11</v>
      </c>
      <c r="M12" s="1">
        <f t="shared" si="5"/>
        <v>11</v>
      </c>
      <c r="N12" s="1">
        <f t="shared" si="6"/>
        <v>11</v>
      </c>
      <c r="O12" s="1">
        <f t="shared" si="6"/>
        <v>11</v>
      </c>
      <c r="P12" s="1">
        <f t="shared" si="6"/>
        <v>11</v>
      </c>
      <c r="Q12" s="1">
        <f t="shared" si="6"/>
        <v>11</v>
      </c>
      <c r="R12" s="1">
        <f t="shared" si="6"/>
        <v>11</v>
      </c>
    </row>
    <row r="13" spans="1:18" x14ac:dyDescent="0.25">
      <c r="G13" s="11" t="s">
        <v>7</v>
      </c>
      <c r="H13" s="11"/>
      <c r="I13" s="10">
        <f t="shared" ref="I13:R13" si="7">I11+I12</f>
        <v>65</v>
      </c>
      <c r="J13" s="10">
        <f t="shared" si="7"/>
        <v>65</v>
      </c>
      <c r="K13" s="10">
        <f t="shared" si="7"/>
        <v>65</v>
      </c>
      <c r="L13" s="10">
        <f t="shared" si="7"/>
        <v>65</v>
      </c>
      <c r="M13" s="10">
        <f t="shared" si="7"/>
        <v>65</v>
      </c>
      <c r="N13" s="10">
        <f t="shared" si="7"/>
        <v>65</v>
      </c>
      <c r="O13" s="10">
        <f t="shared" si="7"/>
        <v>65</v>
      </c>
      <c r="P13" s="10">
        <f t="shared" si="7"/>
        <v>65</v>
      </c>
      <c r="Q13" s="10">
        <f t="shared" si="7"/>
        <v>65</v>
      </c>
      <c r="R13" s="10">
        <f t="shared" si="7"/>
        <v>65</v>
      </c>
    </row>
    <row r="14" spans="1:18" x14ac:dyDescent="0.25">
      <c r="G14" s="11" t="s">
        <v>8</v>
      </c>
      <c r="H14" s="11"/>
      <c r="I14" s="9">
        <f t="shared" ref="I14:R14" si="8">(I9-I11)/I13</f>
        <v>0.16896743224606478</v>
      </c>
      <c r="J14" s="9">
        <f t="shared" si="8"/>
        <v>0.1745058937845263</v>
      </c>
      <c r="K14" s="9">
        <f t="shared" si="8"/>
        <v>0.18032127839991094</v>
      </c>
      <c r="L14" s="9">
        <f t="shared" si="8"/>
        <v>0.18642743224606481</v>
      </c>
      <c r="M14" s="9">
        <f t="shared" si="8"/>
        <v>0.19283889378452623</v>
      </c>
      <c r="N14" s="9">
        <f t="shared" si="8"/>
        <v>0.1460829034968277</v>
      </c>
      <c r="O14" s="9">
        <f t="shared" si="8"/>
        <v>0.15315153984298155</v>
      </c>
      <c r="P14" s="9">
        <f t="shared" si="8"/>
        <v>0.16057360800644307</v>
      </c>
      <c r="Q14" s="9">
        <f t="shared" si="8"/>
        <v>0.16836677957807769</v>
      </c>
      <c r="R14" s="9">
        <f t="shared" si="8"/>
        <v>0.17654960972829398</v>
      </c>
    </row>
    <row r="15" spans="1:18" x14ac:dyDescent="0.25">
      <c r="I15" s="10"/>
      <c r="J15" s="10"/>
      <c r="K15" s="10"/>
      <c r="L15" s="10"/>
      <c r="M15" s="10"/>
    </row>
    <row r="16" spans="1:18" ht="26.4" x14ac:dyDescent="0.25">
      <c r="G16" s="3" t="s">
        <v>5</v>
      </c>
      <c r="H16" s="3"/>
      <c r="I16" s="1">
        <v>60</v>
      </c>
      <c r="J16" s="1">
        <f>I16</f>
        <v>60</v>
      </c>
      <c r="K16" s="1">
        <f t="shared" ref="K16:M17" si="9">J16</f>
        <v>60</v>
      </c>
      <c r="L16" s="1">
        <f t="shared" si="9"/>
        <v>60</v>
      </c>
      <c r="M16" s="1">
        <f t="shared" si="9"/>
        <v>60</v>
      </c>
      <c r="N16" s="1">
        <f t="shared" ref="N16:R17" si="10">M16</f>
        <v>60</v>
      </c>
      <c r="O16" s="1">
        <f t="shared" si="10"/>
        <v>60</v>
      </c>
      <c r="P16" s="1">
        <f t="shared" si="10"/>
        <v>60</v>
      </c>
      <c r="Q16" s="1">
        <f t="shared" si="10"/>
        <v>60</v>
      </c>
      <c r="R16" s="1">
        <f t="shared" si="10"/>
        <v>60</v>
      </c>
    </row>
    <row r="17" spans="1:18" x14ac:dyDescent="0.25">
      <c r="G17" s="5" t="s">
        <v>9</v>
      </c>
      <c r="I17" s="1">
        <v>23.5</v>
      </c>
      <c r="J17" s="1">
        <f>I17</f>
        <v>23.5</v>
      </c>
      <c r="K17" s="1">
        <f t="shared" si="9"/>
        <v>23.5</v>
      </c>
      <c r="L17" s="1">
        <f t="shared" si="9"/>
        <v>23.5</v>
      </c>
      <c r="M17" s="1">
        <f t="shared" si="9"/>
        <v>23.5</v>
      </c>
      <c r="N17" s="1">
        <f t="shared" si="10"/>
        <v>23.5</v>
      </c>
      <c r="O17" s="1">
        <f t="shared" si="10"/>
        <v>23.5</v>
      </c>
      <c r="P17" s="1">
        <f t="shared" si="10"/>
        <v>23.5</v>
      </c>
      <c r="Q17" s="1">
        <f t="shared" si="10"/>
        <v>23.5</v>
      </c>
      <c r="R17" s="1">
        <f t="shared" si="10"/>
        <v>23.5</v>
      </c>
    </row>
    <row r="18" spans="1:18" x14ac:dyDescent="0.25">
      <c r="G18" s="11" t="s">
        <v>10</v>
      </c>
      <c r="H18" s="11"/>
      <c r="I18" s="10">
        <f t="shared" ref="I18:R18" si="11">I16+I17</f>
        <v>83.5</v>
      </c>
      <c r="J18" s="10">
        <f t="shared" si="11"/>
        <v>83.5</v>
      </c>
      <c r="K18" s="10">
        <f t="shared" si="11"/>
        <v>83.5</v>
      </c>
      <c r="L18" s="10">
        <f t="shared" si="11"/>
        <v>83.5</v>
      </c>
      <c r="M18" s="10">
        <f t="shared" si="11"/>
        <v>83.5</v>
      </c>
      <c r="N18" s="10">
        <f t="shared" si="11"/>
        <v>83.5</v>
      </c>
      <c r="O18" s="10">
        <f t="shared" si="11"/>
        <v>83.5</v>
      </c>
      <c r="P18" s="10">
        <f t="shared" si="11"/>
        <v>83.5</v>
      </c>
      <c r="Q18" s="10">
        <f t="shared" si="11"/>
        <v>83.5</v>
      </c>
      <c r="R18" s="10">
        <f t="shared" si="11"/>
        <v>83.5</v>
      </c>
    </row>
    <row r="19" spans="1:18" x14ac:dyDescent="0.25">
      <c r="G19" s="11" t="s">
        <v>8</v>
      </c>
      <c r="H19" s="11"/>
      <c r="I19" s="9">
        <f t="shared" ref="I19:R19" si="12">(I9-I16)/I18</f>
        <v>5.9675246658613304E-2</v>
      </c>
      <c r="J19" s="9">
        <f t="shared" si="12"/>
        <v>6.3986623904122283E-2</v>
      </c>
      <c r="K19" s="9">
        <f t="shared" si="12"/>
        <v>6.8513570011906708E-2</v>
      </c>
      <c r="L19" s="9">
        <f t="shared" si="12"/>
        <v>7.3266863425080389E-2</v>
      </c>
      <c r="M19" s="9">
        <f t="shared" si="12"/>
        <v>7.8257821508912626E-2</v>
      </c>
      <c r="N19" s="9">
        <f t="shared" si="12"/>
        <v>4.1860942841841921E-2</v>
      </c>
      <c r="O19" s="9">
        <f t="shared" si="12"/>
        <v>4.7363474129267079E-2</v>
      </c>
      <c r="P19" s="9">
        <f t="shared" si="12"/>
        <v>5.3141131981063468E-2</v>
      </c>
      <c r="Q19" s="9">
        <f t="shared" si="12"/>
        <v>5.9207672725449696E-2</v>
      </c>
      <c r="R19" s="9">
        <f t="shared" si="12"/>
        <v>6.5577540507055193E-2</v>
      </c>
    </row>
    <row r="21" spans="1:18" x14ac:dyDescent="0.25">
      <c r="A21" t="s">
        <v>11</v>
      </c>
    </row>
    <row r="22" spans="1:18" x14ac:dyDescent="0.25">
      <c r="B22" s="15" t="s">
        <v>12</v>
      </c>
    </row>
    <row r="23" spans="1:18" x14ac:dyDescent="0.25">
      <c r="B23" s="15" t="s">
        <v>16</v>
      </c>
    </row>
    <row r="24" spans="1:18" x14ac:dyDescent="0.25">
      <c r="B24" s="15" t="s">
        <v>17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1" sqref="B11"/>
    </sheetView>
  </sheetViews>
  <sheetFormatPr defaultRowHeight="13.2" x14ac:dyDescent="0.25"/>
  <sheetData>
    <row r="1" spans="1:3" x14ac:dyDescent="0.25">
      <c r="A1" t="s">
        <v>24</v>
      </c>
    </row>
    <row r="3" spans="1:3" x14ac:dyDescent="0.25">
      <c r="A3" t="s">
        <v>27</v>
      </c>
    </row>
    <row r="4" spans="1:3" x14ac:dyDescent="0.25">
      <c r="B4" t="s">
        <v>28</v>
      </c>
    </row>
    <row r="5" spans="1:3" x14ac:dyDescent="0.25">
      <c r="B5" t="s">
        <v>30</v>
      </c>
    </row>
    <row r="6" spans="1:3" x14ac:dyDescent="0.25">
      <c r="C6" t="s">
        <v>29</v>
      </c>
    </row>
    <row r="7" spans="1:3" x14ac:dyDescent="0.25">
      <c r="C7" t="s">
        <v>31</v>
      </c>
    </row>
    <row r="8" spans="1:3" x14ac:dyDescent="0.25">
      <c r="A8" t="s">
        <v>25</v>
      </c>
    </row>
    <row r="9" spans="1:3" x14ac:dyDescent="0.25">
      <c r="B9" t="s">
        <v>26</v>
      </c>
    </row>
    <row r="10" spans="1:3" x14ac:dyDescent="0.25">
      <c r="B10" t="s">
        <v>32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% 5 Yr</vt:lpstr>
      <vt:lpstr>% 10 Yr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sstoness</dc:creator>
  <cp:lastModifiedBy>Havlíček Jan</cp:lastModifiedBy>
  <cp:lastPrinted>2000-12-20T00:30:27Z</cp:lastPrinted>
  <dcterms:created xsi:type="dcterms:W3CDTF">2000-12-19T23:05:23Z</dcterms:created>
  <dcterms:modified xsi:type="dcterms:W3CDTF">2023-09-10T12:22:55Z</dcterms:modified>
</cp:coreProperties>
</file>