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832"/>
  </bookViews>
  <sheets>
    <sheet name="Summary" sheetId="1" r:id="rId1"/>
    <sheet name="Detail by Month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D12" i="2"/>
  <c r="D13" i="2"/>
  <c r="D14" i="2"/>
  <c r="D15" i="2"/>
  <c r="C16" i="2"/>
  <c r="D16" i="2"/>
  <c r="E16" i="2"/>
  <c r="E20" i="2"/>
  <c r="E21" i="2"/>
  <c r="E22" i="2"/>
  <c r="E23" i="2"/>
  <c r="E24" i="2"/>
  <c r="E25" i="2"/>
  <c r="E26" i="2"/>
  <c r="E27" i="2"/>
  <c r="E28" i="2"/>
  <c r="D29" i="2"/>
  <c r="D30" i="2"/>
  <c r="D31" i="2"/>
  <c r="D32" i="2"/>
  <c r="D33" i="2"/>
  <c r="D34" i="2"/>
  <c r="C35" i="2"/>
  <c r="D35" i="2"/>
  <c r="E35" i="2"/>
  <c r="E39" i="2"/>
  <c r="E40" i="2"/>
  <c r="E41" i="2"/>
  <c r="E42" i="2"/>
  <c r="E43" i="2"/>
  <c r="E44" i="2"/>
  <c r="D45" i="2"/>
  <c r="D46" i="2"/>
  <c r="D47" i="2"/>
  <c r="D48" i="2"/>
  <c r="D49" i="2"/>
  <c r="D50" i="2"/>
  <c r="C51" i="2"/>
  <c r="D52" i="2"/>
  <c r="C53" i="2"/>
  <c r="D53" i="2"/>
  <c r="E53" i="2"/>
  <c r="C54" i="2"/>
  <c r="D54" i="2"/>
  <c r="C55" i="2"/>
  <c r="D55" i="2"/>
  <c r="E55" i="2"/>
  <c r="D58" i="2"/>
  <c r="D59" i="2"/>
  <c r="C60" i="2"/>
  <c r="D60" i="2"/>
  <c r="E60" i="2"/>
  <c r="D63" i="2"/>
  <c r="D64" i="2"/>
  <c r="D65" i="2"/>
  <c r="D66" i="2"/>
  <c r="C67" i="2"/>
  <c r="D67" i="2"/>
  <c r="E67" i="2"/>
  <c r="D72" i="2"/>
  <c r="D73" i="2"/>
  <c r="C74" i="2"/>
  <c r="D74" i="2"/>
  <c r="D75" i="2"/>
  <c r="C76" i="2"/>
  <c r="D76" i="2"/>
  <c r="E76" i="2"/>
  <c r="C79" i="2"/>
  <c r="E79" i="2"/>
  <c r="C80" i="2"/>
  <c r="E80" i="2"/>
  <c r="C81" i="2"/>
  <c r="D81" i="2"/>
  <c r="C82" i="2"/>
  <c r="D82" i="2"/>
  <c r="C83" i="2"/>
  <c r="D83" i="2"/>
  <c r="C84" i="2"/>
  <c r="D84" i="2"/>
  <c r="E84" i="2"/>
  <c r="E87" i="2"/>
  <c r="E88" i="2"/>
  <c r="D89" i="2"/>
  <c r="D90" i="2"/>
  <c r="D91" i="2"/>
  <c r="C92" i="2"/>
  <c r="D92" i="2"/>
  <c r="E92" i="2"/>
  <c r="E95" i="2"/>
  <c r="E96" i="2"/>
  <c r="C97" i="2"/>
  <c r="D97" i="2"/>
  <c r="D98" i="2"/>
  <c r="D99" i="2"/>
  <c r="C100" i="2"/>
  <c r="D100" i="2"/>
  <c r="E100" i="2"/>
  <c r="C104" i="2"/>
  <c r="D104" i="2"/>
  <c r="D105" i="2"/>
  <c r="D107" i="2"/>
  <c r="D108" i="2"/>
  <c r="D111" i="2"/>
  <c r="C112" i="2"/>
  <c r="D112" i="2"/>
  <c r="D113" i="2"/>
  <c r="D114" i="2"/>
  <c r="C115" i="2"/>
  <c r="D115" i="2"/>
  <c r="E115" i="2"/>
  <c r="D119" i="2"/>
  <c r="D120" i="2"/>
  <c r="C121" i="2"/>
  <c r="D121" i="2"/>
  <c r="D122" i="2"/>
  <c r="C123" i="2"/>
  <c r="D123" i="2"/>
  <c r="E123" i="2"/>
  <c r="D128" i="2"/>
  <c r="D129" i="2"/>
  <c r="D130" i="2"/>
  <c r="D131" i="2"/>
  <c r="C132" i="2"/>
  <c r="D132" i="2"/>
  <c r="E132" i="2"/>
</calcChain>
</file>

<file path=xl/sharedStrings.xml><?xml version="1.0" encoding="utf-8"?>
<sst xmlns="http://schemas.openxmlformats.org/spreadsheetml/2006/main" count="150" uniqueCount="87">
  <si>
    <t>Through October, 2000</t>
  </si>
  <si>
    <t>Additional Due Enron</t>
  </si>
  <si>
    <t>Revenues Increased</t>
  </si>
  <si>
    <t>Operating and O&amp;M Costs Increased</t>
  </si>
  <si>
    <t>Equity Earnings Increased</t>
  </si>
  <si>
    <t>Net Federal Tax Expense Increased</t>
  </si>
  <si>
    <t>Affiliate Interest Expense Increased</t>
  </si>
  <si>
    <t>Third Party Interest &amp; Other Income</t>
  </si>
  <si>
    <t>Net Income Change</t>
  </si>
  <si>
    <t>Increase in Accounts Receivable - Third Party</t>
  </si>
  <si>
    <t>Cash Advanced to Bighorn</t>
  </si>
  <si>
    <t>Investment in Fort Union Decreased</t>
  </si>
  <si>
    <t xml:space="preserve">  Equity Earnings</t>
  </si>
  <si>
    <t xml:space="preserve">  Received Cash from Fort Union</t>
  </si>
  <si>
    <t>Lost Creek Gathering Funding</t>
  </si>
  <si>
    <t>Capital Expenditures</t>
  </si>
  <si>
    <t>Net Affiliate Payable Increases</t>
  </si>
  <si>
    <t>Net Third Party Payable Increases</t>
  </si>
  <si>
    <t>Accrued Liabilities Increased</t>
  </si>
  <si>
    <t>Use Tax Payable</t>
  </si>
  <si>
    <t>Deferred Tax Liability Increased</t>
  </si>
  <si>
    <t>Other Changes (Primarily Quantam and Shapphire)</t>
  </si>
  <si>
    <t>Total</t>
  </si>
  <si>
    <t>Gathering Fee due Enron (Excess only, per S. Sitter)</t>
  </si>
  <si>
    <t xml:space="preserve">   July</t>
  </si>
  <si>
    <t xml:space="preserve">   August</t>
  </si>
  <si>
    <t xml:space="preserve">   September</t>
  </si>
  <si>
    <t>Denver office costs due Enron</t>
  </si>
  <si>
    <t>Previously Paid</t>
  </si>
  <si>
    <t>Additional Due</t>
  </si>
  <si>
    <t>Detail of Revenue and Cost of Sale Transactions</t>
  </si>
  <si>
    <t>Account</t>
  </si>
  <si>
    <t>Transaction</t>
  </si>
  <si>
    <t>Amount</t>
  </si>
  <si>
    <t>NBP</t>
  </si>
  <si>
    <t>Enron</t>
  </si>
  <si>
    <t>Natural Gas Revenues - Intercompany Sales 4005000</t>
  </si>
  <si>
    <t>May PMA</t>
  </si>
  <si>
    <t>May trueup</t>
  </si>
  <si>
    <t>June Actuals</t>
  </si>
  <si>
    <t>June Estimate Reversal</t>
  </si>
  <si>
    <t>June Trueup</t>
  </si>
  <si>
    <t>June Trueup s/b 40011100</t>
  </si>
  <si>
    <t>June PMA</t>
  </si>
  <si>
    <t>July Actual</t>
  </si>
  <si>
    <t>July PMA</t>
  </si>
  <si>
    <t>August Actual</t>
  </si>
  <si>
    <t>August PMA</t>
  </si>
  <si>
    <t>Natural Gas Revenues - Transportation - Intercompany Sales 40011100</t>
  </si>
  <si>
    <t>January PMA</t>
  </si>
  <si>
    <t>February PMA</t>
  </si>
  <si>
    <t xml:space="preserve">March PMA </t>
  </si>
  <si>
    <t>April PMA</t>
  </si>
  <si>
    <t>May Trueup</t>
  </si>
  <si>
    <t>September MTG Compression Cost Recovery</t>
  </si>
  <si>
    <t>See 11/2000 Transaction</t>
  </si>
  <si>
    <t>September Actual</t>
  </si>
  <si>
    <t>Natural Gas Revenues - Other Gas Sales 40018000</t>
  </si>
  <si>
    <t>April Adjustment</t>
  </si>
  <si>
    <t>May Adjustment</t>
  </si>
  <si>
    <t>June Adjustment</t>
  </si>
  <si>
    <t>July Adjustment</t>
  </si>
  <si>
    <t>August Adjustment</t>
  </si>
  <si>
    <r>
      <t xml:space="preserve">August </t>
    </r>
    <r>
      <rPr>
        <b/>
        <sz val="10"/>
        <color indexed="10"/>
        <rFont val="Arial"/>
        <family val="2"/>
      </rPr>
      <t>POSSIBLE DUPLICATE</t>
    </r>
  </si>
  <si>
    <t>Less Accounts Receivable Westport</t>
  </si>
  <si>
    <t>Net Total</t>
  </si>
  <si>
    <t>Other Revenues Third Party 45019000</t>
  </si>
  <si>
    <t>July</t>
  </si>
  <si>
    <t>August</t>
  </si>
  <si>
    <t>Operating Expenses</t>
  </si>
  <si>
    <t>September</t>
  </si>
  <si>
    <t>October</t>
  </si>
  <si>
    <t>Exchange Gas - Third Party 50001040</t>
  </si>
  <si>
    <t>Westport Imbalance</t>
  </si>
  <si>
    <t>June</t>
  </si>
  <si>
    <t>Cost of Gas - Compressor Fuel Credit 5001070</t>
  </si>
  <si>
    <t>May</t>
  </si>
  <si>
    <t>Cost of Gas - Intercompany 50001500</t>
  </si>
  <si>
    <t>Compressor Fuel - Gas 50001760</t>
  </si>
  <si>
    <t>Deferred Asset Development Costs</t>
  </si>
  <si>
    <t>Shapphire Bay</t>
  </si>
  <si>
    <t>Quantum Energy</t>
  </si>
  <si>
    <t>House Creek</t>
  </si>
  <si>
    <t>Deferred Charges</t>
  </si>
  <si>
    <t>Capitalized Expenditures</t>
  </si>
  <si>
    <t>Combined Companies Post Closing Adjustment to the Purchase Price</t>
  </si>
  <si>
    <t>Purchase Price Adjustments Through October,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</si>
</sst>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wrapText="1"/>
    </xf>
    <xf numFmtId="44" fontId="0" fillId="0" borderId="0" xfId="0" applyNumberFormat="1"/>
    <xf numFmtId="43" fontId="0" fillId="0" borderId="0" xfId="1" applyFont="1"/>
    <xf numFmtId="44" fontId="0" fillId="0" borderId="1" xfId="0" applyNumberFormat="1" applyBorder="1"/>
    <xf numFmtId="43" fontId="0" fillId="0" borderId="0" xfId="0" applyNumberFormat="1"/>
    <xf numFmtId="43" fontId="0" fillId="0" borderId="0" xfId="0" applyNumberFormat="1" applyFill="1"/>
    <xf numFmtId="43" fontId="0" fillId="0" borderId="0" xfId="1" applyFont="1" applyFill="1" applyBorder="1"/>
    <xf numFmtId="44" fontId="0" fillId="0" borderId="2" xfId="0" applyNumberFormat="1" applyBorder="1"/>
    <xf numFmtId="0" fontId="0" fillId="0" borderId="3" xfId="0" applyBorder="1"/>
    <xf numFmtId="44" fontId="0" fillId="0" borderId="0" xfId="0" applyNumberForma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3" xfId="1" applyFont="1" applyBorder="1"/>
    <xf numFmtId="43" fontId="0" fillId="0" borderId="3" xfId="0" applyNumberFormat="1" applyBorder="1"/>
    <xf numFmtId="43" fontId="3" fillId="0" borderId="0" xfId="1" applyFont="1"/>
    <xf numFmtId="0" fontId="2" fillId="0" borderId="0" xfId="0" applyFont="1"/>
    <xf numFmtId="43" fontId="2" fillId="0" borderId="0" xfId="1" applyFont="1"/>
    <xf numFmtId="43" fontId="0" fillId="0" borderId="0" xfId="1" applyFont="1" applyBorder="1"/>
    <xf numFmtId="43" fontId="0" fillId="0" borderId="0" xfId="0" applyNumberFormat="1" applyBorder="1"/>
    <xf numFmtId="0" fontId="0" fillId="0" borderId="0" xfId="0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4"/>
  <sheetViews>
    <sheetView tabSelected="1" workbookViewId="0">
      <selection sqref="A1:C1"/>
    </sheetView>
  </sheetViews>
  <sheetFormatPr defaultRowHeight="13.2" x14ac:dyDescent="0.25"/>
  <cols>
    <col min="1" max="1" width="38.5546875" customWidth="1"/>
    <col min="2" max="2" width="27.44140625" customWidth="1"/>
    <col min="3" max="3" width="30.5546875" customWidth="1"/>
  </cols>
  <sheetData>
    <row r="1" spans="1:3" x14ac:dyDescent="0.25">
      <c r="A1" s="21" t="s">
        <v>85</v>
      </c>
      <c r="B1" s="21"/>
      <c r="C1" s="21"/>
    </row>
    <row r="2" spans="1:3" x14ac:dyDescent="0.25">
      <c r="A2" s="21" t="s">
        <v>0</v>
      </c>
      <c r="B2" s="21"/>
      <c r="C2" s="21"/>
    </row>
    <row r="3" spans="1:3" x14ac:dyDescent="0.25">
      <c r="A3" s="21" t="s">
        <v>1</v>
      </c>
      <c r="B3" s="21"/>
      <c r="C3" s="21"/>
    </row>
    <row r="5" spans="1:3" ht="26.4" x14ac:dyDescent="0.25">
      <c r="C5" s="1" t="s">
        <v>86</v>
      </c>
    </row>
    <row r="9" spans="1:3" x14ac:dyDescent="0.25">
      <c r="A9" t="s">
        <v>2</v>
      </c>
      <c r="C9" s="2">
        <v>-1939374.31</v>
      </c>
    </row>
    <row r="11" spans="1:3" x14ac:dyDescent="0.25">
      <c r="A11" t="s">
        <v>3</v>
      </c>
      <c r="C11" s="3">
        <v>1660545.07</v>
      </c>
    </row>
    <row r="13" spans="1:3" x14ac:dyDescent="0.25">
      <c r="A13" t="s">
        <v>4</v>
      </c>
      <c r="C13" s="3">
        <v>0</v>
      </c>
    </row>
    <row r="14" spans="1:3" x14ac:dyDescent="0.25">
      <c r="C14" s="3"/>
    </row>
    <row r="15" spans="1:3" x14ac:dyDescent="0.25">
      <c r="A15" t="s">
        <v>5</v>
      </c>
      <c r="C15" s="3">
        <v>0</v>
      </c>
    </row>
    <row r="16" spans="1:3" x14ac:dyDescent="0.25">
      <c r="C16" s="3"/>
    </row>
    <row r="17" spans="1:3" x14ac:dyDescent="0.25">
      <c r="A17" t="s">
        <v>6</v>
      </c>
      <c r="C17" s="3">
        <v>0</v>
      </c>
    </row>
    <row r="19" spans="1:3" x14ac:dyDescent="0.25">
      <c r="A19" t="s">
        <v>7</v>
      </c>
      <c r="C19" s="3">
        <v>-0.4</v>
      </c>
    </row>
    <row r="21" spans="1:3" ht="13.8" thickBot="1" x14ac:dyDescent="0.3">
      <c r="A21" t="s">
        <v>8</v>
      </c>
      <c r="C21" s="4">
        <v>-278829.64</v>
      </c>
    </row>
    <row r="22" spans="1:3" ht="13.8" thickTop="1" x14ac:dyDescent="0.25"/>
    <row r="23" spans="1:3" x14ac:dyDescent="0.25">
      <c r="A23" t="s">
        <v>9</v>
      </c>
      <c r="C23" s="2">
        <v>159586.74</v>
      </c>
    </row>
    <row r="25" spans="1:3" x14ac:dyDescent="0.25">
      <c r="A25" t="s">
        <v>10</v>
      </c>
      <c r="C25" s="5">
        <v>250000</v>
      </c>
    </row>
    <row r="27" spans="1:3" x14ac:dyDescent="0.25">
      <c r="A27" t="s">
        <v>11</v>
      </c>
    </row>
    <row r="28" spans="1:3" x14ac:dyDescent="0.25">
      <c r="A28" t="s">
        <v>12</v>
      </c>
    </row>
    <row r="29" spans="1:3" x14ac:dyDescent="0.25">
      <c r="A29" t="s">
        <v>13</v>
      </c>
      <c r="C29" s="6">
        <v>-850582</v>
      </c>
    </row>
    <row r="31" spans="1:3" x14ac:dyDescent="0.25">
      <c r="A31" t="s">
        <v>14</v>
      </c>
      <c r="C31" s="7">
        <v>17500</v>
      </c>
    </row>
    <row r="33" spans="1:3" x14ac:dyDescent="0.25">
      <c r="A33" t="s">
        <v>15</v>
      </c>
      <c r="C33" s="5">
        <v>6253378.7100000009</v>
      </c>
    </row>
    <row r="35" spans="1:3" x14ac:dyDescent="0.25">
      <c r="A35" t="s">
        <v>16</v>
      </c>
      <c r="C35" s="3">
        <v>0</v>
      </c>
    </row>
    <row r="37" spans="1:3" x14ac:dyDescent="0.25">
      <c r="A37" t="s">
        <v>17</v>
      </c>
      <c r="C37" s="5">
        <v>277.12</v>
      </c>
    </row>
    <row r="39" spans="1:3" x14ac:dyDescent="0.25">
      <c r="A39" t="s">
        <v>18</v>
      </c>
      <c r="C39" s="5">
        <v>-2116.2399999999998</v>
      </c>
    </row>
    <row r="41" spans="1:3" x14ac:dyDescent="0.25">
      <c r="A41" t="s">
        <v>19</v>
      </c>
      <c r="C41" s="5">
        <v>0</v>
      </c>
    </row>
    <row r="43" spans="1:3" x14ac:dyDescent="0.25">
      <c r="A43" t="s">
        <v>20</v>
      </c>
    </row>
    <row r="45" spans="1:3" x14ac:dyDescent="0.25">
      <c r="A45" t="s">
        <v>21</v>
      </c>
      <c r="C45" s="6">
        <v>194696.47</v>
      </c>
    </row>
    <row r="47" spans="1:3" x14ac:dyDescent="0.25">
      <c r="A47" t="s">
        <v>22</v>
      </c>
      <c r="C47" s="8">
        <v>5743911.1600000001</v>
      </c>
    </row>
    <row r="49" spans="1:3" x14ac:dyDescent="0.25">
      <c r="A49" t="s">
        <v>23</v>
      </c>
    </row>
    <row r="50" spans="1:3" x14ac:dyDescent="0.25">
      <c r="A50" t="s">
        <v>24</v>
      </c>
      <c r="C50" s="3">
        <v>251159.86</v>
      </c>
    </row>
    <row r="51" spans="1:3" x14ac:dyDescent="0.25">
      <c r="A51" t="s">
        <v>25</v>
      </c>
      <c r="C51" s="3">
        <v>234509.31</v>
      </c>
    </row>
    <row r="52" spans="1:3" x14ac:dyDescent="0.25">
      <c r="A52" t="s">
        <v>26</v>
      </c>
      <c r="C52" s="3">
        <v>198284.66</v>
      </c>
    </row>
    <row r="54" spans="1:3" x14ac:dyDescent="0.25">
      <c r="A54" t="s">
        <v>27</v>
      </c>
    </row>
    <row r="55" spans="1:3" x14ac:dyDescent="0.25">
      <c r="A55" t="s">
        <v>24</v>
      </c>
      <c r="C55" s="3">
        <v>87399.74</v>
      </c>
    </row>
    <row r="56" spans="1:3" x14ac:dyDescent="0.25">
      <c r="A56" t="s">
        <v>25</v>
      </c>
      <c r="C56" s="3">
        <v>148524.82</v>
      </c>
    </row>
    <row r="57" spans="1:3" x14ac:dyDescent="0.25">
      <c r="A57" t="s">
        <v>26</v>
      </c>
      <c r="C57" s="3">
        <v>170639.57</v>
      </c>
    </row>
    <row r="58" spans="1:3" x14ac:dyDescent="0.25">
      <c r="C58" s="9"/>
    </row>
    <row r="59" spans="1:3" x14ac:dyDescent="0.25">
      <c r="A59" t="s">
        <v>22</v>
      </c>
      <c r="C59" s="10">
        <v>6834429.120000001</v>
      </c>
    </row>
    <row r="61" spans="1:3" x14ac:dyDescent="0.25">
      <c r="A61" t="s">
        <v>28</v>
      </c>
      <c r="C61" s="3">
        <v>4705000</v>
      </c>
    </row>
    <row r="63" spans="1:3" ht="13.8" thickBot="1" x14ac:dyDescent="0.3">
      <c r="A63" t="s">
        <v>29</v>
      </c>
      <c r="C63" s="4">
        <v>2129429.12</v>
      </c>
    </row>
    <row r="64" spans="1:3" ht="13.8" thickTop="1" x14ac:dyDescent="0.25"/>
  </sheetData>
  <mergeCells count="3">
    <mergeCell ref="A1:C1"/>
    <mergeCell ref="A2:C2"/>
    <mergeCell ref="A3:C3"/>
  </mergeCells>
  <phoneticPr fontId="0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workbookViewId="0">
      <selection sqref="A1:C1"/>
    </sheetView>
  </sheetViews>
  <sheetFormatPr defaultRowHeight="13.2" x14ac:dyDescent="0.25"/>
  <cols>
    <col min="1" max="1" width="16" customWidth="1"/>
    <col min="2" max="2" width="41.88671875" customWidth="1"/>
    <col min="3" max="3" width="18.6640625" style="3" customWidth="1"/>
    <col min="4" max="4" width="14.44140625" hidden="1" customWidth="1"/>
    <col min="5" max="5" width="13.109375" hidden="1" customWidth="1"/>
    <col min="6" max="6" width="10.33203125" hidden="1" customWidth="1"/>
  </cols>
  <sheetData>
    <row r="1" spans="1:5" x14ac:dyDescent="0.25">
      <c r="A1" s="21" t="s">
        <v>30</v>
      </c>
      <c r="B1" s="21"/>
      <c r="C1" s="21"/>
    </row>
    <row r="3" spans="1:5" x14ac:dyDescent="0.25">
      <c r="A3" s="11" t="s">
        <v>31</v>
      </c>
      <c r="B3" s="11" t="s">
        <v>32</v>
      </c>
      <c r="C3" s="12" t="s">
        <v>33</v>
      </c>
      <c r="D3" s="11" t="s">
        <v>34</v>
      </c>
      <c r="E3" s="11" t="s">
        <v>35</v>
      </c>
    </row>
    <row r="4" spans="1:5" x14ac:dyDescent="0.25">
      <c r="A4" t="s">
        <v>36</v>
      </c>
    </row>
    <row r="5" spans="1:5" x14ac:dyDescent="0.25">
      <c r="B5" t="s">
        <v>37</v>
      </c>
      <c r="C5" s="3">
        <v>2092.5300000000002</v>
      </c>
      <c r="E5" s="5">
        <f t="shared" ref="E5:E10" si="0">C5</f>
        <v>2092.5300000000002</v>
      </c>
    </row>
    <row r="6" spans="1:5" x14ac:dyDescent="0.25">
      <c r="B6" t="s">
        <v>38</v>
      </c>
      <c r="C6" s="3">
        <v>-26.83</v>
      </c>
      <c r="E6" s="5">
        <f t="shared" si="0"/>
        <v>-26.83</v>
      </c>
    </row>
    <row r="7" spans="1:5" x14ac:dyDescent="0.25">
      <c r="B7" t="s">
        <v>39</v>
      </c>
      <c r="C7" s="3">
        <v>11462.73</v>
      </c>
      <c r="E7" s="5">
        <f t="shared" si="0"/>
        <v>11462.73</v>
      </c>
    </row>
    <row r="8" spans="1:5" x14ac:dyDescent="0.25">
      <c r="B8" t="s">
        <v>40</v>
      </c>
      <c r="C8" s="3">
        <v>-11462.73</v>
      </c>
      <c r="E8" s="5">
        <f t="shared" si="0"/>
        <v>-11462.73</v>
      </c>
    </row>
    <row r="9" spans="1:5" x14ac:dyDescent="0.25">
      <c r="B9" t="s">
        <v>41</v>
      </c>
      <c r="C9" s="3">
        <v>320.77999999999997</v>
      </c>
      <c r="E9" s="5">
        <f t="shared" si="0"/>
        <v>320.77999999999997</v>
      </c>
    </row>
    <row r="10" spans="1:5" x14ac:dyDescent="0.25">
      <c r="B10" t="s">
        <v>42</v>
      </c>
      <c r="C10" s="3">
        <v>21601.45</v>
      </c>
      <c r="E10" s="5">
        <f t="shared" si="0"/>
        <v>21601.45</v>
      </c>
    </row>
    <row r="11" spans="1:5" hidden="1" x14ac:dyDescent="0.25">
      <c r="B11" t="s">
        <v>43</v>
      </c>
    </row>
    <row r="12" spans="1:5" x14ac:dyDescent="0.25">
      <c r="B12" t="s">
        <v>44</v>
      </c>
      <c r="C12" s="13">
        <v>32345.65</v>
      </c>
      <c r="D12" s="5">
        <f>C12</f>
        <v>32345.65</v>
      </c>
    </row>
    <row r="13" spans="1:5" hidden="1" x14ac:dyDescent="0.25">
      <c r="B13" t="s">
        <v>45</v>
      </c>
      <c r="D13" s="5">
        <f>C13</f>
        <v>0</v>
      </c>
    </row>
    <row r="14" spans="1:5" hidden="1" x14ac:dyDescent="0.25">
      <c r="B14" t="s">
        <v>46</v>
      </c>
      <c r="D14" s="5">
        <f>C14</f>
        <v>0</v>
      </c>
    </row>
    <row r="15" spans="1:5" hidden="1" x14ac:dyDescent="0.25">
      <c r="B15" t="s">
        <v>47</v>
      </c>
      <c r="C15" s="13"/>
      <c r="D15" s="14">
        <f>C15</f>
        <v>0</v>
      </c>
      <c r="E15" s="9"/>
    </row>
    <row r="16" spans="1:5" x14ac:dyDescent="0.25">
      <c r="B16" t="s">
        <v>22</v>
      </c>
      <c r="C16" s="3">
        <f>SUM(C5:C15)</f>
        <v>56333.58</v>
      </c>
      <c r="D16" s="3">
        <f>SUM(D5:D15)</f>
        <v>32345.65</v>
      </c>
      <c r="E16" s="3">
        <f>SUM(E5:E15)</f>
        <v>23987.93</v>
      </c>
    </row>
    <row r="19" spans="1:5" x14ac:dyDescent="0.25">
      <c r="A19" t="s">
        <v>48</v>
      </c>
    </row>
    <row r="20" spans="1:5" x14ac:dyDescent="0.25">
      <c r="B20" t="s">
        <v>49</v>
      </c>
      <c r="C20" s="3">
        <v>4286.9799999999996</v>
      </c>
      <c r="E20" s="5">
        <f t="shared" ref="E20:E28" si="1">C20</f>
        <v>4286.9799999999996</v>
      </c>
    </row>
    <row r="21" spans="1:5" x14ac:dyDescent="0.25">
      <c r="B21" t="s">
        <v>50</v>
      </c>
      <c r="C21" s="3">
        <v>7036.48</v>
      </c>
      <c r="E21" s="5">
        <f t="shared" si="1"/>
        <v>7036.48</v>
      </c>
    </row>
    <row r="22" spans="1:5" x14ac:dyDescent="0.25">
      <c r="B22" t="s">
        <v>51</v>
      </c>
      <c r="C22" s="3">
        <v>13795.69</v>
      </c>
      <c r="E22" s="5">
        <f t="shared" si="1"/>
        <v>13795.69</v>
      </c>
    </row>
    <row r="23" spans="1:5" x14ac:dyDescent="0.25">
      <c r="B23" t="s">
        <v>52</v>
      </c>
      <c r="C23" s="3">
        <v>17227.43</v>
      </c>
      <c r="E23" s="5">
        <f t="shared" si="1"/>
        <v>17227.43</v>
      </c>
    </row>
    <row r="24" spans="1:5" x14ac:dyDescent="0.25">
      <c r="B24" t="s">
        <v>37</v>
      </c>
      <c r="C24" s="3">
        <v>30946.77</v>
      </c>
      <c r="E24" s="5">
        <f t="shared" si="1"/>
        <v>30946.77</v>
      </c>
    </row>
    <row r="25" spans="1:5" x14ac:dyDescent="0.25">
      <c r="B25" t="s">
        <v>53</v>
      </c>
      <c r="C25" s="3">
        <v>10612.21</v>
      </c>
      <c r="E25" s="5">
        <f t="shared" si="1"/>
        <v>10612.21</v>
      </c>
    </row>
    <row r="26" spans="1:5" x14ac:dyDescent="0.25">
      <c r="B26" t="s">
        <v>39</v>
      </c>
      <c r="C26" s="3">
        <v>409489.15</v>
      </c>
      <c r="E26" s="5">
        <f t="shared" si="1"/>
        <v>409489.15</v>
      </c>
    </row>
    <row r="27" spans="1:5" x14ac:dyDescent="0.25">
      <c r="B27" t="s">
        <v>40</v>
      </c>
      <c r="C27" s="3">
        <v>-406535.98</v>
      </c>
      <c r="E27" s="5">
        <f t="shared" si="1"/>
        <v>-406535.98</v>
      </c>
    </row>
    <row r="28" spans="1:5" x14ac:dyDescent="0.25">
      <c r="B28" t="s">
        <v>43</v>
      </c>
      <c r="C28" s="3">
        <v>36952.86</v>
      </c>
      <c r="E28" s="5">
        <f t="shared" si="1"/>
        <v>36952.86</v>
      </c>
    </row>
    <row r="29" spans="1:5" x14ac:dyDescent="0.25">
      <c r="B29" t="s">
        <v>44</v>
      </c>
      <c r="C29" s="3">
        <v>449739.28</v>
      </c>
      <c r="D29" s="5">
        <f t="shared" ref="D29:D34" si="2">C29</f>
        <v>449739.28</v>
      </c>
    </row>
    <row r="30" spans="1:5" x14ac:dyDescent="0.25">
      <c r="B30" t="s">
        <v>45</v>
      </c>
      <c r="C30" s="3">
        <v>41226.660000000003</v>
      </c>
      <c r="D30" s="5">
        <f t="shared" si="2"/>
        <v>41226.660000000003</v>
      </c>
    </row>
    <row r="31" spans="1:5" x14ac:dyDescent="0.25">
      <c r="B31" t="s">
        <v>46</v>
      </c>
      <c r="C31" s="3">
        <v>445800.38</v>
      </c>
      <c r="D31" s="5">
        <f t="shared" si="2"/>
        <v>445800.38</v>
      </c>
    </row>
    <row r="32" spans="1:5" x14ac:dyDescent="0.25">
      <c r="B32" t="s">
        <v>47</v>
      </c>
      <c r="C32" s="3">
        <v>80606.89</v>
      </c>
      <c r="D32" s="5">
        <f t="shared" si="2"/>
        <v>80606.89</v>
      </c>
    </row>
    <row r="33" spans="1:6" hidden="1" x14ac:dyDescent="0.25">
      <c r="B33" t="s">
        <v>54</v>
      </c>
      <c r="C33" s="3">
        <v>0</v>
      </c>
      <c r="D33" s="5">
        <f t="shared" si="2"/>
        <v>0</v>
      </c>
      <c r="F33" t="s">
        <v>55</v>
      </c>
    </row>
    <row r="34" spans="1:6" x14ac:dyDescent="0.25">
      <c r="B34" t="s">
        <v>56</v>
      </c>
      <c r="C34" s="13">
        <v>463231.17</v>
      </c>
      <c r="D34" s="14">
        <f t="shared" si="2"/>
        <v>463231.17</v>
      </c>
      <c r="E34" s="9"/>
    </row>
    <row r="35" spans="1:6" x14ac:dyDescent="0.25">
      <c r="B35" t="s">
        <v>22</v>
      </c>
      <c r="C35" s="3">
        <f>SUM(C20:C34)</f>
        <v>1604415.97</v>
      </c>
      <c r="D35" s="3">
        <f>SUM(D25:D34)</f>
        <v>1480604.3800000001</v>
      </c>
      <c r="E35" s="3">
        <f>SUM(E20:E34)</f>
        <v>123811.59000000004</v>
      </c>
    </row>
    <row r="38" spans="1:6" x14ac:dyDescent="0.25">
      <c r="A38" t="s">
        <v>57</v>
      </c>
    </row>
    <row r="39" spans="1:6" x14ac:dyDescent="0.25">
      <c r="B39" t="s">
        <v>58</v>
      </c>
      <c r="C39" s="3">
        <v>1607</v>
      </c>
      <c r="E39" s="5">
        <f t="shared" ref="E39:E44" si="3">C39</f>
        <v>1607</v>
      </c>
    </row>
    <row r="40" spans="1:6" x14ac:dyDescent="0.25">
      <c r="B40" t="s">
        <v>59</v>
      </c>
      <c r="C40" s="3">
        <v>4237.1400000000003</v>
      </c>
      <c r="E40" s="5">
        <f t="shared" si="3"/>
        <v>4237.1400000000003</v>
      </c>
    </row>
    <row r="41" spans="1:6" x14ac:dyDescent="0.25">
      <c r="B41" t="s">
        <v>53</v>
      </c>
      <c r="C41" s="3">
        <v>-434.64</v>
      </c>
      <c r="E41" s="5">
        <f t="shared" si="3"/>
        <v>-434.64</v>
      </c>
    </row>
    <row r="42" spans="1:6" x14ac:dyDescent="0.25">
      <c r="B42" t="s">
        <v>39</v>
      </c>
      <c r="C42" s="3">
        <v>50628.92</v>
      </c>
      <c r="E42" s="5">
        <f t="shared" si="3"/>
        <v>50628.92</v>
      </c>
    </row>
    <row r="43" spans="1:6" hidden="1" x14ac:dyDescent="0.25">
      <c r="B43" t="s">
        <v>40</v>
      </c>
      <c r="E43" s="5">
        <f t="shared" si="3"/>
        <v>0</v>
      </c>
    </row>
    <row r="44" spans="1:6" x14ac:dyDescent="0.25">
      <c r="B44" t="s">
        <v>60</v>
      </c>
      <c r="C44" s="3">
        <v>5951.38</v>
      </c>
      <c r="E44" s="5">
        <f t="shared" si="3"/>
        <v>5951.38</v>
      </c>
    </row>
    <row r="45" spans="1:6" x14ac:dyDescent="0.25">
      <c r="B45" t="s">
        <v>44</v>
      </c>
      <c r="C45" s="3">
        <v>58843.71</v>
      </c>
      <c r="D45" s="5">
        <f>C45</f>
        <v>58843.71</v>
      </c>
    </row>
    <row r="46" spans="1:6" hidden="1" x14ac:dyDescent="0.25">
      <c r="B46" t="s">
        <v>45</v>
      </c>
      <c r="D46" s="5">
        <f t="shared" ref="D46:D52" si="4">C46</f>
        <v>0</v>
      </c>
    </row>
    <row r="47" spans="1:6" x14ac:dyDescent="0.25">
      <c r="B47" t="s">
        <v>61</v>
      </c>
      <c r="C47" s="3">
        <v>6951.89</v>
      </c>
      <c r="D47" s="5">
        <f t="shared" si="4"/>
        <v>6951.89</v>
      </c>
    </row>
    <row r="48" spans="1:6" x14ac:dyDescent="0.25">
      <c r="B48" t="s">
        <v>46</v>
      </c>
      <c r="C48" s="3">
        <v>62558.17</v>
      </c>
      <c r="D48" s="5">
        <f t="shared" si="4"/>
        <v>62558.17</v>
      </c>
    </row>
    <row r="49" spans="1:5" hidden="1" x14ac:dyDescent="0.25">
      <c r="B49" t="s">
        <v>47</v>
      </c>
      <c r="D49" s="5">
        <f t="shared" si="4"/>
        <v>0</v>
      </c>
    </row>
    <row r="50" spans="1:5" x14ac:dyDescent="0.25">
      <c r="B50" t="s">
        <v>62</v>
      </c>
      <c r="C50" s="3">
        <v>8525.59</v>
      </c>
      <c r="D50" s="5">
        <f t="shared" si="4"/>
        <v>8525.59</v>
      </c>
    </row>
    <row r="51" spans="1:5" hidden="1" x14ac:dyDescent="0.25">
      <c r="B51" t="s">
        <v>63</v>
      </c>
      <c r="C51" s="15">
        <f>63688.08-63688.08</f>
        <v>0</v>
      </c>
      <c r="D51" s="5"/>
    </row>
    <row r="52" spans="1:5" x14ac:dyDescent="0.25">
      <c r="B52" t="s">
        <v>56</v>
      </c>
      <c r="C52" s="13">
        <v>69755.570000000007</v>
      </c>
      <c r="D52" s="14">
        <f t="shared" si="4"/>
        <v>69755.570000000007</v>
      </c>
      <c r="E52" s="9"/>
    </row>
    <row r="53" spans="1:5" x14ac:dyDescent="0.25">
      <c r="B53" t="s">
        <v>22</v>
      </c>
      <c r="C53" s="3">
        <f>SUM(C39:C52)</f>
        <v>268624.73</v>
      </c>
      <c r="D53" s="3">
        <f>SUM(D39:D52)</f>
        <v>206634.93000000002</v>
      </c>
      <c r="E53" s="3">
        <f>SUM(E39:E52)</f>
        <v>61989.799999999996</v>
      </c>
    </row>
    <row r="54" spans="1:5" x14ac:dyDescent="0.25">
      <c r="A54" t="s">
        <v>64</v>
      </c>
      <c r="C54" s="13">
        <f>223274.82-63688.08</f>
        <v>159586.74</v>
      </c>
      <c r="D54" s="14">
        <f>C54</f>
        <v>159586.74</v>
      </c>
      <c r="E54" s="9"/>
    </row>
    <row r="55" spans="1:5" x14ac:dyDescent="0.25">
      <c r="B55" t="s">
        <v>65</v>
      </c>
      <c r="C55" s="3">
        <f>C53-C54</f>
        <v>109037.98999999999</v>
      </c>
      <c r="D55" s="3">
        <f>D53-D54</f>
        <v>47048.190000000031</v>
      </c>
      <c r="E55" s="3">
        <f>E53-E54</f>
        <v>61989.799999999996</v>
      </c>
    </row>
    <row r="56" spans="1:5" x14ac:dyDescent="0.25">
      <c r="D56" s="3"/>
      <c r="E56" s="3"/>
    </row>
    <row r="57" spans="1:5" x14ac:dyDescent="0.25">
      <c r="A57" t="s">
        <v>66</v>
      </c>
      <c r="D57" s="3"/>
      <c r="E57" s="3"/>
    </row>
    <row r="58" spans="1:5" x14ac:dyDescent="0.25">
      <c r="B58" t="s">
        <v>67</v>
      </c>
      <c r="C58" s="3">
        <v>5000</v>
      </c>
      <c r="D58" s="5">
        <f>C58</f>
        <v>5000</v>
      </c>
      <c r="E58" s="3"/>
    </row>
    <row r="59" spans="1:5" x14ac:dyDescent="0.25">
      <c r="B59" t="s">
        <v>68</v>
      </c>
      <c r="C59" s="13">
        <v>5000</v>
      </c>
      <c r="D59" s="13">
        <f>C59</f>
        <v>5000</v>
      </c>
      <c r="E59" s="13"/>
    </row>
    <row r="60" spans="1:5" x14ac:dyDescent="0.25">
      <c r="B60" t="s">
        <v>22</v>
      </c>
      <c r="C60" s="3">
        <f>SUM(C58:C59)</f>
        <v>10000</v>
      </c>
      <c r="D60" s="3">
        <f>SUM(D58:D59)</f>
        <v>10000</v>
      </c>
      <c r="E60" s="3">
        <f>SUM(E58:E59)</f>
        <v>0</v>
      </c>
    </row>
    <row r="62" spans="1:5" x14ac:dyDescent="0.25">
      <c r="A62" t="s">
        <v>69</v>
      </c>
    </row>
    <row r="63" spans="1:5" x14ac:dyDescent="0.25">
      <c r="B63" t="s">
        <v>67</v>
      </c>
      <c r="C63" s="3">
        <v>142434.26999999999</v>
      </c>
      <c r="D63" s="5">
        <f>C63</f>
        <v>142434.26999999999</v>
      </c>
    </row>
    <row r="64" spans="1:5" x14ac:dyDescent="0.25">
      <c r="B64" t="s">
        <v>68</v>
      </c>
      <c r="C64" s="3">
        <v>586438.15</v>
      </c>
      <c r="D64" s="5">
        <f>C64</f>
        <v>586438.15</v>
      </c>
    </row>
    <row r="65" spans="1:5" x14ac:dyDescent="0.25">
      <c r="B65" t="s">
        <v>70</v>
      </c>
      <c r="C65" s="3">
        <v>513293.05</v>
      </c>
      <c r="D65" s="5">
        <f>C65</f>
        <v>513293.05</v>
      </c>
    </row>
    <row r="66" spans="1:5" x14ac:dyDescent="0.25">
      <c r="B66" t="s">
        <v>71</v>
      </c>
      <c r="C66" s="13">
        <v>1102.22</v>
      </c>
      <c r="D66" s="14">
        <f>C66</f>
        <v>1102.22</v>
      </c>
      <c r="E66" s="9"/>
    </row>
    <row r="67" spans="1:5" x14ac:dyDescent="0.25">
      <c r="B67" t="s">
        <v>22</v>
      </c>
      <c r="C67" s="3">
        <f>SUM(C63:C66)</f>
        <v>1243267.69</v>
      </c>
      <c r="D67" s="3">
        <f>SUM(D63:D66)</f>
        <v>1243267.69</v>
      </c>
      <c r="E67" s="3">
        <f>SUM(E63:E66)</f>
        <v>0</v>
      </c>
    </row>
    <row r="70" spans="1:5" x14ac:dyDescent="0.25">
      <c r="A70" t="s">
        <v>72</v>
      </c>
    </row>
    <row r="71" spans="1:5" x14ac:dyDescent="0.25">
      <c r="B71" t="s">
        <v>73</v>
      </c>
    </row>
    <row r="72" spans="1:5" x14ac:dyDescent="0.25">
      <c r="B72" s="11" t="s">
        <v>74</v>
      </c>
      <c r="C72" s="3">
        <v>-5410.88</v>
      </c>
      <c r="D72" s="5">
        <f>C72</f>
        <v>-5410.88</v>
      </c>
    </row>
    <row r="73" spans="1:5" x14ac:dyDescent="0.25">
      <c r="B73" s="11" t="s">
        <v>67</v>
      </c>
      <c r="C73" s="3">
        <v>22310.55</v>
      </c>
      <c r="D73" s="5">
        <f>C73</f>
        <v>22310.55</v>
      </c>
    </row>
    <row r="74" spans="1:5" x14ac:dyDescent="0.25">
      <c r="B74" s="11" t="s">
        <v>68</v>
      </c>
      <c r="C74" s="3">
        <f>-21014.4-25526.38</f>
        <v>-46540.78</v>
      </c>
      <c r="D74" s="5">
        <f>C74</f>
        <v>-46540.78</v>
      </c>
    </row>
    <row r="75" spans="1:5" x14ac:dyDescent="0.25">
      <c r="B75" s="11" t="s">
        <v>70</v>
      </c>
      <c r="C75" s="13">
        <v>-15130.58</v>
      </c>
      <c r="D75" s="14">
        <f>C75</f>
        <v>-15130.58</v>
      </c>
      <c r="E75" s="9"/>
    </row>
    <row r="76" spans="1:5" x14ac:dyDescent="0.25">
      <c r="B76" s="11" t="s">
        <v>71</v>
      </c>
      <c r="C76" s="5">
        <f>SUM(C72:C75)</f>
        <v>-44771.69</v>
      </c>
      <c r="D76" s="5">
        <f>SUM(D72:D75)</f>
        <v>-44771.69</v>
      </c>
      <c r="E76" s="5">
        <f>SUM(E72:E75)</f>
        <v>0</v>
      </c>
    </row>
    <row r="78" spans="1:5" x14ac:dyDescent="0.25">
      <c r="A78" t="s">
        <v>75</v>
      </c>
    </row>
    <row r="79" spans="1:5" x14ac:dyDescent="0.25">
      <c r="B79" s="11" t="s">
        <v>76</v>
      </c>
      <c r="C79" s="3">
        <f>2939.97-26.83</f>
        <v>2913.14</v>
      </c>
      <c r="E79" s="5">
        <f>C79</f>
        <v>2913.14</v>
      </c>
    </row>
    <row r="80" spans="1:5" x14ac:dyDescent="0.25">
      <c r="B80" s="11" t="s">
        <v>74</v>
      </c>
      <c r="C80" s="3">
        <f>-2399.86+19972.14</f>
        <v>17572.28</v>
      </c>
      <c r="E80" s="5">
        <f>C80</f>
        <v>17572.28</v>
      </c>
    </row>
    <row r="81" spans="1:5" x14ac:dyDescent="0.25">
      <c r="B81" s="11" t="s">
        <v>67</v>
      </c>
      <c r="C81" s="3">
        <f>-117951.78-44581.41+28464</f>
        <v>-134069.19</v>
      </c>
      <c r="D81" s="5">
        <f>C81</f>
        <v>-134069.19</v>
      </c>
    </row>
    <row r="82" spans="1:5" x14ac:dyDescent="0.25">
      <c r="B82" s="11" t="s">
        <v>68</v>
      </c>
      <c r="C82" s="3">
        <f>-127014.94+25960.77</f>
        <v>-101054.17</v>
      </c>
      <c r="D82" s="5">
        <f>C82</f>
        <v>-101054.17</v>
      </c>
    </row>
    <row r="83" spans="1:5" x14ac:dyDescent="0.25">
      <c r="B83" s="11" t="s">
        <v>70</v>
      </c>
      <c r="C83" s="13">
        <f>-146075.95-229.89</f>
        <v>-146305.84000000003</v>
      </c>
      <c r="D83" s="14">
        <f>C83</f>
        <v>-146305.84000000003</v>
      </c>
      <c r="E83" s="9"/>
    </row>
    <row r="84" spans="1:5" x14ac:dyDescent="0.25">
      <c r="B84" s="11"/>
      <c r="C84" s="3">
        <f>SUM(C79:C83)</f>
        <v>-360943.78</v>
      </c>
      <c r="D84" s="3">
        <f>SUM(D79:D83)</f>
        <v>-381429.2</v>
      </c>
      <c r="E84" s="3">
        <f>SUM(E79:E83)</f>
        <v>20485.419999999998</v>
      </c>
    </row>
    <row r="85" spans="1:5" x14ac:dyDescent="0.25">
      <c r="B85" s="11"/>
    </row>
    <row r="86" spans="1:5" x14ac:dyDescent="0.25">
      <c r="A86" t="s">
        <v>77</v>
      </c>
    </row>
    <row r="87" spans="1:5" x14ac:dyDescent="0.25">
      <c r="B87" s="11" t="s">
        <v>76</v>
      </c>
      <c r="C87" s="3">
        <v>-847.45</v>
      </c>
      <c r="E87" s="5">
        <f>C87</f>
        <v>-847.45</v>
      </c>
    </row>
    <row r="88" spans="1:5" x14ac:dyDescent="0.25">
      <c r="B88" s="11" t="s">
        <v>74</v>
      </c>
      <c r="C88" s="3">
        <v>9760.84</v>
      </c>
      <c r="E88" s="5">
        <f>C88</f>
        <v>9760.84</v>
      </c>
    </row>
    <row r="89" spans="1:5" x14ac:dyDescent="0.25">
      <c r="B89" s="11" t="s">
        <v>67</v>
      </c>
      <c r="C89" s="3">
        <v>144104.29</v>
      </c>
      <c r="D89" s="5">
        <f>C89</f>
        <v>144104.29</v>
      </c>
    </row>
    <row r="90" spans="1:5" x14ac:dyDescent="0.25">
      <c r="B90" s="11" t="s">
        <v>68</v>
      </c>
      <c r="C90" s="3">
        <v>147594.95000000001</v>
      </c>
      <c r="D90" s="5">
        <f>C90</f>
        <v>147594.95000000001</v>
      </c>
    </row>
    <row r="91" spans="1:5" x14ac:dyDescent="0.25">
      <c r="B91" s="11" t="s">
        <v>70</v>
      </c>
      <c r="C91" s="13">
        <v>161436.42000000001</v>
      </c>
      <c r="D91" s="14">
        <f>C91</f>
        <v>161436.42000000001</v>
      </c>
      <c r="E91" s="9"/>
    </row>
    <row r="92" spans="1:5" x14ac:dyDescent="0.25">
      <c r="C92" s="3">
        <f>SUM(C87:C91)</f>
        <v>462049.05000000005</v>
      </c>
      <c r="D92" s="3">
        <f>SUM(D87:D91)</f>
        <v>453135.66000000003</v>
      </c>
      <c r="E92" s="3">
        <f>SUM(E87:E91)</f>
        <v>8913.39</v>
      </c>
    </row>
    <row r="94" spans="1:5" x14ac:dyDescent="0.25">
      <c r="A94" t="s">
        <v>78</v>
      </c>
    </row>
    <row r="95" spans="1:5" x14ac:dyDescent="0.25">
      <c r="B95" s="11" t="s">
        <v>76</v>
      </c>
      <c r="C95" s="3">
        <v>-2913.14</v>
      </c>
      <c r="E95" s="5">
        <f>C95</f>
        <v>-2913.14</v>
      </c>
    </row>
    <row r="96" spans="1:5" x14ac:dyDescent="0.25">
      <c r="B96" s="11" t="s">
        <v>74</v>
      </c>
      <c r="C96" s="3">
        <v>-17572.28</v>
      </c>
      <c r="E96" s="5">
        <f>C96</f>
        <v>-17572.28</v>
      </c>
    </row>
    <row r="97" spans="1:5" x14ac:dyDescent="0.25">
      <c r="B97" s="11" t="s">
        <v>67</v>
      </c>
      <c r="C97" s="3">
        <f>-2939.97+2939.97-28464+44581.41+117951.78</f>
        <v>134069.19</v>
      </c>
      <c r="D97" s="5">
        <f>C97</f>
        <v>134069.19</v>
      </c>
    </row>
    <row r="98" spans="1:5" x14ac:dyDescent="0.25">
      <c r="B98" s="11" t="s">
        <v>68</v>
      </c>
      <c r="C98" s="3">
        <v>101054.17</v>
      </c>
      <c r="D98" s="5">
        <f>C98</f>
        <v>101054.17</v>
      </c>
    </row>
    <row r="99" spans="1:5" x14ac:dyDescent="0.25">
      <c r="B99" s="11" t="s">
        <v>70</v>
      </c>
      <c r="C99" s="13">
        <v>146305.84</v>
      </c>
      <c r="D99" s="14">
        <f>C99</f>
        <v>146305.84</v>
      </c>
      <c r="E99" s="9"/>
    </row>
    <row r="100" spans="1:5" x14ac:dyDescent="0.25">
      <c r="B100" s="11"/>
      <c r="C100" s="3">
        <f>SUM(C95:C99)</f>
        <v>360943.78</v>
      </c>
      <c r="D100" s="3">
        <f>SUM(D95:D99)</f>
        <v>381429.19999999995</v>
      </c>
      <c r="E100" s="3">
        <f>SUM(E95:E99)</f>
        <v>-20485.419999999998</v>
      </c>
    </row>
    <row r="101" spans="1:5" x14ac:dyDescent="0.25">
      <c r="B101" s="11"/>
      <c r="D101" s="3"/>
      <c r="E101" s="3"/>
    </row>
    <row r="102" spans="1:5" x14ac:dyDescent="0.25">
      <c r="A102" t="s">
        <v>79</v>
      </c>
    </row>
    <row r="103" spans="1:5" x14ac:dyDescent="0.25">
      <c r="B103" t="s">
        <v>80</v>
      </c>
    </row>
    <row r="104" spans="1:5" x14ac:dyDescent="0.25">
      <c r="B104" s="11" t="s">
        <v>67</v>
      </c>
      <c r="C104" s="3">
        <f>50202.35</f>
        <v>50202.35</v>
      </c>
      <c r="D104" s="5">
        <f>C104</f>
        <v>50202.35</v>
      </c>
    </row>
    <row r="105" spans="1:5" x14ac:dyDescent="0.25">
      <c r="B105" s="11" t="s">
        <v>68</v>
      </c>
      <c r="C105" s="3">
        <v>106384.7</v>
      </c>
      <c r="D105" s="5">
        <f>C105</f>
        <v>106384.7</v>
      </c>
    </row>
    <row r="106" spans="1:5" x14ac:dyDescent="0.25">
      <c r="B106" t="s">
        <v>81</v>
      </c>
    </row>
    <row r="107" spans="1:5" x14ac:dyDescent="0.25">
      <c r="B107" s="11" t="s">
        <v>67</v>
      </c>
      <c r="C107" s="3">
        <v>-48967.71</v>
      </c>
      <c r="D107" s="5">
        <f>C107</f>
        <v>-48967.71</v>
      </c>
    </row>
    <row r="108" spans="1:5" x14ac:dyDescent="0.25">
      <c r="B108" s="11" t="s">
        <v>68</v>
      </c>
      <c r="C108" s="18">
        <v>-23612.91</v>
      </c>
      <c r="D108" s="19">
        <f>C108</f>
        <v>-23612.91</v>
      </c>
      <c r="E108" s="20"/>
    </row>
    <row r="109" spans="1:5" x14ac:dyDescent="0.25">
      <c r="D109" s="3"/>
      <c r="E109" s="3"/>
    </row>
    <row r="110" spans="1:5" x14ac:dyDescent="0.25">
      <c r="B110" t="s">
        <v>82</v>
      </c>
    </row>
    <row r="111" spans="1:5" x14ac:dyDescent="0.25">
      <c r="B111" s="11" t="s">
        <v>67</v>
      </c>
      <c r="C111" s="3">
        <v>11291.91</v>
      </c>
      <c r="D111" s="5">
        <f>C111</f>
        <v>11291.91</v>
      </c>
    </row>
    <row r="112" spans="1:5" x14ac:dyDescent="0.25">
      <c r="B112" s="11" t="s">
        <v>68</v>
      </c>
      <c r="C112" s="3">
        <f>3683.29-277.12</f>
        <v>3406.17</v>
      </c>
      <c r="D112" s="5">
        <f>C112</f>
        <v>3406.17</v>
      </c>
    </row>
    <row r="113" spans="1:5" x14ac:dyDescent="0.25">
      <c r="B113" s="11" t="s">
        <v>70</v>
      </c>
      <c r="C113" s="3">
        <v>13886.26</v>
      </c>
      <c r="D113" s="5">
        <f>C113</f>
        <v>13886.26</v>
      </c>
    </row>
    <row r="114" spans="1:5" x14ac:dyDescent="0.25">
      <c r="B114" s="11" t="s">
        <v>71</v>
      </c>
      <c r="C114" s="13">
        <v>37334.01</v>
      </c>
      <c r="D114" s="14">
        <f>C114</f>
        <v>37334.01</v>
      </c>
      <c r="E114" s="9"/>
    </row>
    <row r="115" spans="1:5" x14ac:dyDescent="0.25">
      <c r="C115" s="3">
        <f>SUM(C104:C114)</f>
        <v>149924.78</v>
      </c>
      <c r="D115" s="3">
        <f>SUM(D104:D114)</f>
        <v>149924.78</v>
      </c>
      <c r="E115" s="3">
        <f>SUM(E104:E114)</f>
        <v>0</v>
      </c>
    </row>
    <row r="117" spans="1:5" x14ac:dyDescent="0.25">
      <c r="A117" t="s">
        <v>83</v>
      </c>
    </row>
    <row r="118" spans="1:5" x14ac:dyDescent="0.25">
      <c r="B118" t="s">
        <v>73</v>
      </c>
    </row>
    <row r="119" spans="1:5" x14ac:dyDescent="0.25">
      <c r="B119" s="11" t="s">
        <v>74</v>
      </c>
      <c r="C119" s="3">
        <v>5410.88</v>
      </c>
      <c r="D119" s="5">
        <f>C119</f>
        <v>5410.88</v>
      </c>
    </row>
    <row r="120" spans="1:5" x14ac:dyDescent="0.25">
      <c r="B120" s="11" t="s">
        <v>67</v>
      </c>
      <c r="C120" s="3">
        <v>-22310.55</v>
      </c>
      <c r="D120" s="5">
        <f>C120</f>
        <v>-22310.55</v>
      </c>
    </row>
    <row r="121" spans="1:5" x14ac:dyDescent="0.25">
      <c r="B121" s="11" t="s">
        <v>68</v>
      </c>
      <c r="C121" s="3">
        <f>21014.4+25526.38</f>
        <v>46540.78</v>
      </c>
      <c r="D121" s="5">
        <f>C121</f>
        <v>46540.78</v>
      </c>
    </row>
    <row r="122" spans="1:5" x14ac:dyDescent="0.25">
      <c r="B122" s="11" t="s">
        <v>70</v>
      </c>
      <c r="C122" s="13">
        <v>15130.58</v>
      </c>
      <c r="D122" s="14">
        <f>C122</f>
        <v>15130.58</v>
      </c>
      <c r="E122" s="9"/>
    </row>
    <row r="123" spans="1:5" x14ac:dyDescent="0.25">
      <c r="B123" s="11" t="s">
        <v>71</v>
      </c>
      <c r="C123" s="5">
        <f>SUM(C119:C122)</f>
        <v>44771.69</v>
      </c>
      <c r="D123" s="5">
        <f>SUM(D119:D122)</f>
        <v>44771.69</v>
      </c>
      <c r="E123" s="5">
        <f>SUM(E119:E122)</f>
        <v>0</v>
      </c>
    </row>
    <row r="124" spans="1:5" x14ac:dyDescent="0.25">
      <c r="C124"/>
    </row>
    <row r="127" spans="1:5" x14ac:dyDescent="0.25">
      <c r="A127" t="s">
        <v>84</v>
      </c>
    </row>
    <row r="128" spans="1:5" x14ac:dyDescent="0.25">
      <c r="B128" s="11" t="s">
        <v>67</v>
      </c>
      <c r="C128" s="3">
        <v>2220329.52</v>
      </c>
      <c r="D128" s="5">
        <f>C128</f>
        <v>2220329.52</v>
      </c>
      <c r="E128" s="3">
        <v>0</v>
      </c>
    </row>
    <row r="129" spans="1:5" x14ac:dyDescent="0.25">
      <c r="B129" s="11" t="s">
        <v>68</v>
      </c>
      <c r="C129" s="3">
        <v>1684387.61</v>
      </c>
      <c r="D129" s="5">
        <f>C129</f>
        <v>1684387.61</v>
      </c>
      <c r="E129" s="3">
        <v>0</v>
      </c>
    </row>
    <row r="130" spans="1:5" x14ac:dyDescent="0.25">
      <c r="B130" s="11" t="s">
        <v>70</v>
      </c>
      <c r="C130" s="3">
        <v>2155044.69</v>
      </c>
      <c r="D130" s="5">
        <f>C130</f>
        <v>2155044.69</v>
      </c>
      <c r="E130" s="3">
        <v>0</v>
      </c>
    </row>
    <row r="131" spans="1:5" x14ac:dyDescent="0.25">
      <c r="B131" s="11" t="s">
        <v>71</v>
      </c>
      <c r="C131" s="13">
        <v>193616.89</v>
      </c>
      <c r="D131" s="14">
        <f>C131</f>
        <v>193616.89</v>
      </c>
      <c r="E131" s="13">
        <v>0</v>
      </c>
    </row>
    <row r="132" spans="1:5" x14ac:dyDescent="0.25">
      <c r="C132" s="3">
        <f>SUM(C128:C131)</f>
        <v>6253378.71</v>
      </c>
      <c r="D132" s="3">
        <f>SUM(D128:D131)</f>
        <v>6253378.71</v>
      </c>
      <c r="E132" s="3">
        <f>SUM(E128:E131)</f>
        <v>0</v>
      </c>
    </row>
    <row r="134" spans="1:5" hidden="1" x14ac:dyDescent="0.25">
      <c r="A134" s="16"/>
      <c r="B134" s="16"/>
      <c r="C134" s="17"/>
      <c r="D134" s="17"/>
      <c r="E134" s="17"/>
    </row>
  </sheetData>
  <mergeCells count="1">
    <mergeCell ref="A1:C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 by Month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KARRY KENDALL</dc:creator>
  <cp:lastModifiedBy>Havlíček Jan</cp:lastModifiedBy>
  <cp:lastPrinted>2000-12-01T15:13:29Z</cp:lastPrinted>
  <dcterms:created xsi:type="dcterms:W3CDTF">2000-12-01T14:42:22Z</dcterms:created>
  <dcterms:modified xsi:type="dcterms:W3CDTF">2023-09-10T13:48:49Z</dcterms:modified>
</cp:coreProperties>
</file>