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56" firstSheet="4" activeTab="5"/>
  </bookViews>
  <sheets>
    <sheet name="E20T" sheetId="13" r:id="rId1"/>
    <sheet name="A-10" sheetId="12" r:id="rId2"/>
    <sheet name="PG&amp;E Cumul. Repayment Pic" sheetId="15" r:id="rId3"/>
    <sheet name="PG&amp;E Ind Rates" sheetId="21" r:id="rId4"/>
    <sheet name="PG&amp;E Assessment" sheetId="14" r:id="rId5"/>
    <sheet name="SCE Assessment" sheetId="22" r:id="rId6"/>
    <sheet name="PG&amp;E Rate Increase Pic" sheetId="16" r:id="rId7"/>
    <sheet name="PG&amp;E Revenue Increases Pic" sheetId="17" r:id="rId8"/>
    <sheet name="PG&amp;E Res Rates" sheetId="19" r:id="rId9"/>
    <sheet name="PG&amp;E Comm Rates" sheetId="20" r:id="rId10"/>
  </sheets>
  <calcPr calcId="0"/>
</workbook>
</file>

<file path=xl/calcChain.xml><?xml version="1.0" encoding="utf-8"?>
<calcChain xmlns="http://schemas.openxmlformats.org/spreadsheetml/2006/main">
  <c r="F21" i="12" l="1"/>
  <c r="G21" i="12"/>
  <c r="H21" i="12"/>
  <c r="I21" i="12"/>
  <c r="F22" i="12"/>
  <c r="G22" i="12"/>
  <c r="H22" i="12"/>
  <c r="I22" i="12"/>
  <c r="F23" i="12"/>
  <c r="G23" i="12"/>
  <c r="H23" i="12"/>
  <c r="I23" i="12"/>
  <c r="G24" i="12"/>
  <c r="H24" i="12"/>
  <c r="I24" i="12"/>
  <c r="G27" i="12"/>
  <c r="C28" i="12"/>
  <c r="C29" i="12"/>
  <c r="D29" i="12"/>
  <c r="C30" i="12"/>
  <c r="D30" i="12"/>
  <c r="C31" i="12"/>
  <c r="D31" i="12"/>
  <c r="C35" i="12"/>
  <c r="D35" i="12"/>
  <c r="C37" i="12"/>
  <c r="D37" i="12"/>
  <c r="C39" i="12"/>
  <c r="D39" i="12"/>
  <c r="C40" i="12"/>
  <c r="D40" i="12"/>
  <c r="C41" i="12"/>
  <c r="D41" i="12"/>
  <c r="C43" i="12"/>
  <c r="D43" i="12"/>
  <c r="C44" i="12"/>
  <c r="D44" i="12"/>
  <c r="C45" i="12"/>
  <c r="D45" i="12"/>
  <c r="C47" i="12"/>
  <c r="D47" i="12"/>
  <c r="C49" i="12"/>
  <c r="D49" i="12"/>
  <c r="C51" i="12"/>
  <c r="C55" i="12"/>
  <c r="D55" i="12"/>
  <c r="C57" i="12"/>
  <c r="C61" i="12"/>
  <c r="D61" i="12"/>
  <c r="C62" i="12"/>
  <c r="D62" i="12"/>
  <c r="C63" i="12"/>
  <c r="D63" i="12"/>
  <c r="IV67" i="12"/>
  <c r="F21" i="13"/>
  <c r="G21" i="13"/>
  <c r="H21" i="13"/>
  <c r="I21" i="13"/>
  <c r="F22" i="13"/>
  <c r="G22" i="13"/>
  <c r="H22" i="13"/>
  <c r="I22" i="13"/>
  <c r="F23" i="13"/>
  <c r="G23" i="13"/>
  <c r="H23" i="13"/>
  <c r="I23" i="13"/>
  <c r="G24" i="13"/>
  <c r="H24" i="13"/>
  <c r="I24" i="13"/>
  <c r="G26" i="13"/>
  <c r="C28" i="13"/>
  <c r="C29" i="13"/>
  <c r="D29" i="13"/>
  <c r="C30" i="13"/>
  <c r="D30" i="13"/>
  <c r="C31" i="13"/>
  <c r="D31" i="13"/>
  <c r="C35" i="13"/>
  <c r="D35" i="13"/>
  <c r="C37" i="13"/>
  <c r="D37" i="13"/>
  <c r="C39" i="13"/>
  <c r="D39" i="13"/>
  <c r="C40" i="13"/>
  <c r="D40" i="13"/>
  <c r="C41" i="13"/>
  <c r="D41" i="13"/>
  <c r="C43" i="13"/>
  <c r="D43" i="13"/>
  <c r="C44" i="13"/>
  <c r="D44" i="13"/>
  <c r="C45" i="13"/>
  <c r="D45" i="13"/>
  <c r="C47" i="13"/>
  <c r="D47" i="13"/>
  <c r="C49" i="13"/>
  <c r="D49" i="13"/>
  <c r="C51" i="13"/>
  <c r="C55" i="13"/>
  <c r="D55" i="13"/>
  <c r="C57" i="13"/>
  <c r="C61" i="13"/>
  <c r="D61" i="13"/>
  <c r="C62" i="13"/>
  <c r="D62" i="13"/>
  <c r="C63" i="13"/>
  <c r="D63" i="13"/>
  <c r="IV67" i="13"/>
  <c r="C6" i="14"/>
  <c r="C7" i="14"/>
  <c r="B12" i="14"/>
  <c r="C12" i="14"/>
  <c r="B13" i="14"/>
  <c r="C13" i="14"/>
  <c r="B14" i="14"/>
  <c r="C14" i="14"/>
  <c r="C21" i="14"/>
  <c r="D27" i="14"/>
  <c r="C28" i="14"/>
  <c r="D28" i="14"/>
  <c r="I28" i="14"/>
  <c r="C29" i="14"/>
  <c r="D29" i="14"/>
  <c r="I29" i="14"/>
  <c r="C32" i="14"/>
  <c r="C33" i="14"/>
  <c r="C34" i="14"/>
  <c r="H40" i="14"/>
  <c r="H41" i="14"/>
  <c r="H42" i="14"/>
  <c r="C43" i="14"/>
  <c r="H43" i="14"/>
  <c r="H44" i="14"/>
  <c r="C53" i="14"/>
  <c r="C59" i="14"/>
  <c r="C60" i="14"/>
  <c r="C61" i="14"/>
  <c r="C62" i="14"/>
  <c r="C63" i="14"/>
  <c r="C72" i="14"/>
  <c r="C73" i="14"/>
  <c r="C74" i="14"/>
  <c r="C75" i="14"/>
  <c r="C76" i="14"/>
  <c r="E83" i="14"/>
  <c r="E85" i="14"/>
  <c r="E86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E94" i="14"/>
  <c r="F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D107" i="14"/>
  <c r="E107" i="14"/>
  <c r="F107" i="14"/>
  <c r="H107" i="14"/>
  <c r="I107" i="14"/>
  <c r="J107" i="14"/>
  <c r="K107" i="14"/>
  <c r="E108" i="14"/>
  <c r="F108" i="14"/>
  <c r="E109" i="14"/>
  <c r="F109" i="14"/>
  <c r="E110" i="14"/>
  <c r="F110" i="14"/>
  <c r="E111" i="14"/>
  <c r="F111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C140" i="14"/>
  <c r="D140" i="14"/>
  <c r="E140" i="14"/>
  <c r="G140" i="14"/>
  <c r="C141" i="14"/>
  <c r="D141" i="14"/>
  <c r="E141" i="14"/>
  <c r="G141" i="14"/>
  <c r="C142" i="14"/>
  <c r="D142" i="14"/>
  <c r="E142" i="14"/>
  <c r="G142" i="14"/>
  <c r="C143" i="14"/>
  <c r="D143" i="14"/>
  <c r="E143" i="14"/>
  <c r="G143" i="14"/>
  <c r="C144" i="14"/>
  <c r="D144" i="14"/>
  <c r="E144" i="14"/>
  <c r="G144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D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F250" i="14"/>
  <c r="H250" i="14"/>
  <c r="C255" i="14"/>
  <c r="C256" i="14"/>
  <c r="C257" i="14"/>
  <c r="C258" i="14"/>
  <c r="I258" i="14"/>
  <c r="J258" i="14"/>
  <c r="K258" i="14"/>
  <c r="L258" i="14"/>
  <c r="C259" i="14"/>
  <c r="I259" i="14"/>
  <c r="J259" i="14"/>
  <c r="K259" i="14"/>
  <c r="L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5" i="22"/>
  <c r="C6" i="22"/>
  <c r="C7" i="22"/>
  <c r="B12" i="22"/>
  <c r="C12" i="22"/>
  <c r="B13" i="22"/>
  <c r="C13" i="22"/>
  <c r="B14" i="22"/>
  <c r="C14" i="22"/>
  <c r="E18" i="22"/>
  <c r="E20" i="22"/>
  <c r="C21" i="22"/>
  <c r="E21" i="22"/>
  <c r="D27" i="22"/>
  <c r="C28" i="22"/>
  <c r="D28" i="22"/>
  <c r="I28" i="22"/>
  <c r="C29" i="22"/>
  <c r="D29" i="22"/>
  <c r="I29" i="22"/>
  <c r="C32" i="22"/>
  <c r="C33" i="22"/>
  <c r="C34" i="22"/>
  <c r="H40" i="22"/>
  <c r="H41" i="22"/>
  <c r="H42" i="22"/>
  <c r="C43" i="22"/>
  <c r="H43" i="22"/>
  <c r="H44" i="22"/>
  <c r="C53" i="22"/>
  <c r="C59" i="22"/>
  <c r="C60" i="22"/>
  <c r="C61" i="22"/>
  <c r="C62" i="22"/>
  <c r="C63" i="22"/>
  <c r="D63" i="22"/>
  <c r="C72" i="22"/>
  <c r="C73" i="22"/>
  <c r="C74" i="22"/>
  <c r="C75" i="22"/>
  <c r="C76" i="22"/>
  <c r="E83" i="22"/>
  <c r="E85" i="22"/>
  <c r="E86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AM92" i="22"/>
  <c r="AN92" i="22"/>
  <c r="AO92" i="22"/>
  <c r="AP92" i="22"/>
  <c r="AQ92" i="22"/>
  <c r="AR92" i="22"/>
  <c r="AS92" i="22"/>
  <c r="AT92" i="22"/>
  <c r="AU92" i="22"/>
  <c r="AV92" i="22"/>
  <c r="AW92" i="22"/>
  <c r="AX92" i="22"/>
  <c r="AY92" i="22"/>
  <c r="E94" i="22"/>
  <c r="F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AM94" i="22"/>
  <c r="AN94" i="22"/>
  <c r="AO94" i="22"/>
  <c r="AP94" i="22"/>
  <c r="AQ94" i="22"/>
  <c r="AR94" i="22"/>
  <c r="AS94" i="22"/>
  <c r="AT94" i="22"/>
  <c r="AU94" i="22"/>
  <c r="AV94" i="22"/>
  <c r="AW94" i="22"/>
  <c r="AX94" i="22"/>
  <c r="AY94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AM96" i="22"/>
  <c r="AN96" i="22"/>
  <c r="AO96" i="22"/>
  <c r="AP96" i="22"/>
  <c r="AQ96" i="22"/>
  <c r="AR96" i="22"/>
  <c r="AS96" i="22"/>
  <c r="AT96" i="22"/>
  <c r="AU96" i="22"/>
  <c r="AV96" i="22"/>
  <c r="AW96" i="22"/>
  <c r="AX96" i="22"/>
  <c r="AY96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AX100" i="22"/>
  <c r="AY100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AX101" i="22"/>
  <c r="A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AX102" i="22"/>
  <c r="A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AX103" i="22"/>
  <c r="AY103" i="22"/>
  <c r="D107" i="22"/>
  <c r="E107" i="22"/>
  <c r="F107" i="22"/>
  <c r="H107" i="22"/>
  <c r="I107" i="22"/>
  <c r="J107" i="22"/>
  <c r="K107" i="22"/>
  <c r="E108" i="22"/>
  <c r="F108" i="22"/>
  <c r="E109" i="22"/>
  <c r="F109" i="22"/>
  <c r="E110" i="22"/>
  <c r="F110" i="22"/>
  <c r="E111" i="22"/>
  <c r="F111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AX114" i="22"/>
  <c r="AY114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AX115" i="22"/>
  <c r="AY115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AX116" i="22"/>
  <c r="AY116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AX117" i="22"/>
  <c r="AY117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AX118" i="22"/>
  <c r="AY118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AX120" i="22"/>
  <c r="AY120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AX125" i="22"/>
  <c r="AY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AX126" i="22"/>
  <c r="A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AX127" i="22"/>
  <c r="AY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AX128" i="22"/>
  <c r="AY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AX129" i="22"/>
  <c r="AY129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AX133" i="22"/>
  <c r="AY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AX134" i="22"/>
  <c r="AY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AX135" i="22"/>
  <c r="AY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AX136" i="22"/>
  <c r="AY136" i="22"/>
  <c r="C140" i="22"/>
  <c r="D140" i="22"/>
  <c r="E140" i="22"/>
  <c r="G140" i="22"/>
  <c r="C141" i="22"/>
  <c r="D141" i="22"/>
  <c r="E141" i="22"/>
  <c r="G141" i="22"/>
  <c r="C142" i="22"/>
  <c r="D142" i="22"/>
  <c r="E142" i="22"/>
  <c r="G142" i="22"/>
  <c r="C143" i="22"/>
  <c r="D143" i="22"/>
  <c r="E143" i="22"/>
  <c r="G143" i="22"/>
  <c r="C144" i="22"/>
  <c r="D144" i="22"/>
  <c r="E144" i="22"/>
  <c r="G144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AX148" i="22"/>
  <c r="AY148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AX149" i="22"/>
  <c r="AY149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AX150" i="22"/>
  <c r="AY150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AX151" i="22"/>
  <c r="AY151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AX152" i="22"/>
  <c r="AY152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AX155" i="22"/>
  <c r="AY155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AX156" i="22"/>
  <c r="AY156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AX157" i="22"/>
  <c r="AY157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AX158" i="22"/>
  <c r="AY158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AX159" i="22"/>
  <c r="AY159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AM161" i="22"/>
  <c r="AN161" i="22"/>
  <c r="AO161" i="22"/>
  <c r="AP161" i="22"/>
  <c r="AQ161" i="22"/>
  <c r="AR161" i="22"/>
  <c r="AS161" i="22"/>
  <c r="AT161" i="22"/>
  <c r="AU161" i="22"/>
  <c r="AV161" i="22"/>
  <c r="AW161" i="22"/>
  <c r="AX161" i="22"/>
  <c r="AY161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AM162" i="22"/>
  <c r="AN162" i="22"/>
  <c r="AO162" i="22"/>
  <c r="AP162" i="22"/>
  <c r="AQ162" i="22"/>
  <c r="AR162" i="22"/>
  <c r="AS162" i="22"/>
  <c r="AT162" i="22"/>
  <c r="AU162" i="22"/>
  <c r="AV162" i="22"/>
  <c r="AW162" i="22"/>
  <c r="AX162" i="22"/>
  <c r="AY162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AM166" i="22"/>
  <c r="AN166" i="22"/>
  <c r="AO166" i="22"/>
  <c r="AP166" i="22"/>
  <c r="AQ166" i="22"/>
  <c r="AR166" i="22"/>
  <c r="AS166" i="22"/>
  <c r="AT166" i="22"/>
  <c r="AU166" i="22"/>
  <c r="AV166" i="22"/>
  <c r="AW166" i="22"/>
  <c r="AX166" i="22"/>
  <c r="AY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AM167" i="22"/>
  <c r="AN167" i="22"/>
  <c r="AO167" i="22"/>
  <c r="AP167" i="22"/>
  <c r="AQ167" i="22"/>
  <c r="AR167" i="22"/>
  <c r="AS167" i="22"/>
  <c r="AT167" i="22"/>
  <c r="AU167" i="22"/>
  <c r="AV167" i="22"/>
  <c r="AW167" i="22"/>
  <c r="AX167" i="22"/>
  <c r="AY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AM168" i="22"/>
  <c r="AN168" i="22"/>
  <c r="AO168" i="22"/>
  <c r="AP168" i="22"/>
  <c r="AQ168" i="22"/>
  <c r="AR168" i="22"/>
  <c r="AS168" i="22"/>
  <c r="AT168" i="22"/>
  <c r="AU168" i="22"/>
  <c r="AV168" i="22"/>
  <c r="AW168" i="22"/>
  <c r="AX168" i="22"/>
  <c r="AY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AM169" i="22"/>
  <c r="AN169" i="22"/>
  <c r="AO169" i="22"/>
  <c r="AP169" i="22"/>
  <c r="AQ169" i="22"/>
  <c r="AR169" i="22"/>
  <c r="AS169" i="22"/>
  <c r="AT169" i="22"/>
  <c r="AU169" i="22"/>
  <c r="AV169" i="22"/>
  <c r="AW169" i="22"/>
  <c r="AX169" i="22"/>
  <c r="AY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T170" i="22"/>
  <c r="U170" i="22"/>
  <c r="V170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AM170" i="22"/>
  <c r="AN170" i="22"/>
  <c r="AO170" i="22"/>
  <c r="AP170" i="22"/>
  <c r="AQ170" i="22"/>
  <c r="AR170" i="22"/>
  <c r="AS170" i="22"/>
  <c r="AT170" i="22"/>
  <c r="AU170" i="22"/>
  <c r="AV170" i="22"/>
  <c r="AW170" i="22"/>
  <c r="AX170" i="22"/>
  <c r="AY170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AM173" i="22"/>
  <c r="AN173" i="22"/>
  <c r="AO173" i="22"/>
  <c r="AP173" i="22"/>
  <c r="AQ173" i="22"/>
  <c r="AR173" i="22"/>
  <c r="AS173" i="22"/>
  <c r="AT173" i="22"/>
  <c r="AU173" i="22"/>
  <c r="AV173" i="22"/>
  <c r="AW173" i="22"/>
  <c r="AX173" i="22"/>
  <c r="AY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AE174" i="22"/>
  <c r="AF174" i="22"/>
  <c r="AG174" i="22"/>
  <c r="AH174" i="22"/>
  <c r="AI174" i="22"/>
  <c r="AJ174" i="22"/>
  <c r="AK174" i="22"/>
  <c r="AL174" i="22"/>
  <c r="AM174" i="22"/>
  <c r="AN174" i="22"/>
  <c r="AO174" i="22"/>
  <c r="AP174" i="22"/>
  <c r="AQ174" i="22"/>
  <c r="AR174" i="22"/>
  <c r="AS174" i="22"/>
  <c r="AT174" i="22"/>
  <c r="AU174" i="22"/>
  <c r="AV174" i="22"/>
  <c r="AW174" i="22"/>
  <c r="AX174" i="22"/>
  <c r="AY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AE175" i="22"/>
  <c r="AF175" i="22"/>
  <c r="AG175" i="22"/>
  <c r="AH175" i="22"/>
  <c r="AI175" i="22"/>
  <c r="AJ175" i="22"/>
  <c r="AK175" i="22"/>
  <c r="AL175" i="22"/>
  <c r="AM175" i="22"/>
  <c r="AN175" i="22"/>
  <c r="AO175" i="22"/>
  <c r="AP175" i="22"/>
  <c r="AQ175" i="22"/>
  <c r="AR175" i="22"/>
  <c r="AS175" i="22"/>
  <c r="AT175" i="22"/>
  <c r="AU175" i="22"/>
  <c r="AV175" i="22"/>
  <c r="AW175" i="22"/>
  <c r="AX175" i="22"/>
  <c r="AY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AE176" i="22"/>
  <c r="AF176" i="22"/>
  <c r="AG176" i="22"/>
  <c r="AH176" i="22"/>
  <c r="AI176" i="22"/>
  <c r="AJ176" i="22"/>
  <c r="AK176" i="22"/>
  <c r="AL176" i="22"/>
  <c r="AM176" i="22"/>
  <c r="AN176" i="22"/>
  <c r="AO176" i="22"/>
  <c r="AP176" i="22"/>
  <c r="AQ176" i="22"/>
  <c r="AR176" i="22"/>
  <c r="AS176" i="22"/>
  <c r="AT176" i="22"/>
  <c r="AU176" i="22"/>
  <c r="AV176" i="22"/>
  <c r="AW176" i="22"/>
  <c r="AX176" i="22"/>
  <c r="AY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AE177" i="22"/>
  <c r="AF177" i="22"/>
  <c r="AG177" i="22"/>
  <c r="AH177" i="22"/>
  <c r="AI177" i="22"/>
  <c r="AJ177" i="22"/>
  <c r="AK177" i="22"/>
  <c r="AL177" i="22"/>
  <c r="AM177" i="22"/>
  <c r="AN177" i="22"/>
  <c r="AO177" i="22"/>
  <c r="AP177" i="22"/>
  <c r="AQ177" i="22"/>
  <c r="AR177" i="22"/>
  <c r="AS177" i="22"/>
  <c r="AT177" i="22"/>
  <c r="AU177" i="22"/>
  <c r="AV177" i="22"/>
  <c r="AW177" i="22"/>
  <c r="AX177" i="22"/>
  <c r="AY177" i="22"/>
  <c r="D181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AM182" i="22"/>
  <c r="AN182" i="22"/>
  <c r="AO182" i="22"/>
  <c r="AP182" i="22"/>
  <c r="AQ182" i="22"/>
  <c r="AR182" i="22"/>
  <c r="AS182" i="22"/>
  <c r="AT182" i="22"/>
  <c r="AU182" i="22"/>
  <c r="AV182" i="22"/>
  <c r="AW182" i="22"/>
  <c r="AX182" i="22"/>
  <c r="AY182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AM183" i="22"/>
  <c r="AN183" i="22"/>
  <c r="AO183" i="22"/>
  <c r="AP183" i="22"/>
  <c r="AQ183" i="22"/>
  <c r="AR183" i="22"/>
  <c r="AS183" i="22"/>
  <c r="AT183" i="22"/>
  <c r="AU183" i="22"/>
  <c r="AV183" i="22"/>
  <c r="AW183" i="22"/>
  <c r="AX183" i="22"/>
  <c r="AY183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AM184" i="22"/>
  <c r="AN184" i="22"/>
  <c r="AO184" i="22"/>
  <c r="AP184" i="22"/>
  <c r="AQ184" i="22"/>
  <c r="AR184" i="22"/>
  <c r="AS184" i="22"/>
  <c r="AT184" i="22"/>
  <c r="AU184" i="22"/>
  <c r="AV184" i="22"/>
  <c r="AW184" i="22"/>
  <c r="AX184" i="22"/>
  <c r="AY184" i="22"/>
  <c r="D187" i="22"/>
  <c r="E187" i="22"/>
  <c r="F187" i="22"/>
  <c r="G187" i="22"/>
  <c r="H187" i="22"/>
  <c r="I187" i="22"/>
  <c r="J187" i="22"/>
  <c r="K187" i="22"/>
  <c r="L187" i="22"/>
  <c r="M187" i="22"/>
  <c r="N187" i="22"/>
  <c r="O187" i="22"/>
  <c r="P187" i="22"/>
  <c r="Q187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AM187" i="22"/>
  <c r="AN187" i="22"/>
  <c r="AO187" i="22"/>
  <c r="AP187" i="22"/>
  <c r="AQ187" i="22"/>
  <c r="AR187" i="22"/>
  <c r="AS187" i="22"/>
  <c r="AT187" i="22"/>
  <c r="AU187" i="22"/>
  <c r="AV187" i="22"/>
  <c r="AW187" i="22"/>
  <c r="AX187" i="22"/>
  <c r="AY187" i="22"/>
  <c r="D188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AM188" i="22"/>
  <c r="AN188" i="22"/>
  <c r="AO188" i="22"/>
  <c r="AP188" i="22"/>
  <c r="AQ188" i="22"/>
  <c r="AR188" i="22"/>
  <c r="AS188" i="22"/>
  <c r="AT188" i="22"/>
  <c r="AU188" i="22"/>
  <c r="AV188" i="22"/>
  <c r="AW188" i="22"/>
  <c r="AX188" i="22"/>
  <c r="AY188" i="22"/>
  <c r="D189" i="22"/>
  <c r="E189" i="22"/>
  <c r="F189" i="22"/>
  <c r="G189" i="22"/>
  <c r="H189" i="22"/>
  <c r="I189" i="22"/>
  <c r="J189" i="22"/>
  <c r="K189" i="22"/>
  <c r="L189" i="22"/>
  <c r="M189" i="22"/>
  <c r="N189" i="22"/>
  <c r="O189" i="22"/>
  <c r="P189" i="22"/>
  <c r="Q189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AM189" i="22"/>
  <c r="AN189" i="22"/>
  <c r="AO189" i="22"/>
  <c r="AP189" i="22"/>
  <c r="AQ189" i="22"/>
  <c r="AR189" i="22"/>
  <c r="AS189" i="22"/>
  <c r="AT189" i="22"/>
  <c r="AU189" i="22"/>
  <c r="AV189" i="22"/>
  <c r="AW189" i="22"/>
  <c r="AX189" i="22"/>
  <c r="AY189" i="22"/>
  <c r="D190" i="22"/>
  <c r="E190" i="22"/>
  <c r="F190" i="22"/>
  <c r="G190" i="22"/>
  <c r="H190" i="22"/>
  <c r="I190" i="22"/>
  <c r="J190" i="22"/>
  <c r="K190" i="22"/>
  <c r="L190" i="22"/>
  <c r="M190" i="22"/>
  <c r="N190" i="22"/>
  <c r="O190" i="22"/>
  <c r="P190" i="22"/>
  <c r="Q190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AM190" i="22"/>
  <c r="AN190" i="22"/>
  <c r="AO190" i="22"/>
  <c r="AP190" i="22"/>
  <c r="AQ190" i="22"/>
  <c r="AR190" i="22"/>
  <c r="AS190" i="22"/>
  <c r="AT190" i="22"/>
  <c r="AU190" i="22"/>
  <c r="AV190" i="22"/>
  <c r="AW190" i="22"/>
  <c r="AX190" i="22"/>
  <c r="AY190" i="22"/>
  <c r="C191" i="22"/>
  <c r="D191" i="22"/>
  <c r="E191" i="22"/>
  <c r="F191" i="22"/>
  <c r="G191" i="22"/>
  <c r="H191" i="22"/>
  <c r="I191" i="22"/>
  <c r="J191" i="22"/>
  <c r="K191" i="22"/>
  <c r="L191" i="22"/>
  <c r="M191" i="22"/>
  <c r="N191" i="22"/>
  <c r="O191" i="22"/>
  <c r="P191" i="22"/>
  <c r="Q191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AM191" i="22"/>
  <c r="AN191" i="22"/>
  <c r="AO191" i="22"/>
  <c r="AP191" i="22"/>
  <c r="AQ191" i="22"/>
  <c r="AR191" i="22"/>
  <c r="AS191" i="22"/>
  <c r="AT191" i="22"/>
  <c r="AU191" i="22"/>
  <c r="AV191" i="22"/>
  <c r="AW191" i="22"/>
  <c r="AX191" i="22"/>
  <c r="AY191" i="22"/>
  <c r="D193" i="22"/>
  <c r="E193" i="22"/>
  <c r="F193" i="22"/>
  <c r="G193" i="22"/>
  <c r="H193" i="22"/>
  <c r="I193" i="22"/>
  <c r="J193" i="22"/>
  <c r="K193" i="22"/>
  <c r="L193" i="22"/>
  <c r="M193" i="22"/>
  <c r="N193" i="22"/>
  <c r="O193" i="22"/>
  <c r="P193" i="22"/>
  <c r="Q193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AM193" i="22"/>
  <c r="AN193" i="22"/>
  <c r="AO193" i="22"/>
  <c r="AP193" i="22"/>
  <c r="AQ193" i="22"/>
  <c r="AR193" i="22"/>
  <c r="AS193" i="22"/>
  <c r="AT193" i="22"/>
  <c r="AU193" i="22"/>
  <c r="AV193" i="22"/>
  <c r="AW193" i="22"/>
  <c r="AX193" i="22"/>
  <c r="AY193" i="22"/>
  <c r="D194" i="22"/>
  <c r="E194" i="22"/>
  <c r="F194" i="22"/>
  <c r="G194" i="22"/>
  <c r="H194" i="22"/>
  <c r="I194" i="22"/>
  <c r="J194" i="22"/>
  <c r="K194" i="22"/>
  <c r="L194" i="22"/>
  <c r="M194" i="22"/>
  <c r="N194" i="22"/>
  <c r="O194" i="22"/>
  <c r="P194" i="22"/>
  <c r="Q194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AM194" i="22"/>
  <c r="AN194" i="22"/>
  <c r="AO194" i="22"/>
  <c r="AP194" i="22"/>
  <c r="AQ194" i="22"/>
  <c r="AR194" i="22"/>
  <c r="AS194" i="22"/>
  <c r="AT194" i="22"/>
  <c r="AU194" i="22"/>
  <c r="AV194" i="22"/>
  <c r="AW194" i="22"/>
  <c r="AX194" i="22"/>
  <c r="AY194" i="22"/>
  <c r="C198" i="22"/>
  <c r="D198" i="22"/>
  <c r="E198" i="22"/>
  <c r="F198" i="22"/>
  <c r="G198" i="22"/>
  <c r="H198" i="22"/>
  <c r="I198" i="22"/>
  <c r="J198" i="22"/>
  <c r="K198" i="22"/>
  <c r="L198" i="22"/>
  <c r="M198" i="22"/>
  <c r="N198" i="22"/>
  <c r="O198" i="22"/>
  <c r="P198" i="22"/>
  <c r="Q198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AM198" i="22"/>
  <c r="AN198" i="22"/>
  <c r="AO198" i="22"/>
  <c r="AP198" i="22"/>
  <c r="AQ198" i="22"/>
  <c r="AR198" i="22"/>
  <c r="AS198" i="22"/>
  <c r="AT198" i="22"/>
  <c r="AU198" i="22"/>
  <c r="AV198" i="22"/>
  <c r="AW198" i="22"/>
  <c r="AX198" i="22"/>
  <c r="AY198" i="22"/>
  <c r="C199" i="22"/>
  <c r="D199" i="22"/>
  <c r="E199" i="22"/>
  <c r="F199" i="22"/>
  <c r="G199" i="22"/>
  <c r="H199" i="22"/>
  <c r="I199" i="22"/>
  <c r="J199" i="22"/>
  <c r="K199" i="22"/>
  <c r="L199" i="22"/>
  <c r="M199" i="22"/>
  <c r="N199" i="22"/>
  <c r="O199" i="22"/>
  <c r="P199" i="22"/>
  <c r="Q199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AE199" i="22"/>
  <c r="AF199" i="22"/>
  <c r="AG199" i="22"/>
  <c r="AH199" i="22"/>
  <c r="AI199" i="22"/>
  <c r="AJ199" i="22"/>
  <c r="AK199" i="22"/>
  <c r="AL199" i="22"/>
  <c r="AM199" i="22"/>
  <c r="AN199" i="22"/>
  <c r="AO199" i="22"/>
  <c r="AP199" i="22"/>
  <c r="AQ199" i="22"/>
  <c r="AR199" i="22"/>
  <c r="AS199" i="22"/>
  <c r="AT199" i="22"/>
  <c r="AU199" i="22"/>
  <c r="AV199" i="22"/>
  <c r="AW199" i="22"/>
  <c r="AX199" i="22"/>
  <c r="AY199" i="22"/>
  <c r="C200" i="22"/>
  <c r="D200" i="22"/>
  <c r="E200" i="22"/>
  <c r="F200" i="22"/>
  <c r="G200" i="22"/>
  <c r="H200" i="22"/>
  <c r="I200" i="22"/>
  <c r="J200" i="22"/>
  <c r="K200" i="22"/>
  <c r="L200" i="22"/>
  <c r="M200" i="22"/>
  <c r="N200" i="22"/>
  <c r="O200" i="22"/>
  <c r="P200" i="22"/>
  <c r="Q200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AE200" i="22"/>
  <c r="AF200" i="22"/>
  <c r="AG200" i="22"/>
  <c r="AH200" i="22"/>
  <c r="AI200" i="22"/>
  <c r="AJ200" i="22"/>
  <c r="AK200" i="22"/>
  <c r="AL200" i="22"/>
  <c r="AM200" i="22"/>
  <c r="AN200" i="22"/>
  <c r="AO200" i="22"/>
  <c r="AP200" i="22"/>
  <c r="AQ200" i="22"/>
  <c r="AR200" i="22"/>
  <c r="AS200" i="22"/>
  <c r="AT200" i="22"/>
  <c r="AU200" i="22"/>
  <c r="AV200" i="22"/>
  <c r="AW200" i="22"/>
  <c r="AX200" i="22"/>
  <c r="AY200" i="22"/>
  <c r="C201" i="22"/>
  <c r="D201" i="22"/>
  <c r="E201" i="22"/>
  <c r="F201" i="22"/>
  <c r="G201" i="22"/>
  <c r="H201" i="22"/>
  <c r="I201" i="22"/>
  <c r="J201" i="22"/>
  <c r="K201" i="22"/>
  <c r="L201" i="22"/>
  <c r="M201" i="22"/>
  <c r="N201" i="22"/>
  <c r="O201" i="22"/>
  <c r="P201" i="22"/>
  <c r="Q201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AE201" i="22"/>
  <c r="AF201" i="22"/>
  <c r="AG201" i="22"/>
  <c r="AH201" i="22"/>
  <c r="AI201" i="22"/>
  <c r="AJ201" i="22"/>
  <c r="AK201" i="22"/>
  <c r="AL201" i="22"/>
  <c r="AM201" i="22"/>
  <c r="AN201" i="22"/>
  <c r="AO201" i="22"/>
  <c r="AP201" i="22"/>
  <c r="AQ201" i="22"/>
  <c r="AR201" i="22"/>
  <c r="AS201" i="22"/>
  <c r="AT201" i="22"/>
  <c r="AU201" i="22"/>
  <c r="AV201" i="22"/>
  <c r="AW201" i="22"/>
  <c r="AX201" i="22"/>
  <c r="AY201" i="22"/>
  <c r="C202" i="22"/>
  <c r="D202" i="22"/>
  <c r="E202" i="22"/>
  <c r="F202" i="22"/>
  <c r="G202" i="22"/>
  <c r="H202" i="22"/>
  <c r="I202" i="22"/>
  <c r="J202" i="22"/>
  <c r="K202" i="22"/>
  <c r="L202" i="22"/>
  <c r="M202" i="22"/>
  <c r="N202" i="22"/>
  <c r="O202" i="22"/>
  <c r="P202" i="22"/>
  <c r="Q202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AE202" i="22"/>
  <c r="AF202" i="22"/>
  <c r="AG202" i="22"/>
  <c r="AH202" i="22"/>
  <c r="AI202" i="22"/>
  <c r="AJ202" i="22"/>
  <c r="AK202" i="22"/>
  <c r="AL202" i="22"/>
  <c r="AM202" i="22"/>
  <c r="AN202" i="22"/>
  <c r="AO202" i="22"/>
  <c r="AP202" i="22"/>
  <c r="AQ202" i="22"/>
  <c r="AR202" i="22"/>
  <c r="AS202" i="22"/>
  <c r="AT202" i="22"/>
  <c r="AU202" i="22"/>
  <c r="AV202" i="22"/>
  <c r="AW202" i="22"/>
  <c r="AX202" i="22"/>
  <c r="AY202" i="22"/>
  <c r="C205" i="22"/>
  <c r="D205" i="22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AE205" i="22"/>
  <c r="AF205" i="22"/>
  <c r="AG205" i="22"/>
  <c r="AH205" i="22"/>
  <c r="AI205" i="22"/>
  <c r="AJ205" i="22"/>
  <c r="AK205" i="22"/>
  <c r="AL205" i="22"/>
  <c r="AM205" i="22"/>
  <c r="AN205" i="22"/>
  <c r="AO205" i="22"/>
  <c r="AP205" i="22"/>
  <c r="AQ205" i="22"/>
  <c r="AR205" i="22"/>
  <c r="AS205" i="22"/>
  <c r="AT205" i="22"/>
  <c r="AU205" i="22"/>
  <c r="AV205" i="22"/>
  <c r="AW205" i="22"/>
  <c r="AX205" i="22"/>
  <c r="AY205" i="22"/>
  <c r="C206" i="22"/>
  <c r="D206" i="22"/>
  <c r="E206" i="22"/>
  <c r="F206" i="22"/>
  <c r="G206" i="22"/>
  <c r="H206" i="22"/>
  <c r="I206" i="22"/>
  <c r="J206" i="22"/>
  <c r="K206" i="22"/>
  <c r="L206" i="22"/>
  <c r="M206" i="22"/>
  <c r="N206" i="22"/>
  <c r="O206" i="22"/>
  <c r="P206" i="22"/>
  <c r="Q206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AE206" i="22"/>
  <c r="AF206" i="22"/>
  <c r="AG206" i="22"/>
  <c r="AH206" i="22"/>
  <c r="AI206" i="22"/>
  <c r="AJ206" i="22"/>
  <c r="AK206" i="22"/>
  <c r="AL206" i="22"/>
  <c r="AM206" i="22"/>
  <c r="AN206" i="22"/>
  <c r="AO206" i="22"/>
  <c r="AP206" i="22"/>
  <c r="AQ206" i="22"/>
  <c r="AR206" i="22"/>
  <c r="AS206" i="22"/>
  <c r="AT206" i="22"/>
  <c r="AU206" i="22"/>
  <c r="AV206" i="22"/>
  <c r="AW206" i="22"/>
  <c r="AX206" i="22"/>
  <c r="AY206" i="22"/>
  <c r="C207" i="22"/>
  <c r="D207" i="22"/>
  <c r="E207" i="22"/>
  <c r="F207" i="22"/>
  <c r="G207" i="22"/>
  <c r="H207" i="22"/>
  <c r="I207" i="22"/>
  <c r="J207" i="22"/>
  <c r="K207" i="22"/>
  <c r="L207" i="22"/>
  <c r="M207" i="22"/>
  <c r="N207" i="22"/>
  <c r="O207" i="22"/>
  <c r="P207" i="22"/>
  <c r="Q207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AE207" i="22"/>
  <c r="AF207" i="22"/>
  <c r="AG207" i="22"/>
  <c r="AH207" i="22"/>
  <c r="AI207" i="22"/>
  <c r="AJ207" i="22"/>
  <c r="AK207" i="22"/>
  <c r="AL207" i="22"/>
  <c r="AM207" i="22"/>
  <c r="AN207" i="22"/>
  <c r="AO207" i="22"/>
  <c r="AP207" i="22"/>
  <c r="AQ207" i="22"/>
  <c r="AR207" i="22"/>
  <c r="AS207" i="22"/>
  <c r="AT207" i="22"/>
  <c r="AU207" i="22"/>
  <c r="AV207" i="22"/>
  <c r="AW207" i="22"/>
  <c r="AX207" i="22"/>
  <c r="AY207" i="22"/>
  <c r="C208" i="22"/>
  <c r="D208" i="22"/>
  <c r="E208" i="22"/>
  <c r="F208" i="22"/>
  <c r="G208" i="22"/>
  <c r="H208" i="22"/>
  <c r="I208" i="22"/>
  <c r="J208" i="22"/>
  <c r="K208" i="22"/>
  <c r="L208" i="22"/>
  <c r="M208" i="22"/>
  <c r="N208" i="22"/>
  <c r="O208" i="22"/>
  <c r="P208" i="22"/>
  <c r="Q208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AE208" i="22"/>
  <c r="AF208" i="22"/>
  <c r="AG208" i="22"/>
  <c r="AH208" i="22"/>
  <c r="AI208" i="22"/>
  <c r="AJ208" i="22"/>
  <c r="AK208" i="22"/>
  <c r="AL208" i="22"/>
  <c r="AM208" i="22"/>
  <c r="AN208" i="22"/>
  <c r="AO208" i="22"/>
  <c r="AP208" i="22"/>
  <c r="AQ208" i="22"/>
  <c r="AR208" i="22"/>
  <c r="AS208" i="22"/>
  <c r="AT208" i="22"/>
  <c r="AU208" i="22"/>
  <c r="AV208" i="22"/>
  <c r="AW208" i="22"/>
  <c r="AX208" i="22"/>
  <c r="AY208" i="22"/>
  <c r="C209" i="22"/>
  <c r="D209" i="22"/>
  <c r="E209" i="22"/>
  <c r="F209" i="22"/>
  <c r="G209" i="22"/>
  <c r="H209" i="22"/>
  <c r="I209" i="22"/>
  <c r="J209" i="22"/>
  <c r="K209" i="22"/>
  <c r="L209" i="22"/>
  <c r="M209" i="22"/>
  <c r="N209" i="22"/>
  <c r="O209" i="22"/>
  <c r="P209" i="22"/>
  <c r="Q209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AE209" i="22"/>
  <c r="AF209" i="22"/>
  <c r="AG209" i="22"/>
  <c r="AH209" i="22"/>
  <c r="AI209" i="22"/>
  <c r="AJ209" i="22"/>
  <c r="AK209" i="22"/>
  <c r="AL209" i="22"/>
  <c r="AM209" i="22"/>
  <c r="AN209" i="22"/>
  <c r="AO209" i="22"/>
  <c r="AP209" i="22"/>
  <c r="AQ209" i="22"/>
  <c r="AR209" i="22"/>
  <c r="AS209" i="22"/>
  <c r="AT209" i="22"/>
  <c r="AU209" i="22"/>
  <c r="AV209" i="22"/>
  <c r="AW209" i="22"/>
  <c r="AX209" i="22"/>
  <c r="AY209" i="22"/>
  <c r="D223" i="22"/>
  <c r="E223" i="22"/>
  <c r="F223" i="22"/>
  <c r="G223" i="22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AE223" i="22"/>
  <c r="AF223" i="22"/>
  <c r="AG223" i="22"/>
  <c r="AH223" i="22"/>
  <c r="AI223" i="22"/>
  <c r="AJ223" i="22"/>
  <c r="AK223" i="22"/>
  <c r="AL223" i="22"/>
  <c r="AM223" i="22"/>
  <c r="AN223" i="22"/>
  <c r="AO223" i="22"/>
  <c r="AP223" i="22"/>
  <c r="AQ223" i="22"/>
  <c r="AR223" i="22"/>
  <c r="AS223" i="22"/>
  <c r="AT223" i="22"/>
  <c r="AU223" i="22"/>
  <c r="AV223" i="22"/>
  <c r="AW223" i="22"/>
  <c r="AX223" i="22"/>
  <c r="AY223" i="22"/>
  <c r="D224" i="22"/>
  <c r="E224" i="22"/>
  <c r="F224" i="22"/>
  <c r="G224" i="22"/>
  <c r="H224" i="22"/>
  <c r="I224" i="22"/>
  <c r="J224" i="22"/>
  <c r="K224" i="22"/>
  <c r="L224" i="22"/>
  <c r="M224" i="22"/>
  <c r="N224" i="22"/>
  <c r="O224" i="22"/>
  <c r="P224" i="22"/>
  <c r="Q224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AE224" i="22"/>
  <c r="AF224" i="22"/>
  <c r="AG224" i="22"/>
  <c r="AH224" i="22"/>
  <c r="AI224" i="22"/>
  <c r="AJ224" i="22"/>
  <c r="AK224" i="22"/>
  <c r="AL224" i="22"/>
  <c r="AM224" i="22"/>
  <c r="AN224" i="22"/>
  <c r="AO224" i="22"/>
  <c r="AP224" i="22"/>
  <c r="AQ224" i="22"/>
  <c r="AR224" i="22"/>
  <c r="AS224" i="22"/>
  <c r="AT224" i="22"/>
  <c r="AU224" i="22"/>
  <c r="AV224" i="22"/>
  <c r="AW224" i="22"/>
  <c r="AX224" i="22"/>
  <c r="AY224" i="22"/>
  <c r="D225" i="22"/>
  <c r="E225" i="22"/>
  <c r="F225" i="22"/>
  <c r="G225" i="22"/>
  <c r="H225" i="22"/>
  <c r="I225" i="22"/>
  <c r="J225" i="22"/>
  <c r="K225" i="22"/>
  <c r="L225" i="22"/>
  <c r="M225" i="22"/>
  <c r="N225" i="22"/>
  <c r="O225" i="22"/>
  <c r="P225" i="22"/>
  <c r="Q225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AE225" i="22"/>
  <c r="AF225" i="22"/>
  <c r="AG225" i="22"/>
  <c r="AH225" i="22"/>
  <c r="AI225" i="22"/>
  <c r="AJ225" i="22"/>
  <c r="AK225" i="22"/>
  <c r="AL225" i="22"/>
  <c r="AM225" i="22"/>
  <c r="AN225" i="22"/>
  <c r="AO225" i="22"/>
  <c r="AP225" i="22"/>
  <c r="AQ225" i="22"/>
  <c r="AR225" i="22"/>
  <c r="AS225" i="22"/>
  <c r="AT225" i="22"/>
  <c r="AU225" i="22"/>
  <c r="AV225" i="22"/>
  <c r="AW225" i="22"/>
  <c r="AX225" i="22"/>
  <c r="AY225" i="22"/>
  <c r="B226" i="22"/>
  <c r="D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B227" i="22"/>
  <c r="D227" i="22"/>
  <c r="E227" i="22"/>
  <c r="F227" i="22"/>
  <c r="G227" i="22"/>
  <c r="H227" i="22"/>
  <c r="I227" i="22"/>
  <c r="J227" i="22"/>
  <c r="K227" i="22"/>
  <c r="L227" i="22"/>
  <c r="M227" i="22"/>
  <c r="N227" i="22"/>
  <c r="O227" i="22"/>
  <c r="P227" i="22"/>
  <c r="Q227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AE227" i="22"/>
  <c r="AF227" i="22"/>
  <c r="AG227" i="22"/>
  <c r="AH227" i="22"/>
  <c r="AI227" i="22"/>
  <c r="AJ227" i="22"/>
  <c r="AK227" i="22"/>
  <c r="AL227" i="22"/>
  <c r="AM227" i="22"/>
  <c r="AN227" i="22"/>
  <c r="AO227" i="22"/>
  <c r="AP227" i="22"/>
  <c r="AQ227" i="22"/>
  <c r="AR227" i="22"/>
  <c r="AS227" i="22"/>
  <c r="AT227" i="22"/>
  <c r="AU227" i="22"/>
  <c r="AV227" i="22"/>
  <c r="AW227" i="22"/>
  <c r="AX227" i="22"/>
  <c r="AY227" i="22"/>
  <c r="B228" i="22"/>
  <c r="D228" i="22"/>
  <c r="E228" i="22"/>
  <c r="F228" i="22"/>
  <c r="G228" i="22"/>
  <c r="H228" i="22"/>
  <c r="I228" i="22"/>
  <c r="J228" i="22"/>
  <c r="K228" i="22"/>
  <c r="L228" i="22"/>
  <c r="M228" i="22"/>
  <c r="N228" i="22"/>
  <c r="O228" i="22"/>
  <c r="P228" i="22"/>
  <c r="Q228" i="22"/>
  <c r="R228" i="22"/>
  <c r="S228" i="22"/>
  <c r="T228" i="22"/>
  <c r="U228" i="22"/>
  <c r="V228" i="22"/>
  <c r="W228" i="22"/>
  <c r="X228" i="22"/>
  <c r="Y228" i="22"/>
  <c r="Z228" i="22"/>
  <c r="AA228" i="22"/>
  <c r="AB228" i="22"/>
  <c r="AC228" i="22"/>
  <c r="AD228" i="22"/>
  <c r="AE228" i="22"/>
  <c r="AF228" i="22"/>
  <c r="AG228" i="22"/>
  <c r="AH228" i="22"/>
  <c r="AI228" i="22"/>
  <c r="AJ228" i="22"/>
  <c r="AK228" i="22"/>
  <c r="AL228" i="22"/>
  <c r="AM228" i="22"/>
  <c r="AN228" i="22"/>
  <c r="AO228" i="22"/>
  <c r="AP228" i="22"/>
  <c r="AQ228" i="22"/>
  <c r="AR228" i="22"/>
  <c r="AS228" i="22"/>
  <c r="AT228" i="22"/>
  <c r="AU228" i="22"/>
  <c r="AV228" i="22"/>
  <c r="AW228" i="22"/>
  <c r="AX228" i="22"/>
  <c r="AY228" i="22"/>
  <c r="B229" i="22"/>
  <c r="D229" i="22"/>
  <c r="E229" i="22"/>
  <c r="F229" i="22"/>
  <c r="G229" i="22"/>
  <c r="H229" i="22"/>
  <c r="I229" i="22"/>
  <c r="J229" i="22"/>
  <c r="K229" i="22"/>
  <c r="L229" i="22"/>
  <c r="M229" i="22"/>
  <c r="N229" i="22"/>
  <c r="O229" i="22"/>
  <c r="P229" i="22"/>
  <c r="Q229" i="22"/>
  <c r="R229" i="22"/>
  <c r="S229" i="22"/>
  <c r="T229" i="22"/>
  <c r="U229" i="22"/>
  <c r="V229" i="22"/>
  <c r="W229" i="22"/>
  <c r="X229" i="22"/>
  <c r="Y229" i="22"/>
  <c r="Z229" i="22"/>
  <c r="AA229" i="22"/>
  <c r="AB229" i="22"/>
  <c r="AC229" i="22"/>
  <c r="AD229" i="22"/>
  <c r="AE229" i="22"/>
  <c r="AF229" i="22"/>
  <c r="AG229" i="22"/>
  <c r="AH229" i="22"/>
  <c r="AI229" i="22"/>
  <c r="AJ229" i="22"/>
  <c r="AK229" i="22"/>
  <c r="AL229" i="22"/>
  <c r="AM229" i="22"/>
  <c r="AN229" i="22"/>
  <c r="AO229" i="22"/>
  <c r="AP229" i="22"/>
  <c r="AQ229" i="22"/>
  <c r="AR229" i="22"/>
  <c r="AS229" i="22"/>
  <c r="AT229" i="22"/>
  <c r="AU229" i="22"/>
  <c r="AV229" i="22"/>
  <c r="AW229" i="22"/>
  <c r="AX229" i="22"/>
  <c r="AY229" i="22"/>
  <c r="B230" i="22"/>
  <c r="D230" i="22"/>
  <c r="E230" i="22"/>
  <c r="F230" i="22"/>
  <c r="G230" i="22"/>
  <c r="H230" i="22"/>
  <c r="I230" i="22"/>
  <c r="J230" i="22"/>
  <c r="K230" i="22"/>
  <c r="L230" i="22"/>
  <c r="M230" i="22"/>
  <c r="N230" i="22"/>
  <c r="O230" i="22"/>
  <c r="P230" i="22"/>
  <c r="Q230" i="22"/>
  <c r="R230" i="22"/>
  <c r="S230" i="22"/>
  <c r="T230" i="22"/>
  <c r="U230" i="22"/>
  <c r="V230" i="22"/>
  <c r="W230" i="22"/>
  <c r="X230" i="22"/>
  <c r="Y230" i="22"/>
  <c r="Z230" i="22"/>
  <c r="AA230" i="22"/>
  <c r="AB230" i="22"/>
  <c r="AC230" i="22"/>
  <c r="AD230" i="22"/>
  <c r="AE230" i="22"/>
  <c r="AF230" i="22"/>
  <c r="AG230" i="22"/>
  <c r="AH230" i="22"/>
  <c r="AI230" i="22"/>
  <c r="AJ230" i="22"/>
  <c r="AK230" i="22"/>
  <c r="AL230" i="22"/>
  <c r="AM230" i="22"/>
  <c r="AN230" i="22"/>
  <c r="AO230" i="22"/>
  <c r="AP230" i="22"/>
  <c r="AQ230" i="22"/>
  <c r="AR230" i="22"/>
  <c r="AS230" i="22"/>
  <c r="AT230" i="22"/>
  <c r="AU230" i="22"/>
  <c r="AV230" i="22"/>
  <c r="AW230" i="22"/>
  <c r="AX230" i="22"/>
  <c r="AY230" i="22"/>
  <c r="B231" i="22"/>
  <c r="D231" i="22"/>
  <c r="E231" i="22"/>
  <c r="F231" i="22"/>
  <c r="G231" i="22"/>
  <c r="H231" i="22"/>
  <c r="I231" i="22"/>
  <c r="J231" i="22"/>
  <c r="K231" i="22"/>
  <c r="L231" i="22"/>
  <c r="M231" i="22"/>
  <c r="N231" i="22"/>
  <c r="O231" i="22"/>
  <c r="P231" i="22"/>
  <c r="Q231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AE231" i="22"/>
  <c r="AF231" i="22"/>
  <c r="AG231" i="22"/>
  <c r="AH231" i="22"/>
  <c r="AI231" i="22"/>
  <c r="AJ231" i="22"/>
  <c r="AK231" i="22"/>
  <c r="AL231" i="22"/>
  <c r="AM231" i="22"/>
  <c r="AN231" i="22"/>
  <c r="AO231" i="22"/>
  <c r="AP231" i="22"/>
  <c r="AQ231" i="22"/>
  <c r="AR231" i="22"/>
  <c r="AS231" i="22"/>
  <c r="AT231" i="22"/>
  <c r="AU231" i="22"/>
  <c r="AV231" i="22"/>
  <c r="AW231" i="22"/>
  <c r="AX231" i="22"/>
  <c r="AY231" i="22"/>
  <c r="B232" i="22"/>
  <c r="C232" i="22"/>
  <c r="D232" i="22"/>
  <c r="E232" i="22"/>
  <c r="F232" i="22"/>
  <c r="G232" i="22"/>
  <c r="H232" i="22"/>
  <c r="I232" i="22"/>
  <c r="J232" i="22"/>
  <c r="K232" i="22"/>
  <c r="L232" i="22"/>
  <c r="M232" i="22"/>
  <c r="N232" i="22"/>
  <c r="O232" i="22"/>
  <c r="P232" i="22"/>
  <c r="Q232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AE232" i="22"/>
  <c r="AF232" i="22"/>
  <c r="AG232" i="22"/>
  <c r="AH232" i="22"/>
  <c r="AI232" i="22"/>
  <c r="AJ232" i="22"/>
  <c r="AK232" i="22"/>
  <c r="AL232" i="22"/>
  <c r="AM232" i="22"/>
  <c r="AN232" i="22"/>
  <c r="AO232" i="22"/>
  <c r="AP232" i="22"/>
  <c r="AQ232" i="22"/>
  <c r="AR232" i="22"/>
  <c r="AS232" i="22"/>
  <c r="AT232" i="22"/>
  <c r="AU232" i="22"/>
  <c r="AV232" i="22"/>
  <c r="AW232" i="22"/>
  <c r="AX232" i="22"/>
  <c r="AY232" i="22"/>
  <c r="B233" i="22"/>
  <c r="C233" i="22"/>
  <c r="D233" i="22"/>
  <c r="E233" i="22"/>
  <c r="F233" i="22"/>
  <c r="G233" i="22"/>
  <c r="H233" i="22"/>
  <c r="I233" i="22"/>
  <c r="J233" i="22"/>
  <c r="K233" i="22"/>
  <c r="L233" i="22"/>
  <c r="M233" i="22"/>
  <c r="N233" i="22"/>
  <c r="O233" i="22"/>
  <c r="P233" i="22"/>
  <c r="Q233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AE233" i="22"/>
  <c r="AF233" i="22"/>
  <c r="AG233" i="22"/>
  <c r="AH233" i="22"/>
  <c r="AI233" i="22"/>
  <c r="AJ233" i="22"/>
  <c r="AK233" i="22"/>
  <c r="AL233" i="22"/>
  <c r="AM233" i="22"/>
  <c r="AN233" i="22"/>
  <c r="AO233" i="22"/>
  <c r="AP233" i="22"/>
  <c r="AQ233" i="22"/>
  <c r="AR233" i="22"/>
  <c r="AS233" i="22"/>
  <c r="AT233" i="22"/>
  <c r="AU233" i="22"/>
  <c r="AV233" i="22"/>
  <c r="AW233" i="22"/>
  <c r="AX233" i="22"/>
  <c r="AY233" i="22"/>
  <c r="B234" i="22"/>
  <c r="C234" i="22"/>
  <c r="D234" i="22"/>
  <c r="E234" i="22"/>
  <c r="F234" i="22"/>
  <c r="G234" i="22"/>
  <c r="H234" i="22"/>
  <c r="I234" i="22"/>
  <c r="J234" i="22"/>
  <c r="K234" i="22"/>
  <c r="L234" i="22"/>
  <c r="M234" i="22"/>
  <c r="N234" i="22"/>
  <c r="O234" i="22"/>
  <c r="P234" i="22"/>
  <c r="Q234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AE234" i="22"/>
  <c r="AF234" i="22"/>
  <c r="AG234" i="22"/>
  <c r="AH234" i="22"/>
  <c r="AI234" i="22"/>
  <c r="AJ234" i="22"/>
  <c r="AK234" i="22"/>
  <c r="AL234" i="22"/>
  <c r="AM234" i="22"/>
  <c r="AN234" i="22"/>
  <c r="AO234" i="22"/>
  <c r="AP234" i="22"/>
  <c r="AQ234" i="22"/>
  <c r="AR234" i="22"/>
  <c r="AS234" i="22"/>
  <c r="AT234" i="22"/>
  <c r="AU234" i="22"/>
  <c r="AV234" i="22"/>
  <c r="AW234" i="22"/>
  <c r="AX234" i="22"/>
  <c r="AY234" i="22"/>
  <c r="B235" i="22"/>
  <c r="C235" i="22"/>
  <c r="D235" i="22"/>
  <c r="E235" i="22"/>
  <c r="F235" i="22"/>
  <c r="G235" i="22"/>
  <c r="H235" i="22"/>
  <c r="I235" i="22"/>
  <c r="J235" i="22"/>
  <c r="K235" i="22"/>
  <c r="L235" i="22"/>
  <c r="M235" i="22"/>
  <c r="N235" i="22"/>
  <c r="O235" i="22"/>
  <c r="P235" i="22"/>
  <c r="Q235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AE235" i="22"/>
  <c r="AF235" i="22"/>
  <c r="AG235" i="22"/>
  <c r="AH235" i="22"/>
  <c r="AI235" i="22"/>
  <c r="AJ235" i="22"/>
  <c r="AK235" i="22"/>
  <c r="AL235" i="22"/>
  <c r="AM235" i="22"/>
  <c r="AN235" i="22"/>
  <c r="AO235" i="22"/>
  <c r="AP235" i="22"/>
  <c r="AQ235" i="22"/>
  <c r="AR235" i="22"/>
  <c r="AS235" i="22"/>
  <c r="AT235" i="22"/>
  <c r="AU235" i="22"/>
  <c r="AV235" i="22"/>
  <c r="AW235" i="22"/>
  <c r="AX235" i="22"/>
  <c r="AY235" i="22"/>
  <c r="B236" i="22"/>
  <c r="C236" i="22"/>
  <c r="D236" i="22"/>
  <c r="E236" i="22"/>
  <c r="F236" i="22"/>
  <c r="G236" i="22"/>
  <c r="H236" i="22"/>
  <c r="I236" i="22"/>
  <c r="J236" i="22"/>
  <c r="K236" i="22"/>
  <c r="L236" i="22"/>
  <c r="M236" i="22"/>
  <c r="N236" i="22"/>
  <c r="O236" i="22"/>
  <c r="P236" i="22"/>
  <c r="Q236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AE236" i="22"/>
  <c r="AF236" i="22"/>
  <c r="AG236" i="22"/>
  <c r="AH236" i="22"/>
  <c r="AI236" i="22"/>
  <c r="AJ236" i="22"/>
  <c r="AK236" i="22"/>
  <c r="AL236" i="22"/>
  <c r="AM236" i="22"/>
  <c r="AN236" i="22"/>
  <c r="AO236" i="22"/>
  <c r="AP236" i="22"/>
  <c r="AQ236" i="22"/>
  <c r="AR236" i="22"/>
  <c r="AS236" i="22"/>
  <c r="AT236" i="22"/>
  <c r="AU236" i="22"/>
  <c r="AV236" i="22"/>
  <c r="AW236" i="22"/>
  <c r="AX236" i="22"/>
  <c r="AY236" i="22"/>
  <c r="B237" i="22"/>
  <c r="C237" i="22"/>
  <c r="D237" i="22"/>
  <c r="E237" i="22"/>
  <c r="F237" i="22"/>
  <c r="G237" i="22"/>
  <c r="H237" i="22"/>
  <c r="I237" i="22"/>
  <c r="J237" i="22"/>
  <c r="K237" i="22"/>
  <c r="L237" i="22"/>
  <c r="M237" i="22"/>
  <c r="N237" i="22"/>
  <c r="O237" i="22"/>
  <c r="P237" i="22"/>
  <c r="Q237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AE237" i="22"/>
  <c r="AF237" i="22"/>
  <c r="AG237" i="22"/>
  <c r="AH237" i="22"/>
  <c r="AI237" i="22"/>
  <c r="AJ237" i="22"/>
  <c r="AK237" i="22"/>
  <c r="AL237" i="22"/>
  <c r="AM237" i="22"/>
  <c r="AN237" i="22"/>
  <c r="AO237" i="22"/>
  <c r="AP237" i="22"/>
  <c r="AQ237" i="22"/>
  <c r="AR237" i="22"/>
  <c r="AS237" i="22"/>
  <c r="AT237" i="22"/>
  <c r="AU237" i="22"/>
  <c r="AV237" i="22"/>
  <c r="AW237" i="22"/>
  <c r="AX237" i="22"/>
  <c r="AY237" i="22"/>
  <c r="B238" i="22"/>
  <c r="C238" i="22"/>
  <c r="D238" i="22"/>
  <c r="E238" i="22"/>
  <c r="F238" i="22"/>
  <c r="G238" i="22"/>
  <c r="H238" i="22"/>
  <c r="I238" i="22"/>
  <c r="J238" i="22"/>
  <c r="K238" i="22"/>
  <c r="L238" i="22"/>
  <c r="M238" i="22"/>
  <c r="N238" i="22"/>
  <c r="O238" i="22"/>
  <c r="P238" i="22"/>
  <c r="Q238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AE238" i="22"/>
  <c r="AF238" i="22"/>
  <c r="AG238" i="22"/>
  <c r="AH238" i="22"/>
  <c r="AI238" i="22"/>
  <c r="AJ238" i="22"/>
  <c r="AK238" i="22"/>
  <c r="AL238" i="22"/>
  <c r="AM238" i="22"/>
  <c r="AN238" i="22"/>
  <c r="AO238" i="22"/>
  <c r="AP238" i="22"/>
  <c r="AQ238" i="22"/>
  <c r="AR238" i="22"/>
  <c r="AS238" i="22"/>
  <c r="AT238" i="22"/>
  <c r="AU238" i="22"/>
  <c r="AV238" i="22"/>
  <c r="AW238" i="22"/>
  <c r="AX238" i="22"/>
  <c r="AY238" i="22"/>
  <c r="B239" i="22"/>
  <c r="C239" i="22"/>
  <c r="D239" i="22"/>
  <c r="E239" i="22"/>
  <c r="F239" i="22"/>
  <c r="G239" i="22"/>
  <c r="H239" i="22"/>
  <c r="I239" i="22"/>
  <c r="J239" i="22"/>
  <c r="K239" i="22"/>
  <c r="L239" i="22"/>
  <c r="M239" i="22"/>
  <c r="N239" i="22"/>
  <c r="O239" i="22"/>
  <c r="P239" i="22"/>
  <c r="Q239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AE239" i="22"/>
  <c r="AF239" i="22"/>
  <c r="AG239" i="22"/>
  <c r="AH239" i="22"/>
  <c r="AI239" i="22"/>
  <c r="AJ239" i="22"/>
  <c r="AK239" i="22"/>
  <c r="AL239" i="22"/>
  <c r="AM239" i="22"/>
  <c r="AN239" i="22"/>
  <c r="AO239" i="22"/>
  <c r="AP239" i="22"/>
  <c r="AQ239" i="22"/>
  <c r="AR239" i="22"/>
  <c r="AS239" i="22"/>
  <c r="AT239" i="22"/>
  <c r="AU239" i="22"/>
  <c r="AV239" i="22"/>
  <c r="AW239" i="22"/>
  <c r="AX239" i="22"/>
  <c r="AY239" i="22"/>
  <c r="B240" i="22"/>
  <c r="C240" i="22"/>
  <c r="D240" i="22"/>
  <c r="E240" i="22"/>
  <c r="F240" i="22"/>
  <c r="G240" i="22"/>
  <c r="H240" i="22"/>
  <c r="I240" i="22"/>
  <c r="J240" i="22"/>
  <c r="K240" i="22"/>
  <c r="L240" i="22"/>
  <c r="M240" i="22"/>
  <c r="N240" i="22"/>
  <c r="O240" i="22"/>
  <c r="P240" i="22"/>
  <c r="Q240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AE240" i="22"/>
  <c r="AF240" i="22"/>
  <c r="AG240" i="22"/>
  <c r="AH240" i="22"/>
  <c r="AI240" i="22"/>
  <c r="AJ240" i="22"/>
  <c r="AK240" i="22"/>
  <c r="AL240" i="22"/>
  <c r="AM240" i="22"/>
  <c r="AN240" i="22"/>
  <c r="AO240" i="22"/>
  <c r="AP240" i="22"/>
  <c r="AQ240" i="22"/>
  <c r="AR240" i="22"/>
  <c r="AS240" i="22"/>
  <c r="AT240" i="22"/>
  <c r="AU240" i="22"/>
  <c r="AV240" i="22"/>
  <c r="AW240" i="22"/>
  <c r="AX240" i="22"/>
  <c r="AY240" i="22"/>
  <c r="C242" i="22"/>
  <c r="D242" i="22"/>
  <c r="E242" i="22"/>
  <c r="F242" i="22"/>
  <c r="G242" i="22"/>
  <c r="H242" i="22"/>
  <c r="I242" i="22"/>
  <c r="J242" i="22"/>
  <c r="K242" i="22"/>
  <c r="L242" i="22"/>
  <c r="M242" i="22"/>
  <c r="N242" i="22"/>
  <c r="O242" i="22"/>
  <c r="P242" i="22"/>
  <c r="Q242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AE242" i="22"/>
  <c r="AF242" i="22"/>
  <c r="AG242" i="22"/>
  <c r="AH242" i="22"/>
  <c r="AI242" i="22"/>
  <c r="AJ242" i="22"/>
  <c r="AK242" i="22"/>
  <c r="AL242" i="22"/>
  <c r="AM242" i="22"/>
  <c r="AN242" i="22"/>
  <c r="AO242" i="22"/>
  <c r="AP242" i="22"/>
  <c r="AQ242" i="22"/>
  <c r="AR242" i="22"/>
  <c r="AS242" i="22"/>
  <c r="AT242" i="22"/>
  <c r="AU242" i="22"/>
  <c r="AV242" i="22"/>
  <c r="AW242" i="22"/>
  <c r="AX242" i="22"/>
  <c r="AY242" i="22"/>
  <c r="C243" i="22"/>
  <c r="D243" i="22"/>
  <c r="E243" i="22"/>
  <c r="F243" i="22"/>
  <c r="G243" i="22"/>
  <c r="H243" i="22"/>
  <c r="I243" i="22"/>
  <c r="J243" i="22"/>
  <c r="K243" i="22"/>
  <c r="L243" i="22"/>
  <c r="M243" i="22"/>
  <c r="N243" i="22"/>
  <c r="O243" i="22"/>
  <c r="P243" i="22"/>
  <c r="Q243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AE243" i="22"/>
  <c r="AF243" i="22"/>
  <c r="AG243" i="22"/>
  <c r="AH243" i="22"/>
  <c r="AI243" i="22"/>
  <c r="AJ243" i="22"/>
  <c r="AK243" i="22"/>
  <c r="AL243" i="22"/>
  <c r="AM243" i="22"/>
  <c r="AN243" i="22"/>
  <c r="AO243" i="22"/>
  <c r="AP243" i="22"/>
  <c r="AQ243" i="22"/>
  <c r="AR243" i="22"/>
  <c r="AS243" i="22"/>
  <c r="AT243" i="22"/>
  <c r="AU243" i="22"/>
  <c r="AV243" i="22"/>
  <c r="AW243" i="22"/>
  <c r="AX243" i="22"/>
  <c r="AY243" i="22"/>
  <c r="C244" i="22"/>
  <c r="D244" i="22"/>
  <c r="E244" i="22"/>
  <c r="F244" i="22"/>
  <c r="G244" i="22"/>
  <c r="H244" i="22"/>
  <c r="I244" i="22"/>
  <c r="J244" i="22"/>
  <c r="K244" i="22"/>
  <c r="L244" i="22"/>
  <c r="M244" i="22"/>
  <c r="N244" i="22"/>
  <c r="O244" i="22"/>
  <c r="P244" i="22"/>
  <c r="Q244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AE244" i="22"/>
  <c r="AF244" i="22"/>
  <c r="AG244" i="22"/>
  <c r="AH244" i="22"/>
  <c r="AI244" i="22"/>
  <c r="AJ244" i="22"/>
  <c r="AK244" i="22"/>
  <c r="AL244" i="22"/>
  <c r="AM244" i="22"/>
  <c r="AN244" i="22"/>
  <c r="AO244" i="22"/>
  <c r="AP244" i="22"/>
  <c r="AQ244" i="22"/>
  <c r="AR244" i="22"/>
  <c r="AS244" i="22"/>
  <c r="AT244" i="22"/>
  <c r="AU244" i="22"/>
  <c r="AV244" i="22"/>
  <c r="AW244" i="22"/>
  <c r="AX244" i="22"/>
  <c r="AY244" i="22"/>
  <c r="C245" i="22"/>
  <c r="D245" i="22"/>
  <c r="E245" i="22"/>
  <c r="F245" i="22"/>
  <c r="G245" i="22"/>
  <c r="H245" i="22"/>
  <c r="I245" i="22"/>
  <c r="J245" i="22"/>
  <c r="K245" i="22"/>
  <c r="L245" i="22"/>
  <c r="M245" i="22"/>
  <c r="N245" i="22"/>
  <c r="O245" i="22"/>
  <c r="P245" i="22"/>
  <c r="Q245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AE245" i="22"/>
  <c r="AF245" i="22"/>
  <c r="AG245" i="22"/>
  <c r="AH245" i="22"/>
  <c r="AI245" i="22"/>
  <c r="AJ245" i="22"/>
  <c r="AK245" i="22"/>
  <c r="AL245" i="22"/>
  <c r="AM245" i="22"/>
  <c r="AN245" i="22"/>
  <c r="AO245" i="22"/>
  <c r="AP245" i="22"/>
  <c r="AQ245" i="22"/>
  <c r="AR245" i="22"/>
  <c r="AS245" i="22"/>
  <c r="AT245" i="22"/>
  <c r="AU245" i="22"/>
  <c r="AV245" i="22"/>
  <c r="AW245" i="22"/>
  <c r="AX245" i="22"/>
  <c r="AY245" i="22"/>
  <c r="C246" i="22"/>
  <c r="D246" i="22"/>
  <c r="E246" i="22"/>
  <c r="F246" i="22"/>
  <c r="G246" i="22"/>
  <c r="H246" i="22"/>
  <c r="I246" i="22"/>
  <c r="J246" i="22"/>
  <c r="K246" i="22"/>
  <c r="L246" i="22"/>
  <c r="M246" i="22"/>
  <c r="N246" i="22"/>
  <c r="O246" i="22"/>
  <c r="P246" i="22"/>
  <c r="Q246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AE246" i="22"/>
  <c r="AF246" i="22"/>
  <c r="AG246" i="22"/>
  <c r="AH246" i="22"/>
  <c r="AI246" i="22"/>
  <c r="AJ246" i="22"/>
  <c r="AK246" i="22"/>
  <c r="AL246" i="22"/>
  <c r="AM246" i="22"/>
  <c r="AN246" i="22"/>
  <c r="AO246" i="22"/>
  <c r="AP246" i="22"/>
  <c r="AQ246" i="22"/>
  <c r="AR246" i="22"/>
  <c r="AS246" i="22"/>
  <c r="AT246" i="22"/>
  <c r="AU246" i="22"/>
  <c r="AV246" i="22"/>
  <c r="AW246" i="22"/>
  <c r="AX246" i="22"/>
  <c r="AY246" i="22"/>
  <c r="C247" i="22"/>
  <c r="D247" i="22"/>
  <c r="E247" i="22"/>
  <c r="F247" i="22"/>
  <c r="G247" i="22"/>
  <c r="H247" i="22"/>
  <c r="I247" i="22"/>
  <c r="J247" i="22"/>
  <c r="K247" i="22"/>
  <c r="L247" i="22"/>
  <c r="M247" i="22"/>
  <c r="N247" i="22"/>
  <c r="O247" i="22"/>
  <c r="P247" i="22"/>
  <c r="Q247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AE247" i="22"/>
  <c r="AF247" i="22"/>
  <c r="AG247" i="22"/>
  <c r="AH247" i="22"/>
  <c r="AI247" i="22"/>
  <c r="AJ247" i="22"/>
  <c r="AK247" i="22"/>
  <c r="AL247" i="22"/>
  <c r="AM247" i="22"/>
  <c r="AN247" i="22"/>
  <c r="AO247" i="22"/>
  <c r="AP247" i="22"/>
  <c r="AQ247" i="22"/>
  <c r="AR247" i="22"/>
  <c r="AS247" i="22"/>
  <c r="AT247" i="22"/>
  <c r="AU247" i="22"/>
  <c r="AV247" i="22"/>
  <c r="AW247" i="22"/>
  <c r="AX247" i="22"/>
  <c r="AY247" i="22"/>
  <c r="C248" i="22"/>
  <c r="D248" i="22"/>
  <c r="E248" i="22"/>
  <c r="F248" i="22"/>
  <c r="G248" i="22"/>
  <c r="H248" i="22"/>
  <c r="I248" i="22"/>
  <c r="J248" i="22"/>
  <c r="K248" i="22"/>
  <c r="L248" i="22"/>
  <c r="M248" i="22"/>
  <c r="N248" i="22"/>
  <c r="O248" i="22"/>
  <c r="P248" i="22"/>
  <c r="Q248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AE248" i="22"/>
  <c r="AF248" i="22"/>
  <c r="AG248" i="22"/>
  <c r="AH248" i="22"/>
  <c r="AI248" i="22"/>
  <c r="AJ248" i="22"/>
  <c r="AK248" i="22"/>
  <c r="AL248" i="22"/>
  <c r="AM248" i="22"/>
  <c r="AN248" i="22"/>
  <c r="AO248" i="22"/>
  <c r="AP248" i="22"/>
  <c r="AQ248" i="22"/>
  <c r="AR248" i="22"/>
  <c r="AS248" i="22"/>
  <c r="AT248" i="22"/>
  <c r="AU248" i="22"/>
  <c r="AV248" i="22"/>
  <c r="AW248" i="22"/>
  <c r="AX248" i="22"/>
  <c r="AY248" i="22"/>
  <c r="C249" i="22"/>
  <c r="D249" i="22"/>
  <c r="E249" i="22"/>
  <c r="F249" i="22"/>
  <c r="G249" i="22"/>
  <c r="H249" i="22"/>
  <c r="I249" i="22"/>
  <c r="J249" i="22"/>
  <c r="K249" i="22"/>
  <c r="L249" i="22"/>
  <c r="M249" i="22"/>
  <c r="N249" i="22"/>
  <c r="O249" i="22"/>
  <c r="P249" i="22"/>
  <c r="Q249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AE249" i="22"/>
  <c r="AF249" i="22"/>
  <c r="AG249" i="22"/>
  <c r="AH249" i="22"/>
  <c r="AI249" i="22"/>
  <c r="AJ249" i="22"/>
  <c r="AK249" i="22"/>
  <c r="AL249" i="22"/>
  <c r="AM249" i="22"/>
  <c r="AN249" i="22"/>
  <c r="AO249" i="22"/>
  <c r="AP249" i="22"/>
  <c r="AQ249" i="22"/>
  <c r="AR249" i="22"/>
  <c r="AS249" i="22"/>
  <c r="AT249" i="22"/>
  <c r="AU249" i="22"/>
  <c r="AV249" i="22"/>
  <c r="AW249" i="22"/>
  <c r="AX249" i="22"/>
  <c r="AY249" i="22"/>
  <c r="E252" i="22"/>
  <c r="G252" i="22"/>
  <c r="C256" i="22"/>
  <c r="C257" i="22"/>
  <c r="C258" i="22"/>
  <c r="C259" i="22"/>
  <c r="C260" i="22"/>
  <c r="C261" i="22"/>
  <c r="C262" i="22"/>
  <c r="C263" i="22"/>
  <c r="J263" i="22"/>
  <c r="K263" i="22"/>
  <c r="L263" i="22"/>
  <c r="M263" i="22"/>
  <c r="C264" i="22"/>
  <c r="C265" i="22"/>
  <c r="C266" i="22"/>
  <c r="C267" i="22"/>
  <c r="C268" i="22"/>
  <c r="C269" i="22"/>
  <c r="C270" i="22"/>
  <c r="C271" i="22"/>
  <c r="C272" i="22"/>
</calcChain>
</file>

<file path=xl/sharedStrings.xml><?xml version="1.0" encoding="utf-8"?>
<sst xmlns="http://schemas.openxmlformats.org/spreadsheetml/2006/main" count="741" uniqueCount="151">
  <si>
    <t>Summer</t>
  </si>
  <si>
    <t>Winter</t>
  </si>
  <si>
    <t>Customer Charge ($/month)</t>
  </si>
  <si>
    <t>Facilities Charge ($/kW-mo)</t>
  </si>
  <si>
    <t>Demand Charge</t>
  </si>
  <si>
    <t>Peak</t>
  </si>
  <si>
    <t>Part-Peak</t>
  </si>
  <si>
    <t>Off-Peak</t>
  </si>
  <si>
    <t>Energy Charge</t>
  </si>
  <si>
    <t>$/Mo</t>
  </si>
  <si>
    <t>$/kW-mo</t>
  </si>
  <si>
    <t>$/kWh</t>
  </si>
  <si>
    <t>Months in Season</t>
  </si>
  <si>
    <t>Load Factors</t>
  </si>
  <si>
    <t>Demand</t>
  </si>
  <si>
    <t>MW</t>
  </si>
  <si>
    <t>Hours/period</t>
  </si>
  <si>
    <t>Total</t>
  </si>
  <si>
    <t>Average Charges</t>
  </si>
  <si>
    <t>$/mo</t>
  </si>
  <si>
    <t>Average Rate</t>
  </si>
  <si>
    <t>$/MWh</t>
  </si>
  <si>
    <t>Average annual rate</t>
  </si>
  <si>
    <t>Rate Multipliers/adders</t>
  </si>
  <si>
    <t>Current Rate</t>
  </si>
  <si>
    <t>Average Annual Rate</t>
  </si>
  <si>
    <t>Sales</t>
  </si>
  <si>
    <t>SCE</t>
  </si>
  <si>
    <t>Non-Gen Rate</t>
  </si>
  <si>
    <t>Gen Rate</t>
  </si>
  <si>
    <t>Total Rate</t>
  </si>
  <si>
    <t>Tariff Analysis for Enron</t>
  </si>
  <si>
    <t>A-10 (Primary Voltage)</t>
  </si>
  <si>
    <t>Residential</t>
  </si>
  <si>
    <t>Class</t>
  </si>
  <si>
    <t>Rate</t>
  </si>
  <si>
    <t>Source</t>
  </si>
  <si>
    <t>PG&amp;E 1999 F&amp;S</t>
  </si>
  <si>
    <t>Medium Commercial</t>
  </si>
  <si>
    <t>Large Industrial</t>
  </si>
  <si>
    <t>Average Frozen Rates</t>
  </si>
  <si>
    <t>Calculated from A-10 tariff</t>
  </si>
  <si>
    <t>Calcuated from E-20T tariff</t>
  </si>
  <si>
    <t>Average Current Rates (incl. 1 c/kWh surcharge)</t>
  </si>
  <si>
    <t>Average Usage</t>
  </si>
  <si>
    <t>Amount</t>
  </si>
  <si>
    <t>PG&amp;E 1999 F&amp;S (annual sales/customer)</t>
  </si>
  <si>
    <t>Annual Load (MWh)</t>
  </si>
  <si>
    <t>Annual Energy (kWh)</t>
  </si>
  <si>
    <t>n/a</t>
  </si>
  <si>
    <t>Peak Load (kW)</t>
  </si>
  <si>
    <t>Calculated for Example Customer</t>
  </si>
  <si>
    <t>Class Avg Load</t>
  </si>
  <si>
    <t>MWh</t>
  </si>
  <si>
    <t>Class-Average Annual Energy (kWh)</t>
  </si>
  <si>
    <t>Commercial</t>
  </si>
  <si>
    <t>Industrial</t>
  </si>
  <si>
    <t>Other</t>
  </si>
  <si>
    <t>Amortization of Undercollection</t>
  </si>
  <si>
    <t>Term</t>
  </si>
  <si>
    <t>Carrying Charge</t>
  </si>
  <si>
    <t>million</t>
  </si>
  <si>
    <t>years</t>
  </si>
  <si>
    <t>Annual Charge</t>
  </si>
  <si>
    <t>Revenues</t>
  </si>
  <si>
    <t>% of res class exempt from rate increase</t>
  </si>
  <si>
    <t>Revenues (incremental to current revenues)</t>
  </si>
  <si>
    <t>Rate Increase (%)</t>
  </si>
  <si>
    <t>Incremental Quarterly Rate Increase</t>
  </si>
  <si>
    <t>Revenues (Total)</t>
  </si>
  <si>
    <t>Discount Rate</t>
  </si>
  <si>
    <t>Q2</t>
  </si>
  <si>
    <t>Q3</t>
  </si>
  <si>
    <t>Q4</t>
  </si>
  <si>
    <t>Q1</t>
  </si>
  <si>
    <t>Present Worth Factor</t>
  </si>
  <si>
    <t>Cumulative Increase</t>
  </si>
  <si>
    <t>PW of Increase</t>
  </si>
  <si>
    <t>Allocation of Increases to Classes</t>
  </si>
  <si>
    <t>% allocation</t>
  </si>
  <si>
    <t>Sales that get rate increase</t>
  </si>
  <si>
    <t>Rate Increase</t>
  </si>
  <si>
    <t>Rate Increase w/o Res Carveout (c/kWh)</t>
  </si>
  <si>
    <t>Rate Increase w/ Res Carveout (c/kWh)</t>
  </si>
  <si>
    <t>Graphing Results</t>
  </si>
  <si>
    <t>Rate Increase cap</t>
  </si>
  <si>
    <t>Repayment Model</t>
  </si>
  <si>
    <t>Average Revenue per Unit Sale</t>
  </si>
  <si>
    <t>Revenues ($million)</t>
  </si>
  <si>
    <t>Rate (c/kWh)</t>
  </si>
  <si>
    <t>(includes 1 c/kWh surcharge)</t>
  </si>
  <si>
    <t>Load Factor</t>
  </si>
  <si>
    <t xml:space="preserve">Percent of Sales </t>
  </si>
  <si>
    <t>Class Sales</t>
  </si>
  <si>
    <t>Sales (millions of KWh)</t>
  </si>
  <si>
    <t>PG&amp;E E-20T Customer</t>
  </si>
  <si>
    <t>E-20T</t>
  </si>
  <si>
    <t>PG&amp;E</t>
  </si>
  <si>
    <t>SCE 1999 F&amp;S</t>
  </si>
  <si>
    <t>Rate Increase (c/kWh)</t>
  </si>
  <si>
    <t>Revenue Increase (%)</t>
  </si>
  <si>
    <t>Equal % Rate Increase Quarterly</t>
  </si>
  <si>
    <t>Equal % Revenue Increase Quarterly</t>
  </si>
  <si>
    <t>Mortgage Style Revenue Increase</t>
  </si>
  <si>
    <t>Revenue Increase ($millions)</t>
  </si>
  <si>
    <t>Rates</t>
  </si>
  <si>
    <t>(including 1 c/kWh surcharge)</t>
  </si>
  <si>
    <t>(excluding 1 c/kWh surcharge)</t>
  </si>
  <si>
    <t>PW of amortization</t>
  </si>
  <si>
    <t>Annual revenue increases</t>
  </si>
  <si>
    <t>Res Rates</t>
  </si>
  <si>
    <t>Com Rates</t>
  </si>
  <si>
    <t>Ind Rates</t>
  </si>
  <si>
    <t>Making Payments?</t>
  </si>
  <si>
    <t>Rev cap</t>
  </si>
  <si>
    <t>% Increase</t>
  </si>
  <si>
    <t>Rate Increase w/o Res Carveout (%)</t>
  </si>
  <si>
    <t>Rate Increase w/ Res Carveout (%)</t>
  </si>
  <si>
    <t>Length of Recovery Period</t>
  </si>
  <si>
    <t>5 years</t>
  </si>
  <si>
    <t>Res. Exclusion</t>
  </si>
  <si>
    <t>No Res. Exclusion</t>
  </si>
  <si>
    <t>Rate Inc (c/kWh)</t>
  </si>
  <si>
    <t>Rate Inc (%)</t>
  </si>
  <si>
    <t>10 years</t>
  </si>
  <si>
    <t>Mortgage Style Recovery of Undercollection</t>
  </si>
  <si>
    <t>Old Rate</t>
  </si>
  <si>
    <t>New Rate</t>
  </si>
  <si>
    <t>10 year</t>
  </si>
  <si>
    <t>5 year</t>
  </si>
  <si>
    <t>Amortization Period</t>
  </si>
  <si>
    <t>Scenario 2</t>
  </si>
  <si>
    <t>Quarter</t>
  </si>
  <si>
    <t>Approach 1:  Flat (Mortgage type) rate increase</t>
  </si>
  <si>
    <t>NOTE: THIS TABLE MUST BE UPDATED MANUALLY!</t>
  </si>
  <si>
    <t>NOTE: YELLOW CELLS MUST BE UPDATED MANUALLY</t>
  </si>
  <si>
    <t>Approach 2: Phased Increases in Revenues (allocated on an equal cents/kWh basis)</t>
  </si>
  <si>
    <t>Approach 3: Phased Rate Increases (allocated on an equal percentage rate increase basis)</t>
  </si>
  <si>
    <t>Term:</t>
  </si>
  <si>
    <t>Approach 2</t>
  </si>
  <si>
    <t>Approach 3</t>
  </si>
  <si>
    <t>Max Rate:</t>
  </si>
  <si>
    <t>Approach 2 and 3</t>
  </si>
  <si>
    <t>Approach 2: Different caps on increases</t>
  </si>
  <si>
    <t>Approach  1: Flat (Mortgage type) rate increase</t>
  </si>
  <si>
    <t>NOTE: MUST UPDATE THIS TABLE MANUALLY!</t>
  </si>
  <si>
    <t>NOTE: MUST UPDATE THESE DATA MANUALLY</t>
  </si>
  <si>
    <t>USE THIS CELL TO SET REVENUE CAP</t>
  </si>
  <si>
    <t>USE CELL C148 TO CALCULATE NUMBER OF QUARTERS THAT RATE INCREASE IS IN PLACE</t>
  </si>
  <si>
    <t>NOTE: THESE RATES ARE NOT USED ANYWHERE IN SPREADSHEET.</t>
  </si>
  <si>
    <t>EVERYTHING IS DONE ON A CLASS-AVERAGE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</si>
</sst>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1" formatCode="_(* #,##0.0_);_(* \(#,##0.0\);_(* &quot;-&quot;??_);_(@_)"/>
    <numFmt numFmtId="172" formatCode="_(* #,##0_);_(* \(#,##0\);_(* &quot;-&quot;??_);_(@_)"/>
    <numFmt numFmtId="181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i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172" fontId="0" fillId="0" borderId="0" xfId="1" applyNumberFormat="1" applyFont="1"/>
    <xf numFmtId="43" fontId="0" fillId="0" borderId="0" xfId="0" applyNumberFormat="1"/>
    <xf numFmtId="171" fontId="0" fillId="0" borderId="0" xfId="0" applyNumberFormat="1"/>
    <xf numFmtId="9" fontId="1" fillId="0" borderId="0" xfId="2"/>
    <xf numFmtId="172" fontId="1" fillId="0" borderId="0" xfId="1" applyNumberFormat="1"/>
    <xf numFmtId="43" fontId="1" fillId="0" borderId="0" xfId="1"/>
    <xf numFmtId="0" fontId="0" fillId="0" borderId="0" xfId="0" applyAlignment="1">
      <alignment wrapText="1"/>
    </xf>
    <xf numFmtId="9" fontId="0" fillId="0" borderId="0" xfId="2" applyFont="1"/>
    <xf numFmtId="43" fontId="0" fillId="0" borderId="0" xfId="1" applyNumberFormat="1" applyFont="1"/>
    <xf numFmtId="181" fontId="1" fillId="0" borderId="0" xfId="2" applyNumberFormat="1"/>
    <xf numFmtId="181" fontId="0" fillId="0" borderId="0" xfId="0" applyNumberFormat="1"/>
    <xf numFmtId="171" fontId="1" fillId="0" borderId="0" xfId="1" applyNumberFormat="1"/>
    <xf numFmtId="172" fontId="0" fillId="0" borderId="0" xfId="0" applyNumberFormat="1"/>
    <xf numFmtId="172" fontId="0" fillId="0" borderId="0" xfId="1" applyNumberFormat="1" applyFont="1" applyAlignment="1">
      <alignment horizontal="right"/>
    </xf>
    <xf numFmtId="6" fontId="0" fillId="0" borderId="0" xfId="0" applyNumberFormat="1"/>
    <xf numFmtId="181" fontId="0" fillId="0" borderId="0" xfId="2" applyNumberFormat="1" applyFont="1"/>
    <xf numFmtId="172" fontId="1" fillId="0" borderId="0" xfId="1" applyNumberFormat="1" applyAlignment="1">
      <alignment horizontal="right"/>
    </xf>
    <xf numFmtId="181" fontId="1" fillId="0" borderId="0" xfId="2" applyNumberFormat="1" applyFont="1"/>
    <xf numFmtId="0" fontId="9" fillId="0" borderId="0" xfId="0" applyFont="1"/>
    <xf numFmtId="43" fontId="1" fillId="0" borderId="0" xfId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43" fontId="0" fillId="2" borderId="0" xfId="1" applyFont="1" applyFill="1"/>
    <xf numFmtId="181" fontId="0" fillId="2" borderId="0" xfId="0" applyNumberFormat="1" applyFill="1"/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Repayment of Undercollection
(2 scenarios)</a:t>
            </a:r>
          </a:p>
        </c:rich>
      </c:tx>
      <c:layout>
        <c:manualLayout>
          <c:xMode val="edge"/>
          <c:yMode val="edge"/>
          <c:x val="0.3824503311258278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4809782608695651"/>
          <c:w val="0.66390728476821204"/>
          <c:h val="0.7472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Assessment'!$B$222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Assessment'!$C$222:$AY$222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146.19773380195605</c:v>
                </c:pt>
                <c:pt idx="3">
                  <c:v>288.11403033294215</c:v>
                </c:pt>
                <c:pt idx="4">
                  <c:v>473.17195571972195</c:v>
                </c:pt>
                <c:pt idx="5">
                  <c:v>699.40413834414744</c:v>
                </c:pt>
                <c:pt idx="6">
                  <c:v>964.90890034836275</c:v>
                </c:pt>
                <c:pt idx="7">
                  <c:v>1267.8483190980789</c:v>
                </c:pt>
                <c:pt idx="8">
                  <c:v>1606.4463421505031</c:v>
                </c:pt>
                <c:pt idx="9">
                  <c:v>1978.9869543108725</c:v>
                </c:pt>
                <c:pt idx="10">
                  <c:v>2383.8123953979348</c:v>
                </c:pt>
                <c:pt idx="11">
                  <c:v>2779.729697194573</c:v>
                </c:pt>
                <c:pt idx="12">
                  <c:v>3166.9348823257592</c:v>
                </c:pt>
                <c:pt idx="13">
                  <c:v>3545.6196599601712</c:v>
                </c:pt>
                <c:pt idx="14">
                  <c:v>3915.9715207273225</c:v>
                </c:pt>
                <c:pt idx="15">
                  <c:v>4278.1738295460527</c:v>
                </c:pt>
                <c:pt idx="16">
                  <c:v>4632.4059164103364</c:v>
                </c:pt>
                <c:pt idx="17">
                  <c:v>4978.8431651773617</c:v>
                </c:pt>
                <c:pt idx="18">
                  <c:v>4978.8431651773617</c:v>
                </c:pt>
                <c:pt idx="19">
                  <c:v>4978.8431651773617</c:v>
                </c:pt>
                <c:pt idx="20">
                  <c:v>4978.8431651773617</c:v>
                </c:pt>
                <c:pt idx="21">
                  <c:v>4978.8431651773617</c:v>
                </c:pt>
                <c:pt idx="22">
                  <c:v>4978.8431651773617</c:v>
                </c:pt>
                <c:pt idx="23">
                  <c:v>4978.8431651773617</c:v>
                </c:pt>
                <c:pt idx="24">
                  <c:v>4978.8431651773617</c:v>
                </c:pt>
                <c:pt idx="25">
                  <c:v>4978.8431651773617</c:v>
                </c:pt>
                <c:pt idx="26">
                  <c:v>4978.8431651773617</c:v>
                </c:pt>
                <c:pt idx="27">
                  <c:v>4978.8431651773617</c:v>
                </c:pt>
                <c:pt idx="28">
                  <c:v>4978.8431651773617</c:v>
                </c:pt>
                <c:pt idx="29">
                  <c:v>4978.8431651773617</c:v>
                </c:pt>
                <c:pt idx="30">
                  <c:v>4978.8431651773617</c:v>
                </c:pt>
                <c:pt idx="31">
                  <c:v>4978.8431651773617</c:v>
                </c:pt>
                <c:pt idx="32">
                  <c:v>4978.8431651773617</c:v>
                </c:pt>
                <c:pt idx="33">
                  <c:v>4978.8431651773617</c:v>
                </c:pt>
                <c:pt idx="34">
                  <c:v>4978.8431651773617</c:v>
                </c:pt>
                <c:pt idx="35">
                  <c:v>4978.8431651773617</c:v>
                </c:pt>
                <c:pt idx="36">
                  <c:v>4978.8431651773617</c:v>
                </c:pt>
                <c:pt idx="37">
                  <c:v>4978.8431651773617</c:v>
                </c:pt>
                <c:pt idx="38">
                  <c:v>4978.8431651773617</c:v>
                </c:pt>
                <c:pt idx="39">
                  <c:v>4978.8431651773617</c:v>
                </c:pt>
                <c:pt idx="40">
                  <c:v>4978.8431651773617</c:v>
                </c:pt>
                <c:pt idx="41">
                  <c:v>4978.8431651773617</c:v>
                </c:pt>
                <c:pt idx="42">
                  <c:v>4978.8431651773617</c:v>
                </c:pt>
                <c:pt idx="43">
                  <c:v>4978.8431651773617</c:v>
                </c:pt>
                <c:pt idx="44">
                  <c:v>4978.8431651773617</c:v>
                </c:pt>
                <c:pt idx="45">
                  <c:v>4978.8431651773617</c:v>
                </c:pt>
                <c:pt idx="46">
                  <c:v>4978.8431651773617</c:v>
                </c:pt>
                <c:pt idx="47">
                  <c:v>4978.8431651773617</c:v>
                </c:pt>
                <c:pt idx="48">
                  <c:v>4978.8431651773617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8-422D-A107-98E8BC3F1153}"/>
            </c:ext>
          </c:extLst>
        </c:ser>
        <c:ser>
          <c:idx val="1"/>
          <c:order val="1"/>
          <c:tx>
            <c:strRef>
              <c:f>'PG&amp;E Assessment'!$B$223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Assessment'!$C$223:$AY$223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208.80690255999451</c:v>
                </c:pt>
                <c:pt idx="2">
                  <c:v>515.12509702453417</c:v>
                </c:pt>
                <c:pt idx="3">
                  <c:v>814.70279332237237</c:v>
                </c:pt>
                <c:pt idx="4">
                  <c:v>1107.688315374048</c:v>
                </c:pt>
                <c:pt idx="5">
                  <c:v>1394.2267232485474</c:v>
                </c:pt>
                <c:pt idx="6">
                  <c:v>1674.459884983999</c:v>
                </c:pt>
                <c:pt idx="7">
                  <c:v>1948.5265468279615</c:v>
                </c:pt>
                <c:pt idx="8">
                  <c:v>2216.5624019320812</c:v>
                </c:pt>
                <c:pt idx="9">
                  <c:v>2478.7001575351323</c:v>
                </c:pt>
                <c:pt idx="10">
                  <c:v>2735.0696006677008</c:v>
                </c:pt>
                <c:pt idx="11">
                  <c:v>2985.7976624110443</c:v>
                </c:pt>
                <c:pt idx="12">
                  <c:v>3231.0084807419425</c:v>
                </c:pt>
                <c:pt idx="13">
                  <c:v>3470.8234619946547</c:v>
                </c:pt>
                <c:pt idx="14">
                  <c:v>3705.3613409704121</c:v>
                </c:pt>
                <c:pt idx="15">
                  <c:v>3934.7382397242091</c:v>
                </c:pt>
                <c:pt idx="16">
                  <c:v>4159.0677250579956</c:v>
                </c:pt>
                <c:pt idx="17">
                  <c:v>4378.4608647487412</c:v>
                </c:pt>
                <c:pt idx="18">
                  <c:v>4593.026282539201</c:v>
                </c:pt>
                <c:pt idx="19">
                  <c:v>4802.8702119186237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8-422D-A107-98E8BC3F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9720"/>
        <c:axId val="1"/>
      </c:lineChart>
      <c:catAx>
        <c:axId val="18504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9072847682119205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Worth of Repayment ($millions)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15217391304347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9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8913043478260865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Industrial Rates</a:t>
            </a:r>
          </a:p>
        </c:rich>
      </c:tx>
      <c:layout>
        <c:manualLayout>
          <c:xMode val="edge"/>
          <c:yMode val="edge"/>
          <c:x val="0.437913907284768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Assessment'!$B$237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Assessment'!$C$237:$AY$237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6.3453785917496939</c:v>
                </c:pt>
                <c:pt idx="2">
                  <c:v>6.5239111124552513</c:v>
                </c:pt>
                <c:pt idx="3">
                  <c:v>6.7024436331608079</c:v>
                </c:pt>
                <c:pt idx="4">
                  <c:v>6.880976153866369</c:v>
                </c:pt>
                <c:pt idx="5">
                  <c:v>7.0595086745719282</c:v>
                </c:pt>
                <c:pt idx="6">
                  <c:v>7.2380411952774848</c:v>
                </c:pt>
                <c:pt idx="7">
                  <c:v>7.4165737159830449</c:v>
                </c:pt>
                <c:pt idx="8">
                  <c:v>7.5951062366886024</c:v>
                </c:pt>
                <c:pt idx="9">
                  <c:v>7.7736387573941634</c:v>
                </c:pt>
                <c:pt idx="10">
                  <c:v>7.9521712780997191</c:v>
                </c:pt>
                <c:pt idx="11">
                  <c:v>7.9521712780997209</c:v>
                </c:pt>
                <c:pt idx="12">
                  <c:v>7.9521712780997209</c:v>
                </c:pt>
                <c:pt idx="13">
                  <c:v>7.9521712780997209</c:v>
                </c:pt>
                <c:pt idx="14">
                  <c:v>7.9521712780997209</c:v>
                </c:pt>
                <c:pt idx="15">
                  <c:v>7.9521712780997209</c:v>
                </c:pt>
                <c:pt idx="16">
                  <c:v>7.9521712780997209</c:v>
                </c:pt>
                <c:pt idx="17">
                  <c:v>7.9521712780997209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B-4BBB-8223-C56766C4B67E}"/>
            </c:ext>
          </c:extLst>
        </c:ser>
        <c:ser>
          <c:idx val="1"/>
          <c:order val="1"/>
          <c:tx>
            <c:strRef>
              <c:f>'PG&amp;E Assessment'!$B$238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Assessment'!$C$238:$AY$238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7.9570372328294559</c:v>
                </c:pt>
                <c:pt idx="2">
                  <c:v>7.9570372328294559</c:v>
                </c:pt>
                <c:pt idx="3">
                  <c:v>7.9570372328294559</c:v>
                </c:pt>
                <c:pt idx="4">
                  <c:v>7.9570372328294559</c:v>
                </c:pt>
                <c:pt idx="5">
                  <c:v>7.9570372328294559</c:v>
                </c:pt>
                <c:pt idx="6">
                  <c:v>7.9570372328294559</c:v>
                </c:pt>
                <c:pt idx="7">
                  <c:v>7.9570372328294559</c:v>
                </c:pt>
                <c:pt idx="8">
                  <c:v>7.9570372328294559</c:v>
                </c:pt>
                <c:pt idx="9">
                  <c:v>7.9570372328294559</c:v>
                </c:pt>
                <c:pt idx="10">
                  <c:v>7.9570372328294559</c:v>
                </c:pt>
                <c:pt idx="11">
                  <c:v>7.9570372328294559</c:v>
                </c:pt>
                <c:pt idx="12">
                  <c:v>7.9570372328294559</c:v>
                </c:pt>
                <c:pt idx="13">
                  <c:v>7.9570372328294559</c:v>
                </c:pt>
                <c:pt idx="14">
                  <c:v>7.9570372328294559</c:v>
                </c:pt>
                <c:pt idx="15">
                  <c:v>7.9570372328294559</c:v>
                </c:pt>
                <c:pt idx="16">
                  <c:v>7.9570372328294559</c:v>
                </c:pt>
                <c:pt idx="17">
                  <c:v>7.9570372328294559</c:v>
                </c:pt>
                <c:pt idx="18">
                  <c:v>7.9570372328294559</c:v>
                </c:pt>
                <c:pt idx="19">
                  <c:v>7.9570372328294559</c:v>
                </c:pt>
                <c:pt idx="20">
                  <c:v>7.9570372328294559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B-4BBB-8223-C56766C4B67E}"/>
            </c:ext>
          </c:extLst>
        </c:ser>
        <c:ser>
          <c:idx val="2"/>
          <c:order val="2"/>
          <c:tx>
            <c:strRef>
              <c:f>'PG&amp;E Assessment'!$B$239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Assessment'!$C$239:$AY$239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6.4495298877442213</c:v>
                </c:pt>
                <c:pt idx="2">
                  <c:v>6.732213704444308</c:v>
                </c:pt>
                <c:pt idx="3">
                  <c:v>7.0148975211443947</c:v>
                </c:pt>
                <c:pt idx="4">
                  <c:v>7.2975813378444814</c:v>
                </c:pt>
                <c:pt idx="5">
                  <c:v>7.5802651545445698</c:v>
                </c:pt>
                <c:pt idx="6">
                  <c:v>7.8629489712446574</c:v>
                </c:pt>
                <c:pt idx="7">
                  <c:v>8.1456327879447432</c:v>
                </c:pt>
                <c:pt idx="8">
                  <c:v>8.428316604644829</c:v>
                </c:pt>
                <c:pt idx="9">
                  <c:v>8.7110004213449184</c:v>
                </c:pt>
                <c:pt idx="10">
                  <c:v>8.9936842380450042</c:v>
                </c:pt>
                <c:pt idx="11">
                  <c:v>8.9936842380450059</c:v>
                </c:pt>
                <c:pt idx="12">
                  <c:v>8.9936842380450059</c:v>
                </c:pt>
                <c:pt idx="13">
                  <c:v>8.9936842380450059</c:v>
                </c:pt>
                <c:pt idx="14">
                  <c:v>8.9936842380450059</c:v>
                </c:pt>
                <c:pt idx="15">
                  <c:v>8.9936842380450059</c:v>
                </c:pt>
                <c:pt idx="16">
                  <c:v>8.9936842380450059</c:v>
                </c:pt>
                <c:pt idx="17">
                  <c:v>8.9936842380450059</c:v>
                </c:pt>
                <c:pt idx="18">
                  <c:v>8.9936842380450059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B-4BBB-8223-C56766C4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8936"/>
        <c:axId val="1"/>
      </c:lineChart>
      <c:catAx>
        <c:axId val="18507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6956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78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Rate Increase Relative to Initial Rate</a:t>
            </a:r>
          </a:p>
        </c:rich>
      </c:tx>
      <c:layout>
        <c:manualLayout>
          <c:xMode val="edge"/>
          <c:yMode val="edge"/>
          <c:x val="0.3162251655629139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437086092715233E-2"/>
          <c:y val="0.11548913043478261"/>
          <c:w val="0.66804635761589404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Assessment'!$B$225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Assessment'!$C$225:$AY$225</c:f>
              <c:numCache>
                <c:formatCode>0.0%</c:formatCode>
                <c:ptCount val="49"/>
                <c:pt idx="0">
                  <c:v>0</c:v>
                </c:pt>
                <c:pt idx="1">
                  <c:v>2.8950377332076282E-2</c:v>
                </c:pt>
                <c:pt idx="2">
                  <c:v>5.7900754664152121E-2</c:v>
                </c:pt>
                <c:pt idx="3">
                  <c:v>8.6851131996227959E-2</c:v>
                </c:pt>
                <c:pt idx="4">
                  <c:v>0.11580150932830446</c:v>
                </c:pt>
                <c:pt idx="5">
                  <c:v>0.14475188666038075</c:v>
                </c:pt>
                <c:pt idx="6">
                  <c:v>0.17370226399245658</c:v>
                </c:pt>
                <c:pt idx="7">
                  <c:v>0.20265264132453287</c:v>
                </c:pt>
                <c:pt idx="8">
                  <c:v>0.23160301865660871</c:v>
                </c:pt>
                <c:pt idx="9">
                  <c:v>0.26055339598868521</c:v>
                </c:pt>
                <c:pt idx="10">
                  <c:v>0.28950377332076083</c:v>
                </c:pt>
                <c:pt idx="11">
                  <c:v>0.28950377332076105</c:v>
                </c:pt>
                <c:pt idx="12">
                  <c:v>0.28950377332076105</c:v>
                </c:pt>
                <c:pt idx="13">
                  <c:v>0.28950377332076105</c:v>
                </c:pt>
                <c:pt idx="14">
                  <c:v>0.28950377332076105</c:v>
                </c:pt>
                <c:pt idx="15">
                  <c:v>0.28950377332076105</c:v>
                </c:pt>
                <c:pt idx="16">
                  <c:v>0.28950377332076105</c:v>
                </c:pt>
                <c:pt idx="17">
                  <c:v>0.28950377332076105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A-4109-87BB-A410FF4BDB77}"/>
            </c:ext>
          </c:extLst>
        </c:ser>
        <c:ser>
          <c:idx val="1"/>
          <c:order val="1"/>
          <c:tx>
            <c:strRef>
              <c:f>'PG&amp;E Assessment'!$B$226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Assessment'!$C$226:$AY$226</c:f>
              <c:numCache>
                <c:formatCode>0%</c:formatCode>
                <c:ptCount val="49"/>
                <c:pt idx="0">
                  <c:v>0</c:v>
                </c:pt>
                <c:pt idx="1">
                  <c:v>0.15832098054667032</c:v>
                </c:pt>
                <c:pt idx="2">
                  <c:v>0.15832098054667032</c:v>
                </c:pt>
                <c:pt idx="3">
                  <c:v>0.15832098054667032</c:v>
                </c:pt>
                <c:pt idx="4">
                  <c:v>0.15832098054667032</c:v>
                </c:pt>
                <c:pt idx="5">
                  <c:v>0.15832098054667032</c:v>
                </c:pt>
                <c:pt idx="6">
                  <c:v>0.15832098054667032</c:v>
                </c:pt>
                <c:pt idx="7">
                  <c:v>0.15832098054667032</c:v>
                </c:pt>
                <c:pt idx="8">
                  <c:v>0.15832098054667032</c:v>
                </c:pt>
                <c:pt idx="9">
                  <c:v>0.15832098054667032</c:v>
                </c:pt>
                <c:pt idx="10">
                  <c:v>0.15832098054667032</c:v>
                </c:pt>
                <c:pt idx="11">
                  <c:v>0.15832098054667032</c:v>
                </c:pt>
                <c:pt idx="12">
                  <c:v>0.15832098054667032</c:v>
                </c:pt>
                <c:pt idx="13">
                  <c:v>0.15832098054667032</c:v>
                </c:pt>
                <c:pt idx="14">
                  <c:v>0.15832098054667032</c:v>
                </c:pt>
                <c:pt idx="15">
                  <c:v>0.15832098054667032</c:v>
                </c:pt>
                <c:pt idx="16">
                  <c:v>0.15832098054667032</c:v>
                </c:pt>
                <c:pt idx="17">
                  <c:v>0.15832098054667032</c:v>
                </c:pt>
                <c:pt idx="18">
                  <c:v>0.15832098054667032</c:v>
                </c:pt>
                <c:pt idx="19">
                  <c:v>0.15832098054667032</c:v>
                </c:pt>
                <c:pt idx="20">
                  <c:v>0.15832098054667032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A-4109-87BB-A410FF4B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4848"/>
        <c:axId val="1"/>
      </c:lineChart>
      <c:catAx>
        <c:axId val="18466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9238410596026496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Increase in Rates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994565217391304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7282608695652167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Rate Increase</a:t>
            </a:r>
          </a:p>
        </c:rich>
      </c:tx>
      <c:layout>
        <c:manualLayout>
          <c:xMode val="edge"/>
          <c:yMode val="edge"/>
          <c:x val="0.4072847682119205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456953642385E-2"/>
          <c:y val="0.11548913043478261"/>
          <c:w val="0.6746688741721854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Assessment'!$B$228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Assessment'!$C$228:$AY$228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98.916249999999778</c:v>
                </c:pt>
                <c:pt idx="3">
                  <c:v>148.37437499999928</c:v>
                </c:pt>
                <c:pt idx="4">
                  <c:v>197.83249999999992</c:v>
                </c:pt>
                <c:pt idx="5">
                  <c:v>247.2906250000002</c:v>
                </c:pt>
                <c:pt idx="6">
                  <c:v>296.74874999999975</c:v>
                </c:pt>
                <c:pt idx="7">
                  <c:v>346.20687499999997</c:v>
                </c:pt>
                <c:pt idx="8">
                  <c:v>395.66499999999951</c:v>
                </c:pt>
                <c:pt idx="9">
                  <c:v>445.12312500000013</c:v>
                </c:pt>
                <c:pt idx="10">
                  <c:v>494.58124999999933</c:v>
                </c:pt>
                <c:pt idx="11">
                  <c:v>494.58124999999961</c:v>
                </c:pt>
                <c:pt idx="12">
                  <c:v>494.58124999999961</c:v>
                </c:pt>
                <c:pt idx="13">
                  <c:v>494.58124999999961</c:v>
                </c:pt>
                <c:pt idx="14">
                  <c:v>494.58124999999961</c:v>
                </c:pt>
                <c:pt idx="15">
                  <c:v>494.58124999999961</c:v>
                </c:pt>
                <c:pt idx="16">
                  <c:v>494.58124999999961</c:v>
                </c:pt>
                <c:pt idx="17">
                  <c:v>494.58124999999961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2-4229-880C-725CB1CF2420}"/>
            </c:ext>
          </c:extLst>
        </c:ser>
        <c:ser>
          <c:idx val="1"/>
          <c:order val="1"/>
          <c:tx>
            <c:strRef>
              <c:f>'PG&amp;E Assessment'!$B$229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Assessment'!$C$229:$AY$229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313.21035383999174</c:v>
                </c:pt>
                <c:pt idx="2">
                  <c:v>313.21035383999174</c:v>
                </c:pt>
                <c:pt idx="3">
                  <c:v>313.21035383999174</c:v>
                </c:pt>
                <c:pt idx="4">
                  <c:v>313.21035383999174</c:v>
                </c:pt>
                <c:pt idx="5">
                  <c:v>313.21035383999174</c:v>
                </c:pt>
                <c:pt idx="6">
                  <c:v>313.21035383999174</c:v>
                </c:pt>
                <c:pt idx="7">
                  <c:v>313.21035383999174</c:v>
                </c:pt>
                <c:pt idx="8">
                  <c:v>313.21035383999174</c:v>
                </c:pt>
                <c:pt idx="9">
                  <c:v>313.21035383999174</c:v>
                </c:pt>
                <c:pt idx="10">
                  <c:v>313.21035383999174</c:v>
                </c:pt>
                <c:pt idx="11">
                  <c:v>313.21035383999174</c:v>
                </c:pt>
                <c:pt idx="12">
                  <c:v>313.21035383999174</c:v>
                </c:pt>
                <c:pt idx="13">
                  <c:v>313.21035383999174</c:v>
                </c:pt>
                <c:pt idx="14">
                  <c:v>313.21035383999174</c:v>
                </c:pt>
                <c:pt idx="15">
                  <c:v>313.21035383999174</c:v>
                </c:pt>
                <c:pt idx="16">
                  <c:v>313.21035383999174</c:v>
                </c:pt>
                <c:pt idx="17">
                  <c:v>313.21035383999174</c:v>
                </c:pt>
                <c:pt idx="18">
                  <c:v>313.21035383999174</c:v>
                </c:pt>
                <c:pt idx="19">
                  <c:v>313.21035383999174</c:v>
                </c:pt>
                <c:pt idx="20">
                  <c:v>313.21035383999174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2-4229-880C-725CB1CF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6160"/>
        <c:axId val="1"/>
      </c:lineChart>
      <c:catAx>
        <c:axId val="1846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907284768211925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 Increase ($million)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81793478260869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7282608695652167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Residential Rates</a:t>
            </a:r>
          </a:p>
        </c:rich>
      </c:tx>
      <c:layout>
        <c:manualLayout>
          <c:xMode val="edge"/>
          <c:yMode val="edge"/>
          <c:x val="0.432119205298013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Assessment'!$B$231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Assessment'!$C$231:$AY$231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11.903497032639375</c:v>
                </c:pt>
                <c:pt idx="2">
                  <c:v>12.128887428413684</c:v>
                </c:pt>
                <c:pt idx="3">
                  <c:v>12.35427782418799</c:v>
                </c:pt>
                <c:pt idx="4">
                  <c:v>12.579668219962306</c:v>
                </c:pt>
                <c:pt idx="5">
                  <c:v>12.805058615736616</c:v>
                </c:pt>
                <c:pt idx="6">
                  <c:v>13.030449011510928</c:v>
                </c:pt>
                <c:pt idx="7">
                  <c:v>13.255839407285238</c:v>
                </c:pt>
                <c:pt idx="8">
                  <c:v>13.481229803059547</c:v>
                </c:pt>
                <c:pt idx="9">
                  <c:v>13.706620198833861</c:v>
                </c:pt>
                <c:pt idx="10">
                  <c:v>13.932010594608169</c:v>
                </c:pt>
                <c:pt idx="11">
                  <c:v>13.932010594608169</c:v>
                </c:pt>
                <c:pt idx="12">
                  <c:v>13.932010594608169</c:v>
                </c:pt>
                <c:pt idx="13">
                  <c:v>13.932010594608169</c:v>
                </c:pt>
                <c:pt idx="14">
                  <c:v>13.932010594608169</c:v>
                </c:pt>
                <c:pt idx="15">
                  <c:v>13.932010594608169</c:v>
                </c:pt>
                <c:pt idx="16">
                  <c:v>13.932010594608169</c:v>
                </c:pt>
                <c:pt idx="17">
                  <c:v>13.932010594608169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D-4180-A5FC-B5F48F8DEF6D}"/>
            </c:ext>
          </c:extLst>
        </c:ser>
        <c:ser>
          <c:idx val="1"/>
          <c:order val="1"/>
          <c:tx>
            <c:strRef>
              <c:f>'PG&amp;E Assessment'!$B$232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Assessment'!$C$232:$AY$232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12.871567411388609</c:v>
                </c:pt>
                <c:pt idx="2">
                  <c:v>12.871567411388609</c:v>
                </c:pt>
                <c:pt idx="3">
                  <c:v>12.871567411388609</c:v>
                </c:pt>
                <c:pt idx="4">
                  <c:v>12.871567411388609</c:v>
                </c:pt>
                <c:pt idx="5">
                  <c:v>12.871567411388609</c:v>
                </c:pt>
                <c:pt idx="6">
                  <c:v>12.871567411388609</c:v>
                </c:pt>
                <c:pt idx="7">
                  <c:v>12.871567411388609</c:v>
                </c:pt>
                <c:pt idx="8">
                  <c:v>12.871567411388609</c:v>
                </c:pt>
                <c:pt idx="9">
                  <c:v>12.871567411388609</c:v>
                </c:pt>
                <c:pt idx="10">
                  <c:v>12.871567411388609</c:v>
                </c:pt>
                <c:pt idx="11">
                  <c:v>12.871567411388609</c:v>
                </c:pt>
                <c:pt idx="12">
                  <c:v>12.871567411388609</c:v>
                </c:pt>
                <c:pt idx="13">
                  <c:v>12.871567411388609</c:v>
                </c:pt>
                <c:pt idx="14">
                  <c:v>12.871567411388609</c:v>
                </c:pt>
                <c:pt idx="15">
                  <c:v>12.871567411388609</c:v>
                </c:pt>
                <c:pt idx="16">
                  <c:v>12.871567411388609</c:v>
                </c:pt>
                <c:pt idx="17">
                  <c:v>12.871567411388609</c:v>
                </c:pt>
                <c:pt idx="18">
                  <c:v>12.871567411388609</c:v>
                </c:pt>
                <c:pt idx="19">
                  <c:v>12.871567411388609</c:v>
                </c:pt>
                <c:pt idx="20">
                  <c:v>12.871567411388609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D-4180-A5FC-B5F48F8DEF6D}"/>
            </c:ext>
          </c:extLst>
        </c:ser>
        <c:ser>
          <c:idx val="2"/>
          <c:order val="2"/>
          <c:tx>
            <c:strRef>
              <c:f>'PG&amp;E Assessment'!$B$233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Assessment'!$C$233:$AY$233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11.866562514665121</c:v>
                </c:pt>
                <c:pt idx="2">
                  <c:v>12.055018392465179</c:v>
                </c:pt>
                <c:pt idx="3">
                  <c:v>12.243474270265239</c:v>
                </c:pt>
                <c:pt idx="4">
                  <c:v>12.431930148065295</c:v>
                </c:pt>
                <c:pt idx="5">
                  <c:v>12.620386025865352</c:v>
                </c:pt>
                <c:pt idx="6">
                  <c:v>12.80884190366541</c:v>
                </c:pt>
                <c:pt idx="7">
                  <c:v>12.99729778146547</c:v>
                </c:pt>
                <c:pt idx="8">
                  <c:v>13.185753659265528</c:v>
                </c:pt>
                <c:pt idx="9">
                  <c:v>13.374209537065587</c:v>
                </c:pt>
                <c:pt idx="10">
                  <c:v>13.562665414865643</c:v>
                </c:pt>
                <c:pt idx="11">
                  <c:v>13.562665414865643</c:v>
                </c:pt>
                <c:pt idx="12">
                  <c:v>13.562665414865643</c:v>
                </c:pt>
                <c:pt idx="13">
                  <c:v>13.562665414865643</c:v>
                </c:pt>
                <c:pt idx="14">
                  <c:v>13.562665414865643</c:v>
                </c:pt>
                <c:pt idx="15">
                  <c:v>13.562665414865643</c:v>
                </c:pt>
                <c:pt idx="16">
                  <c:v>13.562665414865643</c:v>
                </c:pt>
                <c:pt idx="17">
                  <c:v>13.562665414865643</c:v>
                </c:pt>
                <c:pt idx="18">
                  <c:v>13.562665414865643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D-4180-A5FC-B5F48F8D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59272"/>
        <c:axId val="1"/>
      </c:lineChart>
      <c:catAx>
        <c:axId val="18465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 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3831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59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Rates</a:t>
            </a:r>
          </a:p>
        </c:rich>
      </c:tx>
      <c:layout>
        <c:manualLayout>
          <c:xMode val="edge"/>
          <c:yMode val="edge"/>
          <c:x val="0.427980132450331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Assessment'!$B$234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Assessment'!$C$234:$AY$234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10.623153428969164</c:v>
                </c:pt>
                <c:pt idx="2">
                  <c:v>10.922044713719565</c:v>
                </c:pt>
                <c:pt idx="3">
                  <c:v>11.220935998469965</c:v>
                </c:pt>
                <c:pt idx="4">
                  <c:v>11.519827283220371</c:v>
                </c:pt>
                <c:pt idx="5">
                  <c:v>11.818718567970775</c:v>
                </c:pt>
                <c:pt idx="6">
                  <c:v>12.117609852721174</c:v>
                </c:pt>
                <c:pt idx="7">
                  <c:v>12.416501137471577</c:v>
                </c:pt>
                <c:pt idx="8">
                  <c:v>12.715392422221978</c:v>
                </c:pt>
                <c:pt idx="9">
                  <c:v>13.014283706972385</c:v>
                </c:pt>
                <c:pt idx="10">
                  <c:v>13.313174991722782</c:v>
                </c:pt>
                <c:pt idx="11">
                  <c:v>13.313174991722784</c:v>
                </c:pt>
                <c:pt idx="12">
                  <c:v>13.313174991722784</c:v>
                </c:pt>
                <c:pt idx="13">
                  <c:v>13.313174991722784</c:v>
                </c:pt>
                <c:pt idx="14">
                  <c:v>13.313174991722784</c:v>
                </c:pt>
                <c:pt idx="15">
                  <c:v>13.313174991722784</c:v>
                </c:pt>
                <c:pt idx="16">
                  <c:v>13.313174991722784</c:v>
                </c:pt>
                <c:pt idx="17">
                  <c:v>13.313174991722784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4-442F-B9C2-B6B4C6377733}"/>
            </c:ext>
          </c:extLst>
        </c:ser>
        <c:ser>
          <c:idx val="1"/>
          <c:order val="1"/>
          <c:tx>
            <c:strRef>
              <c:f>'PG&amp;E Assessment'!$B$235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Assessment'!$C$235:$AY$235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12.114453306004084</c:v>
                </c:pt>
                <c:pt idx="2">
                  <c:v>12.114453306004084</c:v>
                </c:pt>
                <c:pt idx="3">
                  <c:v>12.114453306004084</c:v>
                </c:pt>
                <c:pt idx="4">
                  <c:v>12.114453306004084</c:v>
                </c:pt>
                <c:pt idx="5">
                  <c:v>12.114453306004084</c:v>
                </c:pt>
                <c:pt idx="6">
                  <c:v>12.114453306004084</c:v>
                </c:pt>
                <c:pt idx="7">
                  <c:v>12.114453306004084</c:v>
                </c:pt>
                <c:pt idx="8">
                  <c:v>12.114453306004084</c:v>
                </c:pt>
                <c:pt idx="9">
                  <c:v>12.114453306004084</c:v>
                </c:pt>
                <c:pt idx="10">
                  <c:v>12.114453306004084</c:v>
                </c:pt>
                <c:pt idx="11">
                  <c:v>12.114453306004084</c:v>
                </c:pt>
                <c:pt idx="12">
                  <c:v>12.114453306004084</c:v>
                </c:pt>
                <c:pt idx="13">
                  <c:v>12.114453306004084</c:v>
                </c:pt>
                <c:pt idx="14">
                  <c:v>12.114453306004084</c:v>
                </c:pt>
                <c:pt idx="15">
                  <c:v>12.114453306004084</c:v>
                </c:pt>
                <c:pt idx="16">
                  <c:v>12.114453306004084</c:v>
                </c:pt>
                <c:pt idx="17">
                  <c:v>12.114453306004084</c:v>
                </c:pt>
                <c:pt idx="18">
                  <c:v>12.114453306004084</c:v>
                </c:pt>
                <c:pt idx="19">
                  <c:v>12.114453306004084</c:v>
                </c:pt>
                <c:pt idx="20">
                  <c:v>12.114453306004084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4-442F-B9C2-B6B4C6377733}"/>
            </c:ext>
          </c:extLst>
        </c:ser>
        <c:ser>
          <c:idx val="2"/>
          <c:order val="2"/>
          <c:tx>
            <c:strRef>
              <c:f>'PG&amp;E Assessment'!$B$236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Assessment'!$C$236:$AY$236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10.606945960918848</c:v>
                </c:pt>
                <c:pt idx="2">
                  <c:v>10.889629777618936</c:v>
                </c:pt>
                <c:pt idx="3">
                  <c:v>11.172313594319021</c:v>
                </c:pt>
                <c:pt idx="4">
                  <c:v>11.454997411019109</c:v>
                </c:pt>
                <c:pt idx="5">
                  <c:v>11.737681227719197</c:v>
                </c:pt>
                <c:pt idx="6">
                  <c:v>12.020365044419282</c:v>
                </c:pt>
                <c:pt idx="7">
                  <c:v>12.303048861119372</c:v>
                </c:pt>
                <c:pt idx="8">
                  <c:v>12.585732677819458</c:v>
                </c:pt>
                <c:pt idx="9">
                  <c:v>12.868416494519547</c:v>
                </c:pt>
                <c:pt idx="10">
                  <c:v>13.151100311219633</c:v>
                </c:pt>
                <c:pt idx="11">
                  <c:v>13.151100311219633</c:v>
                </c:pt>
                <c:pt idx="12">
                  <c:v>13.151100311219633</c:v>
                </c:pt>
                <c:pt idx="13">
                  <c:v>13.151100311219633</c:v>
                </c:pt>
                <c:pt idx="14">
                  <c:v>13.151100311219633</c:v>
                </c:pt>
                <c:pt idx="15">
                  <c:v>13.151100311219633</c:v>
                </c:pt>
                <c:pt idx="16">
                  <c:v>13.151100311219633</c:v>
                </c:pt>
                <c:pt idx="17">
                  <c:v>13.151100311219633</c:v>
                </c:pt>
                <c:pt idx="18">
                  <c:v>13.151100311219633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4-442F-B9C2-B6B4C637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5640"/>
        <c:axId val="1"/>
      </c:lineChart>
      <c:catAx>
        <c:axId val="18495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6956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55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3.2" x14ac:dyDescent="0.25"/>
  <cols>
    <col min="1" max="1" width="26.5546875" customWidth="1"/>
    <col min="2" max="2" width="10.6640625" customWidth="1"/>
    <col min="3" max="3" width="16.44140625" bestFit="1" customWidth="1"/>
    <col min="6" max="7" width="13.88671875" bestFit="1" customWidth="1"/>
  </cols>
  <sheetData>
    <row r="1" spans="1:4" x14ac:dyDescent="0.25">
      <c r="A1" t="s">
        <v>95</v>
      </c>
    </row>
    <row r="3" spans="1:4" x14ac:dyDescent="0.25">
      <c r="C3" t="s">
        <v>96</v>
      </c>
    </row>
    <row r="4" spans="1:4" x14ac:dyDescent="0.25">
      <c r="C4" t="s">
        <v>0</v>
      </c>
      <c r="D4" t="s">
        <v>1</v>
      </c>
    </row>
    <row r="6" spans="1:4" x14ac:dyDescent="0.25">
      <c r="A6" t="s">
        <v>2</v>
      </c>
      <c r="B6" t="s">
        <v>9</v>
      </c>
      <c r="C6">
        <v>715</v>
      </c>
      <c r="D6">
        <v>715</v>
      </c>
    </row>
    <row r="8" spans="1:4" x14ac:dyDescent="0.25">
      <c r="A8" t="s">
        <v>3</v>
      </c>
      <c r="B8" t="s">
        <v>10</v>
      </c>
      <c r="C8">
        <v>0.35</v>
      </c>
      <c r="D8">
        <v>0.35</v>
      </c>
    </row>
    <row r="9" spans="1:4" x14ac:dyDescent="0.25">
      <c r="A9" s="1" t="s">
        <v>4</v>
      </c>
    </row>
    <row r="10" spans="1:4" x14ac:dyDescent="0.25">
      <c r="A10" s="2" t="s">
        <v>5</v>
      </c>
      <c r="B10" t="s">
        <v>10</v>
      </c>
      <c r="C10">
        <v>7.5</v>
      </c>
      <c r="D10">
        <v>0</v>
      </c>
    </row>
    <row r="11" spans="1:4" x14ac:dyDescent="0.25">
      <c r="A11" s="2" t="s">
        <v>6</v>
      </c>
      <c r="B11" t="s">
        <v>10</v>
      </c>
      <c r="C11">
        <v>0.6</v>
      </c>
      <c r="D11">
        <v>0.75</v>
      </c>
    </row>
    <row r="12" spans="1:4" x14ac:dyDescent="0.25">
      <c r="A12" s="2" t="s">
        <v>7</v>
      </c>
      <c r="B12" t="s">
        <v>10</v>
      </c>
      <c r="C12">
        <v>0</v>
      </c>
      <c r="D12">
        <v>0</v>
      </c>
    </row>
    <row r="13" spans="1:4" x14ac:dyDescent="0.25">
      <c r="A13" s="1" t="s">
        <v>8</v>
      </c>
    </row>
    <row r="14" spans="1:4" x14ac:dyDescent="0.25">
      <c r="A14" s="2" t="s">
        <v>5</v>
      </c>
      <c r="B14" t="s">
        <v>11</v>
      </c>
      <c r="C14">
        <v>5.7500000000000002E-2</v>
      </c>
    </row>
    <row r="15" spans="1:4" x14ac:dyDescent="0.25">
      <c r="A15" s="2" t="s">
        <v>6</v>
      </c>
      <c r="B15" t="s">
        <v>11</v>
      </c>
      <c r="C15">
        <v>4.3610000000000003E-2</v>
      </c>
      <c r="D15">
        <v>5.3690000000000002E-2</v>
      </c>
    </row>
    <row r="16" spans="1:4" x14ac:dyDescent="0.25">
      <c r="A16" s="2" t="s">
        <v>7</v>
      </c>
      <c r="B16" t="s">
        <v>11</v>
      </c>
      <c r="C16">
        <v>4.0969999999999999E-2</v>
      </c>
      <c r="D16">
        <v>4.4200000000000003E-2</v>
      </c>
    </row>
    <row r="18" spans="1:13" x14ac:dyDescent="0.25">
      <c r="A18" t="s">
        <v>12</v>
      </c>
      <c r="C18">
        <v>6</v>
      </c>
      <c r="D18">
        <v>6</v>
      </c>
      <c r="G18" t="s">
        <v>47</v>
      </c>
    </row>
    <row r="20" spans="1:13" x14ac:dyDescent="0.25">
      <c r="A20" t="s">
        <v>13</v>
      </c>
      <c r="G20" t="s">
        <v>0</v>
      </c>
      <c r="H20" t="s">
        <v>1</v>
      </c>
      <c r="I20" t="s">
        <v>17</v>
      </c>
    </row>
    <row r="21" spans="1:13" x14ac:dyDescent="0.25">
      <c r="A21" s="2" t="s">
        <v>5</v>
      </c>
      <c r="C21" s="3">
        <v>0.8</v>
      </c>
      <c r="D21" s="3">
        <v>0.8</v>
      </c>
      <c r="F21" s="3" t="str">
        <f>A21</f>
        <v>Peak</v>
      </c>
      <c r="G21" s="5">
        <f>$C$25*C21*C28*$C$18</f>
        <v>928.80000000000007</v>
      </c>
      <c r="H21" s="5">
        <f>$D$25*D21*D28*$D$18</f>
        <v>0</v>
      </c>
      <c r="I21" s="17">
        <f>SUM(G21:H21)</f>
        <v>928.80000000000007</v>
      </c>
      <c r="J21" s="3"/>
      <c r="L21" s="3"/>
      <c r="M21" s="3"/>
    </row>
    <row r="22" spans="1:13" x14ac:dyDescent="0.25">
      <c r="A22" s="2" t="s">
        <v>6</v>
      </c>
      <c r="C22" s="3">
        <v>0.7</v>
      </c>
      <c r="D22" s="3">
        <v>0.7</v>
      </c>
      <c r="F22" s="3" t="str">
        <f>A22</f>
        <v>Part-Peak</v>
      </c>
      <c r="G22" s="5">
        <f>$C$25*C22*C29*$C$18</f>
        <v>948.14999999999986</v>
      </c>
      <c r="H22" s="5">
        <f>$D$25*D22*D29*$D$18</f>
        <v>1760.85</v>
      </c>
      <c r="I22" s="17">
        <f>SUM(G22:H22)</f>
        <v>2709</v>
      </c>
      <c r="J22" s="3"/>
      <c r="L22" s="3"/>
      <c r="M22" s="3"/>
    </row>
    <row r="23" spans="1:13" x14ac:dyDescent="0.25">
      <c r="A23" s="2" t="s">
        <v>7</v>
      </c>
      <c r="C23" s="3">
        <v>0.7</v>
      </c>
      <c r="D23" s="3">
        <v>0.7</v>
      </c>
      <c r="F23" s="3" t="str">
        <f>A23</f>
        <v>Off-Peak</v>
      </c>
      <c r="G23" s="5">
        <f>$C$25*C23*C30*$C$18</f>
        <v>2790.2699999999995</v>
      </c>
      <c r="H23" s="5">
        <f>$D$25*D23*D30*$D$18</f>
        <v>2790.2699999999995</v>
      </c>
      <c r="I23" s="17">
        <f>SUM(G23:H23)</f>
        <v>5580.5399999999991</v>
      </c>
      <c r="J23" s="3"/>
      <c r="L23" s="3"/>
      <c r="M23" s="3"/>
    </row>
    <row r="24" spans="1:13" x14ac:dyDescent="0.25">
      <c r="F24" t="s">
        <v>17</v>
      </c>
      <c r="G24" s="17">
        <f>SUM(G21:G23)</f>
        <v>4667.2199999999993</v>
      </c>
      <c r="H24" s="17">
        <f>SUM(H21:H23)</f>
        <v>4551.119999999999</v>
      </c>
      <c r="I24" s="17">
        <f>SUM(G24:H24)</f>
        <v>9218.3399999999983</v>
      </c>
    </row>
    <row r="25" spans="1:13" x14ac:dyDescent="0.25">
      <c r="A25" t="s">
        <v>14</v>
      </c>
      <c r="B25" t="s">
        <v>15</v>
      </c>
      <c r="C25">
        <v>1.5</v>
      </c>
      <c r="D25">
        <v>1.5</v>
      </c>
    </row>
    <row r="26" spans="1:13" x14ac:dyDescent="0.25">
      <c r="F26" t="s">
        <v>52</v>
      </c>
      <c r="G26" s="5">
        <f>16722/1151*1000</f>
        <v>14528.236316246743</v>
      </c>
      <c r="H26" t="s">
        <v>53</v>
      </c>
    </row>
    <row r="27" spans="1:13" x14ac:dyDescent="0.25">
      <c r="A27" t="s">
        <v>16</v>
      </c>
    </row>
    <row r="28" spans="1:13" x14ac:dyDescent="0.25">
      <c r="A28" s="2" t="s">
        <v>5</v>
      </c>
      <c r="C28">
        <f>6*4.3*5</f>
        <v>129</v>
      </c>
      <c r="D28">
        <v>0</v>
      </c>
    </row>
    <row r="29" spans="1:13" x14ac:dyDescent="0.25">
      <c r="A29" s="2" t="s">
        <v>6</v>
      </c>
      <c r="C29">
        <f>7*5*4.3</f>
        <v>150.5</v>
      </c>
      <c r="D29">
        <f>13*5*4.3</f>
        <v>279.5</v>
      </c>
    </row>
    <row r="30" spans="1:13" x14ac:dyDescent="0.25">
      <c r="A30" s="2" t="s">
        <v>7</v>
      </c>
      <c r="C30">
        <f>4.3*168-C29-C28</f>
        <v>442.9</v>
      </c>
      <c r="D30">
        <f>4.3*168-D29</f>
        <v>442.9</v>
      </c>
    </row>
    <row r="31" spans="1:13" x14ac:dyDescent="0.25">
      <c r="A31" s="2" t="s">
        <v>17</v>
      </c>
      <c r="C31">
        <f>SUM(C28:C30)</f>
        <v>722.4</v>
      </c>
      <c r="D31">
        <f>SUM(D28:D30)</f>
        <v>722.4</v>
      </c>
    </row>
    <row r="33" spans="1:13" x14ac:dyDescent="0.25">
      <c r="A33" t="s">
        <v>18</v>
      </c>
    </row>
    <row r="35" spans="1:13" x14ac:dyDescent="0.25">
      <c r="A35" t="s">
        <v>2</v>
      </c>
      <c r="B35" t="s">
        <v>19</v>
      </c>
      <c r="C35" s="9">
        <f>C6</f>
        <v>715</v>
      </c>
      <c r="D35" s="9">
        <f>D6</f>
        <v>715</v>
      </c>
      <c r="F35" s="9"/>
      <c r="G35" s="9"/>
      <c r="I35" s="9"/>
      <c r="J35" s="9"/>
      <c r="L35" s="9"/>
      <c r="M35" s="9"/>
    </row>
    <row r="36" spans="1:13" x14ac:dyDescent="0.25">
      <c r="C36" s="9"/>
      <c r="D36" s="9"/>
      <c r="F36" s="9"/>
      <c r="G36" s="9"/>
      <c r="I36" s="9"/>
      <c r="J36" s="9"/>
      <c r="L36" s="9"/>
      <c r="M36" s="9"/>
    </row>
    <row r="37" spans="1:13" x14ac:dyDescent="0.25">
      <c r="A37" t="s">
        <v>3</v>
      </c>
      <c r="B37" t="s">
        <v>19</v>
      </c>
      <c r="C37" s="9">
        <f>C8*C25*1000</f>
        <v>524.99999999999989</v>
      </c>
      <c r="D37" s="9">
        <f>D8*D25*1000</f>
        <v>524.99999999999989</v>
      </c>
      <c r="F37" s="9"/>
      <c r="G37" s="9"/>
      <c r="I37" s="9"/>
      <c r="J37" s="9"/>
      <c r="L37" s="9"/>
      <c r="M37" s="9"/>
    </row>
    <row r="38" spans="1:13" x14ac:dyDescent="0.25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5">
      <c r="A39" s="2" t="s">
        <v>5</v>
      </c>
      <c r="B39" t="s">
        <v>19</v>
      </c>
      <c r="C39" s="9">
        <f t="shared" ref="C39:D41" si="0">C10*C$25*1000</f>
        <v>11250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5">
      <c r="A40" s="2" t="s">
        <v>6</v>
      </c>
      <c r="B40" t="s">
        <v>19</v>
      </c>
      <c r="C40" s="9">
        <f t="shared" si="0"/>
        <v>899.99999999999989</v>
      </c>
      <c r="D40" s="9">
        <f t="shared" si="0"/>
        <v>1125</v>
      </c>
      <c r="F40" s="9"/>
      <c r="G40" s="9"/>
      <c r="I40" s="9"/>
      <c r="J40" s="9"/>
      <c r="L40" s="9"/>
      <c r="M40" s="9"/>
    </row>
    <row r="41" spans="1:13" x14ac:dyDescent="0.25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5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5">
      <c r="A43" s="2" t="s">
        <v>5</v>
      </c>
      <c r="B43" t="s">
        <v>19</v>
      </c>
      <c r="C43" s="9">
        <f t="shared" ref="C43:D45" si="1">C14*1000*C$25*C21*C28</f>
        <v>8901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5">
      <c r="A44" s="2" t="s">
        <v>6</v>
      </c>
      <c r="B44" t="s">
        <v>19</v>
      </c>
      <c r="C44" s="9">
        <f t="shared" si="1"/>
        <v>6891.4702499999994</v>
      </c>
      <c r="D44" s="9">
        <f t="shared" si="1"/>
        <v>15756.672750000002</v>
      </c>
      <c r="F44" s="9"/>
      <c r="G44" s="9"/>
      <c r="I44" s="9"/>
      <c r="J44" s="9"/>
      <c r="L44" s="9"/>
      <c r="M44" s="9"/>
    </row>
    <row r="45" spans="1:13" x14ac:dyDescent="0.25">
      <c r="A45" s="2" t="s">
        <v>7</v>
      </c>
      <c r="B45" t="s">
        <v>19</v>
      </c>
      <c r="C45" s="9">
        <f t="shared" si="1"/>
        <v>19052.893649999998</v>
      </c>
      <c r="D45" s="9">
        <f t="shared" si="1"/>
        <v>20554.989000000001</v>
      </c>
      <c r="F45" s="9"/>
      <c r="G45" s="9"/>
      <c r="I45" s="9"/>
      <c r="J45" s="9"/>
      <c r="L45" s="9"/>
      <c r="M45" s="9"/>
    </row>
    <row r="46" spans="1:13" x14ac:dyDescent="0.25">
      <c r="C46" s="9"/>
      <c r="D46" s="9"/>
      <c r="F46" s="9"/>
      <c r="G46" s="9"/>
      <c r="I46" s="9"/>
      <c r="J46" s="9"/>
      <c r="L46" s="9"/>
      <c r="M46" s="9"/>
    </row>
    <row r="47" spans="1:13" x14ac:dyDescent="0.25">
      <c r="A47" t="s">
        <v>17</v>
      </c>
      <c r="B47" t="s">
        <v>19</v>
      </c>
      <c r="C47" s="9">
        <f>SUM(C35:C45)</f>
        <v>48235.363899999997</v>
      </c>
      <c r="D47" s="9">
        <f>SUM(D35:D45)</f>
        <v>38676.661749999999</v>
      </c>
      <c r="F47" s="9"/>
      <c r="G47" s="9"/>
      <c r="I47" s="9"/>
      <c r="J47" s="9"/>
      <c r="L47" s="9"/>
      <c r="M47" s="9"/>
    </row>
    <row r="48" spans="1:13" x14ac:dyDescent="0.25">
      <c r="C48" s="10"/>
      <c r="D48" s="10"/>
      <c r="F48" s="10"/>
      <c r="G48" s="10"/>
      <c r="I48" s="10"/>
      <c r="J48" s="10"/>
      <c r="L48" s="10"/>
      <c r="M48" s="10"/>
    </row>
    <row r="49" spans="1:13" x14ac:dyDescent="0.25">
      <c r="A49" t="s">
        <v>20</v>
      </c>
      <c r="B49" t="s">
        <v>21</v>
      </c>
      <c r="C49" s="16">
        <f>C47/(C25*SUMPRODUCT(C21:C23,C28:C30))</f>
        <v>62.009543882653915</v>
      </c>
      <c r="D49" s="16">
        <f>D47/(D25*SUMPRODUCT(D21:D23,D28:D30))</f>
        <v>50.989640022675736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5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5">
      <c r="A51" t="s">
        <v>22</v>
      </c>
      <c r="B51" t="s">
        <v>21</v>
      </c>
      <c r="C51" s="7">
        <f>SUMPRODUCT(C49:D49,C$18:D$18)/12</f>
        <v>56.499591952664822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5">
      <c r="A53" t="s">
        <v>23</v>
      </c>
      <c r="B53" t="s">
        <v>21</v>
      </c>
      <c r="C53">
        <v>10</v>
      </c>
      <c r="D53">
        <v>10</v>
      </c>
    </row>
    <row r="55" spans="1:13" x14ac:dyDescent="0.25">
      <c r="A55" t="s">
        <v>24</v>
      </c>
      <c r="B55" t="s">
        <v>21</v>
      </c>
      <c r="C55" s="6">
        <f>C49+C53</f>
        <v>72.009543882653915</v>
      </c>
      <c r="D55" s="6">
        <f>D49+D53</f>
        <v>60.989640022675736</v>
      </c>
      <c r="F55" s="6"/>
      <c r="G55" s="6"/>
      <c r="I55" s="6"/>
      <c r="J55" s="6"/>
      <c r="L55" s="6"/>
      <c r="M55" s="6"/>
    </row>
    <row r="57" spans="1:13" x14ac:dyDescent="0.25">
      <c r="A57" t="s">
        <v>25</v>
      </c>
      <c r="B57" t="s">
        <v>21</v>
      </c>
      <c r="C57" s="7">
        <f>SUMPRODUCT(C55:D55,C$18:D$18)/12</f>
        <v>66.499591952664829</v>
      </c>
      <c r="D57" s="7"/>
      <c r="E57" s="7"/>
      <c r="F57" s="7"/>
      <c r="I57" s="7"/>
      <c r="J57" s="7"/>
      <c r="K57" s="7"/>
      <c r="L57" s="7"/>
    </row>
    <row r="61" spans="1:13" x14ac:dyDescent="0.25">
      <c r="A61" t="s">
        <v>30</v>
      </c>
      <c r="C61" s="6">
        <f>C55</f>
        <v>72.009543882653915</v>
      </c>
      <c r="D61" s="6">
        <f>D55</f>
        <v>60.989640022675736</v>
      </c>
      <c r="E61" s="6"/>
      <c r="I61" s="6"/>
      <c r="J61" s="6"/>
    </row>
    <row r="62" spans="1:13" x14ac:dyDescent="0.25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5">
      <c r="A63" t="s">
        <v>29</v>
      </c>
      <c r="C63" s="6">
        <f>C61-C62</f>
        <v>72.009543882653915</v>
      </c>
      <c r="D63" s="6">
        <f>D61-D62</f>
        <v>60.989640022675736</v>
      </c>
      <c r="I63" s="6"/>
      <c r="J63" s="6"/>
    </row>
    <row r="67" spans="6:256" x14ac:dyDescent="0.25">
      <c r="F67" s="6"/>
      <c r="G67" s="6"/>
      <c r="H67" s="6"/>
      <c r="I67" s="6"/>
      <c r="IV67" s="6">
        <f>IS61</f>
        <v>0</v>
      </c>
    </row>
    <row r="68" spans="6:256" x14ac:dyDescent="0.25">
      <c r="F68" s="6"/>
      <c r="G68" s="6"/>
      <c r="H68" s="6"/>
      <c r="I68" s="6"/>
    </row>
    <row r="69" spans="6:256" x14ac:dyDescent="0.25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3.2" x14ac:dyDescent="0.25"/>
  <cols>
    <col min="1" max="1" width="26.5546875" customWidth="1"/>
    <col min="2" max="2" width="10.6640625" customWidth="1"/>
    <col min="3" max="3" width="16.44140625" bestFit="1" customWidth="1"/>
    <col min="6" max="6" width="13.88671875" bestFit="1" customWidth="1"/>
  </cols>
  <sheetData>
    <row r="1" spans="1:4" x14ac:dyDescent="0.25">
      <c r="A1" t="s">
        <v>31</v>
      </c>
    </row>
    <row r="3" spans="1:4" x14ac:dyDescent="0.25">
      <c r="C3" t="s">
        <v>32</v>
      </c>
    </row>
    <row r="4" spans="1:4" x14ac:dyDescent="0.25">
      <c r="C4" t="s">
        <v>0</v>
      </c>
      <c r="D4" t="s">
        <v>1</v>
      </c>
    </row>
    <row r="6" spans="1:4" x14ac:dyDescent="0.25">
      <c r="A6" t="s">
        <v>2</v>
      </c>
      <c r="B6" t="s">
        <v>9</v>
      </c>
      <c r="C6">
        <v>75</v>
      </c>
      <c r="D6">
        <v>75</v>
      </c>
    </row>
    <row r="8" spans="1:4" x14ac:dyDescent="0.25">
      <c r="A8" t="s">
        <v>3</v>
      </c>
      <c r="B8" t="s">
        <v>10</v>
      </c>
      <c r="C8">
        <v>5.5</v>
      </c>
      <c r="D8">
        <v>1.65</v>
      </c>
    </row>
    <row r="9" spans="1:4" x14ac:dyDescent="0.25">
      <c r="A9" s="1" t="s">
        <v>4</v>
      </c>
    </row>
    <row r="10" spans="1:4" x14ac:dyDescent="0.25">
      <c r="A10" s="2" t="s">
        <v>5</v>
      </c>
      <c r="B10" t="s">
        <v>10</v>
      </c>
      <c r="C10">
        <v>0</v>
      </c>
      <c r="D10">
        <v>0</v>
      </c>
    </row>
    <row r="11" spans="1:4" x14ac:dyDescent="0.25">
      <c r="A11" s="2" t="s">
        <v>6</v>
      </c>
      <c r="B11" t="s">
        <v>10</v>
      </c>
      <c r="C11">
        <v>0</v>
      </c>
      <c r="D11">
        <v>0</v>
      </c>
    </row>
    <row r="12" spans="1:4" x14ac:dyDescent="0.25">
      <c r="A12" s="2" t="s">
        <v>7</v>
      </c>
      <c r="B12" t="s">
        <v>10</v>
      </c>
      <c r="C12">
        <v>0</v>
      </c>
      <c r="D12">
        <v>0</v>
      </c>
    </row>
    <row r="13" spans="1:4" x14ac:dyDescent="0.25">
      <c r="A13" s="1" t="s">
        <v>8</v>
      </c>
    </row>
    <row r="14" spans="1:4" x14ac:dyDescent="0.25">
      <c r="A14" s="2" t="s">
        <v>5</v>
      </c>
      <c r="B14" t="s">
        <v>11</v>
      </c>
      <c r="C14">
        <v>8.9149999999999993E-2</v>
      </c>
    </row>
    <row r="15" spans="1:4" x14ac:dyDescent="0.25">
      <c r="A15" s="2" t="s">
        <v>6</v>
      </c>
      <c r="B15" t="s">
        <v>11</v>
      </c>
      <c r="C15">
        <v>8.9149999999999993E-2</v>
      </c>
      <c r="D15">
        <v>7.2789999999999994E-2</v>
      </c>
    </row>
    <row r="16" spans="1:4" x14ac:dyDescent="0.25">
      <c r="A16" s="2" t="s">
        <v>7</v>
      </c>
      <c r="B16" t="s">
        <v>11</v>
      </c>
      <c r="C16">
        <v>8.9149999999999993E-2</v>
      </c>
      <c r="D16">
        <v>7.2789999999999994E-2</v>
      </c>
    </row>
    <row r="18" spans="1:13" x14ac:dyDescent="0.25">
      <c r="A18" t="s">
        <v>12</v>
      </c>
      <c r="C18">
        <v>6</v>
      </c>
      <c r="D18">
        <v>6</v>
      </c>
      <c r="G18" t="s">
        <v>47</v>
      </c>
    </row>
    <row r="20" spans="1:13" x14ac:dyDescent="0.25">
      <c r="A20" t="s">
        <v>13</v>
      </c>
      <c r="G20" t="s">
        <v>0</v>
      </c>
      <c r="H20" t="s">
        <v>1</v>
      </c>
      <c r="I20" t="s">
        <v>17</v>
      </c>
    </row>
    <row r="21" spans="1:13" x14ac:dyDescent="0.25">
      <c r="A21" s="2" t="s">
        <v>5</v>
      </c>
      <c r="C21" s="3">
        <v>0.7</v>
      </c>
      <c r="D21" s="3">
        <v>0.7</v>
      </c>
      <c r="F21" s="3" t="str">
        <f>A21</f>
        <v>Peak</v>
      </c>
      <c r="G21" s="5">
        <f>$C$25*C21*C28*$C$18</f>
        <v>54.179999999999993</v>
      </c>
      <c r="H21" s="5">
        <f>$D$25*D21*D28*$D$18</f>
        <v>0</v>
      </c>
      <c r="I21" s="17">
        <f>SUM(G21:H21)</f>
        <v>54.179999999999993</v>
      </c>
      <c r="J21" s="3"/>
      <c r="L21" s="3"/>
      <c r="M21" s="3"/>
    </row>
    <row r="22" spans="1:13" x14ac:dyDescent="0.25">
      <c r="A22" s="2" t="s">
        <v>6</v>
      </c>
      <c r="C22" s="3">
        <v>0.5</v>
      </c>
      <c r="D22" s="3">
        <v>0.5</v>
      </c>
      <c r="F22" s="3" t="str">
        <f>A22</f>
        <v>Part-Peak</v>
      </c>
      <c r="G22" s="5">
        <f>$C$25*C22*C29*$C$18</f>
        <v>58.050000000000004</v>
      </c>
      <c r="H22" s="5">
        <f>$D$25*D22*D29*$D$18</f>
        <v>83.850000000000009</v>
      </c>
      <c r="I22" s="17">
        <f>SUM(G22:H22)</f>
        <v>141.9</v>
      </c>
      <c r="J22" s="3"/>
      <c r="L22" s="3"/>
      <c r="M22" s="3"/>
    </row>
    <row r="23" spans="1:13" x14ac:dyDescent="0.25">
      <c r="A23" s="2" t="s">
        <v>7</v>
      </c>
      <c r="C23" s="3">
        <v>0.5</v>
      </c>
      <c r="D23" s="3">
        <v>0.5</v>
      </c>
      <c r="F23" s="3" t="str">
        <f>A23</f>
        <v>Off-Peak</v>
      </c>
      <c r="G23" s="5">
        <f>$C$25*C23*C30*$C$18</f>
        <v>119.97</v>
      </c>
      <c r="H23" s="5">
        <f>$D$25*D23*D30*$D$18</f>
        <v>132.87</v>
      </c>
      <c r="I23" s="17">
        <f>SUM(G23:H23)</f>
        <v>252.84</v>
      </c>
      <c r="J23" s="3"/>
      <c r="L23" s="3"/>
      <c r="M23" s="3"/>
    </row>
    <row r="24" spans="1:13" x14ac:dyDescent="0.25">
      <c r="F24" t="s">
        <v>17</v>
      </c>
      <c r="G24" s="17">
        <f>SUM(G21:G23)</f>
        <v>232.2</v>
      </c>
      <c r="H24" s="17">
        <f>SUM(H21:H23)</f>
        <v>216.72000000000003</v>
      </c>
      <c r="I24" s="17">
        <f>SUM(G24:H24)</f>
        <v>448.92</v>
      </c>
    </row>
    <row r="25" spans="1:13" x14ac:dyDescent="0.25">
      <c r="A25" t="s">
        <v>14</v>
      </c>
      <c r="B25" t="s">
        <v>15</v>
      </c>
      <c r="C25">
        <v>0.1</v>
      </c>
      <c r="D25">
        <v>0.1</v>
      </c>
    </row>
    <row r="27" spans="1:13" x14ac:dyDescent="0.25">
      <c r="A27" t="s">
        <v>16</v>
      </c>
      <c r="F27" t="s">
        <v>52</v>
      </c>
      <c r="G27" s="5">
        <f>30426000000/474710/1000</f>
        <v>64.093867835099317</v>
      </c>
      <c r="H27" t="s">
        <v>53</v>
      </c>
    </row>
    <row r="28" spans="1:13" x14ac:dyDescent="0.25">
      <c r="A28" s="2" t="s">
        <v>5</v>
      </c>
      <c r="C28">
        <f>6*4.3*5</f>
        <v>129</v>
      </c>
      <c r="D28">
        <v>0</v>
      </c>
    </row>
    <row r="29" spans="1:13" x14ac:dyDescent="0.25">
      <c r="A29" s="2" t="s">
        <v>6</v>
      </c>
      <c r="C29">
        <f>9*5*4.3</f>
        <v>193.5</v>
      </c>
      <c r="D29">
        <f>13*5*4.3</f>
        <v>279.5</v>
      </c>
    </row>
    <row r="30" spans="1:13" x14ac:dyDescent="0.25">
      <c r="A30" s="2" t="s">
        <v>7</v>
      </c>
      <c r="C30">
        <f>4.3*168-C29-C28</f>
        <v>399.9</v>
      </c>
      <c r="D30">
        <f>4.3*168-D29</f>
        <v>442.9</v>
      </c>
    </row>
    <row r="31" spans="1:13" x14ac:dyDescent="0.25">
      <c r="A31" s="2" t="s">
        <v>17</v>
      </c>
      <c r="C31">
        <f>SUM(C28:C30)</f>
        <v>722.4</v>
      </c>
      <c r="D31">
        <f>SUM(D28:D30)</f>
        <v>722.4</v>
      </c>
    </row>
    <row r="33" spans="1:13" x14ac:dyDescent="0.25">
      <c r="A33" t="s">
        <v>18</v>
      </c>
    </row>
    <row r="35" spans="1:13" x14ac:dyDescent="0.25">
      <c r="A35" t="s">
        <v>2</v>
      </c>
      <c r="B35" t="s">
        <v>19</v>
      </c>
      <c r="C35" s="9">
        <f>C6</f>
        <v>75</v>
      </c>
      <c r="D35" s="9">
        <f>D6</f>
        <v>75</v>
      </c>
      <c r="F35" s="9"/>
      <c r="G35" s="9"/>
      <c r="I35" s="9"/>
      <c r="J35" s="9"/>
      <c r="L35" s="9"/>
      <c r="M35" s="9"/>
    </row>
    <row r="36" spans="1:13" x14ac:dyDescent="0.25">
      <c r="C36" s="9"/>
      <c r="D36" s="9"/>
      <c r="F36" s="9"/>
      <c r="G36" s="9"/>
      <c r="I36" s="9"/>
      <c r="J36" s="9"/>
      <c r="L36" s="9"/>
      <c r="M36" s="9"/>
    </row>
    <row r="37" spans="1:13" x14ac:dyDescent="0.25">
      <c r="A37" t="s">
        <v>3</v>
      </c>
      <c r="B37" t="s">
        <v>19</v>
      </c>
      <c r="C37" s="9">
        <f>C8*C25*1000</f>
        <v>550</v>
      </c>
      <c r="D37" s="9">
        <f>D8*D25*1000</f>
        <v>165</v>
      </c>
      <c r="F37" s="9"/>
      <c r="G37" s="9"/>
      <c r="I37" s="9"/>
      <c r="J37" s="9"/>
      <c r="L37" s="9"/>
      <c r="M37" s="9"/>
    </row>
    <row r="38" spans="1:13" x14ac:dyDescent="0.25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5">
      <c r="A39" s="2" t="s">
        <v>5</v>
      </c>
      <c r="B39" t="s">
        <v>19</v>
      </c>
      <c r="C39" s="9">
        <f t="shared" ref="C39:D41" si="0">C10*C$25*1000</f>
        <v>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5">
      <c r="A40" s="2" t="s">
        <v>6</v>
      </c>
      <c r="B40" t="s">
        <v>19</v>
      </c>
      <c r="C40" s="9">
        <f t="shared" si="0"/>
        <v>0</v>
      </c>
      <c r="D40" s="9">
        <f t="shared" si="0"/>
        <v>0</v>
      </c>
      <c r="F40" s="9"/>
      <c r="G40" s="9"/>
      <c r="I40" s="9"/>
      <c r="J40" s="9"/>
      <c r="L40" s="9"/>
      <c r="M40" s="9"/>
    </row>
    <row r="41" spans="1:13" x14ac:dyDescent="0.25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5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5">
      <c r="A43" s="2" t="s">
        <v>5</v>
      </c>
      <c r="B43" t="s">
        <v>19</v>
      </c>
      <c r="C43" s="9">
        <f t="shared" ref="C43:D45" si="1">C14*1000*C$25*C21*C28</f>
        <v>805.02449999999988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5">
      <c r="A44" s="2" t="s">
        <v>6</v>
      </c>
      <c r="B44" t="s">
        <v>19</v>
      </c>
      <c r="C44" s="9">
        <f t="shared" si="1"/>
        <v>862.52624999999989</v>
      </c>
      <c r="D44" s="9">
        <f t="shared" si="1"/>
        <v>1017.2402499999999</v>
      </c>
      <c r="F44" s="9"/>
      <c r="G44" s="9"/>
      <c r="I44" s="9"/>
      <c r="J44" s="9"/>
      <c r="L44" s="9"/>
      <c r="M44" s="9"/>
    </row>
    <row r="45" spans="1:13" x14ac:dyDescent="0.25">
      <c r="A45" s="2" t="s">
        <v>7</v>
      </c>
      <c r="B45" t="s">
        <v>19</v>
      </c>
      <c r="C45" s="9">
        <f t="shared" si="1"/>
        <v>1782.5542499999997</v>
      </c>
      <c r="D45" s="9">
        <f t="shared" si="1"/>
        <v>1611.9345499999999</v>
      </c>
      <c r="F45" s="9"/>
      <c r="G45" s="9"/>
      <c r="I45" s="9"/>
      <c r="J45" s="9"/>
      <c r="L45" s="9"/>
      <c r="M45" s="9"/>
    </row>
    <row r="46" spans="1:13" x14ac:dyDescent="0.25">
      <c r="C46" s="9"/>
      <c r="D46" s="9"/>
      <c r="F46" s="9"/>
      <c r="G46" s="9"/>
      <c r="I46" s="9"/>
      <c r="J46" s="9"/>
      <c r="L46" s="9"/>
      <c r="M46" s="9"/>
    </row>
    <row r="47" spans="1:13" x14ac:dyDescent="0.25">
      <c r="A47" t="s">
        <v>17</v>
      </c>
      <c r="B47" t="s">
        <v>19</v>
      </c>
      <c r="C47" s="9">
        <f>SUM(C35:C45)</f>
        <v>4075.1049999999996</v>
      </c>
      <c r="D47" s="9">
        <f>SUM(D35:D45)</f>
        <v>2869.1747999999998</v>
      </c>
      <c r="F47" s="9"/>
      <c r="G47" s="9"/>
      <c r="I47" s="9"/>
      <c r="J47" s="9"/>
      <c r="L47" s="9"/>
      <c r="M47" s="9"/>
    </row>
    <row r="48" spans="1:13" x14ac:dyDescent="0.25">
      <c r="C48" s="10"/>
      <c r="D48" s="10"/>
      <c r="F48" s="10"/>
      <c r="G48" s="10"/>
      <c r="I48" s="10"/>
      <c r="J48" s="10"/>
      <c r="L48" s="10"/>
      <c r="M48" s="10"/>
    </row>
    <row r="49" spans="1:13" x14ac:dyDescent="0.25">
      <c r="A49" t="s">
        <v>20</v>
      </c>
      <c r="B49" t="s">
        <v>21</v>
      </c>
      <c r="C49" s="16">
        <f>C47/(C25*SUMPRODUCT(C21:C23,C28:C30))</f>
        <v>105.29987080103358</v>
      </c>
      <c r="D49" s="16">
        <f>D47/(D25*SUMPRODUCT(D21:D23,D28:D30))</f>
        <v>79.434518272425251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5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5">
      <c r="A51" t="s">
        <v>22</v>
      </c>
      <c r="B51" t="s">
        <v>21</v>
      </c>
      <c r="C51" s="7">
        <f>SUMPRODUCT(C49:D49,C$18:D$18)/12</f>
        <v>92.367194536729414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5">
      <c r="A53" t="s">
        <v>23</v>
      </c>
      <c r="B53" t="s">
        <v>21</v>
      </c>
      <c r="C53">
        <v>10</v>
      </c>
      <c r="D53">
        <v>10</v>
      </c>
    </row>
    <row r="55" spans="1:13" x14ac:dyDescent="0.25">
      <c r="A55" t="s">
        <v>24</v>
      </c>
      <c r="B55" t="s">
        <v>21</v>
      </c>
      <c r="C55" s="6">
        <f>C49+C53</f>
        <v>115.29987080103358</v>
      </c>
      <c r="D55" s="6">
        <f>D49+D53</f>
        <v>89.434518272425251</v>
      </c>
      <c r="F55" s="6"/>
      <c r="G55" s="6"/>
      <c r="I55" s="6"/>
      <c r="J55" s="6"/>
      <c r="L55" s="6"/>
      <c r="M55" s="6"/>
    </row>
    <row r="57" spans="1:13" x14ac:dyDescent="0.25">
      <c r="A57" t="s">
        <v>25</v>
      </c>
      <c r="B57" t="s">
        <v>21</v>
      </c>
      <c r="C57" s="7">
        <f>SUMPRODUCT(C55:D55,C$18:D$18)/12</f>
        <v>102.36719453672941</v>
      </c>
      <c r="D57" s="7"/>
      <c r="E57" s="7"/>
      <c r="F57" s="7"/>
      <c r="I57" s="7"/>
      <c r="J57" s="7"/>
      <c r="K57" s="7"/>
      <c r="L57" s="7"/>
    </row>
    <row r="61" spans="1:13" x14ac:dyDescent="0.25">
      <c r="A61" t="s">
        <v>30</v>
      </c>
      <c r="C61" s="6">
        <f>C55</f>
        <v>115.29987080103358</v>
      </c>
      <c r="D61" s="6">
        <f>D55</f>
        <v>89.434518272425251</v>
      </c>
      <c r="E61" s="6"/>
      <c r="I61" s="6"/>
      <c r="J61" s="6"/>
    </row>
    <row r="62" spans="1:13" x14ac:dyDescent="0.25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5">
      <c r="A63" t="s">
        <v>29</v>
      </c>
      <c r="C63" s="6">
        <f>C61-C62</f>
        <v>115.29987080103358</v>
      </c>
      <c r="D63" s="6">
        <f>D61-D62</f>
        <v>89.434518272425251</v>
      </c>
      <c r="I63" s="6"/>
      <c r="J63" s="6"/>
    </row>
    <row r="67" spans="6:256" x14ac:dyDescent="0.25">
      <c r="F67" s="6"/>
      <c r="G67" s="6"/>
      <c r="H67" s="6"/>
      <c r="I67" s="6"/>
      <c r="IV67" s="6">
        <f>IS61</f>
        <v>0</v>
      </c>
    </row>
    <row r="68" spans="6:256" x14ac:dyDescent="0.25">
      <c r="F68" s="6"/>
      <c r="G68" s="6"/>
      <c r="H68" s="6"/>
      <c r="I68" s="6"/>
    </row>
    <row r="69" spans="6:256" x14ac:dyDescent="0.25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opLeftCell="A151" workbookViewId="0">
      <selection activeCell="A182" sqref="A182"/>
    </sheetView>
  </sheetViews>
  <sheetFormatPr defaultRowHeight="13.2" x14ac:dyDescent="0.25"/>
  <cols>
    <col min="1" max="1" width="13.33203125" customWidth="1"/>
    <col min="2" max="2" width="19.109375" customWidth="1"/>
    <col min="3" max="4" width="11.44140625" bestFit="1" customWidth="1"/>
    <col min="5" max="5" width="10.33203125" bestFit="1" customWidth="1"/>
    <col min="6" max="8" width="9.33203125" bestFit="1" customWidth="1"/>
    <col min="9" max="9" width="14" bestFit="1" customWidth="1"/>
    <col min="10" max="10" width="9.33203125" bestFit="1" customWidth="1"/>
    <col min="11" max="11" width="9.44140625" bestFit="1" customWidth="1"/>
    <col min="12" max="13" width="9.33203125" bestFit="1" customWidth="1"/>
  </cols>
  <sheetData>
    <row r="1" spans="1:7" x14ac:dyDescent="0.25">
      <c r="A1" t="s">
        <v>97</v>
      </c>
    </row>
    <row r="2" spans="1:7" x14ac:dyDescent="0.25">
      <c r="B2" s="1" t="s">
        <v>40</v>
      </c>
    </row>
    <row r="3" spans="1:7" x14ac:dyDescent="0.25">
      <c r="B3" s="1"/>
    </row>
    <row r="4" spans="1:7" x14ac:dyDescent="0.25">
      <c r="B4" t="s">
        <v>34</v>
      </c>
      <c r="C4" t="s">
        <v>35</v>
      </c>
      <c r="D4" t="s">
        <v>36</v>
      </c>
    </row>
    <row r="5" spans="1:7" x14ac:dyDescent="0.25">
      <c r="B5" t="s">
        <v>33</v>
      </c>
      <c r="C5" s="4">
        <v>10.68</v>
      </c>
      <c r="D5" t="s">
        <v>37</v>
      </c>
    </row>
    <row r="6" spans="1:7" x14ac:dyDescent="0.25">
      <c r="B6" t="s">
        <v>38</v>
      </c>
      <c r="C6" s="4">
        <f>'A-10'!C51/10</f>
        <v>9.2367194536729418</v>
      </c>
      <c r="D6" t="s">
        <v>41</v>
      </c>
      <c r="G6" t="s">
        <v>149</v>
      </c>
    </row>
    <row r="7" spans="1:7" x14ac:dyDescent="0.25">
      <c r="B7" t="s">
        <v>39</v>
      </c>
      <c r="C7" s="4">
        <f>E20T!C51/10</f>
        <v>5.649959195266482</v>
      </c>
      <c r="D7" t="s">
        <v>42</v>
      </c>
      <c r="G7" t="s">
        <v>150</v>
      </c>
    </row>
    <row r="9" spans="1:7" x14ac:dyDescent="0.25">
      <c r="B9" s="1" t="s">
        <v>43</v>
      </c>
    </row>
    <row r="11" spans="1:7" x14ac:dyDescent="0.25">
      <c r="B11" t="s">
        <v>34</v>
      </c>
      <c r="C11" t="s">
        <v>35</v>
      </c>
    </row>
    <row r="12" spans="1:7" x14ac:dyDescent="0.25">
      <c r="B12" t="str">
        <f>B5</f>
        <v>Residential</v>
      </c>
      <c r="C12" s="6">
        <f>C5+1</f>
        <v>11.68</v>
      </c>
    </row>
    <row r="13" spans="1:7" x14ac:dyDescent="0.25">
      <c r="B13" t="str">
        <f>B6</f>
        <v>Medium Commercial</v>
      </c>
      <c r="C13" s="6">
        <f>C6+1</f>
        <v>10.236719453672942</v>
      </c>
    </row>
    <row r="14" spans="1:7" x14ac:dyDescent="0.25">
      <c r="B14" t="str">
        <f>B7</f>
        <v>Large Industrial</v>
      </c>
      <c r="C14" s="6">
        <f>C7+1</f>
        <v>6.649959195266482</v>
      </c>
    </row>
    <row r="15" spans="1:7" x14ac:dyDescent="0.25">
      <c r="C15" s="6"/>
    </row>
    <row r="16" spans="1:7" x14ac:dyDescent="0.25">
      <c r="B16" s="1" t="s">
        <v>58</v>
      </c>
      <c r="C16" s="6"/>
    </row>
    <row r="17" spans="2:12" x14ac:dyDescent="0.25">
      <c r="C17" s="6"/>
    </row>
    <row r="18" spans="2:12" x14ac:dyDescent="0.25">
      <c r="B18" t="s">
        <v>45</v>
      </c>
      <c r="C18" s="17">
        <v>5000</v>
      </c>
      <c r="D18" t="s">
        <v>61</v>
      </c>
    </row>
    <row r="19" spans="2:12" x14ac:dyDescent="0.25">
      <c r="B19" t="s">
        <v>59</v>
      </c>
      <c r="C19" s="6">
        <v>5</v>
      </c>
      <c r="D19" t="s">
        <v>62</v>
      </c>
    </row>
    <row r="20" spans="2:12" x14ac:dyDescent="0.25">
      <c r="B20" t="s">
        <v>60</v>
      </c>
      <c r="C20" s="3">
        <v>0.09</v>
      </c>
    </row>
    <row r="21" spans="2:12" x14ac:dyDescent="0.25">
      <c r="B21" t="s">
        <v>63</v>
      </c>
      <c r="C21" s="19">
        <f>-PMT(C20/4,C19*4,C18)*4</f>
        <v>1252.841415359967</v>
      </c>
      <c r="D21" t="s">
        <v>61</v>
      </c>
      <c r="E21" s="20"/>
    </row>
    <row r="22" spans="2:12" x14ac:dyDescent="0.25">
      <c r="C22" s="6"/>
    </row>
    <row r="24" spans="2:12" x14ac:dyDescent="0.25">
      <c r="B24" s="1" t="s">
        <v>44</v>
      </c>
    </row>
    <row r="26" spans="2:12" ht="39.6" x14ac:dyDescent="0.25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5">
      <c r="B27" t="s">
        <v>33</v>
      </c>
      <c r="C27" s="18" t="s">
        <v>49</v>
      </c>
      <c r="D27" s="5">
        <f>27739000000/4017428</f>
        <v>6904.6663686318707</v>
      </c>
      <c r="E27" t="s">
        <v>46</v>
      </c>
      <c r="I27" s="2" t="s">
        <v>49</v>
      </c>
      <c r="L27" s="5"/>
    </row>
    <row r="28" spans="2:12" x14ac:dyDescent="0.25">
      <c r="B28" t="s">
        <v>38</v>
      </c>
      <c r="C28" s="5">
        <f>MAX('A-10'!C25:D25)*1000</f>
        <v>100</v>
      </c>
      <c r="D28" s="5">
        <f>'A-10'!I24*1000</f>
        <v>448920</v>
      </c>
      <c r="E28" t="s">
        <v>51</v>
      </c>
      <c r="I28" s="12">
        <f>D28/C28/8760</f>
        <v>0.5124657534246575</v>
      </c>
      <c r="L28" s="5"/>
    </row>
    <row r="29" spans="2:12" x14ac:dyDescent="0.25">
      <c r="B29" t="s">
        <v>39</v>
      </c>
      <c r="C29" s="5">
        <f>MAX(E20T!C25:D25)*1000</f>
        <v>1500</v>
      </c>
      <c r="D29" s="5">
        <f>E20T!I24*1000</f>
        <v>9218339.9999999981</v>
      </c>
      <c r="E29" t="s">
        <v>51</v>
      </c>
      <c r="I29" s="12">
        <f>D29/C29/8760</f>
        <v>0.70154794520547925</v>
      </c>
      <c r="L29" s="5"/>
    </row>
    <row r="31" spans="2:12" ht="66" x14ac:dyDescent="0.25">
      <c r="B31" t="s">
        <v>34</v>
      </c>
      <c r="C31" s="11" t="s">
        <v>54</v>
      </c>
      <c r="D31" t="s">
        <v>36</v>
      </c>
    </row>
    <row r="32" spans="2:12" x14ac:dyDescent="0.25">
      <c r="B32" t="s">
        <v>33</v>
      </c>
      <c r="C32" s="17">
        <f>D27</f>
        <v>6904.6663686318707</v>
      </c>
      <c r="D32" t="s">
        <v>46</v>
      </c>
    </row>
    <row r="33" spans="2:8" x14ac:dyDescent="0.25">
      <c r="B33" t="s">
        <v>55</v>
      </c>
      <c r="C33" s="5">
        <f>'A-10'!G27*1000</f>
        <v>64093.867835099314</v>
      </c>
      <c r="D33" t="s">
        <v>46</v>
      </c>
    </row>
    <row r="34" spans="2:8" x14ac:dyDescent="0.25">
      <c r="B34" t="s">
        <v>56</v>
      </c>
      <c r="C34" s="5">
        <f>E20T!G26*1000</f>
        <v>14528236.316246742</v>
      </c>
      <c r="D34" t="s">
        <v>46</v>
      </c>
    </row>
    <row r="36" spans="2:8" x14ac:dyDescent="0.25">
      <c r="B36" s="1" t="s">
        <v>93</v>
      </c>
    </row>
    <row r="39" spans="2:8" ht="39.6" x14ac:dyDescent="0.25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5">
      <c r="B40" t="s">
        <v>33</v>
      </c>
      <c r="C40" s="5">
        <v>27739</v>
      </c>
      <c r="D40" t="s">
        <v>46</v>
      </c>
      <c r="H40" s="12">
        <f>C40/$C$44</f>
        <v>0.35010728259497664</v>
      </c>
    </row>
    <row r="41" spans="2:8" x14ac:dyDescent="0.25">
      <c r="B41" t="s">
        <v>55</v>
      </c>
      <c r="C41" s="5">
        <v>30426</v>
      </c>
      <c r="D41" t="s">
        <v>46</v>
      </c>
      <c r="H41" s="12">
        <f>C41/$C$44</f>
        <v>0.38402120408936008</v>
      </c>
    </row>
    <row r="42" spans="2:8" x14ac:dyDescent="0.25">
      <c r="B42" t="s">
        <v>56</v>
      </c>
      <c r="C42" s="5">
        <v>16722</v>
      </c>
      <c r="D42" t="s">
        <v>46</v>
      </c>
      <c r="H42" s="12">
        <f>C42/$C$44</f>
        <v>0.21105641802347597</v>
      </c>
    </row>
    <row r="43" spans="2:8" x14ac:dyDescent="0.25">
      <c r="B43" t="s">
        <v>57</v>
      </c>
      <c r="C43" s="5">
        <f>C44-SUM(C40:C42)</f>
        <v>4343</v>
      </c>
      <c r="D43" t="s">
        <v>46</v>
      </c>
      <c r="H43" s="12">
        <f>C43/$C$44</f>
        <v>5.4815095292187303E-2</v>
      </c>
    </row>
    <row r="44" spans="2:8" x14ac:dyDescent="0.25">
      <c r="B44" t="s">
        <v>17</v>
      </c>
      <c r="C44" s="5">
        <v>79230</v>
      </c>
      <c r="D44" t="s">
        <v>46</v>
      </c>
      <c r="H44" s="12">
        <f>C44/$C$44</f>
        <v>1</v>
      </c>
    </row>
    <row r="47" spans="2:8" x14ac:dyDescent="0.25">
      <c r="B47" s="1" t="s">
        <v>64</v>
      </c>
    </row>
    <row r="48" spans="2:8" x14ac:dyDescent="0.25">
      <c r="B48" t="s">
        <v>107</v>
      </c>
    </row>
    <row r="49" spans="2:4" ht="26.4" x14ac:dyDescent="0.25">
      <c r="B49" t="s">
        <v>34</v>
      </c>
      <c r="C49" s="11" t="s">
        <v>88</v>
      </c>
    </row>
    <row r="50" spans="2:4" x14ac:dyDescent="0.25">
      <c r="B50" t="s">
        <v>33</v>
      </c>
      <c r="C50" s="5">
        <v>2962</v>
      </c>
      <c r="D50" t="s">
        <v>46</v>
      </c>
    </row>
    <row r="51" spans="2:4" x14ac:dyDescent="0.25">
      <c r="B51" t="s">
        <v>55</v>
      </c>
      <c r="C51" s="5">
        <v>2837</v>
      </c>
      <c r="D51" t="s">
        <v>46</v>
      </c>
    </row>
    <row r="52" spans="2:4" x14ac:dyDescent="0.25">
      <c r="B52" t="s">
        <v>56</v>
      </c>
      <c r="C52" s="5">
        <v>864</v>
      </c>
      <c r="D52" t="s">
        <v>46</v>
      </c>
    </row>
    <row r="53" spans="2:4" x14ac:dyDescent="0.25">
      <c r="B53" t="s">
        <v>57</v>
      </c>
      <c r="C53" s="5">
        <f>C54-SUM(C50:C52)</f>
        <v>458</v>
      </c>
      <c r="D53" t="s">
        <v>46</v>
      </c>
    </row>
    <row r="54" spans="2:4" x14ac:dyDescent="0.25">
      <c r="B54" t="s">
        <v>17</v>
      </c>
      <c r="C54" s="5">
        <v>7121</v>
      </c>
      <c r="D54" t="s">
        <v>46</v>
      </c>
    </row>
    <row r="55" spans="2:4" x14ac:dyDescent="0.25">
      <c r="C55" s="5"/>
    </row>
    <row r="56" spans="2:4" x14ac:dyDescent="0.25">
      <c r="B56" t="s">
        <v>64</v>
      </c>
      <c r="C56" s="5"/>
    </row>
    <row r="57" spans="2:4" x14ac:dyDescent="0.25">
      <c r="B57" t="s">
        <v>106</v>
      </c>
      <c r="C57" s="5"/>
    </row>
    <row r="58" spans="2:4" ht="26.4" x14ac:dyDescent="0.25">
      <c r="B58" t="s">
        <v>34</v>
      </c>
      <c r="C58" s="11" t="s">
        <v>88</v>
      </c>
    </row>
    <row r="59" spans="2:4" x14ac:dyDescent="0.25">
      <c r="B59" t="s">
        <v>33</v>
      </c>
      <c r="C59" s="5">
        <f>C50+0.01*C40</f>
        <v>3239.39</v>
      </c>
    </row>
    <row r="60" spans="2:4" x14ac:dyDescent="0.25">
      <c r="B60" t="s">
        <v>55</v>
      </c>
      <c r="C60" s="5">
        <f>C51+0.01*C41</f>
        <v>3141.26</v>
      </c>
    </row>
    <row r="61" spans="2:4" x14ac:dyDescent="0.25">
      <c r="B61" t="s">
        <v>56</v>
      </c>
      <c r="C61" s="5">
        <f>C52+0.01*C42</f>
        <v>1031.22</v>
      </c>
    </row>
    <row r="62" spans="2:4" x14ac:dyDescent="0.25">
      <c r="B62" t="s">
        <v>57</v>
      </c>
      <c r="C62" s="5">
        <f>C53+0.01*C43</f>
        <v>501.43</v>
      </c>
    </row>
    <row r="63" spans="2:4" x14ac:dyDescent="0.25">
      <c r="B63" t="s">
        <v>17</v>
      </c>
      <c r="C63" s="5">
        <f>C54+0.01*C44</f>
        <v>7913.3</v>
      </c>
      <c r="D63" s="17"/>
    </row>
    <row r="64" spans="2:4" x14ac:dyDescent="0.25">
      <c r="C64" s="5"/>
    </row>
    <row r="65" spans="2:3" x14ac:dyDescent="0.25">
      <c r="C65" s="5"/>
    </row>
    <row r="68" spans="2:3" x14ac:dyDescent="0.25">
      <c r="B68" s="1" t="s">
        <v>87</v>
      </c>
    </row>
    <row r="69" spans="2:3" x14ac:dyDescent="0.25">
      <c r="B69" t="s">
        <v>90</v>
      </c>
    </row>
    <row r="71" spans="2:3" x14ac:dyDescent="0.25">
      <c r="B71" t="s">
        <v>34</v>
      </c>
      <c r="C71" t="s">
        <v>89</v>
      </c>
    </row>
    <row r="72" spans="2:3" x14ac:dyDescent="0.25">
      <c r="B72" t="s">
        <v>33</v>
      </c>
      <c r="C72" s="4">
        <f>C50/C40*100+1</f>
        <v>11.678106636865063</v>
      </c>
    </row>
    <row r="73" spans="2:3" x14ac:dyDescent="0.25">
      <c r="B73" t="s">
        <v>55</v>
      </c>
      <c r="C73" s="4">
        <f>C51/C41*100+1</f>
        <v>10.324262144218761</v>
      </c>
    </row>
    <row r="74" spans="2:3" x14ac:dyDescent="0.25">
      <c r="B74" t="s">
        <v>56</v>
      </c>
      <c r="C74" s="4">
        <f>C52/C42*100+1</f>
        <v>6.1668460710441337</v>
      </c>
    </row>
    <row r="75" spans="2:3" x14ac:dyDescent="0.25">
      <c r="B75" t="s">
        <v>57</v>
      </c>
      <c r="C75" s="4">
        <f>C53/C43*100+1</f>
        <v>11.545705733364034</v>
      </c>
    </row>
    <row r="76" spans="2:3" x14ac:dyDescent="0.25">
      <c r="B76" t="s">
        <v>17</v>
      </c>
      <c r="C76" s="4">
        <f>C54/C44*100+1</f>
        <v>9.9877571626908992</v>
      </c>
    </row>
    <row r="81" spans="2:51" x14ac:dyDescent="0.25">
      <c r="B81" s="1" t="s">
        <v>86</v>
      </c>
    </row>
    <row r="83" spans="2:51" x14ac:dyDescent="0.25">
      <c r="B83" t="s">
        <v>65</v>
      </c>
      <c r="E83" s="12">
        <f>1/3</f>
        <v>0.33333333333333331</v>
      </c>
    </row>
    <row r="84" spans="2:51" x14ac:dyDescent="0.25">
      <c r="B84" t="s">
        <v>68</v>
      </c>
      <c r="E84" s="15">
        <v>2.5000000000000001E-2</v>
      </c>
    </row>
    <row r="85" spans="2:51" x14ac:dyDescent="0.25">
      <c r="B85" t="s">
        <v>70</v>
      </c>
      <c r="E85" s="3">
        <f>C20</f>
        <v>0.09</v>
      </c>
    </row>
    <row r="86" spans="2:51" x14ac:dyDescent="0.25">
      <c r="B86" t="s">
        <v>85</v>
      </c>
      <c r="E86" s="3">
        <f>J146</f>
        <v>0.25</v>
      </c>
    </row>
    <row r="87" spans="2:51" x14ac:dyDescent="0.25">
      <c r="E87" s="3"/>
    </row>
    <row r="88" spans="2:51" x14ac:dyDescent="0.25">
      <c r="E88" s="3"/>
    </row>
    <row r="89" spans="2:51" x14ac:dyDescent="0.25">
      <c r="E89" s="3"/>
    </row>
    <row r="90" spans="2:51" x14ac:dyDescent="0.25">
      <c r="E90" s="3"/>
    </row>
    <row r="92" spans="2:51" x14ac:dyDescent="0.25">
      <c r="C92">
        <v>0</v>
      </c>
      <c r="D92">
        <v>1</v>
      </c>
      <c r="E92">
        <f>D92+1</f>
        <v>2</v>
      </c>
      <c r="F92">
        <f t="shared" ref="F92:O92" si="0">E92+1</f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ref="P92:AE92" si="1">O92+1</f>
        <v>13</v>
      </c>
      <c r="Q92">
        <f t="shared" si="1"/>
        <v>14</v>
      </c>
      <c r="R92">
        <f t="shared" si="1"/>
        <v>15</v>
      </c>
      <c r="S92">
        <f t="shared" si="1"/>
        <v>16</v>
      </c>
      <c r="T92">
        <f t="shared" si="1"/>
        <v>17</v>
      </c>
      <c r="U92">
        <f t="shared" si="1"/>
        <v>18</v>
      </c>
      <c r="V92">
        <f t="shared" si="1"/>
        <v>19</v>
      </c>
      <c r="W92">
        <f t="shared" si="1"/>
        <v>20</v>
      </c>
      <c r="X92">
        <f t="shared" si="1"/>
        <v>21</v>
      </c>
      <c r="Y92">
        <f t="shared" si="1"/>
        <v>22</v>
      </c>
      <c r="Z92">
        <f t="shared" si="1"/>
        <v>23</v>
      </c>
      <c r="AA92">
        <f t="shared" si="1"/>
        <v>24</v>
      </c>
      <c r="AB92">
        <f t="shared" si="1"/>
        <v>25</v>
      </c>
      <c r="AC92">
        <f t="shared" si="1"/>
        <v>26</v>
      </c>
      <c r="AD92">
        <f t="shared" si="1"/>
        <v>27</v>
      </c>
      <c r="AE92">
        <f t="shared" si="1"/>
        <v>28</v>
      </c>
      <c r="AF92">
        <f t="shared" ref="AF92:AY92" si="2">AE92+1</f>
        <v>29</v>
      </c>
      <c r="AG92">
        <f t="shared" si="2"/>
        <v>30</v>
      </c>
      <c r="AH92">
        <f t="shared" si="2"/>
        <v>31</v>
      </c>
      <c r="AI92">
        <f t="shared" si="2"/>
        <v>32</v>
      </c>
      <c r="AJ92">
        <f t="shared" si="2"/>
        <v>33</v>
      </c>
      <c r="AK92">
        <f t="shared" si="2"/>
        <v>34</v>
      </c>
      <c r="AL92">
        <f t="shared" si="2"/>
        <v>35</v>
      </c>
      <c r="AM92">
        <f t="shared" si="2"/>
        <v>36</v>
      </c>
      <c r="AN92">
        <f t="shared" si="2"/>
        <v>37</v>
      </c>
      <c r="AO92">
        <f t="shared" si="2"/>
        <v>38</v>
      </c>
      <c r="AP92">
        <f t="shared" si="2"/>
        <v>39</v>
      </c>
      <c r="AQ92">
        <f t="shared" si="2"/>
        <v>40</v>
      </c>
      <c r="AR92">
        <f t="shared" si="2"/>
        <v>41</v>
      </c>
      <c r="AS92">
        <f t="shared" si="2"/>
        <v>42</v>
      </c>
      <c r="AT92">
        <f t="shared" si="2"/>
        <v>43</v>
      </c>
      <c r="AU92">
        <f t="shared" si="2"/>
        <v>44</v>
      </c>
      <c r="AV92">
        <f t="shared" si="2"/>
        <v>45</v>
      </c>
      <c r="AW92">
        <f t="shared" si="2"/>
        <v>46</v>
      </c>
      <c r="AX92">
        <f t="shared" si="2"/>
        <v>47</v>
      </c>
      <c r="AY92">
        <f t="shared" si="2"/>
        <v>48</v>
      </c>
    </row>
    <row r="93" spans="2:51" x14ac:dyDescent="0.25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5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 t="shared" ref="H94:AD94" si="3">G94</f>
        <v>2002</v>
      </c>
      <c r="I94">
        <f t="shared" si="3"/>
        <v>2002</v>
      </c>
      <c r="J94">
        <f t="shared" si="3"/>
        <v>2002</v>
      </c>
      <c r="K94">
        <f>G94+1</f>
        <v>2003</v>
      </c>
      <c r="L94">
        <f t="shared" si="3"/>
        <v>2003</v>
      </c>
      <c r="M94">
        <f t="shared" si="3"/>
        <v>2003</v>
      </c>
      <c r="N94">
        <f t="shared" si="3"/>
        <v>2003</v>
      </c>
      <c r="O94">
        <f>K94+1</f>
        <v>2004</v>
      </c>
      <c r="P94">
        <f t="shared" si="3"/>
        <v>2004</v>
      </c>
      <c r="Q94">
        <f t="shared" si="3"/>
        <v>2004</v>
      </c>
      <c r="R94">
        <f t="shared" si="3"/>
        <v>2004</v>
      </c>
      <c r="S94">
        <f>O94+1</f>
        <v>2005</v>
      </c>
      <c r="T94">
        <f t="shared" si="3"/>
        <v>2005</v>
      </c>
      <c r="U94">
        <f t="shared" si="3"/>
        <v>2005</v>
      </c>
      <c r="V94">
        <f t="shared" si="3"/>
        <v>2005</v>
      </c>
      <c r="W94">
        <f>S94+1</f>
        <v>2006</v>
      </c>
      <c r="X94">
        <f t="shared" si="3"/>
        <v>2006</v>
      </c>
      <c r="Y94">
        <f t="shared" si="3"/>
        <v>2006</v>
      </c>
      <c r="Z94">
        <f t="shared" si="3"/>
        <v>2006</v>
      </c>
      <c r="AA94">
        <f>W94+1</f>
        <v>2007</v>
      </c>
      <c r="AB94">
        <f t="shared" si="3"/>
        <v>2007</v>
      </c>
      <c r="AC94">
        <f t="shared" si="3"/>
        <v>2007</v>
      </c>
      <c r="AD94">
        <f t="shared" si="3"/>
        <v>2007</v>
      </c>
      <c r="AE94">
        <f>AA94+1</f>
        <v>2008</v>
      </c>
      <c r="AF94">
        <f t="shared" ref="AF94:AW94" si="4">AB94+1</f>
        <v>2008</v>
      </c>
      <c r="AG94">
        <f t="shared" si="4"/>
        <v>2008</v>
      </c>
      <c r="AH94">
        <f t="shared" si="4"/>
        <v>2008</v>
      </c>
      <c r="AI94">
        <f t="shared" si="4"/>
        <v>2009</v>
      </c>
      <c r="AJ94">
        <f t="shared" si="4"/>
        <v>2009</v>
      </c>
      <c r="AK94">
        <f t="shared" si="4"/>
        <v>2009</v>
      </c>
      <c r="AL94">
        <f t="shared" si="4"/>
        <v>2009</v>
      </c>
      <c r="AM94">
        <f t="shared" si="4"/>
        <v>2010</v>
      </c>
      <c r="AN94">
        <f t="shared" si="4"/>
        <v>2010</v>
      </c>
      <c r="AO94">
        <f t="shared" si="4"/>
        <v>2010</v>
      </c>
      <c r="AP94">
        <f t="shared" si="4"/>
        <v>2010</v>
      </c>
      <c r="AQ94">
        <f t="shared" si="4"/>
        <v>2011</v>
      </c>
      <c r="AR94">
        <f t="shared" si="4"/>
        <v>2011</v>
      </c>
      <c r="AS94">
        <f t="shared" si="4"/>
        <v>2011</v>
      </c>
      <c r="AT94">
        <f t="shared" si="4"/>
        <v>2011</v>
      </c>
      <c r="AU94">
        <f t="shared" si="4"/>
        <v>2012</v>
      </c>
      <c r="AV94">
        <f t="shared" si="4"/>
        <v>2012</v>
      </c>
      <c r="AW94">
        <f t="shared" si="4"/>
        <v>2012</v>
      </c>
      <c r="AX94">
        <f>AT94+1</f>
        <v>2012</v>
      </c>
      <c r="AY94">
        <f>AU94+1</f>
        <v>2013</v>
      </c>
    </row>
    <row r="96" spans="2:51" x14ac:dyDescent="0.25">
      <c r="B96" t="s">
        <v>75</v>
      </c>
      <c r="D96" s="12">
        <v>1</v>
      </c>
      <c r="E96" s="12">
        <f>(1/(1+$E$85/4))^(E92-1)</f>
        <v>0.97799511002444994</v>
      </c>
      <c r="F96" s="12">
        <f t="shared" ref="F96:N96" si="5">(1/(1+$E$85/4))^(F92-1)</f>
        <v>0.95647443523173592</v>
      </c>
      <c r="G96" s="12">
        <f t="shared" si="5"/>
        <v>0.93542732052003519</v>
      </c>
      <c r="H96" s="12">
        <f t="shared" si="5"/>
        <v>0.91484334525186817</v>
      </c>
      <c r="I96" s="12">
        <f t="shared" si="5"/>
        <v>0.89471231809473661</v>
      </c>
      <c r="J96" s="12">
        <f t="shared" si="5"/>
        <v>0.87502427197529264</v>
      </c>
      <c r="K96" s="12">
        <f t="shared" si="5"/>
        <v>0.8557694591445405</v>
      </c>
      <c r="L96" s="12">
        <f t="shared" si="5"/>
        <v>0.83693834635162889</v>
      </c>
      <c r="M96" s="12">
        <f t="shared" si="5"/>
        <v>0.8185216101238425</v>
      </c>
      <c r="N96" s="12">
        <f t="shared" si="5"/>
        <v>0.80051013215045719</v>
      </c>
      <c r="O96" s="12">
        <f>(1/(1+$E$85/4))^(O92-1)</f>
        <v>0.78289499476817337</v>
      </c>
      <c r="P96" s="12">
        <f>(1/(1+$E$85/4))^(P92-1)</f>
        <v>0.76566747654589085</v>
      </c>
      <c r="Q96" s="12">
        <f>(1/(1+$E$85/4))^(Q92-1)</f>
        <v>0.74881904796664145</v>
      </c>
      <c r="R96" s="12">
        <f>(1/(1+$E$85/4))^(R92-1)</f>
        <v>0.73234136720453935</v>
      </c>
      <c r="S96" s="12">
        <f t="shared" ref="S96:AE96" si="6">(1/(1+$E$85/4))^(S92-1)</f>
        <v>0.7162262759946596</v>
      </c>
      <c r="T96" s="12">
        <f t="shared" si="6"/>
        <v>0.70046579559379918</v>
      </c>
      <c r="U96" s="12">
        <f t="shared" si="6"/>
        <v>0.68505212283012151</v>
      </c>
      <c r="V96" s="12">
        <f t="shared" si="6"/>
        <v>0.66997762623972767</v>
      </c>
      <c r="W96" s="12">
        <f t="shared" si="6"/>
        <v>0.65523484228824225</v>
      </c>
      <c r="X96" s="12">
        <f t="shared" si="6"/>
        <v>0.64081647167554256</v>
      </c>
      <c r="Y96" s="12">
        <f t="shared" si="6"/>
        <v>0.62671537572180203</v>
      </c>
      <c r="Z96" s="12">
        <f t="shared" si="6"/>
        <v>0.61292457283305823</v>
      </c>
      <c r="AA96" s="12">
        <f t="shared" si="6"/>
        <v>0.59943723504455582</v>
      </c>
      <c r="AB96" s="12">
        <f t="shared" si="6"/>
        <v>0.58624668464015239</v>
      </c>
      <c r="AC96" s="12">
        <f t="shared" si="6"/>
        <v>0.57334639084611483</v>
      </c>
      <c r="AD96" s="12">
        <f t="shared" si="6"/>
        <v>0.56072996659766727</v>
      </c>
      <c r="AE96" s="12">
        <f t="shared" si="6"/>
        <v>0.54839116537669186</v>
      </c>
      <c r="AF96" s="12">
        <f t="shared" ref="AF96:AW96" si="7">(1/(1+$E$85/4))^(AF92-1)</f>
        <v>0.53632387811901405</v>
      </c>
      <c r="AG96" s="12">
        <f t="shared" si="7"/>
        <v>0.52452213018974481</v>
      </c>
      <c r="AH96" s="12">
        <f t="shared" si="7"/>
        <v>0.51298007842517823</v>
      </c>
      <c r="AI96" s="12">
        <f t="shared" si="7"/>
        <v>0.50169200823978322</v>
      </c>
      <c r="AJ96" s="12">
        <f t="shared" si="7"/>
        <v>0.49065233079685405</v>
      </c>
      <c r="AK96" s="12">
        <f t="shared" si="7"/>
        <v>0.47985558024142211</v>
      </c>
      <c r="AL96" s="12">
        <f t="shared" si="7"/>
        <v>0.46929641099405583</v>
      </c>
      <c r="AM96" s="12">
        <f t="shared" si="7"/>
        <v>0.45896959510421115</v>
      </c>
      <c r="AN96" s="12">
        <f t="shared" si="7"/>
        <v>0.44887001966182016</v>
      </c>
      <c r="AO96" s="12">
        <f t="shared" si="7"/>
        <v>0.43899268426583882</v>
      </c>
      <c r="AP96" s="12">
        <f t="shared" si="7"/>
        <v>0.42933269854849765</v>
      </c>
      <c r="AQ96" s="12">
        <f t="shared" si="7"/>
        <v>0.41988527975403195</v>
      </c>
      <c r="AR96" s="12">
        <f t="shared" si="7"/>
        <v>0.41064575037069145</v>
      </c>
      <c r="AS96" s="12">
        <f t="shared" si="7"/>
        <v>0.4016095358148572</v>
      </c>
      <c r="AT96" s="12">
        <f t="shared" si="7"/>
        <v>0.39277216216611949</v>
      </c>
      <c r="AU96" s="12">
        <f t="shared" si="7"/>
        <v>0.3841292539521951</v>
      </c>
      <c r="AV96" s="12">
        <f t="shared" si="7"/>
        <v>0.37567653198258694</v>
      </c>
      <c r="AW96" s="12">
        <f t="shared" si="7"/>
        <v>0.3674098112299139</v>
      </c>
      <c r="AX96" s="12">
        <f>(1/(1+$E$85/4))^(AX92-1)</f>
        <v>0.359324998757862</v>
      </c>
      <c r="AY96" s="12">
        <f>(1/(1+$E$85/4))^(AY92-1)</f>
        <v>0.35141809169473059</v>
      </c>
    </row>
    <row r="97" spans="2:51" x14ac:dyDescent="0.25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5">
      <c r="B98" s="23" t="s">
        <v>144</v>
      </c>
    </row>
    <row r="99" spans="2:51" x14ac:dyDescent="0.25">
      <c r="B99" s="23"/>
    </row>
    <row r="100" spans="2:51" x14ac:dyDescent="0.25">
      <c r="B100" t="s">
        <v>67</v>
      </c>
      <c r="C100">
        <v>0</v>
      </c>
      <c r="D100" s="12">
        <f>D129/$C$63*4-1</f>
        <v>0.15832098054667032</v>
      </c>
      <c r="E100" s="12">
        <f t="shared" ref="E100:AY100" si="8">E129/$C$63*4-1</f>
        <v>0.15832098054667032</v>
      </c>
      <c r="F100" s="12">
        <f t="shared" si="8"/>
        <v>0.15832098054667032</v>
      </c>
      <c r="G100" s="12">
        <f t="shared" si="8"/>
        <v>0.15832098054667032</v>
      </c>
      <c r="H100" s="12">
        <f t="shared" si="8"/>
        <v>0.15832098054667032</v>
      </c>
      <c r="I100" s="12">
        <f t="shared" si="8"/>
        <v>0.15832098054667032</v>
      </c>
      <c r="J100" s="12">
        <f t="shared" si="8"/>
        <v>0.15832098054667032</v>
      </c>
      <c r="K100" s="12">
        <f t="shared" si="8"/>
        <v>0.15832098054667032</v>
      </c>
      <c r="L100" s="12">
        <f t="shared" si="8"/>
        <v>0.15832098054667032</v>
      </c>
      <c r="M100" s="12">
        <f t="shared" si="8"/>
        <v>0.15832098054667032</v>
      </c>
      <c r="N100" s="12">
        <f t="shared" si="8"/>
        <v>0.15832098054667032</v>
      </c>
      <c r="O100" s="12">
        <f t="shared" si="8"/>
        <v>0.15832098054667032</v>
      </c>
      <c r="P100" s="12">
        <f t="shared" si="8"/>
        <v>0.15832098054667032</v>
      </c>
      <c r="Q100" s="12">
        <f t="shared" si="8"/>
        <v>0.15832098054667032</v>
      </c>
      <c r="R100" s="12">
        <f t="shared" si="8"/>
        <v>0.15832098054667032</v>
      </c>
      <c r="S100" s="12">
        <f t="shared" si="8"/>
        <v>0.15832098054667032</v>
      </c>
      <c r="T100" s="12">
        <f t="shared" si="8"/>
        <v>0.15832098054667032</v>
      </c>
      <c r="U100" s="12">
        <f t="shared" si="8"/>
        <v>0.15832098054667032</v>
      </c>
      <c r="V100" s="12">
        <f t="shared" si="8"/>
        <v>0.15832098054667032</v>
      </c>
      <c r="W100" s="12">
        <f t="shared" si="8"/>
        <v>0.15832098054667032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12">
        <f t="shared" si="8"/>
        <v>0</v>
      </c>
      <c r="AH100" s="12">
        <f t="shared" si="8"/>
        <v>0</v>
      </c>
      <c r="AI100" s="12">
        <f t="shared" si="8"/>
        <v>0</v>
      </c>
      <c r="AJ100" s="12">
        <f t="shared" si="8"/>
        <v>0</v>
      </c>
      <c r="AK100" s="12">
        <f t="shared" si="8"/>
        <v>0</v>
      </c>
      <c r="AL100" s="12">
        <f t="shared" si="8"/>
        <v>0</v>
      </c>
      <c r="AM100" s="12">
        <f t="shared" si="8"/>
        <v>0</v>
      </c>
      <c r="AN100" s="12">
        <f t="shared" si="8"/>
        <v>0</v>
      </c>
      <c r="AO100" s="12">
        <f t="shared" si="8"/>
        <v>0</v>
      </c>
      <c r="AP100" s="12">
        <f t="shared" si="8"/>
        <v>0</v>
      </c>
      <c r="AQ100" s="12">
        <f t="shared" si="8"/>
        <v>0</v>
      </c>
      <c r="AR100" s="12">
        <f t="shared" si="8"/>
        <v>0</v>
      </c>
      <c r="AS100" s="12">
        <f t="shared" si="8"/>
        <v>0</v>
      </c>
      <c r="AT100" s="12">
        <f t="shared" si="8"/>
        <v>0</v>
      </c>
      <c r="AU100" s="12">
        <f t="shared" si="8"/>
        <v>0</v>
      </c>
      <c r="AV100" s="12">
        <f t="shared" si="8"/>
        <v>0</v>
      </c>
      <c r="AW100" s="12">
        <f t="shared" si="8"/>
        <v>0</v>
      </c>
      <c r="AX100" s="12">
        <f t="shared" si="8"/>
        <v>0</v>
      </c>
      <c r="AY100" s="12">
        <f t="shared" si="8"/>
        <v>0</v>
      </c>
    </row>
    <row r="101" spans="2:51" x14ac:dyDescent="0.25">
      <c r="B101" t="s">
        <v>99</v>
      </c>
      <c r="C101">
        <v>0</v>
      </c>
      <c r="D101" s="6">
        <f t="shared" ref="D101:AY101" si="9">D118*1000000*100/($F$111/4*1000000)</f>
        <v>1.7901911617853217</v>
      </c>
      <c r="E101" s="6">
        <f t="shared" si="9"/>
        <v>1.7901911617853217</v>
      </c>
      <c r="F101" s="6">
        <f t="shared" si="9"/>
        <v>1.7901911617853217</v>
      </c>
      <c r="G101" s="6">
        <f t="shared" si="9"/>
        <v>1.7901911617853217</v>
      </c>
      <c r="H101" s="6">
        <f t="shared" si="9"/>
        <v>1.7901911617853217</v>
      </c>
      <c r="I101" s="6">
        <f t="shared" si="9"/>
        <v>1.7901911617853217</v>
      </c>
      <c r="J101" s="6">
        <f t="shared" si="9"/>
        <v>1.7901911617853217</v>
      </c>
      <c r="K101" s="6">
        <f t="shared" si="9"/>
        <v>1.7901911617853217</v>
      </c>
      <c r="L101" s="6">
        <f t="shared" si="9"/>
        <v>1.7901911617853217</v>
      </c>
      <c r="M101" s="6">
        <f t="shared" si="9"/>
        <v>1.7901911617853217</v>
      </c>
      <c r="N101" s="6">
        <f t="shared" si="9"/>
        <v>1.7901911617853217</v>
      </c>
      <c r="O101" s="6">
        <f t="shared" si="9"/>
        <v>1.7901911617853217</v>
      </c>
      <c r="P101" s="6">
        <f t="shared" si="9"/>
        <v>1.7901911617853217</v>
      </c>
      <c r="Q101" s="6">
        <f t="shared" si="9"/>
        <v>1.7901911617853217</v>
      </c>
      <c r="R101" s="6">
        <f t="shared" si="9"/>
        <v>1.7901911617853217</v>
      </c>
      <c r="S101" s="6">
        <f t="shared" si="9"/>
        <v>1.7901911617853217</v>
      </c>
      <c r="T101" s="6">
        <f t="shared" si="9"/>
        <v>1.7901911617853217</v>
      </c>
      <c r="U101" s="6">
        <f t="shared" si="9"/>
        <v>1.7901911617853217</v>
      </c>
      <c r="V101" s="6">
        <f t="shared" si="9"/>
        <v>1.7901911617853217</v>
      </c>
      <c r="W101" s="6">
        <f t="shared" si="9"/>
        <v>1.7901911617853217</v>
      </c>
      <c r="X101" s="6">
        <f t="shared" si="9"/>
        <v>0</v>
      </c>
      <c r="Y101" s="6">
        <f t="shared" si="9"/>
        <v>0</v>
      </c>
      <c r="Z101" s="6">
        <f t="shared" si="9"/>
        <v>0</v>
      </c>
      <c r="AA101" s="6">
        <f t="shared" si="9"/>
        <v>0</v>
      </c>
      <c r="AB101" s="6">
        <f t="shared" si="9"/>
        <v>0</v>
      </c>
      <c r="AC101" s="6">
        <f t="shared" si="9"/>
        <v>0</v>
      </c>
      <c r="AD101" s="6">
        <f t="shared" si="9"/>
        <v>0</v>
      </c>
      <c r="AE101" s="6">
        <f t="shared" si="9"/>
        <v>0</v>
      </c>
      <c r="AF101" s="6">
        <f t="shared" si="9"/>
        <v>0</v>
      </c>
      <c r="AG101" s="6">
        <f t="shared" si="9"/>
        <v>0</v>
      </c>
      <c r="AH101" s="6">
        <f t="shared" si="9"/>
        <v>0</v>
      </c>
      <c r="AI101" s="6">
        <f t="shared" si="9"/>
        <v>0</v>
      </c>
      <c r="AJ101" s="6">
        <f t="shared" si="9"/>
        <v>0</v>
      </c>
      <c r="AK101" s="6">
        <f t="shared" si="9"/>
        <v>0</v>
      </c>
      <c r="AL101" s="6">
        <f t="shared" si="9"/>
        <v>0</v>
      </c>
      <c r="AM101" s="6">
        <f t="shared" si="9"/>
        <v>0</v>
      </c>
      <c r="AN101" s="6">
        <f t="shared" si="9"/>
        <v>0</v>
      </c>
      <c r="AO101" s="6">
        <f t="shared" si="9"/>
        <v>0</v>
      </c>
      <c r="AP101" s="6">
        <f t="shared" si="9"/>
        <v>0</v>
      </c>
      <c r="AQ101" s="6">
        <f t="shared" si="9"/>
        <v>0</v>
      </c>
      <c r="AR101" s="6">
        <f t="shared" si="9"/>
        <v>0</v>
      </c>
      <c r="AS101" s="6">
        <f t="shared" si="9"/>
        <v>0</v>
      </c>
      <c r="AT101" s="6">
        <f t="shared" si="9"/>
        <v>0</v>
      </c>
      <c r="AU101" s="6">
        <f t="shared" si="9"/>
        <v>0</v>
      </c>
      <c r="AV101" s="6">
        <f t="shared" si="9"/>
        <v>0</v>
      </c>
      <c r="AW101" s="6">
        <f t="shared" si="9"/>
        <v>0</v>
      </c>
      <c r="AX101" s="6">
        <f t="shared" si="9"/>
        <v>0</v>
      </c>
      <c r="AY101" s="6">
        <f t="shared" si="9"/>
        <v>0</v>
      </c>
    </row>
    <row r="102" spans="2:51" x14ac:dyDescent="0.25">
      <c r="B102" t="s">
        <v>100</v>
      </c>
      <c r="C102">
        <v>0</v>
      </c>
      <c r="D102" s="12">
        <f>D129/($C$63/4)-1</f>
        <v>0.15832098054667032</v>
      </c>
      <c r="E102" s="12">
        <f t="shared" ref="E102:AY102" si="10">E129/($C$63/4)-1</f>
        <v>0.15832098054667032</v>
      </c>
      <c r="F102" s="12">
        <f t="shared" si="10"/>
        <v>0.15832098054667032</v>
      </c>
      <c r="G102" s="12">
        <f t="shared" si="10"/>
        <v>0.15832098054667032</v>
      </c>
      <c r="H102" s="12">
        <f t="shared" si="10"/>
        <v>0.15832098054667032</v>
      </c>
      <c r="I102" s="12">
        <f t="shared" si="10"/>
        <v>0.15832098054667032</v>
      </c>
      <c r="J102" s="12">
        <f t="shared" si="10"/>
        <v>0.15832098054667032</v>
      </c>
      <c r="K102" s="12">
        <f t="shared" si="10"/>
        <v>0.15832098054667032</v>
      </c>
      <c r="L102" s="12">
        <f t="shared" si="10"/>
        <v>0.15832098054667032</v>
      </c>
      <c r="M102" s="12">
        <f t="shared" si="10"/>
        <v>0.15832098054667032</v>
      </c>
      <c r="N102" s="12">
        <f t="shared" si="10"/>
        <v>0.15832098054667032</v>
      </c>
      <c r="O102" s="12">
        <f t="shared" si="10"/>
        <v>0.15832098054667032</v>
      </c>
      <c r="P102" s="12">
        <f t="shared" si="10"/>
        <v>0.15832098054667032</v>
      </c>
      <c r="Q102" s="12">
        <f t="shared" si="10"/>
        <v>0.15832098054667032</v>
      </c>
      <c r="R102" s="12">
        <f t="shared" si="10"/>
        <v>0.15832098054667032</v>
      </c>
      <c r="S102" s="12">
        <f t="shared" si="10"/>
        <v>0.15832098054667032</v>
      </c>
      <c r="T102" s="12">
        <f t="shared" si="10"/>
        <v>0.15832098054667032</v>
      </c>
      <c r="U102" s="12">
        <f t="shared" si="10"/>
        <v>0.15832098054667032</v>
      </c>
      <c r="V102" s="12">
        <f t="shared" si="10"/>
        <v>0.15832098054667032</v>
      </c>
      <c r="W102" s="12">
        <f t="shared" si="10"/>
        <v>0.15832098054667032</v>
      </c>
      <c r="X102" s="12">
        <f t="shared" si="10"/>
        <v>0</v>
      </c>
      <c r="Y102" s="12">
        <f t="shared" si="10"/>
        <v>0</v>
      </c>
      <c r="Z102" s="12">
        <f t="shared" si="10"/>
        <v>0</v>
      </c>
      <c r="AA102" s="12">
        <f t="shared" si="10"/>
        <v>0</v>
      </c>
      <c r="AB102" s="12">
        <f t="shared" si="10"/>
        <v>0</v>
      </c>
      <c r="AC102" s="12">
        <f t="shared" si="10"/>
        <v>0</v>
      </c>
      <c r="AD102" s="12">
        <f t="shared" si="10"/>
        <v>0</v>
      </c>
      <c r="AE102" s="12">
        <f t="shared" si="10"/>
        <v>0</v>
      </c>
      <c r="AF102" s="12">
        <f t="shared" si="10"/>
        <v>0</v>
      </c>
      <c r="AG102" s="12">
        <f t="shared" si="10"/>
        <v>0</v>
      </c>
      <c r="AH102" s="12">
        <f t="shared" si="10"/>
        <v>0</v>
      </c>
      <c r="AI102" s="12">
        <f t="shared" si="10"/>
        <v>0</v>
      </c>
      <c r="AJ102" s="12">
        <f t="shared" si="10"/>
        <v>0</v>
      </c>
      <c r="AK102" s="12">
        <f t="shared" si="10"/>
        <v>0</v>
      </c>
      <c r="AL102" s="12">
        <f t="shared" si="10"/>
        <v>0</v>
      </c>
      <c r="AM102" s="12">
        <f t="shared" si="10"/>
        <v>0</v>
      </c>
      <c r="AN102" s="12">
        <f t="shared" si="10"/>
        <v>0</v>
      </c>
      <c r="AO102" s="12">
        <f t="shared" si="10"/>
        <v>0</v>
      </c>
      <c r="AP102" s="12">
        <f t="shared" si="10"/>
        <v>0</v>
      </c>
      <c r="AQ102" s="12">
        <f t="shared" si="10"/>
        <v>0</v>
      </c>
      <c r="AR102" s="12">
        <f t="shared" si="10"/>
        <v>0</v>
      </c>
      <c r="AS102" s="12">
        <f t="shared" si="10"/>
        <v>0</v>
      </c>
      <c r="AT102" s="12">
        <f t="shared" si="10"/>
        <v>0</v>
      </c>
      <c r="AU102" s="12">
        <f t="shared" si="10"/>
        <v>0</v>
      </c>
      <c r="AV102" s="12">
        <f t="shared" si="10"/>
        <v>0</v>
      </c>
      <c r="AW102" s="12">
        <f t="shared" si="10"/>
        <v>0</v>
      </c>
      <c r="AX102" s="12">
        <f t="shared" si="10"/>
        <v>0</v>
      </c>
      <c r="AY102" s="12">
        <f t="shared" si="10"/>
        <v>0</v>
      </c>
    </row>
    <row r="103" spans="2:51" x14ac:dyDescent="0.25">
      <c r="B103" t="s">
        <v>104</v>
      </c>
      <c r="C103">
        <v>0</v>
      </c>
      <c r="D103" s="17">
        <f>D118</f>
        <v>313.21035383999174</v>
      </c>
      <c r="E103" s="17">
        <f t="shared" ref="E103:AY103" si="11">E118</f>
        <v>313.21035383999174</v>
      </c>
      <c r="F103" s="17">
        <f t="shared" si="11"/>
        <v>313.21035383999174</v>
      </c>
      <c r="G103" s="17">
        <f t="shared" si="11"/>
        <v>313.21035383999174</v>
      </c>
      <c r="H103" s="17">
        <f t="shared" si="11"/>
        <v>313.21035383999174</v>
      </c>
      <c r="I103" s="17">
        <f t="shared" si="11"/>
        <v>313.21035383999174</v>
      </c>
      <c r="J103" s="17">
        <f t="shared" si="11"/>
        <v>313.21035383999174</v>
      </c>
      <c r="K103" s="17">
        <f t="shared" si="11"/>
        <v>313.21035383999174</v>
      </c>
      <c r="L103" s="17">
        <f t="shared" si="11"/>
        <v>313.21035383999174</v>
      </c>
      <c r="M103" s="17">
        <f t="shared" si="11"/>
        <v>313.21035383999174</v>
      </c>
      <c r="N103" s="17">
        <f t="shared" si="11"/>
        <v>313.21035383999174</v>
      </c>
      <c r="O103" s="17">
        <f t="shared" si="11"/>
        <v>313.21035383999174</v>
      </c>
      <c r="P103" s="17">
        <f t="shared" si="11"/>
        <v>313.21035383999174</v>
      </c>
      <c r="Q103" s="17">
        <f t="shared" si="11"/>
        <v>313.21035383999174</v>
      </c>
      <c r="R103" s="17">
        <f t="shared" si="11"/>
        <v>313.21035383999174</v>
      </c>
      <c r="S103" s="17">
        <f t="shared" si="11"/>
        <v>313.21035383999174</v>
      </c>
      <c r="T103" s="17">
        <f t="shared" si="11"/>
        <v>313.21035383999174</v>
      </c>
      <c r="U103" s="17">
        <f t="shared" si="11"/>
        <v>313.21035383999174</v>
      </c>
      <c r="V103" s="17">
        <f t="shared" si="11"/>
        <v>313.21035383999174</v>
      </c>
      <c r="W103" s="17">
        <f t="shared" si="11"/>
        <v>313.21035383999174</v>
      </c>
      <c r="X103" s="17">
        <f t="shared" si="11"/>
        <v>0</v>
      </c>
      <c r="Y103" s="17">
        <f t="shared" si="11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1"/>
        <v>0</v>
      </c>
      <c r="AD103" s="17">
        <f t="shared" si="11"/>
        <v>0</v>
      </c>
      <c r="AE103" s="17">
        <f t="shared" si="11"/>
        <v>0</v>
      </c>
      <c r="AF103" s="17">
        <f t="shared" si="11"/>
        <v>0</v>
      </c>
      <c r="AG103" s="17">
        <f t="shared" si="11"/>
        <v>0</v>
      </c>
      <c r="AH103" s="17">
        <f t="shared" si="11"/>
        <v>0</v>
      </c>
      <c r="AI103" s="17">
        <f t="shared" si="11"/>
        <v>0</v>
      </c>
      <c r="AJ103" s="17">
        <f t="shared" si="11"/>
        <v>0</v>
      </c>
      <c r="AK103" s="17">
        <f t="shared" si="11"/>
        <v>0</v>
      </c>
      <c r="AL103" s="17">
        <f t="shared" si="11"/>
        <v>0</v>
      </c>
      <c r="AM103" s="17">
        <f t="shared" si="11"/>
        <v>0</v>
      </c>
      <c r="AN103" s="17">
        <f t="shared" si="11"/>
        <v>0</v>
      </c>
      <c r="AO103" s="17">
        <f t="shared" si="11"/>
        <v>0</v>
      </c>
      <c r="AP103" s="17">
        <f t="shared" si="11"/>
        <v>0</v>
      </c>
      <c r="AQ103" s="17">
        <f t="shared" si="11"/>
        <v>0</v>
      </c>
      <c r="AR103" s="17">
        <f t="shared" si="11"/>
        <v>0</v>
      </c>
      <c r="AS103" s="17">
        <f t="shared" si="11"/>
        <v>0</v>
      </c>
      <c r="AT103" s="17">
        <f t="shared" si="11"/>
        <v>0</v>
      </c>
      <c r="AU103" s="17">
        <f t="shared" si="11"/>
        <v>0</v>
      </c>
      <c r="AV103" s="17">
        <f t="shared" si="11"/>
        <v>0</v>
      </c>
      <c r="AW103" s="17">
        <f t="shared" si="11"/>
        <v>0</v>
      </c>
      <c r="AX103" s="17">
        <f t="shared" si="11"/>
        <v>0</v>
      </c>
      <c r="AY103" s="17">
        <f t="shared" si="11"/>
        <v>0</v>
      </c>
    </row>
    <row r="105" spans="2:51" x14ac:dyDescent="0.25">
      <c r="B105" t="s">
        <v>78</v>
      </c>
      <c r="M105" t="s">
        <v>145</v>
      </c>
    </row>
    <row r="106" spans="2:51" ht="66" x14ac:dyDescent="0.25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5">
      <c r="B107" t="s">
        <v>33</v>
      </c>
      <c r="D107" s="3">
        <f>1-E83</f>
        <v>0.66666666666666674</v>
      </c>
      <c r="E107" s="17">
        <f>C40</f>
        <v>27739</v>
      </c>
      <c r="F107" s="5">
        <f>E107*D107</f>
        <v>18492.666666666668</v>
      </c>
      <c r="H107" s="4">
        <f>$C$21/E111*100</f>
        <v>1.5812715074592538</v>
      </c>
      <c r="I107" s="4">
        <f>$C$21/F111*100</f>
        <v>1.7901911617853217</v>
      </c>
      <c r="J107" s="20">
        <f>C21/C63</f>
        <v>0.1583209805466704</v>
      </c>
      <c r="K107" s="20">
        <f>C21/(C63-E83*C59)</f>
        <v>0.18333808505641569</v>
      </c>
      <c r="M107" s="25"/>
      <c r="N107" s="25" t="s">
        <v>118</v>
      </c>
      <c r="O107" s="25"/>
      <c r="P107" s="25"/>
      <c r="Q107" s="25"/>
    </row>
    <row r="108" spans="2:51" x14ac:dyDescent="0.25">
      <c r="B108" t="s">
        <v>55</v>
      </c>
      <c r="D108" s="12">
        <v>1</v>
      </c>
      <c r="E108" s="17">
        <f>C41</f>
        <v>30426</v>
      </c>
      <c r="F108" s="5">
        <f>E108*D108</f>
        <v>30426</v>
      </c>
      <c r="M108" s="25"/>
      <c r="N108" s="25" t="s">
        <v>119</v>
      </c>
      <c r="O108" s="25"/>
      <c r="P108" s="25" t="s">
        <v>124</v>
      </c>
      <c r="Q108" s="25"/>
    </row>
    <row r="109" spans="2:51" ht="26.4" x14ac:dyDescent="0.25">
      <c r="B109" t="s">
        <v>56</v>
      </c>
      <c r="D109" s="12">
        <v>1</v>
      </c>
      <c r="E109" s="17">
        <f>C42</f>
        <v>16722</v>
      </c>
      <c r="F109" s="5">
        <f>E109*D109</f>
        <v>16722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5">
      <c r="B110" t="s">
        <v>57</v>
      </c>
      <c r="D110" s="12">
        <v>1</v>
      </c>
      <c r="E110" s="17">
        <f>C43</f>
        <v>4343</v>
      </c>
      <c r="F110" s="5">
        <f>E110*D110</f>
        <v>4343</v>
      </c>
      <c r="M110" s="27" t="s">
        <v>121</v>
      </c>
      <c r="N110" s="28">
        <v>1.58</v>
      </c>
      <c r="O110" s="29">
        <v>0.158</v>
      </c>
      <c r="P110" s="28">
        <v>0.96</v>
      </c>
      <c r="Q110" s="29">
        <v>9.6000000000000002E-2</v>
      </c>
    </row>
    <row r="111" spans="2:51" x14ac:dyDescent="0.25">
      <c r="B111" t="s">
        <v>17</v>
      </c>
      <c r="D111" s="12"/>
      <c r="E111" s="17">
        <f>SUM(E107:E110)</f>
        <v>79230</v>
      </c>
      <c r="F111" s="17">
        <f>SUM(F107:F110)</f>
        <v>69983.666666666672</v>
      </c>
      <c r="M111" s="27" t="s">
        <v>120</v>
      </c>
      <c r="N111" s="28">
        <v>1.79</v>
      </c>
      <c r="O111" s="29">
        <v>0.183</v>
      </c>
      <c r="P111" s="28">
        <v>1.0900000000000001</v>
      </c>
      <c r="Q111" s="29">
        <v>0.112</v>
      </c>
    </row>
    <row r="113" spans="2:51" x14ac:dyDescent="0.25">
      <c r="B113" t="s">
        <v>66</v>
      </c>
    </row>
    <row r="114" spans="2:51" x14ac:dyDescent="0.25">
      <c r="B114" t="s">
        <v>33</v>
      </c>
      <c r="C114">
        <v>0</v>
      </c>
      <c r="D114" s="5">
        <f>$E107/4*$I$107/100*$D107</f>
        <v>82.763521061271732</v>
      </c>
      <c r="E114" s="5">
        <f t="shared" ref="E114:AY114" si="12">IF(D$121&lt;=$C$18,$E107/4*$I$107/100*$D107,0)</f>
        <v>82.763521061271732</v>
      </c>
      <c r="F114" s="5">
        <f t="shared" si="12"/>
        <v>82.763521061271732</v>
      </c>
      <c r="G114" s="5">
        <f t="shared" si="12"/>
        <v>82.763521061271732</v>
      </c>
      <c r="H114" s="5">
        <f t="shared" si="12"/>
        <v>82.763521061271732</v>
      </c>
      <c r="I114" s="5">
        <f t="shared" si="12"/>
        <v>82.763521061271732</v>
      </c>
      <c r="J114" s="5">
        <f t="shared" si="12"/>
        <v>82.763521061271732</v>
      </c>
      <c r="K114" s="5">
        <f t="shared" si="12"/>
        <v>82.763521061271732</v>
      </c>
      <c r="L114" s="5">
        <f t="shared" si="12"/>
        <v>82.763521061271732</v>
      </c>
      <c r="M114" s="5">
        <f t="shared" si="12"/>
        <v>82.763521061271732</v>
      </c>
      <c r="N114" s="5">
        <f t="shared" si="12"/>
        <v>82.763521061271732</v>
      </c>
      <c r="O114" s="5">
        <f t="shared" si="12"/>
        <v>82.763521061271732</v>
      </c>
      <c r="P114" s="5">
        <f t="shared" si="12"/>
        <v>82.763521061271732</v>
      </c>
      <c r="Q114" s="5">
        <f t="shared" si="12"/>
        <v>82.763521061271732</v>
      </c>
      <c r="R114" s="5">
        <f t="shared" si="12"/>
        <v>82.763521061271732</v>
      </c>
      <c r="S114" s="5">
        <f t="shared" si="12"/>
        <v>82.763521061271732</v>
      </c>
      <c r="T114" s="5">
        <f t="shared" si="12"/>
        <v>82.763521061271732</v>
      </c>
      <c r="U114" s="5">
        <f t="shared" si="12"/>
        <v>82.763521061271732</v>
      </c>
      <c r="V114" s="5">
        <f t="shared" si="12"/>
        <v>82.763521061271732</v>
      </c>
      <c r="W114" s="5">
        <f t="shared" si="12"/>
        <v>82.763521061271732</v>
      </c>
      <c r="X114" s="5">
        <f t="shared" si="12"/>
        <v>0</v>
      </c>
      <c r="Y114" s="5">
        <f t="shared" si="12"/>
        <v>0</v>
      </c>
      <c r="Z114" s="5">
        <f t="shared" si="12"/>
        <v>0</v>
      </c>
      <c r="AA114" s="5">
        <f t="shared" si="12"/>
        <v>0</v>
      </c>
      <c r="AB114" s="5">
        <f t="shared" si="12"/>
        <v>0</v>
      </c>
      <c r="AC114" s="5">
        <f t="shared" si="12"/>
        <v>0</v>
      </c>
      <c r="AD114" s="5">
        <f t="shared" si="12"/>
        <v>0</v>
      </c>
      <c r="AE114" s="5">
        <f t="shared" si="12"/>
        <v>0</v>
      </c>
      <c r="AF114" s="5">
        <f t="shared" si="12"/>
        <v>0</v>
      </c>
      <c r="AG114" s="5">
        <f t="shared" si="12"/>
        <v>0</v>
      </c>
      <c r="AH114" s="5">
        <f t="shared" si="12"/>
        <v>0</v>
      </c>
      <c r="AI114" s="5">
        <f t="shared" si="12"/>
        <v>0</v>
      </c>
      <c r="AJ114" s="5">
        <f t="shared" si="12"/>
        <v>0</v>
      </c>
      <c r="AK114" s="5">
        <f t="shared" si="12"/>
        <v>0</v>
      </c>
      <c r="AL114" s="5">
        <f t="shared" si="12"/>
        <v>0</v>
      </c>
      <c r="AM114" s="5">
        <f t="shared" si="12"/>
        <v>0</v>
      </c>
      <c r="AN114" s="5">
        <f t="shared" si="12"/>
        <v>0</v>
      </c>
      <c r="AO114" s="5">
        <f t="shared" si="12"/>
        <v>0</v>
      </c>
      <c r="AP114" s="5">
        <f t="shared" si="12"/>
        <v>0</v>
      </c>
      <c r="AQ114" s="5">
        <f t="shared" si="12"/>
        <v>0</v>
      </c>
      <c r="AR114" s="5">
        <f t="shared" si="12"/>
        <v>0</v>
      </c>
      <c r="AS114" s="5">
        <f t="shared" si="12"/>
        <v>0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0</v>
      </c>
      <c r="AX114" s="5">
        <f t="shared" si="12"/>
        <v>0</v>
      </c>
      <c r="AY114" s="5">
        <f t="shared" si="12"/>
        <v>0</v>
      </c>
    </row>
    <row r="115" spans="2:51" x14ac:dyDescent="0.25">
      <c r="B115" t="s">
        <v>55</v>
      </c>
      <c r="C115">
        <v>0</v>
      </c>
      <c r="D115" s="5">
        <f>$E108/4*$I$107/100*$D108</f>
        <v>136.17089072120049</v>
      </c>
      <c r="E115" s="5">
        <f t="shared" ref="E115:AY115" si="13">IF(D$121&lt;=$C$18,$E108/4*$I$107/100*$D108,0)</f>
        <v>136.17089072120049</v>
      </c>
      <c r="F115" s="5">
        <f t="shared" si="13"/>
        <v>136.17089072120049</v>
      </c>
      <c r="G115" s="5">
        <f t="shared" si="13"/>
        <v>136.17089072120049</v>
      </c>
      <c r="H115" s="5">
        <f t="shared" si="13"/>
        <v>136.17089072120049</v>
      </c>
      <c r="I115" s="5">
        <f t="shared" si="13"/>
        <v>136.17089072120049</v>
      </c>
      <c r="J115" s="5">
        <f t="shared" si="13"/>
        <v>136.17089072120049</v>
      </c>
      <c r="K115" s="5">
        <f t="shared" si="13"/>
        <v>136.17089072120049</v>
      </c>
      <c r="L115" s="5">
        <f t="shared" si="13"/>
        <v>136.17089072120049</v>
      </c>
      <c r="M115" s="5">
        <f t="shared" si="13"/>
        <v>136.17089072120049</v>
      </c>
      <c r="N115" s="5">
        <f t="shared" si="13"/>
        <v>136.17089072120049</v>
      </c>
      <c r="O115" s="5">
        <f t="shared" si="13"/>
        <v>136.17089072120049</v>
      </c>
      <c r="P115" s="5">
        <f t="shared" si="13"/>
        <v>136.17089072120049</v>
      </c>
      <c r="Q115" s="5">
        <f t="shared" si="13"/>
        <v>136.17089072120049</v>
      </c>
      <c r="R115" s="5">
        <f t="shared" si="13"/>
        <v>136.17089072120049</v>
      </c>
      <c r="S115" s="5">
        <f t="shared" si="13"/>
        <v>136.17089072120049</v>
      </c>
      <c r="T115" s="5">
        <f t="shared" si="13"/>
        <v>136.17089072120049</v>
      </c>
      <c r="U115" s="5">
        <f t="shared" si="13"/>
        <v>136.17089072120049</v>
      </c>
      <c r="V115" s="5">
        <f t="shared" si="13"/>
        <v>136.17089072120049</v>
      </c>
      <c r="W115" s="5">
        <f t="shared" si="13"/>
        <v>136.17089072120049</v>
      </c>
      <c r="X115" s="5">
        <f t="shared" si="13"/>
        <v>0</v>
      </c>
      <c r="Y115" s="5">
        <f t="shared" si="13"/>
        <v>0</v>
      </c>
      <c r="Z115" s="5">
        <f t="shared" si="13"/>
        <v>0</v>
      </c>
      <c r="AA115" s="5">
        <f t="shared" si="13"/>
        <v>0</v>
      </c>
      <c r="AB115" s="5">
        <f t="shared" si="13"/>
        <v>0</v>
      </c>
      <c r="AC115" s="5">
        <f t="shared" si="13"/>
        <v>0</v>
      </c>
      <c r="AD115" s="5">
        <f t="shared" si="13"/>
        <v>0</v>
      </c>
      <c r="AE115" s="5">
        <f t="shared" si="13"/>
        <v>0</v>
      </c>
      <c r="AF115" s="5">
        <f t="shared" si="13"/>
        <v>0</v>
      </c>
      <c r="AG115" s="5">
        <f t="shared" si="13"/>
        <v>0</v>
      </c>
      <c r="AH115" s="5">
        <f t="shared" si="13"/>
        <v>0</v>
      </c>
      <c r="AI115" s="5">
        <f t="shared" si="13"/>
        <v>0</v>
      </c>
      <c r="AJ115" s="5">
        <f t="shared" si="13"/>
        <v>0</v>
      </c>
      <c r="AK115" s="5">
        <f t="shared" si="13"/>
        <v>0</v>
      </c>
      <c r="AL115" s="5">
        <f t="shared" si="13"/>
        <v>0</v>
      </c>
      <c r="AM115" s="5">
        <f t="shared" si="13"/>
        <v>0</v>
      </c>
      <c r="AN115" s="5">
        <f t="shared" si="13"/>
        <v>0</v>
      </c>
      <c r="AO115" s="5">
        <f t="shared" si="13"/>
        <v>0</v>
      </c>
      <c r="AP115" s="5">
        <f t="shared" si="13"/>
        <v>0</v>
      </c>
      <c r="AQ115" s="5">
        <f t="shared" si="13"/>
        <v>0</v>
      </c>
      <c r="AR115" s="5">
        <f t="shared" si="13"/>
        <v>0</v>
      </c>
      <c r="AS115" s="5">
        <f t="shared" si="13"/>
        <v>0</v>
      </c>
      <c r="AT115" s="5">
        <f t="shared" si="13"/>
        <v>0</v>
      </c>
      <c r="AU115" s="5">
        <f t="shared" si="13"/>
        <v>0</v>
      </c>
      <c r="AV115" s="5">
        <f t="shared" si="13"/>
        <v>0</v>
      </c>
      <c r="AW115" s="5">
        <f t="shared" si="13"/>
        <v>0</v>
      </c>
      <c r="AX115" s="5">
        <f t="shared" si="13"/>
        <v>0</v>
      </c>
      <c r="AY115" s="5">
        <f t="shared" si="13"/>
        <v>0</v>
      </c>
    </row>
    <row r="116" spans="2:51" x14ac:dyDescent="0.25">
      <c r="B116" t="s">
        <v>56</v>
      </c>
      <c r="C116">
        <v>0</v>
      </c>
      <c r="D116" s="5">
        <f>$E109/4*$I$107/100*$D109</f>
        <v>74.838941518435377</v>
      </c>
      <c r="E116" s="5">
        <f t="shared" ref="E116:AY116" si="14">IF(D$121&lt;=$C$18,$E109/4*$I$107/100*$D109,0)</f>
        <v>74.838941518435377</v>
      </c>
      <c r="F116" s="5">
        <f t="shared" si="14"/>
        <v>74.838941518435377</v>
      </c>
      <c r="G116" s="5">
        <f t="shared" si="14"/>
        <v>74.838941518435377</v>
      </c>
      <c r="H116" s="5">
        <f t="shared" si="14"/>
        <v>74.838941518435377</v>
      </c>
      <c r="I116" s="5">
        <f t="shared" si="14"/>
        <v>74.838941518435377</v>
      </c>
      <c r="J116" s="5">
        <f t="shared" si="14"/>
        <v>74.838941518435377</v>
      </c>
      <c r="K116" s="5">
        <f t="shared" si="14"/>
        <v>74.838941518435377</v>
      </c>
      <c r="L116" s="5">
        <f t="shared" si="14"/>
        <v>74.838941518435377</v>
      </c>
      <c r="M116" s="5">
        <f t="shared" si="14"/>
        <v>74.838941518435377</v>
      </c>
      <c r="N116" s="5">
        <f t="shared" si="14"/>
        <v>74.838941518435377</v>
      </c>
      <c r="O116" s="5">
        <f t="shared" si="14"/>
        <v>74.838941518435377</v>
      </c>
      <c r="P116" s="5">
        <f t="shared" si="14"/>
        <v>74.838941518435377</v>
      </c>
      <c r="Q116" s="5">
        <f t="shared" si="14"/>
        <v>74.838941518435377</v>
      </c>
      <c r="R116" s="5">
        <f t="shared" si="14"/>
        <v>74.838941518435377</v>
      </c>
      <c r="S116" s="5">
        <f t="shared" si="14"/>
        <v>74.838941518435377</v>
      </c>
      <c r="T116" s="5">
        <f t="shared" si="14"/>
        <v>74.838941518435377</v>
      </c>
      <c r="U116" s="5">
        <f t="shared" si="14"/>
        <v>74.838941518435377</v>
      </c>
      <c r="V116" s="5">
        <f t="shared" si="14"/>
        <v>74.838941518435377</v>
      </c>
      <c r="W116" s="5">
        <f t="shared" si="14"/>
        <v>74.838941518435377</v>
      </c>
      <c r="X116" s="5">
        <f t="shared" si="14"/>
        <v>0</v>
      </c>
      <c r="Y116" s="5">
        <f t="shared" si="14"/>
        <v>0</v>
      </c>
      <c r="Z116" s="5">
        <f t="shared" si="14"/>
        <v>0</v>
      </c>
      <c r="AA116" s="5">
        <f t="shared" si="14"/>
        <v>0</v>
      </c>
      <c r="AB116" s="5">
        <f t="shared" si="14"/>
        <v>0</v>
      </c>
      <c r="AC116" s="5">
        <f t="shared" si="14"/>
        <v>0</v>
      </c>
      <c r="AD116" s="5">
        <f t="shared" si="14"/>
        <v>0</v>
      </c>
      <c r="AE116" s="5">
        <f t="shared" si="14"/>
        <v>0</v>
      </c>
      <c r="AF116" s="5">
        <f t="shared" si="14"/>
        <v>0</v>
      </c>
      <c r="AG116" s="5">
        <f t="shared" si="14"/>
        <v>0</v>
      </c>
      <c r="AH116" s="5">
        <f t="shared" si="14"/>
        <v>0</v>
      </c>
      <c r="AI116" s="5">
        <f t="shared" si="14"/>
        <v>0</v>
      </c>
      <c r="AJ116" s="5">
        <f t="shared" si="14"/>
        <v>0</v>
      </c>
      <c r="AK116" s="5">
        <f t="shared" si="14"/>
        <v>0</v>
      </c>
      <c r="AL116" s="5">
        <f t="shared" si="14"/>
        <v>0</v>
      </c>
      <c r="AM116" s="5">
        <f t="shared" si="14"/>
        <v>0</v>
      </c>
      <c r="AN116" s="5">
        <f t="shared" si="14"/>
        <v>0</v>
      </c>
      <c r="AO116" s="5">
        <f t="shared" si="14"/>
        <v>0</v>
      </c>
      <c r="AP116" s="5">
        <f t="shared" si="14"/>
        <v>0</v>
      </c>
      <c r="AQ116" s="5">
        <f t="shared" si="14"/>
        <v>0</v>
      </c>
      <c r="AR116" s="5">
        <f t="shared" si="14"/>
        <v>0</v>
      </c>
      <c r="AS116" s="5">
        <f t="shared" si="14"/>
        <v>0</v>
      </c>
      <c r="AT116" s="5">
        <f t="shared" si="14"/>
        <v>0</v>
      </c>
      <c r="AU116" s="5">
        <f t="shared" si="14"/>
        <v>0</v>
      </c>
      <c r="AV116" s="5">
        <f t="shared" si="14"/>
        <v>0</v>
      </c>
      <c r="AW116" s="5">
        <f t="shared" si="14"/>
        <v>0</v>
      </c>
      <c r="AX116" s="5">
        <f t="shared" si="14"/>
        <v>0</v>
      </c>
      <c r="AY116" s="5">
        <f t="shared" si="14"/>
        <v>0</v>
      </c>
    </row>
    <row r="117" spans="2:51" x14ac:dyDescent="0.25">
      <c r="B117" t="s">
        <v>57</v>
      </c>
      <c r="C117">
        <v>0</v>
      </c>
      <c r="D117" s="5">
        <f>$E110/4*$I$107/100*$D110</f>
        <v>19.437000539084131</v>
      </c>
      <c r="E117" s="5">
        <f t="shared" ref="E117:AY117" si="15">IF(D$121&lt;=$C$18,$E110/4*$I$107/100*$D110,0)</f>
        <v>19.437000539084131</v>
      </c>
      <c r="F117" s="5">
        <f t="shared" si="15"/>
        <v>19.437000539084131</v>
      </c>
      <c r="G117" s="5">
        <f t="shared" si="15"/>
        <v>19.437000539084131</v>
      </c>
      <c r="H117" s="5">
        <f t="shared" si="15"/>
        <v>19.437000539084131</v>
      </c>
      <c r="I117" s="5">
        <f t="shared" si="15"/>
        <v>19.437000539084131</v>
      </c>
      <c r="J117" s="5">
        <f t="shared" si="15"/>
        <v>19.437000539084131</v>
      </c>
      <c r="K117" s="5">
        <f t="shared" si="15"/>
        <v>19.437000539084131</v>
      </c>
      <c r="L117" s="5">
        <f t="shared" si="15"/>
        <v>19.437000539084131</v>
      </c>
      <c r="M117" s="5">
        <f t="shared" si="15"/>
        <v>19.437000539084131</v>
      </c>
      <c r="N117" s="5">
        <f t="shared" si="15"/>
        <v>19.437000539084131</v>
      </c>
      <c r="O117" s="5">
        <f t="shared" si="15"/>
        <v>19.437000539084131</v>
      </c>
      <c r="P117" s="5">
        <f t="shared" si="15"/>
        <v>19.437000539084131</v>
      </c>
      <c r="Q117" s="5">
        <f t="shared" si="15"/>
        <v>19.437000539084131</v>
      </c>
      <c r="R117" s="5">
        <f t="shared" si="15"/>
        <v>19.437000539084131</v>
      </c>
      <c r="S117" s="5">
        <f t="shared" si="15"/>
        <v>19.437000539084131</v>
      </c>
      <c r="T117" s="5">
        <f t="shared" si="15"/>
        <v>19.437000539084131</v>
      </c>
      <c r="U117" s="5">
        <f t="shared" si="15"/>
        <v>19.437000539084131</v>
      </c>
      <c r="V117" s="5">
        <f t="shared" si="15"/>
        <v>19.437000539084131</v>
      </c>
      <c r="W117" s="5">
        <f t="shared" si="15"/>
        <v>19.437000539084131</v>
      </c>
      <c r="X117" s="5">
        <f t="shared" si="15"/>
        <v>0</v>
      </c>
      <c r="Y117" s="5">
        <f t="shared" si="15"/>
        <v>0</v>
      </c>
      <c r="Z117" s="5">
        <f t="shared" si="15"/>
        <v>0</v>
      </c>
      <c r="AA117" s="5">
        <f t="shared" si="15"/>
        <v>0</v>
      </c>
      <c r="AB117" s="5">
        <f t="shared" si="15"/>
        <v>0</v>
      </c>
      <c r="AC117" s="5">
        <f t="shared" si="15"/>
        <v>0</v>
      </c>
      <c r="AD117" s="5">
        <f t="shared" si="15"/>
        <v>0</v>
      </c>
      <c r="AE117" s="5">
        <f t="shared" si="15"/>
        <v>0</v>
      </c>
      <c r="AF117" s="5">
        <f t="shared" si="15"/>
        <v>0</v>
      </c>
      <c r="AG117" s="5">
        <f t="shared" si="15"/>
        <v>0</v>
      </c>
      <c r="AH117" s="5">
        <f t="shared" si="15"/>
        <v>0</v>
      </c>
      <c r="AI117" s="5">
        <f t="shared" si="15"/>
        <v>0</v>
      </c>
      <c r="AJ117" s="5">
        <f t="shared" si="15"/>
        <v>0</v>
      </c>
      <c r="AK117" s="5">
        <f t="shared" si="15"/>
        <v>0</v>
      </c>
      <c r="AL117" s="5">
        <f t="shared" si="15"/>
        <v>0</v>
      </c>
      <c r="AM117" s="5">
        <f t="shared" si="15"/>
        <v>0</v>
      </c>
      <c r="AN117" s="5">
        <f t="shared" si="15"/>
        <v>0</v>
      </c>
      <c r="AO117" s="5">
        <f t="shared" si="15"/>
        <v>0</v>
      </c>
      <c r="AP117" s="5">
        <f t="shared" si="15"/>
        <v>0</v>
      </c>
      <c r="AQ117" s="5">
        <f t="shared" si="15"/>
        <v>0</v>
      </c>
      <c r="AR117" s="5">
        <f t="shared" si="15"/>
        <v>0</v>
      </c>
      <c r="AS117" s="5">
        <f t="shared" si="15"/>
        <v>0</v>
      </c>
      <c r="AT117" s="5">
        <f t="shared" si="15"/>
        <v>0</v>
      </c>
      <c r="AU117" s="5">
        <f t="shared" si="15"/>
        <v>0</v>
      </c>
      <c r="AV117" s="5">
        <f t="shared" si="15"/>
        <v>0</v>
      </c>
      <c r="AW117" s="5">
        <f t="shared" si="15"/>
        <v>0</v>
      </c>
      <c r="AX117" s="5">
        <f t="shared" si="15"/>
        <v>0</v>
      </c>
      <c r="AY117" s="5">
        <f t="shared" si="15"/>
        <v>0</v>
      </c>
    </row>
    <row r="118" spans="2:51" x14ac:dyDescent="0.25">
      <c r="B118" t="s">
        <v>17</v>
      </c>
      <c r="C118">
        <v>0</v>
      </c>
      <c r="D118" s="17">
        <f>SUM(D114:D117)</f>
        <v>313.21035383999174</v>
      </c>
      <c r="E118" s="17">
        <f t="shared" ref="E118:Q118" si="16">SUM(E114:E117)</f>
        <v>313.21035383999174</v>
      </c>
      <c r="F118" s="17">
        <f t="shared" si="16"/>
        <v>313.21035383999174</v>
      </c>
      <c r="G118" s="17">
        <f t="shared" si="16"/>
        <v>313.21035383999174</v>
      </c>
      <c r="H118" s="17">
        <f t="shared" si="16"/>
        <v>313.21035383999174</v>
      </c>
      <c r="I118" s="17">
        <f t="shared" si="16"/>
        <v>313.21035383999174</v>
      </c>
      <c r="J118" s="17">
        <f t="shared" si="16"/>
        <v>313.21035383999174</v>
      </c>
      <c r="K118" s="17">
        <f t="shared" si="16"/>
        <v>313.21035383999174</v>
      </c>
      <c r="L118" s="17">
        <f t="shared" si="16"/>
        <v>313.21035383999174</v>
      </c>
      <c r="M118" s="17">
        <f t="shared" si="16"/>
        <v>313.21035383999174</v>
      </c>
      <c r="N118" s="17">
        <f t="shared" si="16"/>
        <v>313.21035383999174</v>
      </c>
      <c r="O118" s="17">
        <f t="shared" si="16"/>
        <v>313.21035383999174</v>
      </c>
      <c r="P118" s="17">
        <f t="shared" si="16"/>
        <v>313.21035383999174</v>
      </c>
      <c r="Q118" s="17">
        <f t="shared" si="16"/>
        <v>313.21035383999174</v>
      </c>
      <c r="R118" s="17">
        <f t="shared" ref="R118:AE118" si="17">SUM(R114:R117)</f>
        <v>313.21035383999174</v>
      </c>
      <c r="S118" s="17">
        <f t="shared" si="17"/>
        <v>313.21035383999174</v>
      </c>
      <c r="T118" s="17">
        <f t="shared" si="17"/>
        <v>313.21035383999174</v>
      </c>
      <c r="U118" s="17">
        <f t="shared" si="17"/>
        <v>313.21035383999174</v>
      </c>
      <c r="V118" s="17">
        <f t="shared" si="17"/>
        <v>313.21035383999174</v>
      </c>
      <c r="W118" s="17">
        <f t="shared" si="17"/>
        <v>313.21035383999174</v>
      </c>
      <c r="X118" s="17">
        <f t="shared" si="17"/>
        <v>0</v>
      </c>
      <c r="Y118" s="17">
        <f t="shared" si="17"/>
        <v>0</v>
      </c>
      <c r="Z118" s="17">
        <f t="shared" si="17"/>
        <v>0</v>
      </c>
      <c r="AA118" s="17">
        <f t="shared" si="17"/>
        <v>0</v>
      </c>
      <c r="AB118" s="17">
        <f t="shared" si="17"/>
        <v>0</v>
      </c>
      <c r="AC118" s="17">
        <f t="shared" si="17"/>
        <v>0</v>
      </c>
      <c r="AD118" s="17">
        <f t="shared" si="17"/>
        <v>0</v>
      </c>
      <c r="AE118" s="17">
        <f t="shared" si="17"/>
        <v>0</v>
      </c>
      <c r="AF118" s="17">
        <f t="shared" ref="AF118:AY118" si="18">SUM(AF114:AF117)</f>
        <v>0</v>
      </c>
      <c r="AG118" s="17">
        <f t="shared" si="18"/>
        <v>0</v>
      </c>
      <c r="AH118" s="17">
        <f t="shared" si="18"/>
        <v>0</v>
      </c>
      <c r="AI118" s="17">
        <f t="shared" si="18"/>
        <v>0</v>
      </c>
      <c r="AJ118" s="17">
        <f t="shared" si="18"/>
        <v>0</v>
      </c>
      <c r="AK118" s="17">
        <f t="shared" si="18"/>
        <v>0</v>
      </c>
      <c r="AL118" s="17">
        <f t="shared" si="18"/>
        <v>0</v>
      </c>
      <c r="AM118" s="17">
        <f t="shared" si="18"/>
        <v>0</v>
      </c>
      <c r="AN118" s="17">
        <f t="shared" si="18"/>
        <v>0</v>
      </c>
      <c r="AO118" s="17">
        <f t="shared" si="18"/>
        <v>0</v>
      </c>
      <c r="AP118" s="17">
        <f t="shared" si="18"/>
        <v>0</v>
      </c>
      <c r="AQ118" s="17">
        <f t="shared" si="18"/>
        <v>0</v>
      </c>
      <c r="AR118" s="17">
        <f t="shared" si="18"/>
        <v>0</v>
      </c>
      <c r="AS118" s="17">
        <f t="shared" si="18"/>
        <v>0</v>
      </c>
      <c r="AT118" s="17">
        <f t="shared" si="18"/>
        <v>0</v>
      </c>
      <c r="AU118" s="17">
        <f t="shared" si="18"/>
        <v>0</v>
      </c>
      <c r="AV118" s="17">
        <f t="shared" si="18"/>
        <v>0</v>
      </c>
      <c r="AW118" s="17">
        <f t="shared" si="18"/>
        <v>0</v>
      </c>
      <c r="AX118" s="17">
        <f t="shared" si="18"/>
        <v>0</v>
      </c>
      <c r="AY118" s="17">
        <f t="shared" si="18"/>
        <v>0</v>
      </c>
    </row>
    <row r="120" spans="2:51" x14ac:dyDescent="0.25">
      <c r="B120" t="s">
        <v>76</v>
      </c>
      <c r="C120">
        <v>0</v>
      </c>
      <c r="D120" s="17">
        <f>D118</f>
        <v>313.21035383999174</v>
      </c>
      <c r="E120" s="17">
        <f>D120+E118</f>
        <v>626.42070767998348</v>
      </c>
      <c r="F120" s="17">
        <f t="shared" ref="F120:AE120" si="19">E120+F118</f>
        <v>939.63106151997522</v>
      </c>
      <c r="G120" s="17">
        <f t="shared" si="19"/>
        <v>1252.841415359967</v>
      </c>
      <c r="H120" s="17">
        <f t="shared" si="19"/>
        <v>1566.0517691999587</v>
      </c>
      <c r="I120" s="17">
        <f t="shared" si="19"/>
        <v>1879.2621230399504</v>
      </c>
      <c r="J120" s="17">
        <f t="shared" si="19"/>
        <v>2192.4724768799424</v>
      </c>
      <c r="K120" s="17">
        <f t="shared" si="19"/>
        <v>2505.6828307199339</v>
      </c>
      <c r="L120" s="17">
        <f t="shared" si="19"/>
        <v>2818.8931845599254</v>
      </c>
      <c r="M120" s="17">
        <f t="shared" si="19"/>
        <v>3132.1035383999169</v>
      </c>
      <c r="N120" s="17">
        <f t="shared" si="19"/>
        <v>3445.3138922399085</v>
      </c>
      <c r="O120" s="17">
        <f t="shared" si="19"/>
        <v>3758.5242460799</v>
      </c>
      <c r="P120" s="17">
        <f t="shared" si="19"/>
        <v>4071.7345999198915</v>
      </c>
      <c r="Q120" s="17">
        <f t="shared" si="19"/>
        <v>4384.944953759883</v>
      </c>
      <c r="R120" s="17">
        <f t="shared" si="19"/>
        <v>4698.1553075998745</v>
      </c>
      <c r="S120" s="17">
        <f t="shared" si="19"/>
        <v>5011.365661439866</v>
      </c>
      <c r="T120" s="17">
        <f t="shared" si="19"/>
        <v>5324.5760152798575</v>
      </c>
      <c r="U120" s="17">
        <f t="shared" si="19"/>
        <v>5637.786369119849</v>
      </c>
      <c r="V120" s="17">
        <f t="shared" si="19"/>
        <v>5950.9967229598406</v>
      </c>
      <c r="W120" s="17">
        <f t="shared" si="19"/>
        <v>6264.2070767998321</v>
      </c>
      <c r="X120" s="17">
        <f t="shared" si="19"/>
        <v>6264.2070767998321</v>
      </c>
      <c r="Y120" s="17">
        <f t="shared" si="19"/>
        <v>6264.2070767998321</v>
      </c>
      <c r="Z120" s="17">
        <f t="shared" si="19"/>
        <v>6264.2070767998321</v>
      </c>
      <c r="AA120" s="17">
        <f t="shared" si="19"/>
        <v>6264.2070767998321</v>
      </c>
      <c r="AB120" s="17">
        <f t="shared" si="19"/>
        <v>6264.2070767998321</v>
      </c>
      <c r="AC120" s="17">
        <f t="shared" si="19"/>
        <v>6264.2070767998321</v>
      </c>
      <c r="AD120" s="17">
        <f t="shared" si="19"/>
        <v>6264.2070767998321</v>
      </c>
      <c r="AE120" s="17">
        <f t="shared" si="19"/>
        <v>6264.2070767998321</v>
      </c>
      <c r="AF120" s="17">
        <f t="shared" ref="AF120:AY120" si="20">AE120+AF118</f>
        <v>6264.2070767998321</v>
      </c>
      <c r="AG120" s="17">
        <f t="shared" si="20"/>
        <v>6264.2070767998321</v>
      </c>
      <c r="AH120" s="17">
        <f t="shared" si="20"/>
        <v>6264.2070767998321</v>
      </c>
      <c r="AI120" s="17">
        <f t="shared" si="20"/>
        <v>6264.2070767998321</v>
      </c>
      <c r="AJ120" s="17">
        <f t="shared" si="20"/>
        <v>6264.2070767998321</v>
      </c>
      <c r="AK120" s="17">
        <f t="shared" si="20"/>
        <v>6264.2070767998321</v>
      </c>
      <c r="AL120" s="17">
        <f t="shared" si="20"/>
        <v>6264.2070767998321</v>
      </c>
      <c r="AM120" s="17">
        <f t="shared" si="20"/>
        <v>6264.2070767998321</v>
      </c>
      <c r="AN120" s="17">
        <f t="shared" si="20"/>
        <v>6264.2070767998321</v>
      </c>
      <c r="AO120" s="17">
        <f t="shared" si="20"/>
        <v>6264.2070767998321</v>
      </c>
      <c r="AP120" s="17">
        <f t="shared" si="20"/>
        <v>6264.2070767998321</v>
      </c>
      <c r="AQ120" s="17">
        <f t="shared" si="20"/>
        <v>6264.2070767998321</v>
      </c>
      <c r="AR120" s="17">
        <f t="shared" si="20"/>
        <v>6264.2070767998321</v>
      </c>
      <c r="AS120" s="17">
        <f t="shared" si="20"/>
        <v>6264.2070767998321</v>
      </c>
      <c r="AT120" s="17">
        <f t="shared" si="20"/>
        <v>6264.2070767998321</v>
      </c>
      <c r="AU120" s="17">
        <f t="shared" si="20"/>
        <v>6264.2070767998321</v>
      </c>
      <c r="AV120" s="17">
        <f t="shared" si="20"/>
        <v>6264.2070767998321</v>
      </c>
      <c r="AW120" s="17">
        <f t="shared" si="20"/>
        <v>6264.2070767998321</v>
      </c>
      <c r="AX120" s="17">
        <f t="shared" si="20"/>
        <v>6264.2070767998321</v>
      </c>
      <c r="AY120" s="17">
        <f t="shared" si="20"/>
        <v>6264.2070767998321</v>
      </c>
    </row>
    <row r="121" spans="2:51" x14ac:dyDescent="0.25">
      <c r="B121" t="s">
        <v>77</v>
      </c>
      <c r="C121">
        <v>0</v>
      </c>
      <c r="D121" s="5">
        <f>D118*D107</f>
        <v>208.80690255999451</v>
      </c>
      <c r="E121" s="5">
        <f t="shared" ref="E121:AY121" si="21">D121+E118*E$96</f>
        <v>515.12509702453417</v>
      </c>
      <c r="F121" s="5">
        <f t="shared" si="21"/>
        <v>814.70279332237237</v>
      </c>
      <c r="G121" s="5">
        <f t="shared" si="21"/>
        <v>1107.688315374048</v>
      </c>
      <c r="H121" s="5">
        <f t="shared" si="21"/>
        <v>1394.2267232485474</v>
      </c>
      <c r="I121" s="5">
        <f t="shared" si="21"/>
        <v>1674.459884983999</v>
      </c>
      <c r="J121" s="5">
        <f t="shared" si="21"/>
        <v>1948.5265468279615</v>
      </c>
      <c r="K121" s="5">
        <f t="shared" si="21"/>
        <v>2216.5624019320812</v>
      </c>
      <c r="L121" s="5">
        <f t="shared" si="21"/>
        <v>2478.7001575351323</v>
      </c>
      <c r="M121" s="5">
        <f t="shared" si="21"/>
        <v>2735.0696006677008</v>
      </c>
      <c r="N121" s="5">
        <f t="shared" si="21"/>
        <v>2985.7976624110443</v>
      </c>
      <c r="O121" s="5">
        <f t="shared" si="21"/>
        <v>3231.0084807419425</v>
      </c>
      <c r="P121" s="5">
        <f t="shared" si="21"/>
        <v>3470.8234619946547</v>
      </c>
      <c r="Q121" s="5">
        <f t="shared" si="21"/>
        <v>3705.3613409704121</v>
      </c>
      <c r="R121" s="5">
        <f t="shared" si="21"/>
        <v>3934.7382397242091</v>
      </c>
      <c r="S121" s="5">
        <f t="shared" si="21"/>
        <v>4159.0677250579956</v>
      </c>
      <c r="T121" s="5">
        <f t="shared" si="21"/>
        <v>4378.4608647487412</v>
      </c>
      <c r="U121" s="5">
        <f t="shared" si="21"/>
        <v>4593.026282539201</v>
      </c>
      <c r="V121" s="5">
        <f t="shared" si="21"/>
        <v>4802.8702119186237</v>
      </c>
      <c r="W121" s="5">
        <f t="shared" si="21"/>
        <v>5008.0965487200156</v>
      </c>
      <c r="X121" s="5">
        <f t="shared" si="21"/>
        <v>5008.0965487200156</v>
      </c>
      <c r="Y121" s="5">
        <f t="shared" si="21"/>
        <v>5008.0965487200156</v>
      </c>
      <c r="Z121" s="5">
        <f t="shared" si="21"/>
        <v>5008.0965487200156</v>
      </c>
      <c r="AA121" s="5">
        <f t="shared" si="21"/>
        <v>5008.0965487200156</v>
      </c>
      <c r="AB121" s="5">
        <f t="shared" si="21"/>
        <v>5008.0965487200156</v>
      </c>
      <c r="AC121" s="5">
        <f t="shared" si="21"/>
        <v>5008.0965487200156</v>
      </c>
      <c r="AD121" s="5">
        <f t="shared" si="21"/>
        <v>5008.0965487200156</v>
      </c>
      <c r="AE121" s="5">
        <f t="shared" si="21"/>
        <v>5008.0965487200156</v>
      </c>
      <c r="AF121" s="5">
        <f t="shared" si="21"/>
        <v>5008.0965487200156</v>
      </c>
      <c r="AG121" s="5">
        <f t="shared" si="21"/>
        <v>5008.0965487200156</v>
      </c>
      <c r="AH121" s="5">
        <f t="shared" si="21"/>
        <v>5008.0965487200156</v>
      </c>
      <c r="AI121" s="5">
        <f t="shared" si="21"/>
        <v>5008.0965487200156</v>
      </c>
      <c r="AJ121" s="5">
        <f t="shared" si="21"/>
        <v>5008.0965487200156</v>
      </c>
      <c r="AK121" s="5">
        <f t="shared" si="21"/>
        <v>5008.0965487200156</v>
      </c>
      <c r="AL121" s="5">
        <f t="shared" si="21"/>
        <v>5008.0965487200156</v>
      </c>
      <c r="AM121" s="5">
        <f t="shared" si="21"/>
        <v>5008.0965487200156</v>
      </c>
      <c r="AN121" s="5">
        <f t="shared" si="21"/>
        <v>5008.0965487200156</v>
      </c>
      <c r="AO121" s="5">
        <f t="shared" si="21"/>
        <v>5008.0965487200156</v>
      </c>
      <c r="AP121" s="5">
        <f t="shared" si="21"/>
        <v>5008.0965487200156</v>
      </c>
      <c r="AQ121" s="5">
        <f t="shared" si="21"/>
        <v>5008.0965487200156</v>
      </c>
      <c r="AR121" s="5">
        <f t="shared" si="21"/>
        <v>5008.0965487200156</v>
      </c>
      <c r="AS121" s="5">
        <f t="shared" si="21"/>
        <v>5008.0965487200156</v>
      </c>
      <c r="AT121" s="5">
        <f t="shared" si="21"/>
        <v>5008.0965487200156</v>
      </c>
      <c r="AU121" s="5">
        <f t="shared" si="21"/>
        <v>5008.0965487200156</v>
      </c>
      <c r="AV121" s="5">
        <f t="shared" si="21"/>
        <v>5008.0965487200156</v>
      </c>
      <c r="AW121" s="5">
        <f t="shared" si="21"/>
        <v>5008.0965487200156</v>
      </c>
      <c r="AX121" s="5">
        <f t="shared" si="21"/>
        <v>5008.0965487200156</v>
      </c>
      <c r="AY121" s="5">
        <f t="shared" si="21"/>
        <v>5008.0965487200156</v>
      </c>
    </row>
    <row r="124" spans="2:51" x14ac:dyDescent="0.25">
      <c r="B124" t="s">
        <v>69</v>
      </c>
    </row>
    <row r="125" spans="2:51" x14ac:dyDescent="0.25">
      <c r="B125" t="s">
        <v>33</v>
      </c>
      <c r="C125" s="17">
        <f>C200</f>
        <v>809.84749999999997</v>
      </c>
      <c r="D125" s="5">
        <f t="shared" ref="D125:AY125" si="22">$C59/4+D114</f>
        <v>892.61102106127169</v>
      </c>
      <c r="E125" s="5">
        <f t="shared" si="22"/>
        <v>892.61102106127169</v>
      </c>
      <c r="F125" s="5">
        <f t="shared" si="22"/>
        <v>892.61102106127169</v>
      </c>
      <c r="G125" s="5">
        <f t="shared" si="22"/>
        <v>892.61102106127169</v>
      </c>
      <c r="H125" s="5">
        <f t="shared" si="22"/>
        <v>892.61102106127169</v>
      </c>
      <c r="I125" s="5">
        <f t="shared" si="22"/>
        <v>892.61102106127169</v>
      </c>
      <c r="J125" s="5">
        <f t="shared" si="22"/>
        <v>892.61102106127169</v>
      </c>
      <c r="K125" s="5">
        <f t="shared" si="22"/>
        <v>892.61102106127169</v>
      </c>
      <c r="L125" s="5">
        <f t="shared" si="22"/>
        <v>892.61102106127169</v>
      </c>
      <c r="M125" s="5">
        <f t="shared" si="22"/>
        <v>892.61102106127169</v>
      </c>
      <c r="N125" s="5">
        <f t="shared" si="22"/>
        <v>892.61102106127169</v>
      </c>
      <c r="O125" s="5">
        <f t="shared" si="22"/>
        <v>892.61102106127169</v>
      </c>
      <c r="P125" s="5">
        <f t="shared" si="22"/>
        <v>892.61102106127169</v>
      </c>
      <c r="Q125" s="5">
        <f t="shared" si="22"/>
        <v>892.61102106127169</v>
      </c>
      <c r="R125" s="5">
        <f t="shared" si="22"/>
        <v>892.61102106127169</v>
      </c>
      <c r="S125" s="5">
        <f t="shared" si="22"/>
        <v>892.61102106127169</v>
      </c>
      <c r="T125" s="5">
        <f t="shared" si="22"/>
        <v>892.61102106127169</v>
      </c>
      <c r="U125" s="5">
        <f t="shared" si="22"/>
        <v>892.61102106127169</v>
      </c>
      <c r="V125" s="5">
        <f t="shared" si="22"/>
        <v>892.61102106127169</v>
      </c>
      <c r="W125" s="5">
        <f t="shared" si="22"/>
        <v>892.61102106127169</v>
      </c>
      <c r="X125" s="5">
        <f t="shared" si="22"/>
        <v>809.84749999999997</v>
      </c>
      <c r="Y125" s="5">
        <f t="shared" si="22"/>
        <v>809.84749999999997</v>
      </c>
      <c r="Z125" s="5">
        <f t="shared" si="22"/>
        <v>809.84749999999997</v>
      </c>
      <c r="AA125" s="5">
        <f t="shared" si="22"/>
        <v>809.84749999999997</v>
      </c>
      <c r="AB125" s="5">
        <f t="shared" si="22"/>
        <v>809.84749999999997</v>
      </c>
      <c r="AC125" s="5">
        <f t="shared" si="22"/>
        <v>809.84749999999997</v>
      </c>
      <c r="AD125" s="5">
        <f t="shared" si="22"/>
        <v>809.84749999999997</v>
      </c>
      <c r="AE125" s="5">
        <f t="shared" si="22"/>
        <v>809.84749999999997</v>
      </c>
      <c r="AF125" s="5">
        <f t="shared" si="22"/>
        <v>809.84749999999997</v>
      </c>
      <c r="AG125" s="5">
        <f t="shared" si="22"/>
        <v>809.84749999999997</v>
      </c>
      <c r="AH125" s="5">
        <f t="shared" si="22"/>
        <v>809.84749999999997</v>
      </c>
      <c r="AI125" s="5">
        <f t="shared" si="22"/>
        <v>809.84749999999997</v>
      </c>
      <c r="AJ125" s="5">
        <f t="shared" si="22"/>
        <v>809.84749999999997</v>
      </c>
      <c r="AK125" s="5">
        <f t="shared" si="22"/>
        <v>809.84749999999997</v>
      </c>
      <c r="AL125" s="5">
        <f t="shared" si="22"/>
        <v>809.84749999999997</v>
      </c>
      <c r="AM125" s="5">
        <f t="shared" si="22"/>
        <v>809.84749999999997</v>
      </c>
      <c r="AN125" s="5">
        <f t="shared" si="22"/>
        <v>809.84749999999997</v>
      </c>
      <c r="AO125" s="5">
        <f t="shared" si="22"/>
        <v>809.84749999999997</v>
      </c>
      <c r="AP125" s="5">
        <f t="shared" si="22"/>
        <v>809.84749999999997</v>
      </c>
      <c r="AQ125" s="5">
        <f t="shared" si="22"/>
        <v>809.84749999999997</v>
      </c>
      <c r="AR125" s="5">
        <f t="shared" si="22"/>
        <v>809.84749999999997</v>
      </c>
      <c r="AS125" s="5">
        <f t="shared" si="22"/>
        <v>809.84749999999997</v>
      </c>
      <c r="AT125" s="5">
        <f t="shared" si="22"/>
        <v>809.84749999999997</v>
      </c>
      <c r="AU125" s="5">
        <f t="shared" si="22"/>
        <v>809.84749999999997</v>
      </c>
      <c r="AV125" s="5">
        <f t="shared" si="22"/>
        <v>809.84749999999997</v>
      </c>
      <c r="AW125" s="5">
        <f t="shared" si="22"/>
        <v>809.84749999999997</v>
      </c>
      <c r="AX125" s="5">
        <f t="shared" si="22"/>
        <v>809.84749999999997</v>
      </c>
      <c r="AY125" s="5">
        <f t="shared" si="22"/>
        <v>809.84749999999997</v>
      </c>
    </row>
    <row r="126" spans="2:51" x14ac:dyDescent="0.25">
      <c r="B126" t="s">
        <v>55</v>
      </c>
      <c r="C126" s="17">
        <f>C201</f>
        <v>785.31500000000005</v>
      </c>
      <c r="D126" s="5">
        <f t="shared" ref="D126:AY126" si="23">$C60/4+D115</f>
        <v>921.48589072120058</v>
      </c>
      <c r="E126" s="5">
        <f t="shared" si="23"/>
        <v>921.48589072120058</v>
      </c>
      <c r="F126" s="5">
        <f t="shared" si="23"/>
        <v>921.48589072120058</v>
      </c>
      <c r="G126" s="5">
        <f t="shared" si="23"/>
        <v>921.48589072120058</v>
      </c>
      <c r="H126" s="5">
        <f t="shared" si="23"/>
        <v>921.48589072120058</v>
      </c>
      <c r="I126" s="5">
        <f t="shared" si="23"/>
        <v>921.48589072120058</v>
      </c>
      <c r="J126" s="5">
        <f t="shared" si="23"/>
        <v>921.48589072120058</v>
      </c>
      <c r="K126" s="5">
        <f t="shared" si="23"/>
        <v>921.48589072120058</v>
      </c>
      <c r="L126" s="5">
        <f t="shared" si="23"/>
        <v>921.48589072120058</v>
      </c>
      <c r="M126" s="5">
        <f t="shared" si="23"/>
        <v>921.48589072120058</v>
      </c>
      <c r="N126" s="5">
        <f t="shared" si="23"/>
        <v>921.48589072120058</v>
      </c>
      <c r="O126" s="5">
        <f t="shared" si="23"/>
        <v>921.48589072120058</v>
      </c>
      <c r="P126" s="5">
        <f t="shared" si="23"/>
        <v>921.48589072120058</v>
      </c>
      <c r="Q126" s="5">
        <f t="shared" si="23"/>
        <v>921.48589072120058</v>
      </c>
      <c r="R126" s="5">
        <f t="shared" si="23"/>
        <v>921.48589072120058</v>
      </c>
      <c r="S126" s="5">
        <f t="shared" si="23"/>
        <v>921.48589072120058</v>
      </c>
      <c r="T126" s="5">
        <f t="shared" si="23"/>
        <v>921.48589072120058</v>
      </c>
      <c r="U126" s="5">
        <f t="shared" si="23"/>
        <v>921.48589072120058</v>
      </c>
      <c r="V126" s="5">
        <f t="shared" si="23"/>
        <v>921.48589072120058</v>
      </c>
      <c r="W126" s="5">
        <f t="shared" si="23"/>
        <v>921.48589072120058</v>
      </c>
      <c r="X126" s="5">
        <f t="shared" si="23"/>
        <v>785.31500000000005</v>
      </c>
      <c r="Y126" s="5">
        <f t="shared" si="23"/>
        <v>785.31500000000005</v>
      </c>
      <c r="Z126" s="5">
        <f t="shared" si="23"/>
        <v>785.31500000000005</v>
      </c>
      <c r="AA126" s="5">
        <f t="shared" si="23"/>
        <v>785.31500000000005</v>
      </c>
      <c r="AB126" s="5">
        <f t="shared" si="23"/>
        <v>785.31500000000005</v>
      </c>
      <c r="AC126" s="5">
        <f t="shared" si="23"/>
        <v>785.31500000000005</v>
      </c>
      <c r="AD126" s="5">
        <f t="shared" si="23"/>
        <v>785.31500000000005</v>
      </c>
      <c r="AE126" s="5">
        <f t="shared" si="23"/>
        <v>785.31500000000005</v>
      </c>
      <c r="AF126" s="5">
        <f t="shared" si="23"/>
        <v>785.31500000000005</v>
      </c>
      <c r="AG126" s="5">
        <f t="shared" si="23"/>
        <v>785.31500000000005</v>
      </c>
      <c r="AH126" s="5">
        <f t="shared" si="23"/>
        <v>785.31500000000005</v>
      </c>
      <c r="AI126" s="5">
        <f t="shared" si="23"/>
        <v>785.31500000000005</v>
      </c>
      <c r="AJ126" s="5">
        <f t="shared" si="23"/>
        <v>785.31500000000005</v>
      </c>
      <c r="AK126" s="5">
        <f t="shared" si="23"/>
        <v>785.31500000000005</v>
      </c>
      <c r="AL126" s="5">
        <f t="shared" si="23"/>
        <v>785.31500000000005</v>
      </c>
      <c r="AM126" s="5">
        <f t="shared" si="23"/>
        <v>785.31500000000005</v>
      </c>
      <c r="AN126" s="5">
        <f t="shared" si="23"/>
        <v>785.31500000000005</v>
      </c>
      <c r="AO126" s="5">
        <f t="shared" si="23"/>
        <v>785.31500000000005</v>
      </c>
      <c r="AP126" s="5">
        <f t="shared" si="23"/>
        <v>785.31500000000005</v>
      </c>
      <c r="AQ126" s="5">
        <f t="shared" si="23"/>
        <v>785.31500000000005</v>
      </c>
      <c r="AR126" s="5">
        <f t="shared" si="23"/>
        <v>785.31500000000005</v>
      </c>
      <c r="AS126" s="5">
        <f t="shared" si="23"/>
        <v>785.31500000000005</v>
      </c>
      <c r="AT126" s="5">
        <f t="shared" si="23"/>
        <v>785.31500000000005</v>
      </c>
      <c r="AU126" s="5">
        <f t="shared" si="23"/>
        <v>785.31500000000005</v>
      </c>
      <c r="AV126" s="5">
        <f t="shared" si="23"/>
        <v>785.31500000000005</v>
      </c>
      <c r="AW126" s="5">
        <f t="shared" si="23"/>
        <v>785.31500000000005</v>
      </c>
      <c r="AX126" s="5">
        <f t="shared" si="23"/>
        <v>785.31500000000005</v>
      </c>
      <c r="AY126" s="5">
        <f t="shared" si="23"/>
        <v>785.31500000000005</v>
      </c>
    </row>
    <row r="127" spans="2:51" x14ac:dyDescent="0.25">
      <c r="B127" t="s">
        <v>56</v>
      </c>
      <c r="C127" s="17">
        <f>C202</f>
        <v>257.80500000000001</v>
      </c>
      <c r="D127" s="5">
        <f t="shared" ref="D127:AY127" si="24">$C61/4+D116</f>
        <v>332.64394151843538</v>
      </c>
      <c r="E127" s="5">
        <f t="shared" si="24"/>
        <v>332.64394151843538</v>
      </c>
      <c r="F127" s="5">
        <f t="shared" si="24"/>
        <v>332.64394151843538</v>
      </c>
      <c r="G127" s="5">
        <f t="shared" si="24"/>
        <v>332.64394151843538</v>
      </c>
      <c r="H127" s="5">
        <f t="shared" si="24"/>
        <v>332.64394151843538</v>
      </c>
      <c r="I127" s="5">
        <f t="shared" si="24"/>
        <v>332.64394151843538</v>
      </c>
      <c r="J127" s="5">
        <f t="shared" si="24"/>
        <v>332.64394151843538</v>
      </c>
      <c r="K127" s="5">
        <f t="shared" si="24"/>
        <v>332.64394151843538</v>
      </c>
      <c r="L127" s="5">
        <f t="shared" si="24"/>
        <v>332.64394151843538</v>
      </c>
      <c r="M127" s="5">
        <f t="shared" si="24"/>
        <v>332.64394151843538</v>
      </c>
      <c r="N127" s="5">
        <f t="shared" si="24"/>
        <v>332.64394151843538</v>
      </c>
      <c r="O127" s="5">
        <f t="shared" si="24"/>
        <v>332.64394151843538</v>
      </c>
      <c r="P127" s="5">
        <f t="shared" si="24"/>
        <v>332.64394151843538</v>
      </c>
      <c r="Q127" s="5">
        <f t="shared" si="24"/>
        <v>332.64394151843538</v>
      </c>
      <c r="R127" s="5">
        <f t="shared" si="24"/>
        <v>332.64394151843538</v>
      </c>
      <c r="S127" s="5">
        <f t="shared" si="24"/>
        <v>332.64394151843538</v>
      </c>
      <c r="T127" s="5">
        <f t="shared" si="24"/>
        <v>332.64394151843538</v>
      </c>
      <c r="U127" s="5">
        <f t="shared" si="24"/>
        <v>332.64394151843538</v>
      </c>
      <c r="V127" s="5">
        <f t="shared" si="24"/>
        <v>332.64394151843538</v>
      </c>
      <c r="W127" s="5">
        <f t="shared" si="24"/>
        <v>332.64394151843538</v>
      </c>
      <c r="X127" s="5">
        <f t="shared" si="24"/>
        <v>257.80500000000001</v>
      </c>
      <c r="Y127" s="5">
        <f t="shared" si="24"/>
        <v>257.80500000000001</v>
      </c>
      <c r="Z127" s="5">
        <f t="shared" si="24"/>
        <v>257.80500000000001</v>
      </c>
      <c r="AA127" s="5">
        <f t="shared" si="24"/>
        <v>257.80500000000001</v>
      </c>
      <c r="AB127" s="5">
        <f t="shared" si="24"/>
        <v>257.80500000000001</v>
      </c>
      <c r="AC127" s="5">
        <f t="shared" si="24"/>
        <v>257.80500000000001</v>
      </c>
      <c r="AD127" s="5">
        <f t="shared" si="24"/>
        <v>257.80500000000001</v>
      </c>
      <c r="AE127" s="5">
        <f t="shared" si="24"/>
        <v>257.80500000000001</v>
      </c>
      <c r="AF127" s="5">
        <f t="shared" si="24"/>
        <v>257.80500000000001</v>
      </c>
      <c r="AG127" s="5">
        <f t="shared" si="24"/>
        <v>257.80500000000001</v>
      </c>
      <c r="AH127" s="5">
        <f t="shared" si="24"/>
        <v>257.80500000000001</v>
      </c>
      <c r="AI127" s="5">
        <f t="shared" si="24"/>
        <v>257.80500000000001</v>
      </c>
      <c r="AJ127" s="5">
        <f t="shared" si="24"/>
        <v>257.80500000000001</v>
      </c>
      <c r="AK127" s="5">
        <f t="shared" si="24"/>
        <v>257.80500000000001</v>
      </c>
      <c r="AL127" s="5">
        <f t="shared" si="24"/>
        <v>257.80500000000001</v>
      </c>
      <c r="AM127" s="5">
        <f t="shared" si="24"/>
        <v>257.80500000000001</v>
      </c>
      <c r="AN127" s="5">
        <f t="shared" si="24"/>
        <v>257.80500000000001</v>
      </c>
      <c r="AO127" s="5">
        <f t="shared" si="24"/>
        <v>257.80500000000001</v>
      </c>
      <c r="AP127" s="5">
        <f t="shared" si="24"/>
        <v>257.80500000000001</v>
      </c>
      <c r="AQ127" s="5">
        <f t="shared" si="24"/>
        <v>257.80500000000001</v>
      </c>
      <c r="AR127" s="5">
        <f t="shared" si="24"/>
        <v>257.80500000000001</v>
      </c>
      <c r="AS127" s="5">
        <f t="shared" si="24"/>
        <v>257.80500000000001</v>
      </c>
      <c r="AT127" s="5">
        <f t="shared" si="24"/>
        <v>257.80500000000001</v>
      </c>
      <c r="AU127" s="5">
        <f t="shared" si="24"/>
        <v>257.80500000000001</v>
      </c>
      <c r="AV127" s="5">
        <f t="shared" si="24"/>
        <v>257.80500000000001</v>
      </c>
      <c r="AW127" s="5">
        <f t="shared" si="24"/>
        <v>257.80500000000001</v>
      </c>
      <c r="AX127" s="5">
        <f t="shared" si="24"/>
        <v>257.80500000000001</v>
      </c>
      <c r="AY127" s="5">
        <f t="shared" si="24"/>
        <v>257.80500000000001</v>
      </c>
    </row>
    <row r="128" spans="2:51" x14ac:dyDescent="0.25">
      <c r="B128" t="s">
        <v>57</v>
      </c>
      <c r="C128" s="17">
        <f>C203</f>
        <v>125.3575</v>
      </c>
      <c r="D128" s="5">
        <f t="shared" ref="D128:AY128" si="25">$C62/4+D117</f>
        <v>144.79450053908414</v>
      </c>
      <c r="E128" s="5">
        <f t="shared" si="25"/>
        <v>144.79450053908414</v>
      </c>
      <c r="F128" s="5">
        <f t="shared" si="25"/>
        <v>144.79450053908414</v>
      </c>
      <c r="G128" s="5">
        <f t="shared" si="25"/>
        <v>144.79450053908414</v>
      </c>
      <c r="H128" s="5">
        <f t="shared" si="25"/>
        <v>144.79450053908414</v>
      </c>
      <c r="I128" s="5">
        <f t="shared" si="25"/>
        <v>144.79450053908414</v>
      </c>
      <c r="J128" s="5">
        <f t="shared" si="25"/>
        <v>144.79450053908414</v>
      </c>
      <c r="K128" s="5">
        <f t="shared" si="25"/>
        <v>144.79450053908414</v>
      </c>
      <c r="L128" s="5">
        <f t="shared" si="25"/>
        <v>144.79450053908414</v>
      </c>
      <c r="M128" s="5">
        <f t="shared" si="25"/>
        <v>144.79450053908414</v>
      </c>
      <c r="N128" s="5">
        <f t="shared" si="25"/>
        <v>144.79450053908414</v>
      </c>
      <c r="O128" s="5">
        <f t="shared" si="25"/>
        <v>144.79450053908414</v>
      </c>
      <c r="P128" s="5">
        <f t="shared" si="25"/>
        <v>144.79450053908414</v>
      </c>
      <c r="Q128" s="5">
        <f t="shared" si="25"/>
        <v>144.79450053908414</v>
      </c>
      <c r="R128" s="5">
        <f t="shared" si="25"/>
        <v>144.79450053908414</v>
      </c>
      <c r="S128" s="5">
        <f t="shared" si="25"/>
        <v>144.79450053908414</v>
      </c>
      <c r="T128" s="5">
        <f t="shared" si="25"/>
        <v>144.79450053908414</v>
      </c>
      <c r="U128" s="5">
        <f t="shared" si="25"/>
        <v>144.79450053908414</v>
      </c>
      <c r="V128" s="5">
        <f t="shared" si="25"/>
        <v>144.79450053908414</v>
      </c>
      <c r="W128" s="5">
        <f t="shared" si="25"/>
        <v>144.79450053908414</v>
      </c>
      <c r="X128" s="5">
        <f t="shared" si="25"/>
        <v>125.3575</v>
      </c>
      <c r="Y128" s="5">
        <f t="shared" si="25"/>
        <v>125.3575</v>
      </c>
      <c r="Z128" s="5">
        <f t="shared" si="25"/>
        <v>125.3575</v>
      </c>
      <c r="AA128" s="5">
        <f t="shared" si="25"/>
        <v>125.3575</v>
      </c>
      <c r="AB128" s="5">
        <f t="shared" si="25"/>
        <v>125.3575</v>
      </c>
      <c r="AC128" s="5">
        <f t="shared" si="25"/>
        <v>125.3575</v>
      </c>
      <c r="AD128" s="5">
        <f t="shared" si="25"/>
        <v>125.3575</v>
      </c>
      <c r="AE128" s="5">
        <f t="shared" si="25"/>
        <v>125.3575</v>
      </c>
      <c r="AF128" s="5">
        <f t="shared" si="25"/>
        <v>125.3575</v>
      </c>
      <c r="AG128" s="5">
        <f t="shared" si="25"/>
        <v>125.3575</v>
      </c>
      <c r="AH128" s="5">
        <f t="shared" si="25"/>
        <v>125.3575</v>
      </c>
      <c r="AI128" s="5">
        <f t="shared" si="25"/>
        <v>125.3575</v>
      </c>
      <c r="AJ128" s="5">
        <f t="shared" si="25"/>
        <v>125.3575</v>
      </c>
      <c r="AK128" s="5">
        <f t="shared" si="25"/>
        <v>125.3575</v>
      </c>
      <c r="AL128" s="5">
        <f t="shared" si="25"/>
        <v>125.3575</v>
      </c>
      <c r="AM128" s="5">
        <f t="shared" si="25"/>
        <v>125.3575</v>
      </c>
      <c r="AN128" s="5">
        <f t="shared" si="25"/>
        <v>125.3575</v>
      </c>
      <c r="AO128" s="5">
        <f t="shared" si="25"/>
        <v>125.3575</v>
      </c>
      <c r="AP128" s="5">
        <f t="shared" si="25"/>
        <v>125.3575</v>
      </c>
      <c r="AQ128" s="5">
        <f t="shared" si="25"/>
        <v>125.3575</v>
      </c>
      <c r="AR128" s="5">
        <f t="shared" si="25"/>
        <v>125.3575</v>
      </c>
      <c r="AS128" s="5">
        <f t="shared" si="25"/>
        <v>125.3575</v>
      </c>
      <c r="AT128" s="5">
        <f t="shared" si="25"/>
        <v>125.3575</v>
      </c>
      <c r="AU128" s="5">
        <f t="shared" si="25"/>
        <v>125.3575</v>
      </c>
      <c r="AV128" s="5">
        <f t="shared" si="25"/>
        <v>125.3575</v>
      </c>
      <c r="AW128" s="5">
        <f t="shared" si="25"/>
        <v>125.3575</v>
      </c>
      <c r="AX128" s="5">
        <f t="shared" si="25"/>
        <v>125.3575</v>
      </c>
      <c r="AY128" s="5">
        <f t="shared" si="25"/>
        <v>125.3575</v>
      </c>
    </row>
    <row r="129" spans="2:51" x14ac:dyDescent="0.25">
      <c r="B129" t="s">
        <v>17</v>
      </c>
      <c r="C129" s="17">
        <f>C204</f>
        <v>1978.325</v>
      </c>
      <c r="D129" s="5">
        <f t="shared" ref="D129:AE129" si="26">SUM(D125:D128)</f>
        <v>2291.5353538399918</v>
      </c>
      <c r="E129" s="5">
        <f t="shared" si="26"/>
        <v>2291.5353538399918</v>
      </c>
      <c r="F129" s="5">
        <f t="shared" si="26"/>
        <v>2291.5353538399918</v>
      </c>
      <c r="G129" s="5">
        <f t="shared" si="26"/>
        <v>2291.5353538399918</v>
      </c>
      <c r="H129" s="5">
        <f t="shared" si="26"/>
        <v>2291.5353538399918</v>
      </c>
      <c r="I129" s="5">
        <f t="shared" si="26"/>
        <v>2291.5353538399918</v>
      </c>
      <c r="J129" s="5">
        <f t="shared" si="26"/>
        <v>2291.5353538399918</v>
      </c>
      <c r="K129" s="5">
        <f t="shared" si="26"/>
        <v>2291.5353538399918</v>
      </c>
      <c r="L129" s="5">
        <f t="shared" si="26"/>
        <v>2291.5353538399918</v>
      </c>
      <c r="M129" s="5">
        <f t="shared" si="26"/>
        <v>2291.5353538399918</v>
      </c>
      <c r="N129" s="5">
        <f t="shared" si="26"/>
        <v>2291.5353538399918</v>
      </c>
      <c r="O129" s="5">
        <f t="shared" si="26"/>
        <v>2291.5353538399918</v>
      </c>
      <c r="P129" s="5">
        <f t="shared" si="26"/>
        <v>2291.5353538399918</v>
      </c>
      <c r="Q129" s="5">
        <f t="shared" si="26"/>
        <v>2291.5353538399918</v>
      </c>
      <c r="R129" s="5">
        <f t="shared" si="26"/>
        <v>2291.5353538399918</v>
      </c>
      <c r="S129" s="5">
        <f t="shared" si="26"/>
        <v>2291.5353538399918</v>
      </c>
      <c r="T129" s="5">
        <f t="shared" si="26"/>
        <v>2291.5353538399918</v>
      </c>
      <c r="U129" s="5">
        <f t="shared" si="26"/>
        <v>2291.5353538399918</v>
      </c>
      <c r="V129" s="5">
        <f t="shared" si="26"/>
        <v>2291.5353538399918</v>
      </c>
      <c r="W129" s="5">
        <f t="shared" si="26"/>
        <v>2291.5353538399918</v>
      </c>
      <c r="X129" s="5">
        <f t="shared" si="26"/>
        <v>1978.325</v>
      </c>
      <c r="Y129" s="5">
        <f t="shared" si="26"/>
        <v>1978.325</v>
      </c>
      <c r="Z129" s="5">
        <f t="shared" si="26"/>
        <v>1978.325</v>
      </c>
      <c r="AA129" s="5">
        <f t="shared" si="26"/>
        <v>1978.325</v>
      </c>
      <c r="AB129" s="5">
        <f t="shared" si="26"/>
        <v>1978.325</v>
      </c>
      <c r="AC129" s="5">
        <f t="shared" si="26"/>
        <v>1978.325</v>
      </c>
      <c r="AD129" s="5">
        <f t="shared" si="26"/>
        <v>1978.325</v>
      </c>
      <c r="AE129" s="5">
        <f t="shared" si="26"/>
        <v>1978.325</v>
      </c>
      <c r="AF129" s="5">
        <f t="shared" ref="AF129:AY129" si="27">SUM(AF125:AF128)</f>
        <v>1978.325</v>
      </c>
      <c r="AG129" s="5">
        <f t="shared" si="27"/>
        <v>1978.325</v>
      </c>
      <c r="AH129" s="5">
        <f t="shared" si="27"/>
        <v>1978.325</v>
      </c>
      <c r="AI129" s="5">
        <f t="shared" si="27"/>
        <v>1978.325</v>
      </c>
      <c r="AJ129" s="5">
        <f t="shared" si="27"/>
        <v>1978.325</v>
      </c>
      <c r="AK129" s="5">
        <f t="shared" si="27"/>
        <v>1978.325</v>
      </c>
      <c r="AL129" s="5">
        <f t="shared" si="27"/>
        <v>1978.325</v>
      </c>
      <c r="AM129" s="5">
        <f t="shared" si="27"/>
        <v>1978.325</v>
      </c>
      <c r="AN129" s="5">
        <f t="shared" si="27"/>
        <v>1978.325</v>
      </c>
      <c r="AO129" s="5">
        <f t="shared" si="27"/>
        <v>1978.325</v>
      </c>
      <c r="AP129" s="5">
        <f t="shared" si="27"/>
        <v>1978.325</v>
      </c>
      <c r="AQ129" s="5">
        <f t="shared" si="27"/>
        <v>1978.325</v>
      </c>
      <c r="AR129" s="5">
        <f t="shared" si="27"/>
        <v>1978.325</v>
      </c>
      <c r="AS129" s="5">
        <f t="shared" si="27"/>
        <v>1978.325</v>
      </c>
      <c r="AT129" s="5">
        <f t="shared" si="27"/>
        <v>1978.325</v>
      </c>
      <c r="AU129" s="5">
        <f t="shared" si="27"/>
        <v>1978.325</v>
      </c>
      <c r="AV129" s="5">
        <f t="shared" si="27"/>
        <v>1978.325</v>
      </c>
      <c r="AW129" s="5">
        <f t="shared" si="27"/>
        <v>1978.325</v>
      </c>
      <c r="AX129" s="5">
        <f t="shared" si="27"/>
        <v>1978.325</v>
      </c>
      <c r="AY129" s="5">
        <f t="shared" si="27"/>
        <v>1978.325</v>
      </c>
    </row>
    <row r="130" spans="2:51" x14ac:dyDescent="0.25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2:51" x14ac:dyDescent="0.25">
      <c r="B131" t="s">
        <v>105</v>
      </c>
      <c r="C131" t="s">
        <v>126</v>
      </c>
      <c r="D131" s="5" t="s">
        <v>127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2:51" x14ac:dyDescent="0.25">
      <c r="B132" t="s">
        <v>33</v>
      </c>
      <c r="C132" s="4">
        <f>C207</f>
        <v>11.678106636865063</v>
      </c>
      <c r="D132" s="13">
        <f t="shared" ref="D132:AY132" si="28">D125/($C40/4)*100</f>
        <v>12.871567411388609</v>
      </c>
      <c r="E132" s="13">
        <f t="shared" si="28"/>
        <v>12.871567411388609</v>
      </c>
      <c r="F132" s="13">
        <f t="shared" si="28"/>
        <v>12.871567411388609</v>
      </c>
      <c r="G132" s="13">
        <f t="shared" si="28"/>
        <v>12.871567411388609</v>
      </c>
      <c r="H132" s="13">
        <f t="shared" si="28"/>
        <v>12.871567411388609</v>
      </c>
      <c r="I132" s="13">
        <f t="shared" si="28"/>
        <v>12.871567411388609</v>
      </c>
      <c r="J132" s="13">
        <f t="shared" si="28"/>
        <v>12.871567411388609</v>
      </c>
      <c r="K132" s="13">
        <f t="shared" si="28"/>
        <v>12.871567411388609</v>
      </c>
      <c r="L132" s="13">
        <f t="shared" si="28"/>
        <v>12.871567411388609</v>
      </c>
      <c r="M132" s="13">
        <f t="shared" si="28"/>
        <v>12.871567411388609</v>
      </c>
      <c r="N132" s="13">
        <f t="shared" si="28"/>
        <v>12.871567411388609</v>
      </c>
      <c r="O132" s="13">
        <f t="shared" si="28"/>
        <v>12.871567411388609</v>
      </c>
      <c r="P132" s="13">
        <f t="shared" si="28"/>
        <v>12.871567411388609</v>
      </c>
      <c r="Q132" s="13">
        <f t="shared" si="28"/>
        <v>12.871567411388609</v>
      </c>
      <c r="R132" s="13">
        <f t="shared" si="28"/>
        <v>12.871567411388609</v>
      </c>
      <c r="S132" s="13">
        <f t="shared" si="28"/>
        <v>12.871567411388609</v>
      </c>
      <c r="T132" s="13">
        <f t="shared" si="28"/>
        <v>12.871567411388609</v>
      </c>
      <c r="U132" s="13">
        <f t="shared" si="28"/>
        <v>12.871567411388609</v>
      </c>
      <c r="V132" s="13">
        <f t="shared" si="28"/>
        <v>12.871567411388609</v>
      </c>
      <c r="W132" s="13">
        <f t="shared" si="28"/>
        <v>12.871567411388609</v>
      </c>
      <c r="X132" s="13">
        <f t="shared" si="28"/>
        <v>11.678106636865063</v>
      </c>
      <c r="Y132" s="13">
        <f t="shared" si="28"/>
        <v>11.678106636865063</v>
      </c>
      <c r="Z132" s="13">
        <f t="shared" si="28"/>
        <v>11.678106636865063</v>
      </c>
      <c r="AA132" s="13">
        <f t="shared" si="28"/>
        <v>11.678106636865063</v>
      </c>
      <c r="AB132" s="13">
        <f t="shared" si="28"/>
        <v>11.678106636865063</v>
      </c>
      <c r="AC132" s="13">
        <f t="shared" si="28"/>
        <v>11.678106636865063</v>
      </c>
      <c r="AD132" s="13">
        <f t="shared" si="28"/>
        <v>11.678106636865063</v>
      </c>
      <c r="AE132" s="13">
        <f t="shared" si="28"/>
        <v>11.678106636865063</v>
      </c>
      <c r="AF132" s="13">
        <f t="shared" si="28"/>
        <v>11.678106636865063</v>
      </c>
      <c r="AG132" s="13">
        <f t="shared" si="28"/>
        <v>11.678106636865063</v>
      </c>
      <c r="AH132" s="13">
        <f t="shared" si="28"/>
        <v>11.678106636865063</v>
      </c>
      <c r="AI132" s="13">
        <f t="shared" si="28"/>
        <v>11.678106636865063</v>
      </c>
      <c r="AJ132" s="13">
        <f t="shared" si="28"/>
        <v>11.678106636865063</v>
      </c>
      <c r="AK132" s="13">
        <f t="shared" si="28"/>
        <v>11.678106636865063</v>
      </c>
      <c r="AL132" s="13">
        <f t="shared" si="28"/>
        <v>11.678106636865063</v>
      </c>
      <c r="AM132" s="13">
        <f t="shared" si="28"/>
        <v>11.678106636865063</v>
      </c>
      <c r="AN132" s="13">
        <f t="shared" si="28"/>
        <v>11.678106636865063</v>
      </c>
      <c r="AO132" s="13">
        <f t="shared" si="28"/>
        <v>11.678106636865063</v>
      </c>
      <c r="AP132" s="13">
        <f t="shared" si="28"/>
        <v>11.678106636865063</v>
      </c>
      <c r="AQ132" s="13">
        <f t="shared" si="28"/>
        <v>11.678106636865063</v>
      </c>
      <c r="AR132" s="13">
        <f t="shared" si="28"/>
        <v>11.678106636865063</v>
      </c>
      <c r="AS132" s="13">
        <f t="shared" si="28"/>
        <v>11.678106636865063</v>
      </c>
      <c r="AT132" s="13">
        <f t="shared" si="28"/>
        <v>11.678106636865063</v>
      </c>
      <c r="AU132" s="13">
        <f t="shared" si="28"/>
        <v>11.678106636865063</v>
      </c>
      <c r="AV132" s="13">
        <f t="shared" si="28"/>
        <v>11.678106636865063</v>
      </c>
      <c r="AW132" s="13">
        <f t="shared" si="28"/>
        <v>11.678106636865063</v>
      </c>
      <c r="AX132" s="13">
        <f t="shared" si="28"/>
        <v>11.678106636865063</v>
      </c>
      <c r="AY132" s="13">
        <f t="shared" si="28"/>
        <v>11.678106636865063</v>
      </c>
    </row>
    <row r="133" spans="2:51" x14ac:dyDescent="0.25">
      <c r="B133" t="s">
        <v>55</v>
      </c>
      <c r="C133" s="4">
        <f>C208</f>
        <v>10.324262144218761</v>
      </c>
      <c r="D133" s="13">
        <f t="shared" ref="D133:AY133" si="29">D126/($C41/4)*100</f>
        <v>12.114453306004084</v>
      </c>
      <c r="E133" s="13">
        <f t="shared" si="29"/>
        <v>12.114453306004084</v>
      </c>
      <c r="F133" s="13">
        <f t="shared" si="29"/>
        <v>12.114453306004084</v>
      </c>
      <c r="G133" s="13">
        <f t="shared" si="29"/>
        <v>12.114453306004084</v>
      </c>
      <c r="H133" s="13">
        <f t="shared" si="29"/>
        <v>12.114453306004084</v>
      </c>
      <c r="I133" s="13">
        <f t="shared" si="29"/>
        <v>12.114453306004084</v>
      </c>
      <c r="J133" s="13">
        <f t="shared" si="29"/>
        <v>12.114453306004084</v>
      </c>
      <c r="K133" s="13">
        <f t="shared" si="29"/>
        <v>12.114453306004084</v>
      </c>
      <c r="L133" s="13">
        <f t="shared" si="29"/>
        <v>12.114453306004084</v>
      </c>
      <c r="M133" s="13">
        <f t="shared" si="29"/>
        <v>12.114453306004084</v>
      </c>
      <c r="N133" s="13">
        <f t="shared" si="29"/>
        <v>12.114453306004084</v>
      </c>
      <c r="O133" s="13">
        <f t="shared" si="29"/>
        <v>12.114453306004084</v>
      </c>
      <c r="P133" s="13">
        <f t="shared" si="29"/>
        <v>12.114453306004084</v>
      </c>
      <c r="Q133" s="13">
        <f t="shared" si="29"/>
        <v>12.114453306004084</v>
      </c>
      <c r="R133" s="13">
        <f t="shared" si="29"/>
        <v>12.114453306004084</v>
      </c>
      <c r="S133" s="13">
        <f t="shared" si="29"/>
        <v>12.114453306004084</v>
      </c>
      <c r="T133" s="13">
        <f t="shared" si="29"/>
        <v>12.114453306004084</v>
      </c>
      <c r="U133" s="13">
        <f t="shared" si="29"/>
        <v>12.114453306004084</v>
      </c>
      <c r="V133" s="13">
        <f t="shared" si="29"/>
        <v>12.114453306004084</v>
      </c>
      <c r="W133" s="13">
        <f t="shared" si="29"/>
        <v>12.114453306004084</v>
      </c>
      <c r="X133" s="13">
        <f t="shared" si="29"/>
        <v>10.324262144218761</v>
      </c>
      <c r="Y133" s="13">
        <f t="shared" si="29"/>
        <v>10.324262144218761</v>
      </c>
      <c r="Z133" s="13">
        <f t="shared" si="29"/>
        <v>10.324262144218761</v>
      </c>
      <c r="AA133" s="13">
        <f t="shared" si="29"/>
        <v>10.324262144218761</v>
      </c>
      <c r="AB133" s="13">
        <f t="shared" si="29"/>
        <v>10.324262144218761</v>
      </c>
      <c r="AC133" s="13">
        <f t="shared" si="29"/>
        <v>10.324262144218761</v>
      </c>
      <c r="AD133" s="13">
        <f t="shared" si="29"/>
        <v>10.324262144218761</v>
      </c>
      <c r="AE133" s="13">
        <f t="shared" si="29"/>
        <v>10.324262144218761</v>
      </c>
      <c r="AF133" s="13">
        <f t="shared" si="29"/>
        <v>10.324262144218761</v>
      </c>
      <c r="AG133" s="13">
        <f t="shared" si="29"/>
        <v>10.324262144218761</v>
      </c>
      <c r="AH133" s="13">
        <f t="shared" si="29"/>
        <v>10.324262144218761</v>
      </c>
      <c r="AI133" s="13">
        <f t="shared" si="29"/>
        <v>10.324262144218761</v>
      </c>
      <c r="AJ133" s="13">
        <f t="shared" si="29"/>
        <v>10.324262144218761</v>
      </c>
      <c r="AK133" s="13">
        <f t="shared" si="29"/>
        <v>10.324262144218761</v>
      </c>
      <c r="AL133" s="13">
        <f t="shared" si="29"/>
        <v>10.324262144218761</v>
      </c>
      <c r="AM133" s="13">
        <f t="shared" si="29"/>
        <v>10.324262144218761</v>
      </c>
      <c r="AN133" s="13">
        <f t="shared" si="29"/>
        <v>10.324262144218761</v>
      </c>
      <c r="AO133" s="13">
        <f t="shared" si="29"/>
        <v>10.324262144218761</v>
      </c>
      <c r="AP133" s="13">
        <f t="shared" si="29"/>
        <v>10.324262144218761</v>
      </c>
      <c r="AQ133" s="13">
        <f t="shared" si="29"/>
        <v>10.324262144218761</v>
      </c>
      <c r="AR133" s="13">
        <f t="shared" si="29"/>
        <v>10.324262144218761</v>
      </c>
      <c r="AS133" s="13">
        <f t="shared" si="29"/>
        <v>10.324262144218761</v>
      </c>
      <c r="AT133" s="13">
        <f t="shared" si="29"/>
        <v>10.324262144218761</v>
      </c>
      <c r="AU133" s="13">
        <f t="shared" si="29"/>
        <v>10.324262144218761</v>
      </c>
      <c r="AV133" s="13">
        <f t="shared" si="29"/>
        <v>10.324262144218761</v>
      </c>
      <c r="AW133" s="13">
        <f t="shared" si="29"/>
        <v>10.324262144218761</v>
      </c>
      <c r="AX133" s="13">
        <f t="shared" si="29"/>
        <v>10.324262144218761</v>
      </c>
      <c r="AY133" s="13">
        <f t="shared" si="29"/>
        <v>10.324262144218761</v>
      </c>
    </row>
    <row r="134" spans="2:51" x14ac:dyDescent="0.25">
      <c r="B134" t="s">
        <v>56</v>
      </c>
      <c r="C134" s="4">
        <f>C209</f>
        <v>6.1668460710441337</v>
      </c>
      <c r="D134" s="13">
        <f t="shared" ref="D134:AY134" si="30">D127/($C42/4)*100</f>
        <v>7.9570372328294559</v>
      </c>
      <c r="E134" s="13">
        <f t="shared" si="30"/>
        <v>7.9570372328294559</v>
      </c>
      <c r="F134" s="13">
        <f t="shared" si="30"/>
        <v>7.9570372328294559</v>
      </c>
      <c r="G134" s="13">
        <f t="shared" si="30"/>
        <v>7.9570372328294559</v>
      </c>
      <c r="H134" s="13">
        <f t="shared" si="30"/>
        <v>7.9570372328294559</v>
      </c>
      <c r="I134" s="13">
        <f t="shared" si="30"/>
        <v>7.9570372328294559</v>
      </c>
      <c r="J134" s="13">
        <f t="shared" si="30"/>
        <v>7.9570372328294559</v>
      </c>
      <c r="K134" s="13">
        <f t="shared" si="30"/>
        <v>7.9570372328294559</v>
      </c>
      <c r="L134" s="13">
        <f t="shared" si="30"/>
        <v>7.9570372328294559</v>
      </c>
      <c r="M134" s="13">
        <f t="shared" si="30"/>
        <v>7.9570372328294559</v>
      </c>
      <c r="N134" s="13">
        <f t="shared" si="30"/>
        <v>7.9570372328294559</v>
      </c>
      <c r="O134" s="13">
        <f t="shared" si="30"/>
        <v>7.9570372328294559</v>
      </c>
      <c r="P134" s="13">
        <f t="shared" si="30"/>
        <v>7.9570372328294559</v>
      </c>
      <c r="Q134" s="13">
        <f t="shared" si="30"/>
        <v>7.9570372328294559</v>
      </c>
      <c r="R134" s="13">
        <f t="shared" si="30"/>
        <v>7.9570372328294559</v>
      </c>
      <c r="S134" s="13">
        <f t="shared" si="30"/>
        <v>7.9570372328294559</v>
      </c>
      <c r="T134" s="13">
        <f t="shared" si="30"/>
        <v>7.9570372328294559</v>
      </c>
      <c r="U134" s="13">
        <f t="shared" si="30"/>
        <v>7.9570372328294559</v>
      </c>
      <c r="V134" s="13">
        <f t="shared" si="30"/>
        <v>7.9570372328294559</v>
      </c>
      <c r="W134" s="13">
        <f t="shared" si="30"/>
        <v>7.9570372328294559</v>
      </c>
      <c r="X134" s="13">
        <f t="shared" si="30"/>
        <v>6.1668460710441337</v>
      </c>
      <c r="Y134" s="13">
        <f t="shared" si="30"/>
        <v>6.1668460710441337</v>
      </c>
      <c r="Z134" s="13">
        <f t="shared" si="30"/>
        <v>6.1668460710441337</v>
      </c>
      <c r="AA134" s="13">
        <f t="shared" si="30"/>
        <v>6.1668460710441337</v>
      </c>
      <c r="AB134" s="13">
        <f t="shared" si="30"/>
        <v>6.1668460710441337</v>
      </c>
      <c r="AC134" s="13">
        <f t="shared" si="30"/>
        <v>6.1668460710441337</v>
      </c>
      <c r="AD134" s="13">
        <f t="shared" si="30"/>
        <v>6.1668460710441337</v>
      </c>
      <c r="AE134" s="13">
        <f t="shared" si="30"/>
        <v>6.1668460710441337</v>
      </c>
      <c r="AF134" s="13">
        <f t="shared" si="30"/>
        <v>6.1668460710441337</v>
      </c>
      <c r="AG134" s="13">
        <f t="shared" si="30"/>
        <v>6.1668460710441337</v>
      </c>
      <c r="AH134" s="13">
        <f t="shared" si="30"/>
        <v>6.1668460710441337</v>
      </c>
      <c r="AI134" s="13">
        <f t="shared" si="30"/>
        <v>6.1668460710441337</v>
      </c>
      <c r="AJ134" s="13">
        <f t="shared" si="30"/>
        <v>6.1668460710441337</v>
      </c>
      <c r="AK134" s="13">
        <f t="shared" si="30"/>
        <v>6.1668460710441337</v>
      </c>
      <c r="AL134" s="13">
        <f t="shared" si="30"/>
        <v>6.1668460710441337</v>
      </c>
      <c r="AM134" s="13">
        <f t="shared" si="30"/>
        <v>6.1668460710441337</v>
      </c>
      <c r="AN134" s="13">
        <f t="shared" si="30"/>
        <v>6.1668460710441337</v>
      </c>
      <c r="AO134" s="13">
        <f t="shared" si="30"/>
        <v>6.1668460710441337</v>
      </c>
      <c r="AP134" s="13">
        <f t="shared" si="30"/>
        <v>6.1668460710441337</v>
      </c>
      <c r="AQ134" s="13">
        <f t="shared" si="30"/>
        <v>6.1668460710441337</v>
      </c>
      <c r="AR134" s="13">
        <f t="shared" si="30"/>
        <v>6.1668460710441337</v>
      </c>
      <c r="AS134" s="13">
        <f t="shared" si="30"/>
        <v>6.1668460710441337</v>
      </c>
      <c r="AT134" s="13">
        <f t="shared" si="30"/>
        <v>6.1668460710441337</v>
      </c>
      <c r="AU134" s="13">
        <f t="shared" si="30"/>
        <v>6.1668460710441337</v>
      </c>
      <c r="AV134" s="13">
        <f t="shared" si="30"/>
        <v>6.1668460710441337</v>
      </c>
      <c r="AW134" s="13">
        <f t="shared" si="30"/>
        <v>6.1668460710441337</v>
      </c>
      <c r="AX134" s="13">
        <f t="shared" si="30"/>
        <v>6.1668460710441337</v>
      </c>
      <c r="AY134" s="13">
        <f t="shared" si="30"/>
        <v>6.1668460710441337</v>
      </c>
    </row>
    <row r="135" spans="2:51" x14ac:dyDescent="0.25">
      <c r="B135" t="s">
        <v>57</v>
      </c>
      <c r="C135" s="4">
        <f>C210</f>
        <v>11.545705733364034</v>
      </c>
      <c r="D135" s="13">
        <f t="shared" ref="D135:AY135" si="31">D128/($C43/4)*100</f>
        <v>13.335896895149357</v>
      </c>
      <c r="E135" s="13">
        <f t="shared" si="31"/>
        <v>13.335896895149357</v>
      </c>
      <c r="F135" s="13">
        <f t="shared" si="31"/>
        <v>13.335896895149357</v>
      </c>
      <c r="G135" s="13">
        <f t="shared" si="31"/>
        <v>13.335896895149357</v>
      </c>
      <c r="H135" s="13">
        <f t="shared" si="31"/>
        <v>13.335896895149357</v>
      </c>
      <c r="I135" s="13">
        <f t="shared" si="31"/>
        <v>13.335896895149357</v>
      </c>
      <c r="J135" s="13">
        <f t="shared" si="31"/>
        <v>13.335896895149357</v>
      </c>
      <c r="K135" s="13">
        <f t="shared" si="31"/>
        <v>13.335896895149357</v>
      </c>
      <c r="L135" s="13">
        <f t="shared" si="31"/>
        <v>13.335896895149357</v>
      </c>
      <c r="M135" s="13">
        <f t="shared" si="31"/>
        <v>13.335896895149357</v>
      </c>
      <c r="N135" s="13">
        <f t="shared" si="31"/>
        <v>13.335896895149357</v>
      </c>
      <c r="O135" s="13">
        <f t="shared" si="31"/>
        <v>13.335896895149357</v>
      </c>
      <c r="P135" s="13">
        <f t="shared" si="31"/>
        <v>13.335896895149357</v>
      </c>
      <c r="Q135" s="13">
        <f t="shared" si="31"/>
        <v>13.335896895149357</v>
      </c>
      <c r="R135" s="13">
        <f t="shared" si="31"/>
        <v>13.335896895149357</v>
      </c>
      <c r="S135" s="13">
        <f t="shared" si="31"/>
        <v>13.335896895149357</v>
      </c>
      <c r="T135" s="13">
        <f t="shared" si="31"/>
        <v>13.335896895149357</v>
      </c>
      <c r="U135" s="13">
        <f t="shared" si="31"/>
        <v>13.335896895149357</v>
      </c>
      <c r="V135" s="13">
        <f t="shared" si="31"/>
        <v>13.335896895149357</v>
      </c>
      <c r="W135" s="13">
        <f t="shared" si="31"/>
        <v>13.335896895149357</v>
      </c>
      <c r="X135" s="13">
        <f t="shared" si="31"/>
        <v>11.545705733364034</v>
      </c>
      <c r="Y135" s="13">
        <f t="shared" si="31"/>
        <v>11.545705733364034</v>
      </c>
      <c r="Z135" s="13">
        <f t="shared" si="31"/>
        <v>11.545705733364034</v>
      </c>
      <c r="AA135" s="13">
        <f t="shared" si="31"/>
        <v>11.545705733364034</v>
      </c>
      <c r="AB135" s="13">
        <f t="shared" si="31"/>
        <v>11.545705733364034</v>
      </c>
      <c r="AC135" s="13">
        <f t="shared" si="31"/>
        <v>11.545705733364034</v>
      </c>
      <c r="AD135" s="13">
        <f t="shared" si="31"/>
        <v>11.545705733364034</v>
      </c>
      <c r="AE135" s="13">
        <f t="shared" si="31"/>
        <v>11.545705733364034</v>
      </c>
      <c r="AF135" s="13">
        <f t="shared" si="31"/>
        <v>11.545705733364034</v>
      </c>
      <c r="AG135" s="13">
        <f t="shared" si="31"/>
        <v>11.545705733364034</v>
      </c>
      <c r="AH135" s="13">
        <f t="shared" si="31"/>
        <v>11.545705733364034</v>
      </c>
      <c r="AI135" s="13">
        <f t="shared" si="31"/>
        <v>11.545705733364034</v>
      </c>
      <c r="AJ135" s="13">
        <f t="shared" si="31"/>
        <v>11.545705733364034</v>
      </c>
      <c r="AK135" s="13">
        <f t="shared" si="31"/>
        <v>11.545705733364034</v>
      </c>
      <c r="AL135" s="13">
        <f t="shared" si="31"/>
        <v>11.545705733364034</v>
      </c>
      <c r="AM135" s="13">
        <f t="shared" si="31"/>
        <v>11.545705733364034</v>
      </c>
      <c r="AN135" s="13">
        <f t="shared" si="31"/>
        <v>11.545705733364034</v>
      </c>
      <c r="AO135" s="13">
        <f t="shared" si="31"/>
        <v>11.545705733364034</v>
      </c>
      <c r="AP135" s="13">
        <f t="shared" si="31"/>
        <v>11.545705733364034</v>
      </c>
      <c r="AQ135" s="13">
        <f t="shared" si="31"/>
        <v>11.545705733364034</v>
      </c>
      <c r="AR135" s="13">
        <f t="shared" si="31"/>
        <v>11.545705733364034</v>
      </c>
      <c r="AS135" s="13">
        <f t="shared" si="31"/>
        <v>11.545705733364034</v>
      </c>
      <c r="AT135" s="13">
        <f t="shared" si="31"/>
        <v>11.545705733364034</v>
      </c>
      <c r="AU135" s="13">
        <f t="shared" si="31"/>
        <v>11.545705733364034</v>
      </c>
      <c r="AV135" s="13">
        <f t="shared" si="31"/>
        <v>11.545705733364034</v>
      </c>
      <c r="AW135" s="13">
        <f t="shared" si="31"/>
        <v>11.545705733364034</v>
      </c>
      <c r="AX135" s="13">
        <f t="shared" si="31"/>
        <v>11.545705733364034</v>
      </c>
      <c r="AY135" s="13">
        <f t="shared" si="31"/>
        <v>11.545705733364034</v>
      </c>
    </row>
    <row r="136" spans="2:51" x14ac:dyDescent="0.25">
      <c r="B136" t="s">
        <v>17</v>
      </c>
      <c r="C136" s="4">
        <f>C211</f>
        <v>9.9877571626908992</v>
      </c>
      <c r="D136" s="13">
        <f t="shared" ref="D136:AY136" si="32">D129/($C44/4)*100</f>
        <v>11.569028670150153</v>
      </c>
      <c r="E136" s="13">
        <f t="shared" si="32"/>
        <v>11.569028670150153</v>
      </c>
      <c r="F136" s="13">
        <f t="shared" si="32"/>
        <v>11.569028670150153</v>
      </c>
      <c r="G136" s="13">
        <f t="shared" si="32"/>
        <v>11.569028670150153</v>
      </c>
      <c r="H136" s="13">
        <f t="shared" si="32"/>
        <v>11.569028670150153</v>
      </c>
      <c r="I136" s="13">
        <f t="shared" si="32"/>
        <v>11.569028670150153</v>
      </c>
      <c r="J136" s="13">
        <f t="shared" si="32"/>
        <v>11.569028670150153</v>
      </c>
      <c r="K136" s="13">
        <f t="shared" si="32"/>
        <v>11.569028670150153</v>
      </c>
      <c r="L136" s="13">
        <f t="shared" si="32"/>
        <v>11.569028670150153</v>
      </c>
      <c r="M136" s="13">
        <f t="shared" si="32"/>
        <v>11.569028670150153</v>
      </c>
      <c r="N136" s="13">
        <f t="shared" si="32"/>
        <v>11.569028670150153</v>
      </c>
      <c r="O136" s="13">
        <f t="shared" si="32"/>
        <v>11.569028670150153</v>
      </c>
      <c r="P136" s="13">
        <f t="shared" si="32"/>
        <v>11.569028670150153</v>
      </c>
      <c r="Q136" s="13">
        <f t="shared" si="32"/>
        <v>11.569028670150153</v>
      </c>
      <c r="R136" s="13">
        <f t="shared" si="32"/>
        <v>11.569028670150153</v>
      </c>
      <c r="S136" s="13">
        <f t="shared" si="32"/>
        <v>11.569028670150153</v>
      </c>
      <c r="T136" s="13">
        <f t="shared" si="32"/>
        <v>11.569028670150153</v>
      </c>
      <c r="U136" s="13">
        <f t="shared" si="32"/>
        <v>11.569028670150153</v>
      </c>
      <c r="V136" s="13">
        <f t="shared" si="32"/>
        <v>11.569028670150153</v>
      </c>
      <c r="W136" s="13">
        <f t="shared" si="32"/>
        <v>11.569028670150153</v>
      </c>
      <c r="X136" s="13">
        <f t="shared" si="32"/>
        <v>9.9877571626908992</v>
      </c>
      <c r="Y136" s="13">
        <f t="shared" si="32"/>
        <v>9.9877571626908992</v>
      </c>
      <c r="Z136" s="13">
        <f t="shared" si="32"/>
        <v>9.9877571626908992</v>
      </c>
      <c r="AA136" s="13">
        <f t="shared" si="32"/>
        <v>9.9877571626908992</v>
      </c>
      <c r="AB136" s="13">
        <f t="shared" si="32"/>
        <v>9.9877571626908992</v>
      </c>
      <c r="AC136" s="13">
        <f t="shared" si="32"/>
        <v>9.9877571626908992</v>
      </c>
      <c r="AD136" s="13">
        <f t="shared" si="32"/>
        <v>9.9877571626908992</v>
      </c>
      <c r="AE136" s="13">
        <f t="shared" si="32"/>
        <v>9.9877571626908992</v>
      </c>
      <c r="AF136" s="13">
        <f t="shared" si="32"/>
        <v>9.9877571626908992</v>
      </c>
      <c r="AG136" s="13">
        <f t="shared" si="32"/>
        <v>9.9877571626908992</v>
      </c>
      <c r="AH136" s="13">
        <f t="shared" si="32"/>
        <v>9.9877571626908992</v>
      </c>
      <c r="AI136" s="13">
        <f t="shared" si="32"/>
        <v>9.9877571626908992</v>
      </c>
      <c r="AJ136" s="13">
        <f t="shared" si="32"/>
        <v>9.9877571626908992</v>
      </c>
      <c r="AK136" s="13">
        <f t="shared" si="32"/>
        <v>9.9877571626908992</v>
      </c>
      <c r="AL136" s="13">
        <f t="shared" si="32"/>
        <v>9.9877571626908992</v>
      </c>
      <c r="AM136" s="13">
        <f t="shared" si="32"/>
        <v>9.9877571626908992</v>
      </c>
      <c r="AN136" s="13">
        <f t="shared" si="32"/>
        <v>9.9877571626908992</v>
      </c>
      <c r="AO136" s="13">
        <f t="shared" si="32"/>
        <v>9.9877571626908992</v>
      </c>
      <c r="AP136" s="13">
        <f t="shared" si="32"/>
        <v>9.9877571626908992</v>
      </c>
      <c r="AQ136" s="13">
        <f t="shared" si="32"/>
        <v>9.9877571626908992</v>
      </c>
      <c r="AR136" s="13">
        <f t="shared" si="32"/>
        <v>9.9877571626908992</v>
      </c>
      <c r="AS136" s="13">
        <f t="shared" si="32"/>
        <v>9.9877571626908992</v>
      </c>
      <c r="AT136" s="13">
        <f t="shared" si="32"/>
        <v>9.9877571626908992</v>
      </c>
      <c r="AU136" s="13">
        <f t="shared" si="32"/>
        <v>9.9877571626908992</v>
      </c>
      <c r="AV136" s="13">
        <f t="shared" si="32"/>
        <v>9.9877571626908992</v>
      </c>
      <c r="AW136" s="13">
        <f t="shared" si="32"/>
        <v>9.9877571626908992</v>
      </c>
      <c r="AX136" s="13">
        <f t="shared" si="32"/>
        <v>9.9877571626908992</v>
      </c>
      <c r="AY136" s="13">
        <f t="shared" si="32"/>
        <v>9.9877571626908992</v>
      </c>
    </row>
    <row r="137" spans="2:51" x14ac:dyDescent="0.25">
      <c r="C137" t="s">
        <v>130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2:51" x14ac:dyDescent="0.25">
      <c r="D138" t="s">
        <v>129</v>
      </c>
      <c r="F138" t="s">
        <v>128</v>
      </c>
      <c r="G138" s="5"/>
    </row>
    <row r="139" spans="2:51" x14ac:dyDescent="0.25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5">
      <c r="B140" t="s">
        <v>33</v>
      </c>
      <c r="C140" s="6">
        <f t="shared" ref="C140:D144" si="33">C132</f>
        <v>11.678106636865063</v>
      </c>
      <c r="D140" s="30">
        <f t="shared" si="33"/>
        <v>12.871567411388609</v>
      </c>
      <c r="E140" s="20">
        <f>D140/C140-1</f>
        <v>0.10219642718076138</v>
      </c>
      <c r="F140" s="28">
        <v>12.405464507245794</v>
      </c>
      <c r="G140" s="20">
        <f>F140/C140-1</f>
        <v>6.228388667771112E-2</v>
      </c>
      <c r="I140" t="s">
        <v>146</v>
      </c>
    </row>
    <row r="141" spans="2:51" x14ac:dyDescent="0.25">
      <c r="B141" t="s">
        <v>55</v>
      </c>
      <c r="C141" s="6">
        <f t="shared" si="33"/>
        <v>10.324262144218761</v>
      </c>
      <c r="D141" s="30">
        <f t="shared" si="33"/>
        <v>12.114453306004084</v>
      </c>
      <c r="E141" s="20">
        <f>D141/C141-1</f>
        <v>0.17339652333293087</v>
      </c>
      <c r="F141" s="28">
        <v>11.415298949789857</v>
      </c>
      <c r="G141" s="20">
        <f>F141/C141-1</f>
        <v>0.10567697626527628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5">
      <c r="B142" t="s">
        <v>56</v>
      </c>
      <c r="C142" s="6">
        <f t="shared" si="33"/>
        <v>6.1668460710441337</v>
      </c>
      <c r="D142" s="30">
        <f t="shared" si="33"/>
        <v>7.9570372328294559</v>
      </c>
      <c r="E142" s="20">
        <f>D142/C142-1</f>
        <v>0.29029282410517787</v>
      </c>
      <c r="F142" s="28">
        <v>7.2578828766152306</v>
      </c>
      <c r="G142" s="20">
        <f>F142/C142-1</f>
        <v>0.17691974033436009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5">
      <c r="B143" t="s">
        <v>57</v>
      </c>
      <c r="C143" s="6">
        <f t="shared" si="33"/>
        <v>11.545705733364034</v>
      </c>
      <c r="D143" s="30">
        <f t="shared" si="33"/>
        <v>13.335896895149357</v>
      </c>
      <c r="E143" s="20">
        <f>D143/C143-1</f>
        <v>0.15505255400820972</v>
      </c>
      <c r="F143" s="28">
        <v>12.636742538935131</v>
      </c>
      <c r="G143" s="20">
        <f>F143/C143-1</f>
        <v>9.4497194954336061E-2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5">
      <c r="B144" t="s">
        <v>17</v>
      </c>
      <c r="C144" s="6">
        <f t="shared" si="33"/>
        <v>9.9877571626908992</v>
      </c>
      <c r="D144" s="30">
        <f t="shared" si="33"/>
        <v>11.569028670150153</v>
      </c>
      <c r="E144" s="20">
        <f>D144/C144-1</f>
        <v>0.15832098054667054</v>
      </c>
      <c r="F144" s="28">
        <v>10.951467324525463</v>
      </c>
      <c r="G144" s="20">
        <f>F144/C144-1</f>
        <v>9.648914627545091E-2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5">
      <c r="D145" s="6"/>
      <c r="E145" s="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5">
      <c r="B146" s="23" t="s">
        <v>136</v>
      </c>
      <c r="D146" s="6"/>
      <c r="E146" s="6"/>
      <c r="F146" s="6"/>
      <c r="G146" s="6"/>
      <c r="I146" s="6" t="s">
        <v>114</v>
      </c>
      <c r="J146" s="29">
        <v>0.25</v>
      </c>
      <c r="K146" s="6"/>
      <c r="L146" s="6" t="s">
        <v>147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5">
      <c r="B147" s="23"/>
      <c r="D147" s="6"/>
      <c r="E147" s="6"/>
      <c r="F147" s="6"/>
      <c r="G147" s="6"/>
      <c r="I147" s="6"/>
      <c r="J147" s="15"/>
      <c r="K147" s="6"/>
      <c r="L147" s="6" t="s">
        <v>148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5">
      <c r="B148" t="s">
        <v>113</v>
      </c>
      <c r="C148" s="30">
        <f>SUM(D148:AY148)</f>
        <v>18</v>
      </c>
      <c r="D148" s="6">
        <f>IF(D149&gt;0,1,0)</f>
        <v>1</v>
      </c>
      <c r="E148" s="6">
        <f t="shared" ref="E148:AY148" si="34">IF(E149&gt;0,1,0)</f>
        <v>1</v>
      </c>
      <c r="F148" s="6">
        <f t="shared" si="34"/>
        <v>1</v>
      </c>
      <c r="G148" s="6">
        <f t="shared" si="34"/>
        <v>1</v>
      </c>
      <c r="H148" s="6">
        <f t="shared" si="34"/>
        <v>1</v>
      </c>
      <c r="I148" s="6">
        <f t="shared" si="34"/>
        <v>1</v>
      </c>
      <c r="J148" s="6">
        <f t="shared" si="34"/>
        <v>1</v>
      </c>
      <c r="K148" s="6">
        <f t="shared" si="34"/>
        <v>1</v>
      </c>
      <c r="L148" s="6">
        <f t="shared" si="34"/>
        <v>1</v>
      </c>
      <c r="M148" s="6">
        <f t="shared" si="34"/>
        <v>1</v>
      </c>
      <c r="N148" s="6">
        <f t="shared" si="34"/>
        <v>1</v>
      </c>
      <c r="O148" s="6">
        <f t="shared" si="34"/>
        <v>1</v>
      </c>
      <c r="P148" s="6">
        <f t="shared" si="34"/>
        <v>1</v>
      </c>
      <c r="Q148" s="6">
        <f t="shared" si="34"/>
        <v>1</v>
      </c>
      <c r="R148" s="6">
        <f t="shared" si="34"/>
        <v>1</v>
      </c>
      <c r="S148" s="6">
        <f t="shared" si="34"/>
        <v>1</v>
      </c>
      <c r="T148" s="6">
        <f t="shared" si="34"/>
        <v>1</v>
      </c>
      <c r="U148" s="6">
        <f t="shared" si="34"/>
        <v>1</v>
      </c>
      <c r="V148" s="6">
        <f t="shared" si="34"/>
        <v>0</v>
      </c>
      <c r="W148" s="6">
        <f t="shared" si="34"/>
        <v>0</v>
      </c>
      <c r="X148" s="6">
        <f t="shared" si="34"/>
        <v>0</v>
      </c>
      <c r="Y148" s="6">
        <f t="shared" si="34"/>
        <v>0</v>
      </c>
      <c r="Z148" s="6">
        <f t="shared" si="34"/>
        <v>0</v>
      </c>
      <c r="AA148" s="6">
        <f t="shared" si="34"/>
        <v>0</v>
      </c>
      <c r="AB148" s="6">
        <f t="shared" si="34"/>
        <v>0</v>
      </c>
      <c r="AC148" s="6">
        <f t="shared" si="34"/>
        <v>0</v>
      </c>
      <c r="AD148" s="6">
        <f t="shared" si="34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0</v>
      </c>
      <c r="AI148" s="6">
        <f t="shared" si="34"/>
        <v>0</v>
      </c>
      <c r="AJ148" s="6">
        <f t="shared" si="34"/>
        <v>0</v>
      </c>
      <c r="AK148" s="6">
        <f t="shared" si="34"/>
        <v>0</v>
      </c>
      <c r="AL148" s="6">
        <f t="shared" si="34"/>
        <v>0</v>
      </c>
      <c r="AM148" s="6">
        <f t="shared" si="34"/>
        <v>0</v>
      </c>
      <c r="AN148" s="6">
        <f t="shared" si="34"/>
        <v>0</v>
      </c>
      <c r="AO148" s="6">
        <f t="shared" si="34"/>
        <v>0</v>
      </c>
      <c r="AP148" s="6">
        <f t="shared" si="34"/>
        <v>0</v>
      </c>
      <c r="AQ148" s="6">
        <f t="shared" si="34"/>
        <v>0</v>
      </c>
      <c r="AR148" s="6">
        <f t="shared" si="34"/>
        <v>0</v>
      </c>
      <c r="AS148" s="6">
        <f t="shared" si="34"/>
        <v>0</v>
      </c>
      <c r="AT148" s="6">
        <f t="shared" si="34"/>
        <v>0</v>
      </c>
      <c r="AU148" s="6">
        <f t="shared" si="34"/>
        <v>0</v>
      </c>
      <c r="AV148" s="6">
        <f t="shared" si="34"/>
        <v>0</v>
      </c>
      <c r="AW148" s="6">
        <f t="shared" si="34"/>
        <v>0</v>
      </c>
      <c r="AX148" s="6">
        <f t="shared" si="34"/>
        <v>0</v>
      </c>
      <c r="AY148" s="6">
        <f t="shared" si="34"/>
        <v>0</v>
      </c>
    </row>
    <row r="149" spans="2:51" x14ac:dyDescent="0.25">
      <c r="B149" t="s">
        <v>100</v>
      </c>
      <c r="D149" s="15">
        <f>E84</f>
        <v>2.5000000000000001E-2</v>
      </c>
      <c r="E149" s="15">
        <f>IF(D162&lt;=$C$18,MIN($E$86,D149+$E$84),0)</f>
        <v>0.05</v>
      </c>
      <c r="F149" s="15">
        <f t="shared" ref="F149:AY149" si="35">IF(E162&lt;=$C$18,MIN($E$86,E149+$E$84),0)</f>
        <v>7.5000000000000011E-2</v>
      </c>
      <c r="G149" s="15">
        <f t="shared" si="35"/>
        <v>0.1</v>
      </c>
      <c r="H149" s="15">
        <f t="shared" si="35"/>
        <v>0.125</v>
      </c>
      <c r="I149" s="15">
        <f t="shared" si="35"/>
        <v>0.15</v>
      </c>
      <c r="J149" s="15">
        <f t="shared" si="35"/>
        <v>0.17499999999999999</v>
      </c>
      <c r="K149" s="15">
        <f t="shared" si="35"/>
        <v>0.19999999999999998</v>
      </c>
      <c r="L149" s="15">
        <f t="shared" si="35"/>
        <v>0.22499999999999998</v>
      </c>
      <c r="M149" s="15">
        <f t="shared" si="35"/>
        <v>0.24999999999999997</v>
      </c>
      <c r="N149" s="15">
        <f t="shared" si="35"/>
        <v>0.25</v>
      </c>
      <c r="O149" s="15">
        <f t="shared" si="35"/>
        <v>0.25</v>
      </c>
      <c r="P149" s="15">
        <f t="shared" si="35"/>
        <v>0.25</v>
      </c>
      <c r="Q149" s="15">
        <f t="shared" si="35"/>
        <v>0.25</v>
      </c>
      <c r="R149" s="15">
        <f t="shared" si="35"/>
        <v>0.25</v>
      </c>
      <c r="S149" s="15">
        <f t="shared" si="35"/>
        <v>0.25</v>
      </c>
      <c r="T149" s="15">
        <f t="shared" si="35"/>
        <v>0.25</v>
      </c>
      <c r="U149" s="15">
        <f t="shared" si="35"/>
        <v>0.25</v>
      </c>
      <c r="V149" s="15">
        <f t="shared" si="35"/>
        <v>0</v>
      </c>
      <c r="W149" s="15">
        <f t="shared" si="35"/>
        <v>0</v>
      </c>
      <c r="X149" s="15">
        <f t="shared" si="35"/>
        <v>0</v>
      </c>
      <c r="Y149" s="15">
        <f t="shared" si="35"/>
        <v>0</v>
      </c>
      <c r="Z149" s="15">
        <f t="shared" si="35"/>
        <v>0</v>
      </c>
      <c r="AA149" s="15">
        <f t="shared" si="35"/>
        <v>0</v>
      </c>
      <c r="AB149" s="15">
        <f t="shared" si="35"/>
        <v>0</v>
      </c>
      <c r="AC149" s="15">
        <f t="shared" si="35"/>
        <v>0</v>
      </c>
      <c r="AD149" s="15">
        <f t="shared" si="35"/>
        <v>0</v>
      </c>
      <c r="AE149" s="15">
        <f t="shared" si="35"/>
        <v>0</v>
      </c>
      <c r="AF149" s="15">
        <f t="shared" si="35"/>
        <v>0</v>
      </c>
      <c r="AG149" s="15">
        <f t="shared" si="35"/>
        <v>0</v>
      </c>
      <c r="AH149" s="15">
        <f t="shared" si="35"/>
        <v>0</v>
      </c>
      <c r="AI149" s="15">
        <f t="shared" si="35"/>
        <v>0</v>
      </c>
      <c r="AJ149" s="15">
        <f t="shared" si="35"/>
        <v>0</v>
      </c>
      <c r="AK149" s="15">
        <f t="shared" si="35"/>
        <v>0</v>
      </c>
      <c r="AL149" s="15">
        <f t="shared" si="35"/>
        <v>0</v>
      </c>
      <c r="AM149" s="15">
        <f t="shared" si="35"/>
        <v>0</v>
      </c>
      <c r="AN149" s="15">
        <f t="shared" si="35"/>
        <v>0</v>
      </c>
      <c r="AO149" s="15">
        <f t="shared" si="35"/>
        <v>0</v>
      </c>
      <c r="AP149" s="15">
        <f t="shared" si="35"/>
        <v>0</v>
      </c>
      <c r="AQ149" s="15">
        <f t="shared" si="35"/>
        <v>0</v>
      </c>
      <c r="AR149" s="15">
        <f t="shared" si="35"/>
        <v>0</v>
      </c>
      <c r="AS149" s="15">
        <f t="shared" si="35"/>
        <v>0</v>
      </c>
      <c r="AT149" s="15">
        <f t="shared" si="35"/>
        <v>0</v>
      </c>
      <c r="AU149" s="15">
        <f t="shared" si="35"/>
        <v>0</v>
      </c>
      <c r="AV149" s="15">
        <f t="shared" si="35"/>
        <v>0</v>
      </c>
      <c r="AW149" s="15">
        <f t="shared" si="35"/>
        <v>0</v>
      </c>
      <c r="AX149" s="15">
        <f t="shared" si="35"/>
        <v>0</v>
      </c>
      <c r="AY149" s="15">
        <f t="shared" si="35"/>
        <v>0</v>
      </c>
    </row>
    <row r="150" spans="2:51" x14ac:dyDescent="0.25">
      <c r="B150" t="s">
        <v>99</v>
      </c>
      <c r="D150" s="4">
        <f>D159*1000000*100/(($C$44-$C$40*$E$83)*1000000/4)</f>
        <v>0.28268381670008713</v>
      </c>
      <c r="E150" s="4">
        <f t="shared" ref="E150:AY150" si="36">E159*1000000*100/(($C$44-$C$40*$E$83)*1000000/4)</f>
        <v>0.56536763340017426</v>
      </c>
      <c r="F150" s="4">
        <f t="shared" si="36"/>
        <v>0.84805145010026139</v>
      </c>
      <c r="G150" s="4">
        <f t="shared" si="36"/>
        <v>1.1307352668003485</v>
      </c>
      <c r="H150" s="4">
        <f t="shared" si="36"/>
        <v>1.4134190835004357</v>
      </c>
      <c r="I150" s="4">
        <f t="shared" si="36"/>
        <v>1.6961029002005228</v>
      </c>
      <c r="J150" s="4">
        <f t="shared" si="36"/>
        <v>1.9787867169006095</v>
      </c>
      <c r="K150" s="4">
        <f t="shared" si="36"/>
        <v>2.2614705336006966</v>
      </c>
      <c r="L150" s="4">
        <f t="shared" si="36"/>
        <v>2.5441543503007837</v>
      </c>
      <c r="M150" s="4">
        <f t="shared" si="36"/>
        <v>2.8268381670008709</v>
      </c>
      <c r="N150" s="4">
        <f t="shared" si="36"/>
        <v>2.8268381670008713</v>
      </c>
      <c r="O150" s="4">
        <f t="shared" si="36"/>
        <v>2.8268381670008713</v>
      </c>
      <c r="P150" s="4">
        <f t="shared" si="36"/>
        <v>2.8268381670008713</v>
      </c>
      <c r="Q150" s="4">
        <f t="shared" si="36"/>
        <v>2.8268381670008713</v>
      </c>
      <c r="R150" s="4">
        <f t="shared" si="36"/>
        <v>2.8268381670008713</v>
      </c>
      <c r="S150" s="4">
        <f t="shared" si="36"/>
        <v>2.8268381670008713</v>
      </c>
      <c r="T150" s="4">
        <f t="shared" si="36"/>
        <v>2.8268381670008713</v>
      </c>
      <c r="U150" s="4">
        <f t="shared" si="36"/>
        <v>2.8268381670008713</v>
      </c>
      <c r="V150" s="4">
        <f t="shared" si="36"/>
        <v>0</v>
      </c>
      <c r="W150" s="4">
        <f t="shared" si="36"/>
        <v>0</v>
      </c>
      <c r="X150" s="4">
        <f t="shared" si="36"/>
        <v>0</v>
      </c>
      <c r="Y150" s="4">
        <f t="shared" si="36"/>
        <v>0</v>
      </c>
      <c r="Z150" s="4">
        <f t="shared" si="36"/>
        <v>0</v>
      </c>
      <c r="AA150" s="4">
        <f t="shared" si="36"/>
        <v>0</v>
      </c>
      <c r="AB150" s="4">
        <f t="shared" si="36"/>
        <v>0</v>
      </c>
      <c r="AC150" s="4">
        <f t="shared" si="36"/>
        <v>0</v>
      </c>
      <c r="AD150" s="4">
        <f t="shared" si="36"/>
        <v>0</v>
      </c>
      <c r="AE150" s="4">
        <f t="shared" si="36"/>
        <v>0</v>
      </c>
      <c r="AF150" s="4">
        <f t="shared" si="36"/>
        <v>0</v>
      </c>
      <c r="AG150" s="4">
        <f t="shared" si="36"/>
        <v>0</v>
      </c>
      <c r="AH150" s="4">
        <f t="shared" si="36"/>
        <v>0</v>
      </c>
      <c r="AI150" s="4">
        <f t="shared" si="36"/>
        <v>0</v>
      </c>
      <c r="AJ150" s="4">
        <f t="shared" si="36"/>
        <v>0</v>
      </c>
      <c r="AK150" s="4">
        <f t="shared" si="36"/>
        <v>0</v>
      </c>
      <c r="AL150" s="4">
        <f t="shared" si="36"/>
        <v>0</v>
      </c>
      <c r="AM150" s="4">
        <f t="shared" si="36"/>
        <v>0</v>
      </c>
      <c r="AN150" s="4">
        <f t="shared" si="36"/>
        <v>0</v>
      </c>
      <c r="AO150" s="4">
        <f t="shared" si="36"/>
        <v>0</v>
      </c>
      <c r="AP150" s="4">
        <f t="shared" si="36"/>
        <v>0</v>
      </c>
      <c r="AQ150" s="4">
        <f t="shared" si="36"/>
        <v>0</v>
      </c>
      <c r="AR150" s="4">
        <f t="shared" si="36"/>
        <v>0</v>
      </c>
      <c r="AS150" s="4">
        <f t="shared" si="36"/>
        <v>0</v>
      </c>
      <c r="AT150" s="4">
        <f t="shared" si="36"/>
        <v>0</v>
      </c>
      <c r="AU150" s="4">
        <f t="shared" si="36"/>
        <v>0</v>
      </c>
      <c r="AV150" s="4">
        <f t="shared" si="36"/>
        <v>0</v>
      </c>
      <c r="AW150" s="4">
        <f t="shared" si="36"/>
        <v>0</v>
      </c>
      <c r="AX150" s="4">
        <f t="shared" si="36"/>
        <v>0</v>
      </c>
      <c r="AY150" s="4">
        <f t="shared" si="36"/>
        <v>0</v>
      </c>
    </row>
    <row r="151" spans="2:51" x14ac:dyDescent="0.25">
      <c r="B151" t="s">
        <v>67</v>
      </c>
      <c r="D151" s="20">
        <f>(D170-($E$83*$C$59)/4)/((($C$63-$E$83*$C$59)/4))-1</f>
        <v>2.8950377332076282E-2</v>
      </c>
      <c r="E151" s="20">
        <f t="shared" ref="E151:AY151" si="37">(E170-($E$83*$C$59)/4)/((($C$63-$E$83*$C$59)/4))-1</f>
        <v>5.7900754664152121E-2</v>
      </c>
      <c r="F151" s="20">
        <f t="shared" si="37"/>
        <v>8.6851131996227959E-2</v>
      </c>
      <c r="G151" s="20">
        <f t="shared" si="37"/>
        <v>0.11580150932830446</v>
      </c>
      <c r="H151" s="20">
        <f t="shared" si="37"/>
        <v>0.14475188666038075</v>
      </c>
      <c r="I151" s="20">
        <f t="shared" si="37"/>
        <v>0.17370226399245658</v>
      </c>
      <c r="J151" s="20">
        <f t="shared" si="37"/>
        <v>0.20265264132453287</v>
      </c>
      <c r="K151" s="20">
        <f t="shared" si="37"/>
        <v>0.23160301865660871</v>
      </c>
      <c r="L151" s="20">
        <f t="shared" si="37"/>
        <v>0.26055339598868521</v>
      </c>
      <c r="M151" s="20">
        <f t="shared" si="37"/>
        <v>0.28950377332076083</v>
      </c>
      <c r="N151" s="20">
        <f t="shared" si="37"/>
        <v>0.28950377332076105</v>
      </c>
      <c r="O151" s="20">
        <f t="shared" si="37"/>
        <v>0.28950377332076105</v>
      </c>
      <c r="P151" s="20">
        <f t="shared" si="37"/>
        <v>0.28950377332076105</v>
      </c>
      <c r="Q151" s="20">
        <f t="shared" si="37"/>
        <v>0.28950377332076105</v>
      </c>
      <c r="R151" s="20">
        <f t="shared" si="37"/>
        <v>0.28950377332076105</v>
      </c>
      <c r="S151" s="20">
        <f t="shared" si="37"/>
        <v>0.28950377332076105</v>
      </c>
      <c r="T151" s="20">
        <f t="shared" si="37"/>
        <v>0.28950377332076105</v>
      </c>
      <c r="U151" s="20">
        <f t="shared" si="37"/>
        <v>0.28950377332076105</v>
      </c>
      <c r="V151" s="20">
        <f t="shared" si="37"/>
        <v>0</v>
      </c>
      <c r="W151" s="20">
        <f t="shared" si="37"/>
        <v>0</v>
      </c>
      <c r="X151" s="20">
        <f t="shared" si="37"/>
        <v>0</v>
      </c>
      <c r="Y151" s="20">
        <f t="shared" si="37"/>
        <v>0</v>
      </c>
      <c r="Z151" s="20">
        <f t="shared" si="37"/>
        <v>0</v>
      </c>
      <c r="AA151" s="20">
        <f t="shared" si="37"/>
        <v>0</v>
      </c>
      <c r="AB151" s="20">
        <f t="shared" si="37"/>
        <v>0</v>
      </c>
      <c r="AC151" s="20">
        <f t="shared" si="37"/>
        <v>0</v>
      </c>
      <c r="AD151" s="20">
        <f t="shared" si="37"/>
        <v>0</v>
      </c>
      <c r="AE151" s="20">
        <f t="shared" si="37"/>
        <v>0</v>
      </c>
      <c r="AF151" s="20">
        <f t="shared" si="37"/>
        <v>0</v>
      </c>
      <c r="AG151" s="20">
        <f t="shared" si="37"/>
        <v>0</v>
      </c>
      <c r="AH151" s="20">
        <f t="shared" si="37"/>
        <v>0</v>
      </c>
      <c r="AI151" s="20">
        <f t="shared" si="37"/>
        <v>0</v>
      </c>
      <c r="AJ151" s="20">
        <f t="shared" si="37"/>
        <v>0</v>
      </c>
      <c r="AK151" s="20">
        <f t="shared" si="37"/>
        <v>0</v>
      </c>
      <c r="AL151" s="20">
        <f t="shared" si="37"/>
        <v>0</v>
      </c>
      <c r="AM151" s="20">
        <f t="shared" si="37"/>
        <v>0</v>
      </c>
      <c r="AN151" s="20">
        <f t="shared" si="37"/>
        <v>0</v>
      </c>
      <c r="AO151" s="20">
        <f t="shared" si="37"/>
        <v>0</v>
      </c>
      <c r="AP151" s="20">
        <f t="shared" si="37"/>
        <v>0</v>
      </c>
      <c r="AQ151" s="20">
        <f t="shared" si="37"/>
        <v>0</v>
      </c>
      <c r="AR151" s="20">
        <f t="shared" si="37"/>
        <v>0</v>
      </c>
      <c r="AS151" s="20">
        <f t="shared" si="37"/>
        <v>0</v>
      </c>
      <c r="AT151" s="20">
        <f t="shared" si="37"/>
        <v>0</v>
      </c>
      <c r="AU151" s="20">
        <f t="shared" si="37"/>
        <v>0</v>
      </c>
      <c r="AV151" s="20">
        <f t="shared" si="37"/>
        <v>0</v>
      </c>
      <c r="AW151" s="20">
        <f t="shared" si="37"/>
        <v>0</v>
      </c>
      <c r="AX151" s="20">
        <f t="shared" si="37"/>
        <v>0</v>
      </c>
      <c r="AY151" s="20">
        <f t="shared" si="37"/>
        <v>0</v>
      </c>
    </row>
    <row r="152" spans="2:51" x14ac:dyDescent="0.25">
      <c r="B152" t="s">
        <v>104</v>
      </c>
      <c r="D152" s="5">
        <f>D159</f>
        <v>49.458125000000003</v>
      </c>
      <c r="E152" s="5">
        <f t="shared" ref="E152:AY152" si="38">E159</f>
        <v>98.916250000000005</v>
      </c>
      <c r="F152" s="5">
        <f t="shared" si="38"/>
        <v>148.37437500000001</v>
      </c>
      <c r="G152" s="5">
        <f t="shared" si="38"/>
        <v>197.83250000000001</v>
      </c>
      <c r="H152" s="5">
        <f t="shared" si="38"/>
        <v>247.29062500000001</v>
      </c>
      <c r="I152" s="5">
        <f t="shared" si="38"/>
        <v>296.74874999999997</v>
      </c>
      <c r="J152" s="5">
        <f t="shared" si="38"/>
        <v>346.20687499999997</v>
      </c>
      <c r="K152" s="5">
        <f t="shared" si="38"/>
        <v>395.66499999999996</v>
      </c>
      <c r="L152" s="5">
        <f t="shared" si="38"/>
        <v>445.12312499999996</v>
      </c>
      <c r="M152" s="5">
        <f t="shared" si="38"/>
        <v>494.58124999999995</v>
      </c>
      <c r="N152" s="5">
        <f t="shared" si="38"/>
        <v>494.58125000000001</v>
      </c>
      <c r="O152" s="5">
        <f t="shared" si="38"/>
        <v>494.58125000000001</v>
      </c>
      <c r="P152" s="5">
        <f t="shared" si="38"/>
        <v>494.58125000000001</v>
      </c>
      <c r="Q152" s="5">
        <f t="shared" si="38"/>
        <v>494.58125000000001</v>
      </c>
      <c r="R152" s="5">
        <f t="shared" si="38"/>
        <v>494.58125000000001</v>
      </c>
      <c r="S152" s="5">
        <f t="shared" si="38"/>
        <v>494.58125000000001</v>
      </c>
      <c r="T152" s="5">
        <f t="shared" si="38"/>
        <v>494.58125000000001</v>
      </c>
      <c r="U152" s="5">
        <f t="shared" si="38"/>
        <v>494.58125000000001</v>
      </c>
      <c r="V152" s="5">
        <f t="shared" si="38"/>
        <v>0</v>
      </c>
      <c r="W152" s="5">
        <f t="shared" si="38"/>
        <v>0</v>
      </c>
      <c r="X152" s="5">
        <f t="shared" si="38"/>
        <v>0</v>
      </c>
      <c r="Y152" s="5">
        <f t="shared" si="38"/>
        <v>0</v>
      </c>
      <c r="Z152" s="5">
        <f t="shared" si="38"/>
        <v>0</v>
      </c>
      <c r="AA152" s="5">
        <f t="shared" si="38"/>
        <v>0</v>
      </c>
      <c r="AB152" s="5">
        <f t="shared" si="38"/>
        <v>0</v>
      </c>
      <c r="AC152" s="5">
        <f t="shared" si="38"/>
        <v>0</v>
      </c>
      <c r="AD152" s="5">
        <f t="shared" si="38"/>
        <v>0</v>
      </c>
      <c r="AE152" s="5">
        <f t="shared" si="38"/>
        <v>0</v>
      </c>
      <c r="AF152" s="5">
        <f t="shared" si="38"/>
        <v>0</v>
      </c>
      <c r="AG152" s="5">
        <f t="shared" si="38"/>
        <v>0</v>
      </c>
      <c r="AH152" s="5">
        <f t="shared" si="38"/>
        <v>0</v>
      </c>
      <c r="AI152" s="5">
        <f t="shared" si="38"/>
        <v>0</v>
      </c>
      <c r="AJ152" s="5">
        <f t="shared" si="38"/>
        <v>0</v>
      </c>
      <c r="AK152" s="5">
        <f t="shared" si="38"/>
        <v>0</v>
      </c>
      <c r="AL152" s="5">
        <f t="shared" si="38"/>
        <v>0</v>
      </c>
      <c r="AM152" s="5">
        <f t="shared" si="38"/>
        <v>0</v>
      </c>
      <c r="AN152" s="5">
        <f t="shared" si="38"/>
        <v>0</v>
      </c>
      <c r="AO152" s="5">
        <f t="shared" si="38"/>
        <v>0</v>
      </c>
      <c r="AP152" s="5">
        <f t="shared" si="38"/>
        <v>0</v>
      </c>
      <c r="AQ152" s="5">
        <f t="shared" si="38"/>
        <v>0</v>
      </c>
      <c r="AR152" s="5">
        <f t="shared" si="38"/>
        <v>0</v>
      </c>
      <c r="AS152" s="5">
        <f t="shared" si="38"/>
        <v>0</v>
      </c>
      <c r="AT152" s="5">
        <f t="shared" si="38"/>
        <v>0</v>
      </c>
      <c r="AU152" s="5">
        <f t="shared" si="38"/>
        <v>0</v>
      </c>
      <c r="AV152" s="5">
        <f t="shared" si="38"/>
        <v>0</v>
      </c>
      <c r="AW152" s="5">
        <f t="shared" si="38"/>
        <v>0</v>
      </c>
      <c r="AX152" s="5">
        <f t="shared" si="38"/>
        <v>0</v>
      </c>
      <c r="AY152" s="5">
        <f t="shared" si="38"/>
        <v>0</v>
      </c>
    </row>
    <row r="153" spans="2:51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5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5">
      <c r="B155" t="s">
        <v>33</v>
      </c>
      <c r="C155">
        <v>0</v>
      </c>
      <c r="D155" s="5">
        <f t="shared" ref="D155:AY155" si="39">D$159*($F107/$F$111)</f>
        <v>13.06894398573953</v>
      </c>
      <c r="E155" s="5">
        <f t="shared" si="39"/>
        <v>26.13788797147906</v>
      </c>
      <c r="F155" s="5">
        <f t="shared" si="39"/>
        <v>39.20683195721859</v>
      </c>
      <c r="G155" s="5">
        <f t="shared" si="39"/>
        <v>52.27577594295812</v>
      </c>
      <c r="H155" s="5">
        <f t="shared" si="39"/>
        <v>65.344719928697643</v>
      </c>
      <c r="I155" s="5">
        <f t="shared" si="39"/>
        <v>78.413663914437166</v>
      </c>
      <c r="J155" s="5">
        <f t="shared" si="39"/>
        <v>91.482607900176689</v>
      </c>
      <c r="K155" s="5">
        <f t="shared" si="39"/>
        <v>104.55155188591623</v>
      </c>
      <c r="L155" s="5">
        <f t="shared" si="39"/>
        <v>117.62049587165575</v>
      </c>
      <c r="M155" s="5">
        <f t="shared" si="39"/>
        <v>130.68943985739529</v>
      </c>
      <c r="N155" s="5">
        <f t="shared" si="39"/>
        <v>130.68943985739529</v>
      </c>
      <c r="O155" s="5">
        <f t="shared" si="39"/>
        <v>130.68943985739529</v>
      </c>
      <c r="P155" s="5">
        <f t="shared" si="39"/>
        <v>130.68943985739529</v>
      </c>
      <c r="Q155" s="5">
        <f t="shared" si="39"/>
        <v>130.68943985739529</v>
      </c>
      <c r="R155" s="5">
        <f t="shared" si="39"/>
        <v>130.68943985739529</v>
      </c>
      <c r="S155" s="5">
        <f t="shared" si="39"/>
        <v>130.68943985739529</v>
      </c>
      <c r="T155" s="5">
        <f t="shared" si="39"/>
        <v>130.68943985739529</v>
      </c>
      <c r="U155" s="5">
        <f t="shared" si="39"/>
        <v>130.68943985739529</v>
      </c>
      <c r="V155" s="5">
        <f t="shared" si="39"/>
        <v>0</v>
      </c>
      <c r="W155" s="5">
        <f t="shared" si="39"/>
        <v>0</v>
      </c>
      <c r="X155" s="5">
        <f t="shared" si="39"/>
        <v>0</v>
      </c>
      <c r="Y155" s="5">
        <f t="shared" si="39"/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5">
        <f t="shared" si="39"/>
        <v>0</v>
      </c>
      <c r="AE155" s="5">
        <f t="shared" si="39"/>
        <v>0</v>
      </c>
      <c r="AF155" s="5">
        <f t="shared" si="39"/>
        <v>0</v>
      </c>
      <c r="AG155" s="5">
        <f t="shared" si="39"/>
        <v>0</v>
      </c>
      <c r="AH155" s="5">
        <f t="shared" si="39"/>
        <v>0</v>
      </c>
      <c r="AI155" s="5">
        <f t="shared" si="39"/>
        <v>0</v>
      </c>
      <c r="AJ155" s="5">
        <f t="shared" si="39"/>
        <v>0</v>
      </c>
      <c r="AK155" s="5">
        <f t="shared" si="39"/>
        <v>0</v>
      </c>
      <c r="AL155" s="5">
        <f t="shared" si="39"/>
        <v>0</v>
      </c>
      <c r="AM155" s="5">
        <f t="shared" si="39"/>
        <v>0</v>
      </c>
      <c r="AN155" s="5">
        <f t="shared" si="39"/>
        <v>0</v>
      </c>
      <c r="AO155" s="5">
        <f t="shared" si="39"/>
        <v>0</v>
      </c>
      <c r="AP155" s="5">
        <f t="shared" si="39"/>
        <v>0</v>
      </c>
      <c r="AQ155" s="5">
        <f t="shared" si="39"/>
        <v>0</v>
      </c>
      <c r="AR155" s="5">
        <f t="shared" si="39"/>
        <v>0</v>
      </c>
      <c r="AS155" s="5">
        <f t="shared" si="39"/>
        <v>0</v>
      </c>
      <c r="AT155" s="5">
        <f t="shared" si="39"/>
        <v>0</v>
      </c>
      <c r="AU155" s="5">
        <f t="shared" si="39"/>
        <v>0</v>
      </c>
      <c r="AV155" s="5">
        <f t="shared" si="39"/>
        <v>0</v>
      </c>
      <c r="AW155" s="5">
        <f t="shared" si="39"/>
        <v>0</v>
      </c>
      <c r="AX155" s="5">
        <f t="shared" si="39"/>
        <v>0</v>
      </c>
      <c r="AY155" s="5">
        <f t="shared" si="39"/>
        <v>0</v>
      </c>
    </row>
    <row r="156" spans="2:51" x14ac:dyDescent="0.25">
      <c r="B156" t="s">
        <v>55</v>
      </c>
      <c r="C156">
        <v>0</v>
      </c>
      <c r="D156" s="5">
        <f t="shared" ref="D156:AY156" si="40">D$159*($F108/$F$111)</f>
        <v>21.50234451729213</v>
      </c>
      <c r="E156" s="5">
        <f t="shared" si="40"/>
        <v>43.00468903458426</v>
      </c>
      <c r="F156" s="5">
        <f t="shared" si="40"/>
        <v>64.50703355187639</v>
      </c>
      <c r="G156" s="5">
        <f t="shared" si="40"/>
        <v>86.00937806916852</v>
      </c>
      <c r="H156" s="5">
        <f t="shared" si="40"/>
        <v>107.51172258646064</v>
      </c>
      <c r="I156" s="5">
        <f t="shared" si="40"/>
        <v>129.01406710375275</v>
      </c>
      <c r="J156" s="5">
        <f t="shared" si="40"/>
        <v>150.51641162104488</v>
      </c>
      <c r="K156" s="5">
        <f t="shared" si="40"/>
        <v>172.01875613833701</v>
      </c>
      <c r="L156" s="5">
        <f t="shared" si="40"/>
        <v>193.52110065562914</v>
      </c>
      <c r="M156" s="5">
        <f t="shared" si="40"/>
        <v>215.02344517292124</v>
      </c>
      <c r="N156" s="5">
        <f t="shared" si="40"/>
        <v>215.02344517292127</v>
      </c>
      <c r="O156" s="5">
        <f t="shared" si="40"/>
        <v>215.02344517292127</v>
      </c>
      <c r="P156" s="5">
        <f t="shared" si="40"/>
        <v>215.02344517292127</v>
      </c>
      <c r="Q156" s="5">
        <f t="shared" si="40"/>
        <v>215.02344517292127</v>
      </c>
      <c r="R156" s="5">
        <f t="shared" si="40"/>
        <v>215.02344517292127</v>
      </c>
      <c r="S156" s="5">
        <f t="shared" si="40"/>
        <v>215.02344517292127</v>
      </c>
      <c r="T156" s="5">
        <f t="shared" si="40"/>
        <v>215.02344517292127</v>
      </c>
      <c r="U156" s="5">
        <f t="shared" si="40"/>
        <v>215.02344517292127</v>
      </c>
      <c r="V156" s="5">
        <f t="shared" si="40"/>
        <v>0</v>
      </c>
      <c r="W156" s="5">
        <f t="shared" si="40"/>
        <v>0</v>
      </c>
      <c r="X156" s="5">
        <f t="shared" si="40"/>
        <v>0</v>
      </c>
      <c r="Y156" s="5">
        <f t="shared" si="40"/>
        <v>0</v>
      </c>
      <c r="Z156" s="5">
        <f t="shared" si="40"/>
        <v>0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5">
        <f t="shared" si="40"/>
        <v>0</v>
      </c>
      <c r="AE156" s="5">
        <f t="shared" si="40"/>
        <v>0</v>
      </c>
      <c r="AF156" s="5">
        <f t="shared" si="40"/>
        <v>0</v>
      </c>
      <c r="AG156" s="5">
        <f t="shared" si="40"/>
        <v>0</v>
      </c>
      <c r="AH156" s="5">
        <f t="shared" si="40"/>
        <v>0</v>
      </c>
      <c r="AI156" s="5">
        <f t="shared" si="40"/>
        <v>0</v>
      </c>
      <c r="AJ156" s="5">
        <f t="shared" si="40"/>
        <v>0</v>
      </c>
      <c r="AK156" s="5">
        <f t="shared" si="40"/>
        <v>0</v>
      </c>
      <c r="AL156" s="5">
        <f t="shared" si="40"/>
        <v>0</v>
      </c>
      <c r="AM156" s="5">
        <f t="shared" si="40"/>
        <v>0</v>
      </c>
      <c r="AN156" s="5">
        <f t="shared" si="40"/>
        <v>0</v>
      </c>
      <c r="AO156" s="5">
        <f t="shared" si="40"/>
        <v>0</v>
      </c>
      <c r="AP156" s="5">
        <f t="shared" si="40"/>
        <v>0</v>
      </c>
      <c r="AQ156" s="5">
        <f t="shared" si="40"/>
        <v>0</v>
      </c>
      <c r="AR156" s="5">
        <f t="shared" si="40"/>
        <v>0</v>
      </c>
      <c r="AS156" s="5">
        <f t="shared" si="40"/>
        <v>0</v>
      </c>
      <c r="AT156" s="5">
        <f t="shared" si="40"/>
        <v>0</v>
      </c>
      <c r="AU156" s="5">
        <f t="shared" si="40"/>
        <v>0</v>
      </c>
      <c r="AV156" s="5">
        <f t="shared" si="40"/>
        <v>0</v>
      </c>
      <c r="AW156" s="5">
        <f t="shared" si="40"/>
        <v>0</v>
      </c>
      <c r="AX156" s="5">
        <f t="shared" si="40"/>
        <v>0</v>
      </c>
      <c r="AY156" s="5">
        <f t="shared" si="40"/>
        <v>0</v>
      </c>
    </row>
    <row r="157" spans="2:51" x14ac:dyDescent="0.25">
      <c r="B157" t="s">
        <v>56</v>
      </c>
      <c r="C157">
        <v>0</v>
      </c>
      <c r="D157" s="5">
        <f t="shared" ref="D157:AY157" si="41">D$159*($F109/$F$111)</f>
        <v>11.817596957147144</v>
      </c>
      <c r="E157" s="5">
        <f t="shared" si="41"/>
        <v>23.635193914294288</v>
      </c>
      <c r="F157" s="5">
        <f t="shared" si="41"/>
        <v>35.452790871441437</v>
      </c>
      <c r="G157" s="5">
        <f t="shared" si="41"/>
        <v>47.270387828588575</v>
      </c>
      <c r="H157" s="5">
        <f t="shared" si="41"/>
        <v>59.087984785735721</v>
      </c>
      <c r="I157" s="5">
        <f t="shared" si="41"/>
        <v>70.905581742882859</v>
      </c>
      <c r="J157" s="5">
        <f t="shared" si="41"/>
        <v>82.72317870002999</v>
      </c>
      <c r="K157" s="5">
        <f t="shared" si="41"/>
        <v>94.540775657177136</v>
      </c>
      <c r="L157" s="5">
        <f t="shared" si="41"/>
        <v>106.35837261432428</v>
      </c>
      <c r="M157" s="5">
        <f t="shared" si="41"/>
        <v>118.17596957147143</v>
      </c>
      <c r="N157" s="5">
        <f t="shared" si="41"/>
        <v>118.17596957147144</v>
      </c>
      <c r="O157" s="5">
        <f t="shared" si="41"/>
        <v>118.17596957147144</v>
      </c>
      <c r="P157" s="5">
        <f t="shared" si="41"/>
        <v>118.17596957147144</v>
      </c>
      <c r="Q157" s="5">
        <f t="shared" si="41"/>
        <v>118.17596957147144</v>
      </c>
      <c r="R157" s="5">
        <f t="shared" si="41"/>
        <v>118.17596957147144</v>
      </c>
      <c r="S157" s="5">
        <f t="shared" si="41"/>
        <v>118.17596957147144</v>
      </c>
      <c r="T157" s="5">
        <f t="shared" si="41"/>
        <v>118.17596957147144</v>
      </c>
      <c r="U157" s="5">
        <f t="shared" si="41"/>
        <v>118.17596957147144</v>
      </c>
      <c r="V157" s="5">
        <f t="shared" si="41"/>
        <v>0</v>
      </c>
      <c r="W157" s="5">
        <f t="shared" si="41"/>
        <v>0</v>
      </c>
      <c r="X157" s="5">
        <f t="shared" si="41"/>
        <v>0</v>
      </c>
      <c r="Y157" s="5">
        <f t="shared" si="41"/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5">
        <f t="shared" si="41"/>
        <v>0</v>
      </c>
      <c r="AE157" s="5">
        <f t="shared" si="41"/>
        <v>0</v>
      </c>
      <c r="AF157" s="5">
        <f t="shared" si="41"/>
        <v>0</v>
      </c>
      <c r="AG157" s="5">
        <f t="shared" si="41"/>
        <v>0</v>
      </c>
      <c r="AH157" s="5">
        <f t="shared" si="41"/>
        <v>0</v>
      </c>
      <c r="AI157" s="5">
        <f t="shared" si="41"/>
        <v>0</v>
      </c>
      <c r="AJ157" s="5">
        <f t="shared" si="41"/>
        <v>0</v>
      </c>
      <c r="AK157" s="5">
        <f t="shared" si="41"/>
        <v>0</v>
      </c>
      <c r="AL157" s="5">
        <f t="shared" si="41"/>
        <v>0</v>
      </c>
      <c r="AM157" s="5">
        <f t="shared" si="41"/>
        <v>0</v>
      </c>
      <c r="AN157" s="5">
        <f t="shared" si="41"/>
        <v>0</v>
      </c>
      <c r="AO157" s="5">
        <f t="shared" si="41"/>
        <v>0</v>
      </c>
      <c r="AP157" s="5">
        <f t="shared" si="41"/>
        <v>0</v>
      </c>
      <c r="AQ157" s="5">
        <f t="shared" si="41"/>
        <v>0</v>
      </c>
      <c r="AR157" s="5">
        <f t="shared" si="41"/>
        <v>0</v>
      </c>
      <c r="AS157" s="5">
        <f t="shared" si="41"/>
        <v>0</v>
      </c>
      <c r="AT157" s="5">
        <f t="shared" si="41"/>
        <v>0</v>
      </c>
      <c r="AU157" s="5">
        <f t="shared" si="41"/>
        <v>0</v>
      </c>
      <c r="AV157" s="5">
        <f t="shared" si="41"/>
        <v>0</v>
      </c>
      <c r="AW157" s="5">
        <f t="shared" si="41"/>
        <v>0</v>
      </c>
      <c r="AX157" s="5">
        <f t="shared" si="41"/>
        <v>0</v>
      </c>
      <c r="AY157" s="5">
        <f t="shared" si="41"/>
        <v>0</v>
      </c>
    </row>
    <row r="158" spans="2:51" x14ac:dyDescent="0.25">
      <c r="B158" t="s">
        <v>57</v>
      </c>
      <c r="C158">
        <v>0</v>
      </c>
      <c r="D158" s="5">
        <f t="shared" ref="D158:AY158" si="42">D$159*($F110/$F$111)</f>
        <v>3.0692395398211962</v>
      </c>
      <c r="E158" s="5">
        <f t="shared" si="42"/>
        <v>6.1384790796423925</v>
      </c>
      <c r="F158" s="5">
        <f t="shared" si="42"/>
        <v>9.2077186194635896</v>
      </c>
      <c r="G158" s="5">
        <f t="shared" si="42"/>
        <v>12.276958159284785</v>
      </c>
      <c r="H158" s="5">
        <f t="shared" si="42"/>
        <v>15.34619769910598</v>
      </c>
      <c r="I158" s="5">
        <f t="shared" si="42"/>
        <v>18.415437238927176</v>
      </c>
      <c r="J158" s="5">
        <f t="shared" si="42"/>
        <v>21.484676778748369</v>
      </c>
      <c r="K158" s="5">
        <f t="shared" si="42"/>
        <v>24.553916318569566</v>
      </c>
      <c r="L158" s="5">
        <f t="shared" si="42"/>
        <v>27.62315585839076</v>
      </c>
      <c r="M158" s="5">
        <f t="shared" si="42"/>
        <v>30.692395398211957</v>
      </c>
      <c r="N158" s="5">
        <f t="shared" si="42"/>
        <v>30.692395398211961</v>
      </c>
      <c r="O158" s="5">
        <f t="shared" si="42"/>
        <v>30.692395398211961</v>
      </c>
      <c r="P158" s="5">
        <f t="shared" si="42"/>
        <v>30.692395398211961</v>
      </c>
      <c r="Q158" s="5">
        <f t="shared" si="42"/>
        <v>30.692395398211961</v>
      </c>
      <c r="R158" s="5">
        <f t="shared" si="42"/>
        <v>30.692395398211961</v>
      </c>
      <c r="S158" s="5">
        <f t="shared" si="42"/>
        <v>30.692395398211961</v>
      </c>
      <c r="T158" s="5">
        <f t="shared" si="42"/>
        <v>30.692395398211961</v>
      </c>
      <c r="U158" s="5">
        <f t="shared" si="42"/>
        <v>30.692395398211961</v>
      </c>
      <c r="V158" s="5">
        <f t="shared" si="42"/>
        <v>0</v>
      </c>
      <c r="W158" s="5">
        <f t="shared" si="42"/>
        <v>0</v>
      </c>
      <c r="X158" s="5">
        <f t="shared" si="42"/>
        <v>0</v>
      </c>
      <c r="Y158" s="5">
        <f t="shared" si="42"/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5">
        <f t="shared" si="42"/>
        <v>0</v>
      </c>
      <c r="AE158" s="5">
        <f t="shared" si="42"/>
        <v>0</v>
      </c>
      <c r="AF158" s="5">
        <f t="shared" si="42"/>
        <v>0</v>
      </c>
      <c r="AG158" s="5">
        <f t="shared" si="42"/>
        <v>0</v>
      </c>
      <c r="AH158" s="5">
        <f t="shared" si="42"/>
        <v>0</v>
      </c>
      <c r="AI158" s="5">
        <f t="shared" si="42"/>
        <v>0</v>
      </c>
      <c r="AJ158" s="5">
        <f t="shared" si="42"/>
        <v>0</v>
      </c>
      <c r="AK158" s="5">
        <f t="shared" si="42"/>
        <v>0</v>
      </c>
      <c r="AL158" s="5">
        <f t="shared" si="42"/>
        <v>0</v>
      </c>
      <c r="AM158" s="5">
        <f t="shared" si="42"/>
        <v>0</v>
      </c>
      <c r="AN158" s="5">
        <f t="shared" si="42"/>
        <v>0</v>
      </c>
      <c r="AO158" s="5">
        <f t="shared" si="42"/>
        <v>0</v>
      </c>
      <c r="AP158" s="5">
        <f t="shared" si="42"/>
        <v>0</v>
      </c>
      <c r="AQ158" s="5">
        <f t="shared" si="42"/>
        <v>0</v>
      </c>
      <c r="AR158" s="5">
        <f t="shared" si="42"/>
        <v>0</v>
      </c>
      <c r="AS158" s="5">
        <f t="shared" si="42"/>
        <v>0</v>
      </c>
      <c r="AT158" s="5">
        <f t="shared" si="42"/>
        <v>0</v>
      </c>
      <c r="AU158" s="5">
        <f t="shared" si="42"/>
        <v>0</v>
      </c>
      <c r="AV158" s="5">
        <f t="shared" si="42"/>
        <v>0</v>
      </c>
      <c r="AW158" s="5">
        <f t="shared" si="42"/>
        <v>0</v>
      </c>
      <c r="AX158" s="5">
        <f t="shared" si="42"/>
        <v>0</v>
      </c>
      <c r="AY158" s="5">
        <f t="shared" si="42"/>
        <v>0</v>
      </c>
    </row>
    <row r="159" spans="2:51" x14ac:dyDescent="0.25">
      <c r="B159" t="s">
        <v>17</v>
      </c>
      <c r="C159">
        <v>0</v>
      </c>
      <c r="D159" s="17">
        <f>D149*$C$63/4</f>
        <v>49.458125000000003</v>
      </c>
      <c r="E159" s="17">
        <f t="shared" ref="E159:AY159" si="43">E149*$C$63/4</f>
        <v>98.916250000000005</v>
      </c>
      <c r="F159" s="17">
        <f t="shared" si="43"/>
        <v>148.37437500000001</v>
      </c>
      <c r="G159" s="17">
        <f t="shared" si="43"/>
        <v>197.83250000000001</v>
      </c>
      <c r="H159" s="17">
        <f t="shared" si="43"/>
        <v>247.29062500000001</v>
      </c>
      <c r="I159" s="17">
        <f t="shared" si="43"/>
        <v>296.74874999999997</v>
      </c>
      <c r="J159" s="17">
        <f t="shared" si="43"/>
        <v>346.20687499999997</v>
      </c>
      <c r="K159" s="17">
        <f t="shared" si="43"/>
        <v>395.66499999999996</v>
      </c>
      <c r="L159" s="17">
        <f t="shared" si="43"/>
        <v>445.12312499999996</v>
      </c>
      <c r="M159" s="17">
        <f t="shared" si="43"/>
        <v>494.58124999999995</v>
      </c>
      <c r="N159" s="17">
        <f t="shared" si="43"/>
        <v>494.58125000000001</v>
      </c>
      <c r="O159" s="17">
        <f t="shared" si="43"/>
        <v>494.58125000000001</v>
      </c>
      <c r="P159" s="17">
        <f t="shared" si="43"/>
        <v>494.58125000000001</v>
      </c>
      <c r="Q159" s="17">
        <f t="shared" si="43"/>
        <v>494.58125000000001</v>
      </c>
      <c r="R159" s="17">
        <f t="shared" si="43"/>
        <v>494.58125000000001</v>
      </c>
      <c r="S159" s="17">
        <f t="shared" si="43"/>
        <v>494.58125000000001</v>
      </c>
      <c r="T159" s="17">
        <f t="shared" si="43"/>
        <v>494.58125000000001</v>
      </c>
      <c r="U159" s="17">
        <f t="shared" si="43"/>
        <v>494.58125000000001</v>
      </c>
      <c r="V159" s="17">
        <f t="shared" si="43"/>
        <v>0</v>
      </c>
      <c r="W159" s="17">
        <f t="shared" si="43"/>
        <v>0</v>
      </c>
      <c r="X159" s="17">
        <f t="shared" si="43"/>
        <v>0</v>
      </c>
      <c r="Y159" s="17">
        <f t="shared" si="43"/>
        <v>0</v>
      </c>
      <c r="Z159" s="17">
        <f t="shared" si="43"/>
        <v>0</v>
      </c>
      <c r="AA159" s="17">
        <f t="shared" si="43"/>
        <v>0</v>
      </c>
      <c r="AB159" s="17">
        <f t="shared" si="43"/>
        <v>0</v>
      </c>
      <c r="AC159" s="17">
        <f t="shared" si="43"/>
        <v>0</v>
      </c>
      <c r="AD159" s="17">
        <f t="shared" si="43"/>
        <v>0</v>
      </c>
      <c r="AE159" s="17">
        <f t="shared" si="43"/>
        <v>0</v>
      </c>
      <c r="AF159" s="17">
        <f t="shared" si="43"/>
        <v>0</v>
      </c>
      <c r="AG159" s="17">
        <f t="shared" si="43"/>
        <v>0</v>
      </c>
      <c r="AH159" s="17">
        <f t="shared" si="43"/>
        <v>0</v>
      </c>
      <c r="AI159" s="17">
        <f t="shared" si="43"/>
        <v>0</v>
      </c>
      <c r="AJ159" s="17">
        <f t="shared" si="43"/>
        <v>0</v>
      </c>
      <c r="AK159" s="17">
        <f t="shared" si="43"/>
        <v>0</v>
      </c>
      <c r="AL159" s="17">
        <f t="shared" si="43"/>
        <v>0</v>
      </c>
      <c r="AM159" s="17">
        <f t="shared" si="43"/>
        <v>0</v>
      </c>
      <c r="AN159" s="17">
        <f t="shared" si="43"/>
        <v>0</v>
      </c>
      <c r="AO159" s="17">
        <f t="shared" si="43"/>
        <v>0</v>
      </c>
      <c r="AP159" s="17">
        <f t="shared" si="43"/>
        <v>0</v>
      </c>
      <c r="AQ159" s="17">
        <f t="shared" si="43"/>
        <v>0</v>
      </c>
      <c r="AR159" s="17">
        <f t="shared" si="43"/>
        <v>0</v>
      </c>
      <c r="AS159" s="17">
        <f t="shared" si="43"/>
        <v>0</v>
      </c>
      <c r="AT159" s="17">
        <f t="shared" si="43"/>
        <v>0</v>
      </c>
      <c r="AU159" s="17">
        <f t="shared" si="43"/>
        <v>0</v>
      </c>
      <c r="AV159" s="17">
        <f t="shared" si="43"/>
        <v>0</v>
      </c>
      <c r="AW159" s="17">
        <f t="shared" si="43"/>
        <v>0</v>
      </c>
      <c r="AX159" s="17">
        <f t="shared" si="43"/>
        <v>0</v>
      </c>
      <c r="AY159" s="17">
        <f t="shared" si="43"/>
        <v>0</v>
      </c>
    </row>
    <row r="160" spans="2:51" x14ac:dyDescent="0.25">
      <c r="D160" s="17"/>
      <c r="E160" s="17"/>
      <c r="F160" s="17"/>
      <c r="G160" s="17"/>
      <c r="H160" s="17"/>
      <c r="I160" s="17"/>
      <c r="J160" s="17"/>
      <c r="K160" s="17"/>
      <c r="L160" s="1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2:51" x14ac:dyDescent="0.25">
      <c r="B161" t="s">
        <v>76</v>
      </c>
      <c r="C161">
        <v>0</v>
      </c>
      <c r="D161" s="17">
        <f>D159</f>
        <v>49.458125000000003</v>
      </c>
      <c r="E161" s="17">
        <f>D161+E159</f>
        <v>148.37437500000001</v>
      </c>
      <c r="F161" s="17">
        <f t="shared" ref="F161:AY161" si="44">E161+F159</f>
        <v>296.74875000000003</v>
      </c>
      <c r="G161" s="17">
        <f t="shared" si="44"/>
        <v>494.58125000000007</v>
      </c>
      <c r="H161" s="17">
        <f t="shared" si="44"/>
        <v>741.87187500000005</v>
      </c>
      <c r="I161" s="17">
        <f t="shared" si="44"/>
        <v>1038.620625</v>
      </c>
      <c r="J161" s="17">
        <f t="shared" si="44"/>
        <v>1384.8274999999999</v>
      </c>
      <c r="K161" s="17">
        <f t="shared" si="44"/>
        <v>1780.4924999999998</v>
      </c>
      <c r="L161" s="17">
        <f t="shared" si="44"/>
        <v>2225.6156249999999</v>
      </c>
      <c r="M161" s="17">
        <f t="shared" si="44"/>
        <v>2720.1968749999996</v>
      </c>
      <c r="N161" s="17">
        <f t="shared" si="44"/>
        <v>3214.7781249999998</v>
      </c>
      <c r="O161" s="17">
        <f t="shared" si="44"/>
        <v>3709.359375</v>
      </c>
      <c r="P161" s="17">
        <f t="shared" si="44"/>
        <v>4203.9406250000002</v>
      </c>
      <c r="Q161" s="17">
        <f t="shared" si="44"/>
        <v>4698.5218750000004</v>
      </c>
      <c r="R161" s="17">
        <f t="shared" si="44"/>
        <v>5193.1031250000005</v>
      </c>
      <c r="S161" s="17">
        <f t="shared" si="44"/>
        <v>5687.6843750000007</v>
      </c>
      <c r="T161" s="17">
        <f t="shared" si="44"/>
        <v>6182.2656250000009</v>
      </c>
      <c r="U161" s="17">
        <f t="shared" si="44"/>
        <v>6676.8468750000011</v>
      </c>
      <c r="V161" s="17">
        <f t="shared" si="44"/>
        <v>6676.8468750000011</v>
      </c>
      <c r="W161" s="17">
        <f t="shared" si="44"/>
        <v>6676.8468750000011</v>
      </c>
      <c r="X161" s="17">
        <f t="shared" si="44"/>
        <v>6676.8468750000011</v>
      </c>
      <c r="Y161" s="17">
        <f t="shared" si="44"/>
        <v>6676.8468750000011</v>
      </c>
      <c r="Z161" s="17">
        <f t="shared" si="44"/>
        <v>6676.8468750000011</v>
      </c>
      <c r="AA161" s="17">
        <f t="shared" si="44"/>
        <v>6676.8468750000011</v>
      </c>
      <c r="AB161" s="17">
        <f t="shared" si="44"/>
        <v>6676.8468750000011</v>
      </c>
      <c r="AC161" s="17">
        <f t="shared" si="44"/>
        <v>6676.8468750000011</v>
      </c>
      <c r="AD161" s="17">
        <f t="shared" si="44"/>
        <v>6676.8468750000011</v>
      </c>
      <c r="AE161" s="17">
        <f t="shared" si="44"/>
        <v>6676.8468750000011</v>
      </c>
      <c r="AF161" s="17">
        <f t="shared" si="44"/>
        <v>6676.8468750000011</v>
      </c>
      <c r="AG161" s="17">
        <f t="shared" si="44"/>
        <v>6676.8468750000011</v>
      </c>
      <c r="AH161" s="17">
        <f t="shared" si="44"/>
        <v>6676.8468750000011</v>
      </c>
      <c r="AI161" s="17">
        <f t="shared" si="44"/>
        <v>6676.8468750000011</v>
      </c>
      <c r="AJ161" s="17">
        <f t="shared" si="44"/>
        <v>6676.8468750000011</v>
      </c>
      <c r="AK161" s="17">
        <f t="shared" si="44"/>
        <v>6676.8468750000011</v>
      </c>
      <c r="AL161" s="17">
        <f t="shared" si="44"/>
        <v>6676.8468750000011</v>
      </c>
      <c r="AM161" s="17">
        <f t="shared" si="44"/>
        <v>6676.8468750000011</v>
      </c>
      <c r="AN161" s="17">
        <f t="shared" si="44"/>
        <v>6676.8468750000011</v>
      </c>
      <c r="AO161" s="17">
        <f t="shared" si="44"/>
        <v>6676.8468750000011</v>
      </c>
      <c r="AP161" s="17">
        <f t="shared" si="44"/>
        <v>6676.8468750000011</v>
      </c>
      <c r="AQ161" s="17">
        <f t="shared" si="44"/>
        <v>6676.8468750000011</v>
      </c>
      <c r="AR161" s="17">
        <f t="shared" si="44"/>
        <v>6676.8468750000011</v>
      </c>
      <c r="AS161" s="17">
        <f t="shared" si="44"/>
        <v>6676.8468750000011</v>
      </c>
      <c r="AT161" s="17">
        <f t="shared" si="44"/>
        <v>6676.8468750000011</v>
      </c>
      <c r="AU161" s="17">
        <f t="shared" si="44"/>
        <v>6676.8468750000011</v>
      </c>
      <c r="AV161" s="17">
        <f t="shared" si="44"/>
        <v>6676.8468750000011</v>
      </c>
      <c r="AW161" s="17">
        <f t="shared" si="44"/>
        <v>6676.8468750000011</v>
      </c>
      <c r="AX161" s="17">
        <f t="shared" si="44"/>
        <v>6676.8468750000011</v>
      </c>
      <c r="AY161" s="17">
        <f t="shared" si="44"/>
        <v>6676.8468750000011</v>
      </c>
    </row>
    <row r="162" spans="2:51" x14ac:dyDescent="0.25">
      <c r="B162" t="s">
        <v>77</v>
      </c>
      <c r="C162">
        <v>0</v>
      </c>
      <c r="D162" s="5">
        <f>D161*D$96</f>
        <v>49.458125000000003</v>
      </c>
      <c r="E162" s="5">
        <f t="shared" ref="E162:AY162" si="45">D162+E159*E$96</f>
        <v>146.19773380195599</v>
      </c>
      <c r="F162" s="5">
        <f t="shared" si="45"/>
        <v>288.11403033294278</v>
      </c>
      <c r="G162" s="5">
        <f t="shared" si="45"/>
        <v>473.17195571972263</v>
      </c>
      <c r="H162" s="5">
        <f t="shared" si="45"/>
        <v>699.4041383441479</v>
      </c>
      <c r="I162" s="5">
        <f t="shared" si="45"/>
        <v>964.90890034836332</v>
      </c>
      <c r="J162" s="5">
        <f t="shared" si="45"/>
        <v>1267.8483190980794</v>
      </c>
      <c r="K162" s="5">
        <f t="shared" si="45"/>
        <v>1606.4463421505041</v>
      </c>
      <c r="L162" s="5">
        <f t="shared" si="45"/>
        <v>1978.9869543108734</v>
      </c>
      <c r="M162" s="5">
        <f t="shared" si="45"/>
        <v>2383.8123953979361</v>
      </c>
      <c r="N162" s="5">
        <f t="shared" si="45"/>
        <v>2779.7296971945743</v>
      </c>
      <c r="O162" s="5">
        <f t="shared" si="45"/>
        <v>3166.934882325761</v>
      </c>
      <c r="P162" s="5">
        <f t="shared" si="45"/>
        <v>3545.6196599601735</v>
      </c>
      <c r="Q162" s="5">
        <f t="shared" si="45"/>
        <v>3915.9715207273248</v>
      </c>
      <c r="R162" s="5">
        <f t="shared" si="45"/>
        <v>4278.1738295460545</v>
      </c>
      <c r="S162" s="5">
        <f t="shared" si="45"/>
        <v>4632.4059164103382</v>
      </c>
      <c r="T162" s="5">
        <f t="shared" si="45"/>
        <v>4978.8431651773644</v>
      </c>
      <c r="U162" s="5">
        <f t="shared" si="45"/>
        <v>5317.6571004018397</v>
      </c>
      <c r="V162" s="5">
        <f t="shared" si="45"/>
        <v>5317.6571004018397</v>
      </c>
      <c r="W162" s="5">
        <f t="shared" si="45"/>
        <v>5317.6571004018397</v>
      </c>
      <c r="X162" s="5">
        <f t="shared" si="45"/>
        <v>5317.6571004018397</v>
      </c>
      <c r="Y162" s="5">
        <f t="shared" si="45"/>
        <v>5317.6571004018397</v>
      </c>
      <c r="Z162" s="5">
        <f t="shared" si="45"/>
        <v>5317.6571004018397</v>
      </c>
      <c r="AA162" s="5">
        <f t="shared" si="45"/>
        <v>5317.6571004018397</v>
      </c>
      <c r="AB162" s="5">
        <f t="shared" si="45"/>
        <v>5317.6571004018397</v>
      </c>
      <c r="AC162" s="5">
        <f t="shared" si="45"/>
        <v>5317.6571004018397</v>
      </c>
      <c r="AD162" s="5">
        <f t="shared" si="45"/>
        <v>5317.6571004018397</v>
      </c>
      <c r="AE162" s="5">
        <f t="shared" si="45"/>
        <v>5317.6571004018397</v>
      </c>
      <c r="AF162" s="5">
        <f t="shared" si="45"/>
        <v>5317.6571004018397</v>
      </c>
      <c r="AG162" s="5">
        <f t="shared" si="45"/>
        <v>5317.6571004018397</v>
      </c>
      <c r="AH162" s="5">
        <f t="shared" si="45"/>
        <v>5317.6571004018397</v>
      </c>
      <c r="AI162" s="5">
        <f t="shared" si="45"/>
        <v>5317.6571004018397</v>
      </c>
      <c r="AJ162" s="5">
        <f t="shared" si="45"/>
        <v>5317.6571004018397</v>
      </c>
      <c r="AK162" s="5">
        <f t="shared" si="45"/>
        <v>5317.6571004018397</v>
      </c>
      <c r="AL162" s="5">
        <f t="shared" si="45"/>
        <v>5317.6571004018397</v>
      </c>
      <c r="AM162" s="5">
        <f t="shared" si="45"/>
        <v>5317.6571004018397</v>
      </c>
      <c r="AN162" s="5">
        <f t="shared" si="45"/>
        <v>5317.6571004018397</v>
      </c>
      <c r="AO162" s="5">
        <f t="shared" si="45"/>
        <v>5317.6571004018397</v>
      </c>
      <c r="AP162" s="5">
        <f t="shared" si="45"/>
        <v>5317.6571004018397</v>
      </c>
      <c r="AQ162" s="5">
        <f t="shared" si="45"/>
        <v>5317.6571004018397</v>
      </c>
      <c r="AR162" s="5">
        <f t="shared" si="45"/>
        <v>5317.6571004018397</v>
      </c>
      <c r="AS162" s="5">
        <f t="shared" si="45"/>
        <v>5317.6571004018397</v>
      </c>
      <c r="AT162" s="5">
        <f t="shared" si="45"/>
        <v>5317.6571004018397</v>
      </c>
      <c r="AU162" s="5">
        <f t="shared" si="45"/>
        <v>5317.6571004018397</v>
      </c>
      <c r="AV162" s="5">
        <f t="shared" si="45"/>
        <v>5317.6571004018397</v>
      </c>
      <c r="AW162" s="5">
        <f t="shared" si="45"/>
        <v>5317.6571004018397</v>
      </c>
      <c r="AX162" s="5">
        <f t="shared" si="45"/>
        <v>5317.6571004018397</v>
      </c>
      <c r="AY162" s="5">
        <f t="shared" si="45"/>
        <v>5317.6571004018397</v>
      </c>
    </row>
    <row r="163" spans="2:51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5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5">
      <c r="B166" t="s">
        <v>33</v>
      </c>
      <c r="C166" s="17">
        <f>C125</f>
        <v>809.84749999999997</v>
      </c>
      <c r="D166" s="5">
        <f t="shared" ref="D166:AY166" si="46">$C59/4+D155</f>
        <v>822.91644398573953</v>
      </c>
      <c r="E166" s="5">
        <f t="shared" si="46"/>
        <v>835.98538797147899</v>
      </c>
      <c r="F166" s="5">
        <f t="shared" si="46"/>
        <v>849.05433195721855</v>
      </c>
      <c r="G166" s="5">
        <f t="shared" si="46"/>
        <v>862.12327594295812</v>
      </c>
      <c r="H166" s="5">
        <f t="shared" si="46"/>
        <v>875.19221992869757</v>
      </c>
      <c r="I166" s="5">
        <f t="shared" si="46"/>
        <v>888.26116391443713</v>
      </c>
      <c r="J166" s="5">
        <f t="shared" si="46"/>
        <v>901.3301079001767</v>
      </c>
      <c r="K166" s="5">
        <f t="shared" si="46"/>
        <v>914.39905188591615</v>
      </c>
      <c r="L166" s="5">
        <f t="shared" si="46"/>
        <v>927.46799587165572</v>
      </c>
      <c r="M166" s="5">
        <f t="shared" si="46"/>
        <v>940.53693985739528</v>
      </c>
      <c r="N166" s="5">
        <f t="shared" si="46"/>
        <v>940.53693985739528</v>
      </c>
      <c r="O166" s="5">
        <f t="shared" si="46"/>
        <v>940.53693985739528</v>
      </c>
      <c r="P166" s="5">
        <f t="shared" si="46"/>
        <v>940.53693985739528</v>
      </c>
      <c r="Q166" s="5">
        <f t="shared" si="46"/>
        <v>940.53693985739528</v>
      </c>
      <c r="R166" s="5">
        <f t="shared" si="46"/>
        <v>940.53693985739528</v>
      </c>
      <c r="S166" s="5">
        <f t="shared" si="46"/>
        <v>940.53693985739528</v>
      </c>
      <c r="T166" s="5">
        <f t="shared" si="46"/>
        <v>940.53693985739528</v>
      </c>
      <c r="U166" s="5">
        <f t="shared" si="46"/>
        <v>940.53693985739528</v>
      </c>
      <c r="V166" s="5">
        <f t="shared" si="46"/>
        <v>809.84749999999997</v>
      </c>
      <c r="W166" s="5">
        <f t="shared" si="46"/>
        <v>809.84749999999997</v>
      </c>
      <c r="X166" s="5">
        <f t="shared" si="46"/>
        <v>809.84749999999997</v>
      </c>
      <c r="Y166" s="5">
        <f t="shared" si="46"/>
        <v>809.84749999999997</v>
      </c>
      <c r="Z166" s="5">
        <f t="shared" si="46"/>
        <v>809.84749999999997</v>
      </c>
      <c r="AA166" s="5">
        <f t="shared" si="46"/>
        <v>809.84749999999997</v>
      </c>
      <c r="AB166" s="5">
        <f t="shared" si="46"/>
        <v>809.84749999999997</v>
      </c>
      <c r="AC166" s="5">
        <f t="shared" si="46"/>
        <v>809.84749999999997</v>
      </c>
      <c r="AD166" s="5">
        <f t="shared" si="46"/>
        <v>809.84749999999997</v>
      </c>
      <c r="AE166" s="5">
        <f t="shared" si="46"/>
        <v>809.84749999999997</v>
      </c>
      <c r="AF166" s="5">
        <f t="shared" si="46"/>
        <v>809.84749999999997</v>
      </c>
      <c r="AG166" s="5">
        <f t="shared" si="46"/>
        <v>809.84749999999997</v>
      </c>
      <c r="AH166" s="5">
        <f t="shared" si="46"/>
        <v>809.84749999999997</v>
      </c>
      <c r="AI166" s="5">
        <f t="shared" si="46"/>
        <v>809.84749999999997</v>
      </c>
      <c r="AJ166" s="5">
        <f t="shared" si="46"/>
        <v>809.84749999999997</v>
      </c>
      <c r="AK166" s="5">
        <f t="shared" si="46"/>
        <v>809.84749999999997</v>
      </c>
      <c r="AL166" s="5">
        <f t="shared" si="46"/>
        <v>809.84749999999997</v>
      </c>
      <c r="AM166" s="5">
        <f t="shared" si="46"/>
        <v>809.84749999999997</v>
      </c>
      <c r="AN166" s="5">
        <f t="shared" si="46"/>
        <v>809.84749999999997</v>
      </c>
      <c r="AO166" s="5">
        <f t="shared" si="46"/>
        <v>809.84749999999997</v>
      </c>
      <c r="AP166" s="5">
        <f t="shared" si="46"/>
        <v>809.84749999999997</v>
      </c>
      <c r="AQ166" s="5">
        <f t="shared" si="46"/>
        <v>809.84749999999997</v>
      </c>
      <c r="AR166" s="5">
        <f t="shared" si="46"/>
        <v>809.84749999999997</v>
      </c>
      <c r="AS166" s="5">
        <f t="shared" si="46"/>
        <v>809.84749999999997</v>
      </c>
      <c r="AT166" s="5">
        <f t="shared" si="46"/>
        <v>809.84749999999997</v>
      </c>
      <c r="AU166" s="5">
        <f t="shared" si="46"/>
        <v>809.84749999999997</v>
      </c>
      <c r="AV166" s="5">
        <f t="shared" si="46"/>
        <v>809.84749999999997</v>
      </c>
      <c r="AW166" s="5">
        <f t="shared" si="46"/>
        <v>809.84749999999997</v>
      </c>
      <c r="AX166" s="5">
        <f t="shared" si="46"/>
        <v>809.84749999999997</v>
      </c>
      <c r="AY166" s="5">
        <f t="shared" si="46"/>
        <v>809.84749999999997</v>
      </c>
    </row>
    <row r="167" spans="2:51" x14ac:dyDescent="0.25">
      <c r="B167" t="s">
        <v>55</v>
      </c>
      <c r="C167" s="17">
        <f>C126</f>
        <v>785.31500000000005</v>
      </c>
      <c r="D167" s="5">
        <f t="shared" ref="D167:AY167" si="47">$C60/4+D156</f>
        <v>806.81734451729221</v>
      </c>
      <c r="E167" s="5">
        <f t="shared" si="47"/>
        <v>828.31968903458437</v>
      </c>
      <c r="F167" s="5">
        <f t="shared" si="47"/>
        <v>849.82203355187642</v>
      </c>
      <c r="G167" s="5">
        <f t="shared" si="47"/>
        <v>871.32437806916857</v>
      </c>
      <c r="H167" s="5">
        <f t="shared" si="47"/>
        <v>892.82672258646073</v>
      </c>
      <c r="I167" s="5">
        <f t="shared" si="47"/>
        <v>914.32906710375278</v>
      </c>
      <c r="J167" s="5">
        <f t="shared" si="47"/>
        <v>935.83141162104494</v>
      </c>
      <c r="K167" s="5">
        <f t="shared" si="47"/>
        <v>957.33375613833709</v>
      </c>
      <c r="L167" s="5">
        <f t="shared" si="47"/>
        <v>978.83610065562925</v>
      </c>
      <c r="M167" s="5">
        <f t="shared" si="47"/>
        <v>1000.3384451729213</v>
      </c>
      <c r="N167" s="5">
        <f t="shared" si="47"/>
        <v>1000.3384451729213</v>
      </c>
      <c r="O167" s="5">
        <f t="shared" si="47"/>
        <v>1000.3384451729213</v>
      </c>
      <c r="P167" s="5">
        <f t="shared" si="47"/>
        <v>1000.3384451729213</v>
      </c>
      <c r="Q167" s="5">
        <f t="shared" si="47"/>
        <v>1000.3384451729213</v>
      </c>
      <c r="R167" s="5">
        <f t="shared" si="47"/>
        <v>1000.3384451729213</v>
      </c>
      <c r="S167" s="5">
        <f t="shared" si="47"/>
        <v>1000.3384451729213</v>
      </c>
      <c r="T167" s="5">
        <f t="shared" si="47"/>
        <v>1000.3384451729213</v>
      </c>
      <c r="U167" s="5">
        <f t="shared" si="47"/>
        <v>1000.3384451729213</v>
      </c>
      <c r="V167" s="5">
        <f t="shared" si="47"/>
        <v>785.31500000000005</v>
      </c>
      <c r="W167" s="5">
        <f t="shared" si="47"/>
        <v>785.31500000000005</v>
      </c>
      <c r="X167" s="5">
        <f t="shared" si="47"/>
        <v>785.31500000000005</v>
      </c>
      <c r="Y167" s="5">
        <f t="shared" si="47"/>
        <v>785.31500000000005</v>
      </c>
      <c r="Z167" s="5">
        <f t="shared" si="47"/>
        <v>785.31500000000005</v>
      </c>
      <c r="AA167" s="5">
        <f t="shared" si="47"/>
        <v>785.31500000000005</v>
      </c>
      <c r="AB167" s="5">
        <f t="shared" si="47"/>
        <v>785.31500000000005</v>
      </c>
      <c r="AC167" s="5">
        <f t="shared" si="47"/>
        <v>785.31500000000005</v>
      </c>
      <c r="AD167" s="5">
        <f t="shared" si="47"/>
        <v>785.31500000000005</v>
      </c>
      <c r="AE167" s="5">
        <f t="shared" si="47"/>
        <v>785.31500000000005</v>
      </c>
      <c r="AF167" s="5">
        <f t="shared" si="47"/>
        <v>785.31500000000005</v>
      </c>
      <c r="AG167" s="5">
        <f t="shared" si="47"/>
        <v>785.31500000000005</v>
      </c>
      <c r="AH167" s="5">
        <f t="shared" si="47"/>
        <v>785.31500000000005</v>
      </c>
      <c r="AI167" s="5">
        <f t="shared" si="47"/>
        <v>785.31500000000005</v>
      </c>
      <c r="AJ167" s="5">
        <f t="shared" si="47"/>
        <v>785.31500000000005</v>
      </c>
      <c r="AK167" s="5">
        <f t="shared" si="47"/>
        <v>785.31500000000005</v>
      </c>
      <c r="AL167" s="5">
        <f t="shared" si="47"/>
        <v>785.31500000000005</v>
      </c>
      <c r="AM167" s="5">
        <f t="shared" si="47"/>
        <v>785.31500000000005</v>
      </c>
      <c r="AN167" s="5">
        <f t="shared" si="47"/>
        <v>785.31500000000005</v>
      </c>
      <c r="AO167" s="5">
        <f t="shared" si="47"/>
        <v>785.31500000000005</v>
      </c>
      <c r="AP167" s="5">
        <f t="shared" si="47"/>
        <v>785.31500000000005</v>
      </c>
      <c r="AQ167" s="5">
        <f t="shared" si="47"/>
        <v>785.31500000000005</v>
      </c>
      <c r="AR167" s="5">
        <f t="shared" si="47"/>
        <v>785.31500000000005</v>
      </c>
      <c r="AS167" s="5">
        <f t="shared" si="47"/>
        <v>785.31500000000005</v>
      </c>
      <c r="AT167" s="5">
        <f t="shared" si="47"/>
        <v>785.31500000000005</v>
      </c>
      <c r="AU167" s="5">
        <f t="shared" si="47"/>
        <v>785.31500000000005</v>
      </c>
      <c r="AV167" s="5">
        <f t="shared" si="47"/>
        <v>785.31500000000005</v>
      </c>
      <c r="AW167" s="5">
        <f t="shared" si="47"/>
        <v>785.31500000000005</v>
      </c>
      <c r="AX167" s="5">
        <f t="shared" si="47"/>
        <v>785.31500000000005</v>
      </c>
      <c r="AY167" s="5">
        <f t="shared" si="47"/>
        <v>785.31500000000005</v>
      </c>
    </row>
    <row r="168" spans="2:51" x14ac:dyDescent="0.25">
      <c r="B168" t="s">
        <v>56</v>
      </c>
      <c r="C168" s="17">
        <f>C127</f>
        <v>257.80500000000001</v>
      </c>
      <c r="D168" s="5">
        <f t="shared" ref="D168:AY168" si="48">$C61/4+D157</f>
        <v>269.62259695714715</v>
      </c>
      <c r="E168" s="5">
        <f t="shared" si="48"/>
        <v>281.4401939142943</v>
      </c>
      <c r="F168" s="5">
        <f t="shared" si="48"/>
        <v>293.25779087144144</v>
      </c>
      <c r="G168" s="5">
        <f t="shared" si="48"/>
        <v>305.07538782858859</v>
      </c>
      <c r="H168" s="5">
        <f t="shared" si="48"/>
        <v>316.89298478573573</v>
      </c>
      <c r="I168" s="5">
        <f t="shared" si="48"/>
        <v>328.71058174288288</v>
      </c>
      <c r="J168" s="5">
        <f t="shared" si="48"/>
        <v>340.52817870003003</v>
      </c>
      <c r="K168" s="5">
        <f t="shared" si="48"/>
        <v>352.34577565717711</v>
      </c>
      <c r="L168" s="5">
        <f t="shared" si="48"/>
        <v>364.16337261432432</v>
      </c>
      <c r="M168" s="5">
        <f t="shared" si="48"/>
        <v>375.98096957147141</v>
      </c>
      <c r="N168" s="5">
        <f t="shared" si="48"/>
        <v>375.98096957147146</v>
      </c>
      <c r="O168" s="5">
        <f t="shared" si="48"/>
        <v>375.98096957147146</v>
      </c>
      <c r="P168" s="5">
        <f t="shared" si="48"/>
        <v>375.98096957147146</v>
      </c>
      <c r="Q168" s="5">
        <f t="shared" si="48"/>
        <v>375.98096957147146</v>
      </c>
      <c r="R168" s="5">
        <f t="shared" si="48"/>
        <v>375.98096957147146</v>
      </c>
      <c r="S168" s="5">
        <f t="shared" si="48"/>
        <v>375.98096957147146</v>
      </c>
      <c r="T168" s="5">
        <f t="shared" si="48"/>
        <v>375.98096957147146</v>
      </c>
      <c r="U168" s="5">
        <f t="shared" si="48"/>
        <v>375.98096957147146</v>
      </c>
      <c r="V168" s="5">
        <f t="shared" si="48"/>
        <v>257.80500000000001</v>
      </c>
      <c r="W168" s="5">
        <f t="shared" si="48"/>
        <v>257.80500000000001</v>
      </c>
      <c r="X168" s="5">
        <f t="shared" si="48"/>
        <v>257.80500000000001</v>
      </c>
      <c r="Y168" s="5">
        <f t="shared" si="48"/>
        <v>257.80500000000001</v>
      </c>
      <c r="Z168" s="5">
        <f t="shared" si="48"/>
        <v>257.80500000000001</v>
      </c>
      <c r="AA168" s="5">
        <f t="shared" si="48"/>
        <v>257.80500000000001</v>
      </c>
      <c r="AB168" s="5">
        <f t="shared" si="48"/>
        <v>257.80500000000001</v>
      </c>
      <c r="AC168" s="5">
        <f t="shared" si="48"/>
        <v>257.80500000000001</v>
      </c>
      <c r="AD168" s="5">
        <f t="shared" si="48"/>
        <v>257.80500000000001</v>
      </c>
      <c r="AE168" s="5">
        <f t="shared" si="48"/>
        <v>257.80500000000001</v>
      </c>
      <c r="AF168" s="5">
        <f t="shared" si="48"/>
        <v>257.80500000000001</v>
      </c>
      <c r="AG168" s="5">
        <f t="shared" si="48"/>
        <v>257.80500000000001</v>
      </c>
      <c r="AH168" s="5">
        <f t="shared" si="48"/>
        <v>257.80500000000001</v>
      </c>
      <c r="AI168" s="5">
        <f t="shared" si="48"/>
        <v>257.80500000000001</v>
      </c>
      <c r="AJ168" s="5">
        <f t="shared" si="48"/>
        <v>257.80500000000001</v>
      </c>
      <c r="AK168" s="5">
        <f t="shared" si="48"/>
        <v>257.80500000000001</v>
      </c>
      <c r="AL168" s="5">
        <f t="shared" si="48"/>
        <v>257.80500000000001</v>
      </c>
      <c r="AM168" s="5">
        <f t="shared" si="48"/>
        <v>257.80500000000001</v>
      </c>
      <c r="AN168" s="5">
        <f t="shared" si="48"/>
        <v>257.80500000000001</v>
      </c>
      <c r="AO168" s="5">
        <f t="shared" si="48"/>
        <v>257.80500000000001</v>
      </c>
      <c r="AP168" s="5">
        <f t="shared" si="48"/>
        <v>257.80500000000001</v>
      </c>
      <c r="AQ168" s="5">
        <f t="shared" si="48"/>
        <v>257.80500000000001</v>
      </c>
      <c r="AR168" s="5">
        <f t="shared" si="48"/>
        <v>257.80500000000001</v>
      </c>
      <c r="AS168" s="5">
        <f t="shared" si="48"/>
        <v>257.80500000000001</v>
      </c>
      <c r="AT168" s="5">
        <f t="shared" si="48"/>
        <v>257.80500000000001</v>
      </c>
      <c r="AU168" s="5">
        <f t="shared" si="48"/>
        <v>257.80500000000001</v>
      </c>
      <c r="AV168" s="5">
        <f t="shared" si="48"/>
        <v>257.80500000000001</v>
      </c>
      <c r="AW168" s="5">
        <f t="shared" si="48"/>
        <v>257.80500000000001</v>
      </c>
      <c r="AX168" s="5">
        <f t="shared" si="48"/>
        <v>257.80500000000001</v>
      </c>
      <c r="AY168" s="5">
        <f t="shared" si="48"/>
        <v>257.80500000000001</v>
      </c>
    </row>
    <row r="169" spans="2:51" x14ac:dyDescent="0.25">
      <c r="B169" t="s">
        <v>57</v>
      </c>
      <c r="C169" s="17">
        <f>C128</f>
        <v>125.3575</v>
      </c>
      <c r="D169" s="5">
        <f t="shared" ref="D169:AY169" si="49">$C62/4+D158</f>
        <v>128.4267395398212</v>
      </c>
      <c r="E169" s="5">
        <f t="shared" si="49"/>
        <v>131.49597907964238</v>
      </c>
      <c r="F169" s="5">
        <f t="shared" si="49"/>
        <v>134.56521861946359</v>
      </c>
      <c r="G169" s="5">
        <f t="shared" si="49"/>
        <v>137.63445815928478</v>
      </c>
      <c r="H169" s="5">
        <f t="shared" si="49"/>
        <v>140.70369769910599</v>
      </c>
      <c r="I169" s="5">
        <f t="shared" si="49"/>
        <v>143.77293723892717</v>
      </c>
      <c r="J169" s="5">
        <f t="shared" si="49"/>
        <v>146.84217677874838</v>
      </c>
      <c r="K169" s="5">
        <f t="shared" si="49"/>
        <v>149.91141631856956</v>
      </c>
      <c r="L169" s="5">
        <f t="shared" si="49"/>
        <v>152.98065585839078</v>
      </c>
      <c r="M169" s="5">
        <f t="shared" si="49"/>
        <v>156.04989539821196</v>
      </c>
      <c r="N169" s="5">
        <f t="shared" si="49"/>
        <v>156.04989539821196</v>
      </c>
      <c r="O169" s="5">
        <f t="shared" si="49"/>
        <v>156.04989539821196</v>
      </c>
      <c r="P169" s="5">
        <f t="shared" si="49"/>
        <v>156.04989539821196</v>
      </c>
      <c r="Q169" s="5">
        <f t="shared" si="49"/>
        <v>156.04989539821196</v>
      </c>
      <c r="R169" s="5">
        <f t="shared" si="49"/>
        <v>156.04989539821196</v>
      </c>
      <c r="S169" s="5">
        <f t="shared" si="49"/>
        <v>156.04989539821196</v>
      </c>
      <c r="T169" s="5">
        <f t="shared" si="49"/>
        <v>156.04989539821196</v>
      </c>
      <c r="U169" s="5">
        <f t="shared" si="49"/>
        <v>156.04989539821196</v>
      </c>
      <c r="V169" s="5">
        <f t="shared" si="49"/>
        <v>125.3575</v>
      </c>
      <c r="W169" s="5">
        <f t="shared" si="49"/>
        <v>125.3575</v>
      </c>
      <c r="X169" s="5">
        <f t="shared" si="49"/>
        <v>125.3575</v>
      </c>
      <c r="Y169" s="5">
        <f t="shared" si="49"/>
        <v>125.3575</v>
      </c>
      <c r="Z169" s="5">
        <f t="shared" si="49"/>
        <v>125.3575</v>
      </c>
      <c r="AA169" s="5">
        <f t="shared" si="49"/>
        <v>125.3575</v>
      </c>
      <c r="AB169" s="5">
        <f t="shared" si="49"/>
        <v>125.3575</v>
      </c>
      <c r="AC169" s="5">
        <f t="shared" si="49"/>
        <v>125.3575</v>
      </c>
      <c r="AD169" s="5">
        <f t="shared" si="49"/>
        <v>125.3575</v>
      </c>
      <c r="AE169" s="5">
        <f t="shared" si="49"/>
        <v>125.3575</v>
      </c>
      <c r="AF169" s="5">
        <f t="shared" si="49"/>
        <v>125.3575</v>
      </c>
      <c r="AG169" s="5">
        <f t="shared" si="49"/>
        <v>125.3575</v>
      </c>
      <c r="AH169" s="5">
        <f t="shared" si="49"/>
        <v>125.3575</v>
      </c>
      <c r="AI169" s="5">
        <f t="shared" si="49"/>
        <v>125.3575</v>
      </c>
      <c r="AJ169" s="5">
        <f t="shared" si="49"/>
        <v>125.3575</v>
      </c>
      <c r="AK169" s="5">
        <f t="shared" si="49"/>
        <v>125.3575</v>
      </c>
      <c r="AL169" s="5">
        <f t="shared" si="49"/>
        <v>125.3575</v>
      </c>
      <c r="AM169" s="5">
        <f t="shared" si="49"/>
        <v>125.3575</v>
      </c>
      <c r="AN169" s="5">
        <f t="shared" si="49"/>
        <v>125.3575</v>
      </c>
      <c r="AO169" s="5">
        <f t="shared" si="49"/>
        <v>125.3575</v>
      </c>
      <c r="AP169" s="5">
        <f t="shared" si="49"/>
        <v>125.3575</v>
      </c>
      <c r="AQ169" s="5">
        <f t="shared" si="49"/>
        <v>125.3575</v>
      </c>
      <c r="AR169" s="5">
        <f t="shared" si="49"/>
        <v>125.3575</v>
      </c>
      <c r="AS169" s="5">
        <f t="shared" si="49"/>
        <v>125.3575</v>
      </c>
      <c r="AT169" s="5">
        <f t="shared" si="49"/>
        <v>125.3575</v>
      </c>
      <c r="AU169" s="5">
        <f t="shared" si="49"/>
        <v>125.3575</v>
      </c>
      <c r="AV169" s="5">
        <f t="shared" si="49"/>
        <v>125.3575</v>
      </c>
      <c r="AW169" s="5">
        <f t="shared" si="49"/>
        <v>125.3575</v>
      </c>
      <c r="AX169" s="5">
        <f t="shared" si="49"/>
        <v>125.3575</v>
      </c>
      <c r="AY169" s="5">
        <f t="shared" si="49"/>
        <v>125.3575</v>
      </c>
    </row>
    <row r="170" spans="2:51" x14ac:dyDescent="0.25">
      <c r="B170" t="s">
        <v>17</v>
      </c>
      <c r="C170" s="17">
        <f>C129</f>
        <v>1978.325</v>
      </c>
      <c r="D170" s="5">
        <f>SUM(D166:D169)</f>
        <v>2027.7831250000002</v>
      </c>
      <c r="E170" s="5">
        <f>SUM(E166:E169)</f>
        <v>2077.24125</v>
      </c>
      <c r="F170" s="5">
        <f t="shared" ref="F170:AY170" si="50">SUM(F166:F169)</f>
        <v>2126.6993749999997</v>
      </c>
      <c r="G170" s="5">
        <f t="shared" si="50"/>
        <v>2176.1575000000003</v>
      </c>
      <c r="H170" s="5">
        <f t="shared" si="50"/>
        <v>2225.6156250000004</v>
      </c>
      <c r="I170" s="5">
        <f t="shared" si="50"/>
        <v>2275.07375</v>
      </c>
      <c r="J170" s="5">
        <f t="shared" si="50"/>
        <v>2324.5318750000001</v>
      </c>
      <c r="K170" s="5">
        <f t="shared" si="50"/>
        <v>2373.9899999999998</v>
      </c>
      <c r="L170" s="5">
        <f t="shared" si="50"/>
        <v>2423.4481250000003</v>
      </c>
      <c r="M170" s="5">
        <f t="shared" si="50"/>
        <v>2472.9062499999995</v>
      </c>
      <c r="N170" s="5">
        <f t="shared" si="50"/>
        <v>2472.90625</v>
      </c>
      <c r="O170" s="5">
        <f t="shared" si="50"/>
        <v>2472.90625</v>
      </c>
      <c r="P170" s="5">
        <f t="shared" si="50"/>
        <v>2472.90625</v>
      </c>
      <c r="Q170" s="5">
        <f t="shared" si="50"/>
        <v>2472.90625</v>
      </c>
      <c r="R170" s="5">
        <f t="shared" si="50"/>
        <v>2472.90625</v>
      </c>
      <c r="S170" s="5">
        <f t="shared" si="50"/>
        <v>2472.90625</v>
      </c>
      <c r="T170" s="5">
        <f t="shared" si="50"/>
        <v>2472.90625</v>
      </c>
      <c r="U170" s="5">
        <f t="shared" si="50"/>
        <v>2472.90625</v>
      </c>
      <c r="V170" s="5">
        <f t="shared" si="50"/>
        <v>1978.325</v>
      </c>
      <c r="W170" s="5">
        <f t="shared" si="50"/>
        <v>1978.325</v>
      </c>
      <c r="X170" s="5">
        <f t="shared" si="50"/>
        <v>1978.325</v>
      </c>
      <c r="Y170" s="5">
        <f t="shared" si="50"/>
        <v>1978.325</v>
      </c>
      <c r="Z170" s="5">
        <f t="shared" si="50"/>
        <v>1978.325</v>
      </c>
      <c r="AA170" s="5">
        <f t="shared" si="50"/>
        <v>1978.325</v>
      </c>
      <c r="AB170" s="5">
        <f t="shared" si="50"/>
        <v>1978.325</v>
      </c>
      <c r="AC170" s="5">
        <f t="shared" si="50"/>
        <v>1978.325</v>
      </c>
      <c r="AD170" s="5">
        <f t="shared" si="50"/>
        <v>1978.325</v>
      </c>
      <c r="AE170" s="5">
        <f t="shared" si="50"/>
        <v>1978.325</v>
      </c>
      <c r="AF170" s="5">
        <f t="shared" si="50"/>
        <v>1978.325</v>
      </c>
      <c r="AG170" s="5">
        <f t="shared" si="50"/>
        <v>1978.325</v>
      </c>
      <c r="AH170" s="5">
        <f t="shared" si="50"/>
        <v>1978.325</v>
      </c>
      <c r="AI170" s="5">
        <f t="shared" si="50"/>
        <v>1978.325</v>
      </c>
      <c r="AJ170" s="5">
        <f t="shared" si="50"/>
        <v>1978.325</v>
      </c>
      <c r="AK170" s="5">
        <f t="shared" si="50"/>
        <v>1978.325</v>
      </c>
      <c r="AL170" s="5">
        <f t="shared" si="50"/>
        <v>1978.325</v>
      </c>
      <c r="AM170" s="5">
        <f t="shared" si="50"/>
        <v>1978.325</v>
      </c>
      <c r="AN170" s="5">
        <f t="shared" si="50"/>
        <v>1978.325</v>
      </c>
      <c r="AO170" s="5">
        <f t="shared" si="50"/>
        <v>1978.325</v>
      </c>
      <c r="AP170" s="5">
        <f t="shared" si="50"/>
        <v>1978.325</v>
      </c>
      <c r="AQ170" s="5">
        <f t="shared" si="50"/>
        <v>1978.325</v>
      </c>
      <c r="AR170" s="5">
        <f t="shared" si="50"/>
        <v>1978.325</v>
      </c>
      <c r="AS170" s="5">
        <f t="shared" si="50"/>
        <v>1978.325</v>
      </c>
      <c r="AT170" s="5">
        <f t="shared" si="50"/>
        <v>1978.325</v>
      </c>
      <c r="AU170" s="5">
        <f t="shared" si="50"/>
        <v>1978.325</v>
      </c>
      <c r="AV170" s="5">
        <f t="shared" si="50"/>
        <v>1978.325</v>
      </c>
      <c r="AW170" s="5">
        <f t="shared" si="50"/>
        <v>1978.325</v>
      </c>
      <c r="AX170" s="5">
        <f t="shared" si="50"/>
        <v>1978.325</v>
      </c>
      <c r="AY170" s="5">
        <f t="shared" si="50"/>
        <v>1978.325</v>
      </c>
    </row>
    <row r="171" spans="2:5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5">
      <c r="B172" t="s">
        <v>105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2:51" x14ac:dyDescent="0.25">
      <c r="B173" t="s">
        <v>33</v>
      </c>
      <c r="C173" s="6">
        <f>C132</f>
        <v>11.678106636865063</v>
      </c>
      <c r="D173" s="13">
        <f t="shared" ref="D173:AY173" si="51">D166/($C40/4)*100</f>
        <v>11.866562514665121</v>
      </c>
      <c r="E173" s="13">
        <f t="shared" si="51"/>
        <v>12.055018392465179</v>
      </c>
      <c r="F173" s="13">
        <f t="shared" si="51"/>
        <v>12.243474270265239</v>
      </c>
      <c r="G173" s="13">
        <f t="shared" si="51"/>
        <v>12.431930148065295</v>
      </c>
      <c r="H173" s="13">
        <f t="shared" si="51"/>
        <v>12.620386025865352</v>
      </c>
      <c r="I173" s="13">
        <f t="shared" si="51"/>
        <v>12.80884190366541</v>
      </c>
      <c r="J173" s="13">
        <f t="shared" si="51"/>
        <v>12.99729778146547</v>
      </c>
      <c r="K173" s="13">
        <f t="shared" si="51"/>
        <v>13.185753659265528</v>
      </c>
      <c r="L173" s="13">
        <f t="shared" si="51"/>
        <v>13.374209537065587</v>
      </c>
      <c r="M173" s="13">
        <f t="shared" si="51"/>
        <v>13.562665414865643</v>
      </c>
      <c r="N173" s="13">
        <f t="shared" si="51"/>
        <v>13.562665414865643</v>
      </c>
      <c r="O173" s="13">
        <f t="shared" si="51"/>
        <v>13.562665414865643</v>
      </c>
      <c r="P173" s="13">
        <f t="shared" si="51"/>
        <v>13.562665414865643</v>
      </c>
      <c r="Q173" s="13">
        <f t="shared" si="51"/>
        <v>13.562665414865643</v>
      </c>
      <c r="R173" s="13">
        <f t="shared" si="51"/>
        <v>13.562665414865643</v>
      </c>
      <c r="S173" s="13">
        <f t="shared" si="51"/>
        <v>13.562665414865643</v>
      </c>
      <c r="T173" s="13">
        <f t="shared" si="51"/>
        <v>13.562665414865643</v>
      </c>
      <c r="U173" s="13">
        <f t="shared" si="51"/>
        <v>13.562665414865643</v>
      </c>
      <c r="V173" s="13">
        <f t="shared" si="51"/>
        <v>11.678106636865063</v>
      </c>
      <c r="W173" s="13">
        <f t="shared" si="51"/>
        <v>11.678106636865063</v>
      </c>
      <c r="X173" s="13">
        <f t="shared" si="51"/>
        <v>11.678106636865063</v>
      </c>
      <c r="Y173" s="13">
        <f t="shared" si="51"/>
        <v>11.678106636865063</v>
      </c>
      <c r="Z173" s="13">
        <f t="shared" si="51"/>
        <v>11.678106636865063</v>
      </c>
      <c r="AA173" s="13">
        <f t="shared" si="51"/>
        <v>11.678106636865063</v>
      </c>
      <c r="AB173" s="13">
        <f t="shared" si="51"/>
        <v>11.678106636865063</v>
      </c>
      <c r="AC173" s="13">
        <f t="shared" si="51"/>
        <v>11.678106636865063</v>
      </c>
      <c r="AD173" s="13">
        <f t="shared" si="51"/>
        <v>11.678106636865063</v>
      </c>
      <c r="AE173" s="13">
        <f t="shared" si="51"/>
        <v>11.678106636865063</v>
      </c>
      <c r="AF173" s="13">
        <f t="shared" si="51"/>
        <v>11.678106636865063</v>
      </c>
      <c r="AG173" s="13">
        <f t="shared" si="51"/>
        <v>11.678106636865063</v>
      </c>
      <c r="AH173" s="13">
        <f t="shared" si="51"/>
        <v>11.678106636865063</v>
      </c>
      <c r="AI173" s="13">
        <f t="shared" si="51"/>
        <v>11.678106636865063</v>
      </c>
      <c r="AJ173" s="13">
        <f t="shared" si="51"/>
        <v>11.678106636865063</v>
      </c>
      <c r="AK173" s="13">
        <f t="shared" si="51"/>
        <v>11.678106636865063</v>
      </c>
      <c r="AL173" s="13">
        <f t="shared" si="51"/>
        <v>11.678106636865063</v>
      </c>
      <c r="AM173" s="13">
        <f t="shared" si="51"/>
        <v>11.678106636865063</v>
      </c>
      <c r="AN173" s="13">
        <f t="shared" si="51"/>
        <v>11.678106636865063</v>
      </c>
      <c r="AO173" s="13">
        <f t="shared" si="51"/>
        <v>11.678106636865063</v>
      </c>
      <c r="AP173" s="13">
        <f t="shared" si="51"/>
        <v>11.678106636865063</v>
      </c>
      <c r="AQ173" s="13">
        <f t="shared" si="51"/>
        <v>11.678106636865063</v>
      </c>
      <c r="AR173" s="13">
        <f t="shared" si="51"/>
        <v>11.678106636865063</v>
      </c>
      <c r="AS173" s="13">
        <f t="shared" si="51"/>
        <v>11.678106636865063</v>
      </c>
      <c r="AT173" s="13">
        <f t="shared" si="51"/>
        <v>11.678106636865063</v>
      </c>
      <c r="AU173" s="13">
        <f t="shared" si="51"/>
        <v>11.678106636865063</v>
      </c>
      <c r="AV173" s="13">
        <f t="shared" si="51"/>
        <v>11.678106636865063</v>
      </c>
      <c r="AW173" s="13">
        <f t="shared" si="51"/>
        <v>11.678106636865063</v>
      </c>
      <c r="AX173" s="13">
        <f t="shared" si="51"/>
        <v>11.678106636865063</v>
      </c>
      <c r="AY173" s="13">
        <f t="shared" si="51"/>
        <v>11.678106636865063</v>
      </c>
    </row>
    <row r="174" spans="2:51" x14ac:dyDescent="0.25">
      <c r="B174" t="s">
        <v>55</v>
      </c>
      <c r="C174" s="6">
        <f>C133</f>
        <v>10.324262144218761</v>
      </c>
      <c r="D174" s="13">
        <f t="shared" ref="D174:AY174" si="52">D167/($C41/4)*100</f>
        <v>10.606945960918848</v>
      </c>
      <c r="E174" s="13">
        <f t="shared" si="52"/>
        <v>10.889629777618936</v>
      </c>
      <c r="F174" s="13">
        <f t="shared" si="52"/>
        <v>11.172313594319021</v>
      </c>
      <c r="G174" s="13">
        <f t="shared" si="52"/>
        <v>11.454997411019109</v>
      </c>
      <c r="H174" s="13">
        <f t="shared" si="52"/>
        <v>11.737681227719197</v>
      </c>
      <c r="I174" s="13">
        <f t="shared" si="52"/>
        <v>12.020365044419282</v>
      </c>
      <c r="J174" s="13">
        <f t="shared" si="52"/>
        <v>12.303048861119372</v>
      </c>
      <c r="K174" s="13">
        <f t="shared" si="52"/>
        <v>12.585732677819458</v>
      </c>
      <c r="L174" s="13">
        <f t="shared" si="52"/>
        <v>12.868416494519547</v>
      </c>
      <c r="M174" s="13">
        <f t="shared" si="52"/>
        <v>13.151100311219633</v>
      </c>
      <c r="N174" s="13">
        <f t="shared" si="52"/>
        <v>13.151100311219633</v>
      </c>
      <c r="O174" s="13">
        <f t="shared" si="52"/>
        <v>13.151100311219633</v>
      </c>
      <c r="P174" s="13">
        <f t="shared" si="52"/>
        <v>13.151100311219633</v>
      </c>
      <c r="Q174" s="13">
        <f t="shared" si="52"/>
        <v>13.151100311219633</v>
      </c>
      <c r="R174" s="13">
        <f t="shared" si="52"/>
        <v>13.151100311219633</v>
      </c>
      <c r="S174" s="13">
        <f t="shared" si="52"/>
        <v>13.151100311219633</v>
      </c>
      <c r="T174" s="13">
        <f t="shared" si="52"/>
        <v>13.151100311219633</v>
      </c>
      <c r="U174" s="13">
        <f t="shared" si="52"/>
        <v>13.151100311219633</v>
      </c>
      <c r="V174" s="13">
        <f t="shared" si="52"/>
        <v>10.324262144218761</v>
      </c>
      <c r="W174" s="13">
        <f t="shared" si="52"/>
        <v>10.324262144218761</v>
      </c>
      <c r="X174" s="13">
        <f t="shared" si="52"/>
        <v>10.324262144218761</v>
      </c>
      <c r="Y174" s="13">
        <f t="shared" si="52"/>
        <v>10.324262144218761</v>
      </c>
      <c r="Z174" s="13">
        <f t="shared" si="52"/>
        <v>10.324262144218761</v>
      </c>
      <c r="AA174" s="13">
        <f t="shared" si="52"/>
        <v>10.324262144218761</v>
      </c>
      <c r="AB174" s="13">
        <f t="shared" si="52"/>
        <v>10.324262144218761</v>
      </c>
      <c r="AC174" s="13">
        <f t="shared" si="52"/>
        <v>10.324262144218761</v>
      </c>
      <c r="AD174" s="13">
        <f t="shared" si="52"/>
        <v>10.324262144218761</v>
      </c>
      <c r="AE174" s="13">
        <f t="shared" si="52"/>
        <v>10.324262144218761</v>
      </c>
      <c r="AF174" s="13">
        <f t="shared" si="52"/>
        <v>10.324262144218761</v>
      </c>
      <c r="AG174" s="13">
        <f t="shared" si="52"/>
        <v>10.324262144218761</v>
      </c>
      <c r="AH174" s="13">
        <f t="shared" si="52"/>
        <v>10.324262144218761</v>
      </c>
      <c r="AI174" s="13">
        <f t="shared" si="52"/>
        <v>10.324262144218761</v>
      </c>
      <c r="AJ174" s="13">
        <f t="shared" si="52"/>
        <v>10.324262144218761</v>
      </c>
      <c r="AK174" s="13">
        <f t="shared" si="52"/>
        <v>10.324262144218761</v>
      </c>
      <c r="AL174" s="13">
        <f t="shared" si="52"/>
        <v>10.324262144218761</v>
      </c>
      <c r="AM174" s="13">
        <f t="shared" si="52"/>
        <v>10.324262144218761</v>
      </c>
      <c r="AN174" s="13">
        <f t="shared" si="52"/>
        <v>10.324262144218761</v>
      </c>
      <c r="AO174" s="13">
        <f t="shared" si="52"/>
        <v>10.324262144218761</v>
      </c>
      <c r="AP174" s="13">
        <f t="shared" si="52"/>
        <v>10.324262144218761</v>
      </c>
      <c r="AQ174" s="13">
        <f t="shared" si="52"/>
        <v>10.324262144218761</v>
      </c>
      <c r="AR174" s="13">
        <f t="shared" si="52"/>
        <v>10.324262144218761</v>
      </c>
      <c r="AS174" s="13">
        <f t="shared" si="52"/>
        <v>10.324262144218761</v>
      </c>
      <c r="AT174" s="13">
        <f t="shared" si="52"/>
        <v>10.324262144218761</v>
      </c>
      <c r="AU174" s="13">
        <f t="shared" si="52"/>
        <v>10.324262144218761</v>
      </c>
      <c r="AV174" s="13">
        <f t="shared" si="52"/>
        <v>10.324262144218761</v>
      </c>
      <c r="AW174" s="13">
        <f t="shared" si="52"/>
        <v>10.324262144218761</v>
      </c>
      <c r="AX174" s="13">
        <f t="shared" si="52"/>
        <v>10.324262144218761</v>
      </c>
      <c r="AY174" s="13">
        <f t="shared" si="52"/>
        <v>10.324262144218761</v>
      </c>
    </row>
    <row r="175" spans="2:51" x14ac:dyDescent="0.25">
      <c r="B175" t="s">
        <v>56</v>
      </c>
      <c r="C175" s="6">
        <f>C134</f>
        <v>6.1668460710441337</v>
      </c>
      <c r="D175" s="13">
        <f t="shared" ref="D175:AY175" si="53">D168/($C42/4)*100</f>
        <v>6.4495298877442213</v>
      </c>
      <c r="E175" s="13">
        <f t="shared" si="53"/>
        <v>6.732213704444308</v>
      </c>
      <c r="F175" s="13">
        <f t="shared" si="53"/>
        <v>7.0148975211443947</v>
      </c>
      <c r="G175" s="13">
        <f t="shared" si="53"/>
        <v>7.2975813378444814</v>
      </c>
      <c r="H175" s="13">
        <f t="shared" si="53"/>
        <v>7.5802651545445698</v>
      </c>
      <c r="I175" s="13">
        <f t="shared" si="53"/>
        <v>7.8629489712446574</v>
      </c>
      <c r="J175" s="13">
        <f t="shared" si="53"/>
        <v>8.1456327879447432</v>
      </c>
      <c r="K175" s="13">
        <f t="shared" si="53"/>
        <v>8.428316604644829</v>
      </c>
      <c r="L175" s="13">
        <f t="shared" si="53"/>
        <v>8.7110004213449184</v>
      </c>
      <c r="M175" s="13">
        <f t="shared" si="53"/>
        <v>8.9936842380450042</v>
      </c>
      <c r="N175" s="13">
        <f t="shared" si="53"/>
        <v>8.9936842380450059</v>
      </c>
      <c r="O175" s="13">
        <f t="shared" si="53"/>
        <v>8.9936842380450059</v>
      </c>
      <c r="P175" s="13">
        <f t="shared" si="53"/>
        <v>8.9936842380450059</v>
      </c>
      <c r="Q175" s="13">
        <f t="shared" si="53"/>
        <v>8.9936842380450059</v>
      </c>
      <c r="R175" s="13">
        <f t="shared" si="53"/>
        <v>8.9936842380450059</v>
      </c>
      <c r="S175" s="13">
        <f t="shared" si="53"/>
        <v>8.9936842380450059</v>
      </c>
      <c r="T175" s="13">
        <f t="shared" si="53"/>
        <v>8.9936842380450059</v>
      </c>
      <c r="U175" s="13">
        <f t="shared" si="53"/>
        <v>8.9936842380450059</v>
      </c>
      <c r="V175" s="13">
        <f t="shared" si="53"/>
        <v>6.1668460710441337</v>
      </c>
      <c r="W175" s="13">
        <f t="shared" si="53"/>
        <v>6.1668460710441337</v>
      </c>
      <c r="X175" s="13">
        <f t="shared" si="53"/>
        <v>6.1668460710441337</v>
      </c>
      <c r="Y175" s="13">
        <f t="shared" si="53"/>
        <v>6.1668460710441337</v>
      </c>
      <c r="Z175" s="13">
        <f t="shared" si="53"/>
        <v>6.1668460710441337</v>
      </c>
      <c r="AA175" s="13">
        <f t="shared" si="53"/>
        <v>6.1668460710441337</v>
      </c>
      <c r="AB175" s="13">
        <f t="shared" si="53"/>
        <v>6.1668460710441337</v>
      </c>
      <c r="AC175" s="13">
        <f t="shared" si="53"/>
        <v>6.1668460710441337</v>
      </c>
      <c r="AD175" s="13">
        <f t="shared" si="53"/>
        <v>6.1668460710441337</v>
      </c>
      <c r="AE175" s="13">
        <f t="shared" si="53"/>
        <v>6.1668460710441337</v>
      </c>
      <c r="AF175" s="13">
        <f t="shared" si="53"/>
        <v>6.1668460710441337</v>
      </c>
      <c r="AG175" s="13">
        <f t="shared" si="53"/>
        <v>6.1668460710441337</v>
      </c>
      <c r="AH175" s="13">
        <f t="shared" si="53"/>
        <v>6.1668460710441337</v>
      </c>
      <c r="AI175" s="13">
        <f t="shared" si="53"/>
        <v>6.1668460710441337</v>
      </c>
      <c r="AJ175" s="13">
        <f t="shared" si="53"/>
        <v>6.1668460710441337</v>
      </c>
      <c r="AK175" s="13">
        <f t="shared" si="53"/>
        <v>6.1668460710441337</v>
      </c>
      <c r="AL175" s="13">
        <f t="shared" si="53"/>
        <v>6.1668460710441337</v>
      </c>
      <c r="AM175" s="13">
        <f t="shared" si="53"/>
        <v>6.1668460710441337</v>
      </c>
      <c r="AN175" s="13">
        <f t="shared" si="53"/>
        <v>6.1668460710441337</v>
      </c>
      <c r="AO175" s="13">
        <f t="shared" si="53"/>
        <v>6.1668460710441337</v>
      </c>
      <c r="AP175" s="13">
        <f t="shared" si="53"/>
        <v>6.1668460710441337</v>
      </c>
      <c r="AQ175" s="13">
        <f t="shared" si="53"/>
        <v>6.1668460710441337</v>
      </c>
      <c r="AR175" s="13">
        <f t="shared" si="53"/>
        <v>6.1668460710441337</v>
      </c>
      <c r="AS175" s="13">
        <f t="shared" si="53"/>
        <v>6.1668460710441337</v>
      </c>
      <c r="AT175" s="13">
        <f t="shared" si="53"/>
        <v>6.1668460710441337</v>
      </c>
      <c r="AU175" s="13">
        <f t="shared" si="53"/>
        <v>6.1668460710441337</v>
      </c>
      <c r="AV175" s="13">
        <f t="shared" si="53"/>
        <v>6.1668460710441337</v>
      </c>
      <c r="AW175" s="13">
        <f t="shared" si="53"/>
        <v>6.1668460710441337</v>
      </c>
      <c r="AX175" s="13">
        <f t="shared" si="53"/>
        <v>6.1668460710441337</v>
      </c>
      <c r="AY175" s="13">
        <f t="shared" si="53"/>
        <v>6.1668460710441337</v>
      </c>
    </row>
    <row r="176" spans="2:51" x14ac:dyDescent="0.25">
      <c r="B176" t="s">
        <v>57</v>
      </c>
      <c r="C176" s="6">
        <f>C135</f>
        <v>11.545705733364034</v>
      </c>
      <c r="D176" s="13">
        <f t="shared" ref="D176:AY176" si="54">D169/($C43/4)*100</f>
        <v>11.82838955006412</v>
      </c>
      <c r="E176" s="13">
        <f t="shared" si="54"/>
        <v>12.111073366764208</v>
      </c>
      <c r="F176" s="13">
        <f t="shared" si="54"/>
        <v>12.393757183464297</v>
      </c>
      <c r="G176" s="13">
        <f t="shared" si="54"/>
        <v>12.676441000164381</v>
      </c>
      <c r="H176" s="13">
        <f t="shared" si="54"/>
        <v>12.95912481686447</v>
      </c>
      <c r="I176" s="13">
        <f t="shared" si="54"/>
        <v>13.241808633564556</v>
      </c>
      <c r="J176" s="13">
        <f t="shared" si="54"/>
        <v>13.524492450264644</v>
      </c>
      <c r="K176" s="13">
        <f t="shared" si="54"/>
        <v>13.80717626696473</v>
      </c>
      <c r="L176" s="13">
        <f t="shared" si="54"/>
        <v>14.089860083664817</v>
      </c>
      <c r="M176" s="13">
        <f t="shared" si="54"/>
        <v>14.372543900364906</v>
      </c>
      <c r="N176" s="13">
        <f t="shared" si="54"/>
        <v>14.372543900364906</v>
      </c>
      <c r="O176" s="13">
        <f t="shared" si="54"/>
        <v>14.372543900364906</v>
      </c>
      <c r="P176" s="13">
        <f t="shared" si="54"/>
        <v>14.372543900364906</v>
      </c>
      <c r="Q176" s="13">
        <f t="shared" si="54"/>
        <v>14.372543900364906</v>
      </c>
      <c r="R176" s="13">
        <f t="shared" si="54"/>
        <v>14.372543900364906</v>
      </c>
      <c r="S176" s="13">
        <f t="shared" si="54"/>
        <v>14.372543900364906</v>
      </c>
      <c r="T176" s="13">
        <f t="shared" si="54"/>
        <v>14.372543900364906</v>
      </c>
      <c r="U176" s="13">
        <f t="shared" si="54"/>
        <v>14.372543900364906</v>
      </c>
      <c r="V176" s="13">
        <f t="shared" si="54"/>
        <v>11.545705733364034</v>
      </c>
      <c r="W176" s="13">
        <f t="shared" si="54"/>
        <v>11.545705733364034</v>
      </c>
      <c r="X176" s="13">
        <f t="shared" si="54"/>
        <v>11.545705733364034</v>
      </c>
      <c r="Y176" s="13">
        <f t="shared" si="54"/>
        <v>11.545705733364034</v>
      </c>
      <c r="Z176" s="13">
        <f t="shared" si="54"/>
        <v>11.545705733364034</v>
      </c>
      <c r="AA176" s="13">
        <f t="shared" si="54"/>
        <v>11.545705733364034</v>
      </c>
      <c r="AB176" s="13">
        <f t="shared" si="54"/>
        <v>11.545705733364034</v>
      </c>
      <c r="AC176" s="13">
        <f t="shared" si="54"/>
        <v>11.545705733364034</v>
      </c>
      <c r="AD176" s="13">
        <f t="shared" si="54"/>
        <v>11.545705733364034</v>
      </c>
      <c r="AE176" s="13">
        <f t="shared" si="54"/>
        <v>11.545705733364034</v>
      </c>
      <c r="AF176" s="13">
        <f t="shared" si="54"/>
        <v>11.545705733364034</v>
      </c>
      <c r="AG176" s="13">
        <f t="shared" si="54"/>
        <v>11.545705733364034</v>
      </c>
      <c r="AH176" s="13">
        <f t="shared" si="54"/>
        <v>11.545705733364034</v>
      </c>
      <c r="AI176" s="13">
        <f t="shared" si="54"/>
        <v>11.545705733364034</v>
      </c>
      <c r="AJ176" s="13">
        <f t="shared" si="54"/>
        <v>11.545705733364034</v>
      </c>
      <c r="AK176" s="13">
        <f t="shared" si="54"/>
        <v>11.545705733364034</v>
      </c>
      <c r="AL176" s="13">
        <f t="shared" si="54"/>
        <v>11.545705733364034</v>
      </c>
      <c r="AM176" s="13">
        <f t="shared" si="54"/>
        <v>11.545705733364034</v>
      </c>
      <c r="AN176" s="13">
        <f t="shared" si="54"/>
        <v>11.545705733364034</v>
      </c>
      <c r="AO176" s="13">
        <f t="shared" si="54"/>
        <v>11.545705733364034</v>
      </c>
      <c r="AP176" s="13">
        <f t="shared" si="54"/>
        <v>11.545705733364034</v>
      </c>
      <c r="AQ176" s="13">
        <f t="shared" si="54"/>
        <v>11.545705733364034</v>
      </c>
      <c r="AR176" s="13">
        <f t="shared" si="54"/>
        <v>11.545705733364034</v>
      </c>
      <c r="AS176" s="13">
        <f t="shared" si="54"/>
        <v>11.545705733364034</v>
      </c>
      <c r="AT176" s="13">
        <f t="shared" si="54"/>
        <v>11.545705733364034</v>
      </c>
      <c r="AU176" s="13">
        <f t="shared" si="54"/>
        <v>11.545705733364034</v>
      </c>
      <c r="AV176" s="13">
        <f t="shared" si="54"/>
        <v>11.545705733364034</v>
      </c>
      <c r="AW176" s="13">
        <f t="shared" si="54"/>
        <v>11.545705733364034</v>
      </c>
      <c r="AX176" s="13">
        <f t="shared" si="54"/>
        <v>11.545705733364034</v>
      </c>
      <c r="AY176" s="13">
        <f t="shared" si="54"/>
        <v>11.545705733364034</v>
      </c>
    </row>
    <row r="177" spans="2:51" x14ac:dyDescent="0.25">
      <c r="B177" t="s">
        <v>17</v>
      </c>
      <c r="C177" s="6">
        <f>C136</f>
        <v>9.9877571626908992</v>
      </c>
      <c r="D177" s="13">
        <f t="shared" ref="D177:AY177" si="55">D170/($C44/4)*100</f>
        <v>10.237451091758173</v>
      </c>
      <c r="E177" s="13">
        <f t="shared" si="55"/>
        <v>10.487145020825444</v>
      </c>
      <c r="F177" s="13">
        <f t="shared" si="55"/>
        <v>10.736838949892716</v>
      </c>
      <c r="G177" s="13">
        <f t="shared" si="55"/>
        <v>10.986532878959991</v>
      </c>
      <c r="H177" s="13">
        <f t="shared" si="55"/>
        <v>11.236226808027263</v>
      </c>
      <c r="I177" s="13">
        <f t="shared" si="55"/>
        <v>11.485920737094535</v>
      </c>
      <c r="J177" s="13">
        <f t="shared" si="55"/>
        <v>11.735614666161807</v>
      </c>
      <c r="K177" s="13">
        <f t="shared" si="55"/>
        <v>11.985308595229078</v>
      </c>
      <c r="L177" s="13">
        <f t="shared" si="55"/>
        <v>12.235002524296354</v>
      </c>
      <c r="M177" s="13">
        <f t="shared" si="55"/>
        <v>12.484696453363622</v>
      </c>
      <c r="N177" s="13">
        <f t="shared" si="55"/>
        <v>12.484696453363625</v>
      </c>
      <c r="O177" s="13">
        <f t="shared" si="55"/>
        <v>12.484696453363625</v>
      </c>
      <c r="P177" s="13">
        <f t="shared" si="55"/>
        <v>12.484696453363625</v>
      </c>
      <c r="Q177" s="13">
        <f t="shared" si="55"/>
        <v>12.484696453363625</v>
      </c>
      <c r="R177" s="13">
        <f t="shared" si="55"/>
        <v>12.484696453363625</v>
      </c>
      <c r="S177" s="13">
        <f t="shared" si="55"/>
        <v>12.484696453363625</v>
      </c>
      <c r="T177" s="13">
        <f t="shared" si="55"/>
        <v>12.484696453363625</v>
      </c>
      <c r="U177" s="13">
        <f t="shared" si="55"/>
        <v>12.484696453363625</v>
      </c>
      <c r="V177" s="13">
        <f t="shared" si="55"/>
        <v>9.9877571626908992</v>
      </c>
      <c r="W177" s="13">
        <f t="shared" si="55"/>
        <v>9.9877571626908992</v>
      </c>
      <c r="X177" s="13">
        <f t="shared" si="55"/>
        <v>9.9877571626908992</v>
      </c>
      <c r="Y177" s="13">
        <f t="shared" si="55"/>
        <v>9.9877571626908992</v>
      </c>
      <c r="Z177" s="13">
        <f t="shared" si="55"/>
        <v>9.9877571626908992</v>
      </c>
      <c r="AA177" s="13">
        <f t="shared" si="55"/>
        <v>9.9877571626908992</v>
      </c>
      <c r="AB177" s="13">
        <f t="shared" si="55"/>
        <v>9.9877571626908992</v>
      </c>
      <c r="AC177" s="13">
        <f t="shared" si="55"/>
        <v>9.9877571626908992</v>
      </c>
      <c r="AD177" s="13">
        <f t="shared" si="55"/>
        <v>9.9877571626908992</v>
      </c>
      <c r="AE177" s="13">
        <f t="shared" si="55"/>
        <v>9.9877571626908992</v>
      </c>
      <c r="AF177" s="13">
        <f t="shared" si="55"/>
        <v>9.9877571626908992</v>
      </c>
      <c r="AG177" s="13">
        <f t="shared" si="55"/>
        <v>9.9877571626908992</v>
      </c>
      <c r="AH177" s="13">
        <f t="shared" si="55"/>
        <v>9.9877571626908992</v>
      </c>
      <c r="AI177" s="13">
        <f t="shared" si="55"/>
        <v>9.9877571626908992</v>
      </c>
      <c r="AJ177" s="13">
        <f t="shared" si="55"/>
        <v>9.9877571626908992</v>
      </c>
      <c r="AK177" s="13">
        <f t="shared" si="55"/>
        <v>9.9877571626908992</v>
      </c>
      <c r="AL177" s="13">
        <f t="shared" si="55"/>
        <v>9.9877571626908992</v>
      </c>
      <c r="AM177" s="13">
        <f t="shared" si="55"/>
        <v>9.9877571626908992</v>
      </c>
      <c r="AN177" s="13">
        <f t="shared" si="55"/>
        <v>9.9877571626908992</v>
      </c>
      <c r="AO177" s="13">
        <f t="shared" si="55"/>
        <v>9.9877571626908992</v>
      </c>
      <c r="AP177" s="13">
        <f t="shared" si="55"/>
        <v>9.9877571626908992</v>
      </c>
      <c r="AQ177" s="13">
        <f t="shared" si="55"/>
        <v>9.9877571626908992</v>
      </c>
      <c r="AR177" s="13">
        <f t="shared" si="55"/>
        <v>9.9877571626908992</v>
      </c>
      <c r="AS177" s="13">
        <f t="shared" si="55"/>
        <v>9.9877571626908992</v>
      </c>
      <c r="AT177" s="13">
        <f t="shared" si="55"/>
        <v>9.9877571626908992</v>
      </c>
      <c r="AU177" s="13">
        <f t="shared" si="55"/>
        <v>9.9877571626908992</v>
      </c>
      <c r="AV177" s="13">
        <f t="shared" si="55"/>
        <v>9.9877571626908992</v>
      </c>
      <c r="AW177" s="13">
        <f t="shared" si="55"/>
        <v>9.9877571626908992</v>
      </c>
      <c r="AX177" s="13">
        <f t="shared" si="55"/>
        <v>9.9877571626908992</v>
      </c>
      <c r="AY177" s="13">
        <f t="shared" si="55"/>
        <v>9.9877571626908992</v>
      </c>
    </row>
    <row r="178" spans="2:5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2:51" x14ac:dyDescent="0.25">
      <c r="B180" s="23" t="s">
        <v>137</v>
      </c>
    </row>
    <row r="181" spans="2:51" x14ac:dyDescent="0.25">
      <c r="B181" s="23"/>
    </row>
    <row r="182" spans="2:51" x14ac:dyDescent="0.25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2:51" x14ac:dyDescent="0.25">
      <c r="B183" t="s">
        <v>67</v>
      </c>
      <c r="D183" s="15">
        <f>D151</f>
        <v>2.8950377332076282E-2</v>
      </c>
      <c r="E183" s="15">
        <v>5.7900754664152121E-2</v>
      </c>
      <c r="F183" s="15">
        <v>8.6851131996227959E-2</v>
      </c>
      <c r="G183" s="15">
        <v>0.11580150932830446</v>
      </c>
      <c r="H183" s="15">
        <v>0.14475188666038075</v>
      </c>
      <c r="I183" s="15">
        <v>0.17370226399245658</v>
      </c>
      <c r="J183" s="15">
        <v>0.20265264132453287</v>
      </c>
      <c r="K183" s="15">
        <v>0.23160301865660871</v>
      </c>
      <c r="L183" s="15">
        <v>0.26055339598868521</v>
      </c>
      <c r="M183" s="15">
        <v>0.28950377332076083</v>
      </c>
      <c r="N183" s="15">
        <v>0.28950377332076105</v>
      </c>
      <c r="O183" s="15">
        <v>0.28950377332076105</v>
      </c>
      <c r="P183" s="15">
        <v>0.28950377332076105</v>
      </c>
      <c r="Q183" s="15">
        <v>0.28950377332076105</v>
      </c>
      <c r="R183" s="15">
        <v>0.28950377332076105</v>
      </c>
      <c r="S183" s="15">
        <v>0.28950377332076105</v>
      </c>
      <c r="T183" s="15">
        <v>0.28950377332076105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</row>
    <row r="184" spans="2:51" x14ac:dyDescent="0.25">
      <c r="B184" t="s">
        <v>99</v>
      </c>
      <c r="D184" s="4">
        <f>D193*1000000*100/(($C$44-$C$40*$E$83)*1000000/4)</f>
        <v>0.28268381670008869</v>
      </c>
      <c r="E184" s="4">
        <f t="shared" ref="E184:AY184" si="56">E193*1000000*100/(($C$44-$C$40*$E$83)*1000000/4)</f>
        <v>0.56536763340017293</v>
      </c>
      <c r="F184" s="4">
        <f t="shared" si="56"/>
        <v>0.84805145010025729</v>
      </c>
      <c r="G184" s="4">
        <f t="shared" si="56"/>
        <v>1.1307352668003481</v>
      </c>
      <c r="H184" s="4">
        <f t="shared" si="56"/>
        <v>1.4134190835004368</v>
      </c>
      <c r="I184" s="4">
        <f t="shared" si="56"/>
        <v>1.6961029002005215</v>
      </c>
      <c r="J184" s="4">
        <f t="shared" si="56"/>
        <v>1.9787867169006095</v>
      </c>
      <c r="K184" s="4">
        <f t="shared" si="56"/>
        <v>2.2614705336006944</v>
      </c>
      <c r="L184" s="4">
        <f t="shared" si="56"/>
        <v>2.5441543503007851</v>
      </c>
      <c r="M184" s="4">
        <f t="shared" si="56"/>
        <v>2.8268381670008673</v>
      </c>
      <c r="N184" s="4">
        <f t="shared" si="56"/>
        <v>2.8268381670008691</v>
      </c>
      <c r="O184" s="4">
        <f t="shared" si="56"/>
        <v>2.8268381670008691</v>
      </c>
      <c r="P184" s="4">
        <f t="shared" si="56"/>
        <v>2.8268381670008691</v>
      </c>
      <c r="Q184" s="4">
        <f t="shared" si="56"/>
        <v>2.8268381670008691</v>
      </c>
      <c r="R184" s="4">
        <f t="shared" si="56"/>
        <v>2.8268381670008691</v>
      </c>
      <c r="S184" s="4">
        <f t="shared" si="56"/>
        <v>2.8268381670008691</v>
      </c>
      <c r="T184" s="4">
        <f t="shared" si="56"/>
        <v>2.8268381670008691</v>
      </c>
      <c r="U184" s="4">
        <f t="shared" si="56"/>
        <v>0</v>
      </c>
      <c r="V184" s="4">
        <f t="shared" si="56"/>
        <v>0</v>
      </c>
      <c r="W184" s="4">
        <f t="shared" si="56"/>
        <v>0</v>
      </c>
      <c r="X184" s="4">
        <f t="shared" si="56"/>
        <v>0</v>
      </c>
      <c r="Y184" s="4">
        <f t="shared" si="56"/>
        <v>0</v>
      </c>
      <c r="Z184" s="4">
        <f t="shared" si="56"/>
        <v>0</v>
      </c>
      <c r="AA184" s="4">
        <f t="shared" si="56"/>
        <v>0</v>
      </c>
      <c r="AB184" s="4">
        <f t="shared" si="56"/>
        <v>0</v>
      </c>
      <c r="AC184" s="4">
        <f t="shared" si="56"/>
        <v>0</v>
      </c>
      <c r="AD184" s="4">
        <f t="shared" si="56"/>
        <v>0</v>
      </c>
      <c r="AE184" s="4">
        <f t="shared" si="56"/>
        <v>0</v>
      </c>
      <c r="AF184" s="4">
        <f t="shared" si="56"/>
        <v>0</v>
      </c>
      <c r="AG184" s="4">
        <f t="shared" si="56"/>
        <v>0</v>
      </c>
      <c r="AH184" s="4">
        <f t="shared" si="56"/>
        <v>0</v>
      </c>
      <c r="AI184" s="4">
        <f t="shared" si="56"/>
        <v>0</v>
      </c>
      <c r="AJ184" s="4">
        <f t="shared" si="56"/>
        <v>0</v>
      </c>
      <c r="AK184" s="4">
        <f t="shared" si="56"/>
        <v>0</v>
      </c>
      <c r="AL184" s="4">
        <f t="shared" si="56"/>
        <v>0</v>
      </c>
      <c r="AM184" s="4">
        <f t="shared" si="56"/>
        <v>0</v>
      </c>
      <c r="AN184" s="4">
        <f t="shared" si="56"/>
        <v>0</v>
      </c>
      <c r="AO184" s="4">
        <f t="shared" si="56"/>
        <v>0</v>
      </c>
      <c r="AP184" s="4">
        <f t="shared" si="56"/>
        <v>0</v>
      </c>
      <c r="AQ184" s="4">
        <f t="shared" si="56"/>
        <v>0</v>
      </c>
      <c r="AR184" s="4">
        <f t="shared" si="56"/>
        <v>0</v>
      </c>
      <c r="AS184" s="4">
        <f t="shared" si="56"/>
        <v>0</v>
      </c>
      <c r="AT184" s="4">
        <f t="shared" si="56"/>
        <v>0</v>
      </c>
      <c r="AU184" s="4">
        <f t="shared" si="56"/>
        <v>0</v>
      </c>
      <c r="AV184" s="4">
        <f t="shared" si="56"/>
        <v>0</v>
      </c>
      <c r="AW184" s="4">
        <f t="shared" si="56"/>
        <v>0</v>
      </c>
      <c r="AX184" s="4">
        <f t="shared" si="56"/>
        <v>0</v>
      </c>
      <c r="AY184" s="4">
        <f t="shared" si="56"/>
        <v>0</v>
      </c>
    </row>
    <row r="185" spans="2:51" x14ac:dyDescent="0.25">
      <c r="B185" t="s">
        <v>100</v>
      </c>
      <c r="D185" s="20">
        <f>D204/($C$63/4)-1</f>
        <v>2.5000000000000133E-2</v>
      </c>
      <c r="E185" s="20">
        <f t="shared" ref="E185:AY185" si="57">E204/($C$63/4)-1</f>
        <v>5.0000000000000044E-2</v>
      </c>
      <c r="F185" s="20">
        <f t="shared" si="57"/>
        <v>7.4999999999999512E-2</v>
      </c>
      <c r="G185" s="20">
        <f t="shared" si="57"/>
        <v>9.9999999999999867E-2</v>
      </c>
      <c r="H185" s="20">
        <f t="shared" si="57"/>
        <v>0.125</v>
      </c>
      <c r="I185" s="20">
        <f t="shared" si="57"/>
        <v>0.14999999999999969</v>
      </c>
      <c r="J185" s="20">
        <f t="shared" si="57"/>
        <v>0.17500000000000004</v>
      </c>
      <c r="K185" s="20">
        <f t="shared" si="57"/>
        <v>0.19999999999999973</v>
      </c>
      <c r="L185" s="20">
        <f t="shared" si="57"/>
        <v>0.22499999999999987</v>
      </c>
      <c r="M185" s="20">
        <f t="shared" si="57"/>
        <v>0.24999999999999956</v>
      </c>
      <c r="N185" s="20">
        <f t="shared" si="57"/>
        <v>0.25</v>
      </c>
      <c r="O185" s="20">
        <f t="shared" si="57"/>
        <v>0.25</v>
      </c>
      <c r="P185" s="20">
        <f t="shared" si="57"/>
        <v>0.25</v>
      </c>
      <c r="Q185" s="20">
        <f t="shared" si="57"/>
        <v>0.25</v>
      </c>
      <c r="R185" s="20">
        <f t="shared" si="57"/>
        <v>0.25</v>
      </c>
      <c r="S185" s="20">
        <f t="shared" si="57"/>
        <v>0.25</v>
      </c>
      <c r="T185" s="20">
        <f t="shared" si="57"/>
        <v>0.25</v>
      </c>
      <c r="U185" s="20">
        <f t="shared" si="57"/>
        <v>0</v>
      </c>
      <c r="V185" s="20">
        <f t="shared" si="57"/>
        <v>0</v>
      </c>
      <c r="W185" s="20">
        <f t="shared" si="57"/>
        <v>0</v>
      </c>
      <c r="X185" s="20">
        <f t="shared" si="57"/>
        <v>0</v>
      </c>
      <c r="Y185" s="20">
        <f t="shared" si="57"/>
        <v>0</v>
      </c>
      <c r="Z185" s="20">
        <f t="shared" si="57"/>
        <v>0</v>
      </c>
      <c r="AA185" s="20">
        <f t="shared" si="57"/>
        <v>0</v>
      </c>
      <c r="AB185" s="20">
        <f t="shared" si="57"/>
        <v>0</v>
      </c>
      <c r="AC185" s="20">
        <f t="shared" si="57"/>
        <v>0</v>
      </c>
      <c r="AD185" s="20">
        <f t="shared" si="57"/>
        <v>0</v>
      </c>
      <c r="AE185" s="20">
        <f t="shared" si="57"/>
        <v>0</v>
      </c>
      <c r="AF185" s="20">
        <f t="shared" si="57"/>
        <v>0</v>
      </c>
      <c r="AG185" s="20">
        <f t="shared" si="57"/>
        <v>0</v>
      </c>
      <c r="AH185" s="20">
        <f t="shared" si="57"/>
        <v>0</v>
      </c>
      <c r="AI185" s="20">
        <f t="shared" si="57"/>
        <v>0</v>
      </c>
      <c r="AJ185" s="20">
        <f t="shared" si="57"/>
        <v>0</v>
      </c>
      <c r="AK185" s="20">
        <f t="shared" si="57"/>
        <v>0</v>
      </c>
      <c r="AL185" s="20">
        <f t="shared" si="57"/>
        <v>0</v>
      </c>
      <c r="AM185" s="20">
        <f t="shared" si="57"/>
        <v>0</v>
      </c>
      <c r="AN185" s="20">
        <f t="shared" si="57"/>
        <v>0</v>
      </c>
      <c r="AO185" s="20">
        <f t="shared" si="57"/>
        <v>0</v>
      </c>
      <c r="AP185" s="20">
        <f t="shared" si="57"/>
        <v>0</v>
      </c>
      <c r="AQ185" s="20">
        <f t="shared" si="57"/>
        <v>0</v>
      </c>
      <c r="AR185" s="20">
        <f t="shared" si="57"/>
        <v>0</v>
      </c>
      <c r="AS185" s="20">
        <f t="shared" si="57"/>
        <v>0</v>
      </c>
      <c r="AT185" s="20">
        <f t="shared" si="57"/>
        <v>0</v>
      </c>
      <c r="AU185" s="20">
        <f t="shared" si="57"/>
        <v>0</v>
      </c>
      <c r="AV185" s="20">
        <f t="shared" si="57"/>
        <v>0</v>
      </c>
      <c r="AW185" s="20">
        <f t="shared" si="57"/>
        <v>0</v>
      </c>
      <c r="AX185" s="20">
        <f t="shared" si="57"/>
        <v>0</v>
      </c>
      <c r="AY185" s="20">
        <f t="shared" si="57"/>
        <v>0</v>
      </c>
    </row>
    <row r="186" spans="2:51" x14ac:dyDescent="0.25">
      <c r="B186" t="s">
        <v>104</v>
      </c>
      <c r="D186" s="5">
        <f>D193</f>
        <v>49.458125000000265</v>
      </c>
      <c r="E186" s="5">
        <f t="shared" ref="E186:AY186" si="58">E193</f>
        <v>98.916249999999778</v>
      </c>
      <c r="F186" s="5">
        <f t="shared" si="58"/>
        <v>148.37437499999928</v>
      </c>
      <c r="G186" s="5">
        <f t="shared" si="58"/>
        <v>197.83249999999992</v>
      </c>
      <c r="H186" s="5">
        <f t="shared" si="58"/>
        <v>247.2906250000002</v>
      </c>
      <c r="I186" s="5">
        <f t="shared" si="58"/>
        <v>296.74874999999975</v>
      </c>
      <c r="J186" s="5">
        <f t="shared" si="58"/>
        <v>346.20687499999997</v>
      </c>
      <c r="K186" s="5">
        <f t="shared" si="58"/>
        <v>395.66499999999951</v>
      </c>
      <c r="L186" s="5">
        <f t="shared" si="58"/>
        <v>445.12312500000013</v>
      </c>
      <c r="M186" s="5">
        <f t="shared" si="58"/>
        <v>494.58124999999933</v>
      </c>
      <c r="N186" s="5">
        <f t="shared" si="58"/>
        <v>494.58124999999961</v>
      </c>
      <c r="O186" s="5">
        <f t="shared" si="58"/>
        <v>494.58124999999961</v>
      </c>
      <c r="P186" s="5">
        <f t="shared" si="58"/>
        <v>494.58124999999961</v>
      </c>
      <c r="Q186" s="5">
        <f t="shared" si="58"/>
        <v>494.58124999999961</v>
      </c>
      <c r="R186" s="5">
        <f t="shared" si="58"/>
        <v>494.58124999999961</v>
      </c>
      <c r="S186" s="5">
        <f t="shared" si="58"/>
        <v>494.58124999999961</v>
      </c>
      <c r="T186" s="5">
        <f t="shared" si="58"/>
        <v>494.58124999999961</v>
      </c>
      <c r="U186" s="5">
        <f t="shared" si="58"/>
        <v>0</v>
      </c>
      <c r="V186" s="5">
        <f t="shared" si="58"/>
        <v>0</v>
      </c>
      <c r="W186" s="5">
        <f t="shared" si="58"/>
        <v>0</v>
      </c>
      <c r="X186" s="5">
        <f t="shared" si="58"/>
        <v>0</v>
      </c>
      <c r="Y186" s="5">
        <f t="shared" si="58"/>
        <v>0</v>
      </c>
      <c r="Z186" s="5">
        <f t="shared" si="58"/>
        <v>0</v>
      </c>
      <c r="AA186" s="5">
        <f t="shared" si="58"/>
        <v>0</v>
      </c>
      <c r="AB186" s="5">
        <f t="shared" si="58"/>
        <v>0</v>
      </c>
      <c r="AC186" s="5">
        <f t="shared" si="58"/>
        <v>0</v>
      </c>
      <c r="AD186" s="5">
        <f t="shared" si="58"/>
        <v>0</v>
      </c>
      <c r="AE186" s="5">
        <f t="shared" si="58"/>
        <v>0</v>
      </c>
      <c r="AF186" s="5">
        <f t="shared" si="58"/>
        <v>0</v>
      </c>
      <c r="AG186" s="5">
        <f t="shared" si="58"/>
        <v>0</v>
      </c>
      <c r="AH186" s="5">
        <f t="shared" si="58"/>
        <v>0</v>
      </c>
      <c r="AI186" s="5">
        <f t="shared" si="58"/>
        <v>0</v>
      </c>
      <c r="AJ186" s="5">
        <f t="shared" si="58"/>
        <v>0</v>
      </c>
      <c r="AK186" s="5">
        <f t="shared" si="58"/>
        <v>0</v>
      </c>
      <c r="AL186" s="5">
        <f t="shared" si="58"/>
        <v>0</v>
      </c>
      <c r="AM186" s="5">
        <f t="shared" si="58"/>
        <v>0</v>
      </c>
      <c r="AN186" s="5">
        <f t="shared" si="58"/>
        <v>0</v>
      </c>
      <c r="AO186" s="5">
        <f t="shared" si="58"/>
        <v>0</v>
      </c>
      <c r="AP186" s="5">
        <f t="shared" si="58"/>
        <v>0</v>
      </c>
      <c r="AQ186" s="5">
        <f t="shared" si="58"/>
        <v>0</v>
      </c>
      <c r="AR186" s="5">
        <f t="shared" si="58"/>
        <v>0</v>
      </c>
      <c r="AS186" s="5">
        <f t="shared" si="58"/>
        <v>0</v>
      </c>
      <c r="AT186" s="5">
        <f t="shared" si="58"/>
        <v>0</v>
      </c>
      <c r="AU186" s="5">
        <f t="shared" si="58"/>
        <v>0</v>
      </c>
      <c r="AV186" s="5">
        <f t="shared" si="58"/>
        <v>0</v>
      </c>
      <c r="AW186" s="5">
        <f t="shared" si="58"/>
        <v>0</v>
      </c>
      <c r="AX186" s="5">
        <f t="shared" si="58"/>
        <v>0</v>
      </c>
      <c r="AY186" s="5">
        <f t="shared" si="58"/>
        <v>0</v>
      </c>
    </row>
    <row r="188" spans="2:51" x14ac:dyDescent="0.25">
      <c r="B188" t="s">
        <v>66</v>
      </c>
    </row>
    <row r="189" spans="2:51" x14ac:dyDescent="0.25">
      <c r="B189" t="s">
        <v>33</v>
      </c>
      <c r="C189">
        <v>0</v>
      </c>
      <c r="D189" s="5">
        <f t="shared" ref="D189:AY189" si="59">$C59/4*(1-$E$83)*(D$183)</f>
        <v>15.630260470959101</v>
      </c>
      <c r="E189" s="5">
        <f t="shared" si="59"/>
        <v>31.26052094191796</v>
      </c>
      <c r="F189" s="5">
        <f t="shared" si="59"/>
        <v>46.890781412876819</v>
      </c>
      <c r="G189" s="5">
        <f t="shared" si="59"/>
        <v>62.521041883836041</v>
      </c>
      <c r="H189" s="5">
        <f t="shared" si="59"/>
        <v>78.151302354795149</v>
      </c>
      <c r="I189" s="5">
        <f t="shared" si="59"/>
        <v>93.781562825754008</v>
      </c>
      <c r="J189" s="5">
        <f t="shared" si="59"/>
        <v>109.41182329671311</v>
      </c>
      <c r="K189" s="5">
        <f t="shared" si="59"/>
        <v>125.04208376767197</v>
      </c>
      <c r="L189" s="5">
        <f t="shared" si="59"/>
        <v>140.67234423863118</v>
      </c>
      <c r="M189" s="5">
        <f t="shared" si="59"/>
        <v>156.30260470958993</v>
      </c>
      <c r="N189" s="5">
        <f t="shared" si="59"/>
        <v>156.30260470959004</v>
      </c>
      <c r="O189" s="5">
        <f t="shared" si="59"/>
        <v>156.30260470959004</v>
      </c>
      <c r="P189" s="5">
        <f t="shared" si="59"/>
        <v>156.30260470959004</v>
      </c>
      <c r="Q189" s="5">
        <f t="shared" si="59"/>
        <v>156.30260470959004</v>
      </c>
      <c r="R189" s="5">
        <f t="shared" si="59"/>
        <v>156.30260470959004</v>
      </c>
      <c r="S189" s="5">
        <f t="shared" si="59"/>
        <v>156.30260470959004</v>
      </c>
      <c r="T189" s="5">
        <f t="shared" si="59"/>
        <v>156.30260470959004</v>
      </c>
      <c r="U189" s="5">
        <f t="shared" si="59"/>
        <v>0</v>
      </c>
      <c r="V189" s="5">
        <f t="shared" si="59"/>
        <v>0</v>
      </c>
      <c r="W189" s="5">
        <f t="shared" si="59"/>
        <v>0</v>
      </c>
      <c r="X189" s="5">
        <f t="shared" si="59"/>
        <v>0</v>
      </c>
      <c r="Y189" s="5">
        <f t="shared" si="59"/>
        <v>0</v>
      </c>
      <c r="Z189" s="5">
        <f t="shared" si="59"/>
        <v>0</v>
      </c>
      <c r="AA189" s="5">
        <f t="shared" si="59"/>
        <v>0</v>
      </c>
      <c r="AB189" s="5">
        <f t="shared" si="59"/>
        <v>0</v>
      </c>
      <c r="AC189" s="5">
        <f t="shared" si="59"/>
        <v>0</v>
      </c>
      <c r="AD189" s="5">
        <f t="shared" si="59"/>
        <v>0</v>
      </c>
      <c r="AE189" s="5">
        <f t="shared" si="59"/>
        <v>0</v>
      </c>
      <c r="AF189" s="5">
        <f t="shared" si="59"/>
        <v>0</v>
      </c>
      <c r="AG189" s="5">
        <f t="shared" si="59"/>
        <v>0</v>
      </c>
      <c r="AH189" s="5">
        <f t="shared" si="59"/>
        <v>0</v>
      </c>
      <c r="AI189" s="5">
        <f t="shared" si="59"/>
        <v>0</v>
      </c>
      <c r="AJ189" s="5">
        <f t="shared" si="59"/>
        <v>0</v>
      </c>
      <c r="AK189" s="5">
        <f t="shared" si="59"/>
        <v>0</v>
      </c>
      <c r="AL189" s="5">
        <f t="shared" si="59"/>
        <v>0</v>
      </c>
      <c r="AM189" s="5">
        <f t="shared" si="59"/>
        <v>0</v>
      </c>
      <c r="AN189" s="5">
        <f t="shared" si="59"/>
        <v>0</v>
      </c>
      <c r="AO189" s="5">
        <f t="shared" si="59"/>
        <v>0</v>
      </c>
      <c r="AP189" s="5">
        <f t="shared" si="59"/>
        <v>0</v>
      </c>
      <c r="AQ189" s="5">
        <f t="shared" si="59"/>
        <v>0</v>
      </c>
      <c r="AR189" s="5">
        <f t="shared" si="59"/>
        <v>0</v>
      </c>
      <c r="AS189" s="5">
        <f t="shared" si="59"/>
        <v>0</v>
      </c>
      <c r="AT189" s="5">
        <f t="shared" si="59"/>
        <v>0</v>
      </c>
      <c r="AU189" s="5">
        <f t="shared" si="59"/>
        <v>0</v>
      </c>
      <c r="AV189" s="5">
        <f t="shared" si="59"/>
        <v>0</v>
      </c>
      <c r="AW189" s="5">
        <f t="shared" si="59"/>
        <v>0</v>
      </c>
      <c r="AX189" s="5">
        <f t="shared" si="59"/>
        <v>0</v>
      </c>
      <c r="AY189" s="5">
        <f t="shared" si="59"/>
        <v>0</v>
      </c>
    </row>
    <row r="190" spans="2:51" x14ac:dyDescent="0.25">
      <c r="B190" t="s">
        <v>55</v>
      </c>
      <c r="C190">
        <v>0</v>
      </c>
      <c r="D190" s="5">
        <f t="shared" ref="D190:AY190" si="60">$C60/4*(D$183)</f>
        <v>22.735165574539486</v>
      </c>
      <c r="E190" s="5">
        <f t="shared" si="60"/>
        <v>45.470331149078625</v>
      </c>
      <c r="F190" s="5">
        <f t="shared" si="60"/>
        <v>68.20549672361777</v>
      </c>
      <c r="G190" s="5">
        <f t="shared" si="60"/>
        <v>90.94066229815742</v>
      </c>
      <c r="H190" s="5">
        <f t="shared" si="60"/>
        <v>113.67582787269691</v>
      </c>
      <c r="I190" s="5">
        <f t="shared" si="60"/>
        <v>136.41099344723605</v>
      </c>
      <c r="J190" s="5">
        <f t="shared" si="60"/>
        <v>159.14615902177553</v>
      </c>
      <c r="K190" s="5">
        <f t="shared" si="60"/>
        <v>181.88132459631467</v>
      </c>
      <c r="L190" s="5">
        <f t="shared" si="60"/>
        <v>204.61649017085435</v>
      </c>
      <c r="M190" s="5">
        <f t="shared" si="60"/>
        <v>227.35165574539332</v>
      </c>
      <c r="N190" s="5">
        <f t="shared" si="60"/>
        <v>227.35165574539349</v>
      </c>
      <c r="O190" s="5">
        <f t="shared" si="60"/>
        <v>227.35165574539349</v>
      </c>
      <c r="P190" s="5">
        <f t="shared" si="60"/>
        <v>227.35165574539349</v>
      </c>
      <c r="Q190" s="5">
        <f t="shared" si="60"/>
        <v>227.35165574539349</v>
      </c>
      <c r="R190" s="5">
        <f t="shared" si="60"/>
        <v>227.35165574539349</v>
      </c>
      <c r="S190" s="5">
        <f t="shared" si="60"/>
        <v>227.35165574539349</v>
      </c>
      <c r="T190" s="5">
        <f t="shared" si="60"/>
        <v>227.35165574539349</v>
      </c>
      <c r="U190" s="5">
        <f t="shared" si="60"/>
        <v>0</v>
      </c>
      <c r="V190" s="5">
        <f t="shared" si="60"/>
        <v>0</v>
      </c>
      <c r="W190" s="5">
        <f t="shared" si="60"/>
        <v>0</v>
      </c>
      <c r="X190" s="5">
        <f t="shared" si="60"/>
        <v>0</v>
      </c>
      <c r="Y190" s="5">
        <f t="shared" si="60"/>
        <v>0</v>
      </c>
      <c r="Z190" s="5">
        <f t="shared" si="60"/>
        <v>0</v>
      </c>
      <c r="AA190" s="5">
        <f t="shared" si="60"/>
        <v>0</v>
      </c>
      <c r="AB190" s="5">
        <f t="shared" si="60"/>
        <v>0</v>
      </c>
      <c r="AC190" s="5">
        <f t="shared" si="60"/>
        <v>0</v>
      </c>
      <c r="AD190" s="5">
        <f t="shared" si="60"/>
        <v>0</v>
      </c>
      <c r="AE190" s="5">
        <f t="shared" si="60"/>
        <v>0</v>
      </c>
      <c r="AF190" s="5">
        <f t="shared" si="60"/>
        <v>0</v>
      </c>
      <c r="AG190" s="5">
        <f t="shared" si="60"/>
        <v>0</v>
      </c>
      <c r="AH190" s="5">
        <f t="shared" si="60"/>
        <v>0</v>
      </c>
      <c r="AI190" s="5">
        <f t="shared" si="60"/>
        <v>0</v>
      </c>
      <c r="AJ190" s="5">
        <f t="shared" si="60"/>
        <v>0</v>
      </c>
      <c r="AK190" s="5">
        <f t="shared" si="60"/>
        <v>0</v>
      </c>
      <c r="AL190" s="5">
        <f t="shared" si="60"/>
        <v>0</v>
      </c>
      <c r="AM190" s="5">
        <f t="shared" si="60"/>
        <v>0</v>
      </c>
      <c r="AN190" s="5">
        <f t="shared" si="60"/>
        <v>0</v>
      </c>
      <c r="AO190" s="5">
        <f t="shared" si="60"/>
        <v>0</v>
      </c>
      <c r="AP190" s="5">
        <f t="shared" si="60"/>
        <v>0</v>
      </c>
      <c r="AQ190" s="5">
        <f t="shared" si="60"/>
        <v>0</v>
      </c>
      <c r="AR190" s="5">
        <f t="shared" si="60"/>
        <v>0</v>
      </c>
      <c r="AS190" s="5">
        <f t="shared" si="60"/>
        <v>0</v>
      </c>
      <c r="AT190" s="5">
        <f t="shared" si="60"/>
        <v>0</v>
      </c>
      <c r="AU190" s="5">
        <f t="shared" si="60"/>
        <v>0</v>
      </c>
      <c r="AV190" s="5">
        <f t="shared" si="60"/>
        <v>0</v>
      </c>
      <c r="AW190" s="5">
        <f t="shared" si="60"/>
        <v>0</v>
      </c>
      <c r="AX190" s="5">
        <f t="shared" si="60"/>
        <v>0</v>
      </c>
      <c r="AY190" s="5">
        <f t="shared" si="60"/>
        <v>0</v>
      </c>
    </row>
    <row r="191" spans="2:51" x14ac:dyDescent="0.25">
      <c r="B191" t="s">
        <v>56</v>
      </c>
      <c r="C191">
        <v>0</v>
      </c>
      <c r="D191" s="5">
        <f t="shared" ref="D191:AY191" si="61">$C61/4*(D$183)</f>
        <v>7.4635520280959264</v>
      </c>
      <c r="E191" s="5">
        <f t="shared" si="61"/>
        <v>14.927104056191737</v>
      </c>
      <c r="F191" s="5">
        <f t="shared" si="61"/>
        <v>22.390656084287549</v>
      </c>
      <c r="G191" s="5">
        <f t="shared" si="61"/>
        <v>29.854208112383532</v>
      </c>
      <c r="H191" s="5">
        <f t="shared" si="61"/>
        <v>37.317760140479457</v>
      </c>
      <c r="I191" s="5">
        <f t="shared" si="61"/>
        <v>44.781312168575269</v>
      </c>
      <c r="J191" s="5">
        <f t="shared" si="61"/>
        <v>52.244864196671195</v>
      </c>
      <c r="K191" s="5">
        <f t="shared" si="61"/>
        <v>59.708416224767006</v>
      </c>
      <c r="L191" s="5">
        <f t="shared" si="61"/>
        <v>67.171968252862996</v>
      </c>
      <c r="M191" s="5">
        <f t="shared" si="61"/>
        <v>74.635520280958744</v>
      </c>
      <c r="N191" s="5">
        <f t="shared" si="61"/>
        <v>74.635520280958801</v>
      </c>
      <c r="O191" s="5">
        <f t="shared" si="61"/>
        <v>74.635520280958801</v>
      </c>
      <c r="P191" s="5">
        <f t="shared" si="61"/>
        <v>74.635520280958801</v>
      </c>
      <c r="Q191" s="5">
        <f t="shared" si="61"/>
        <v>74.635520280958801</v>
      </c>
      <c r="R191" s="5">
        <f t="shared" si="61"/>
        <v>74.635520280958801</v>
      </c>
      <c r="S191" s="5">
        <f t="shared" si="61"/>
        <v>74.635520280958801</v>
      </c>
      <c r="T191" s="5">
        <f t="shared" si="61"/>
        <v>74.635520280958801</v>
      </c>
      <c r="U191" s="5">
        <f t="shared" si="61"/>
        <v>0</v>
      </c>
      <c r="V191" s="5">
        <f t="shared" si="61"/>
        <v>0</v>
      </c>
      <c r="W191" s="5">
        <f t="shared" si="61"/>
        <v>0</v>
      </c>
      <c r="X191" s="5">
        <f t="shared" si="61"/>
        <v>0</v>
      </c>
      <c r="Y191" s="5">
        <f t="shared" si="61"/>
        <v>0</v>
      </c>
      <c r="Z191" s="5">
        <f t="shared" si="61"/>
        <v>0</v>
      </c>
      <c r="AA191" s="5">
        <f t="shared" si="61"/>
        <v>0</v>
      </c>
      <c r="AB191" s="5">
        <f t="shared" si="61"/>
        <v>0</v>
      </c>
      <c r="AC191" s="5">
        <f t="shared" si="61"/>
        <v>0</v>
      </c>
      <c r="AD191" s="5">
        <f t="shared" si="61"/>
        <v>0</v>
      </c>
      <c r="AE191" s="5">
        <f t="shared" si="61"/>
        <v>0</v>
      </c>
      <c r="AF191" s="5">
        <f t="shared" si="61"/>
        <v>0</v>
      </c>
      <c r="AG191" s="5">
        <f t="shared" si="61"/>
        <v>0</v>
      </c>
      <c r="AH191" s="5">
        <f t="shared" si="61"/>
        <v>0</v>
      </c>
      <c r="AI191" s="5">
        <f t="shared" si="61"/>
        <v>0</v>
      </c>
      <c r="AJ191" s="5">
        <f t="shared" si="61"/>
        <v>0</v>
      </c>
      <c r="AK191" s="5">
        <f t="shared" si="61"/>
        <v>0</v>
      </c>
      <c r="AL191" s="5">
        <f t="shared" si="61"/>
        <v>0</v>
      </c>
      <c r="AM191" s="5">
        <f t="shared" si="61"/>
        <v>0</v>
      </c>
      <c r="AN191" s="5">
        <f t="shared" si="61"/>
        <v>0</v>
      </c>
      <c r="AO191" s="5">
        <f t="shared" si="61"/>
        <v>0</v>
      </c>
      <c r="AP191" s="5">
        <f t="shared" si="61"/>
        <v>0</v>
      </c>
      <c r="AQ191" s="5">
        <f t="shared" si="61"/>
        <v>0</v>
      </c>
      <c r="AR191" s="5">
        <f t="shared" si="61"/>
        <v>0</v>
      </c>
      <c r="AS191" s="5">
        <f t="shared" si="61"/>
        <v>0</v>
      </c>
      <c r="AT191" s="5">
        <f t="shared" si="61"/>
        <v>0</v>
      </c>
      <c r="AU191" s="5">
        <f t="shared" si="61"/>
        <v>0</v>
      </c>
      <c r="AV191" s="5">
        <f t="shared" si="61"/>
        <v>0</v>
      </c>
      <c r="AW191" s="5">
        <f t="shared" si="61"/>
        <v>0</v>
      </c>
      <c r="AX191" s="5">
        <f t="shared" si="61"/>
        <v>0</v>
      </c>
      <c r="AY191" s="5">
        <f t="shared" si="61"/>
        <v>0</v>
      </c>
    </row>
    <row r="192" spans="2:51" x14ac:dyDescent="0.25">
      <c r="B192" t="s">
        <v>57</v>
      </c>
      <c r="C192">
        <v>0</v>
      </c>
      <c r="D192" s="5">
        <f t="shared" ref="D192:AY192" si="62">$C62/4*(D$183)</f>
        <v>3.6291469264057525</v>
      </c>
      <c r="E192" s="5">
        <f t="shared" si="62"/>
        <v>7.25829385281145</v>
      </c>
      <c r="F192" s="5">
        <f t="shared" si="62"/>
        <v>10.887440779217146</v>
      </c>
      <c r="G192" s="5">
        <f t="shared" si="62"/>
        <v>14.516587705622927</v>
      </c>
      <c r="H192" s="5">
        <f t="shared" si="62"/>
        <v>18.145734632028681</v>
      </c>
      <c r="I192" s="5">
        <f t="shared" si="62"/>
        <v>21.774881558434377</v>
      </c>
      <c r="J192" s="5">
        <f t="shared" si="62"/>
        <v>25.404028484840129</v>
      </c>
      <c r="K192" s="5">
        <f t="shared" si="62"/>
        <v>29.033175411245825</v>
      </c>
      <c r="L192" s="5">
        <f t="shared" si="62"/>
        <v>32.662322337651609</v>
      </c>
      <c r="M192" s="5">
        <f t="shared" si="62"/>
        <v>36.291469264057277</v>
      </c>
      <c r="N192" s="5">
        <f t="shared" si="62"/>
        <v>36.291469264057305</v>
      </c>
      <c r="O192" s="5">
        <f t="shared" si="62"/>
        <v>36.291469264057305</v>
      </c>
      <c r="P192" s="5">
        <f t="shared" si="62"/>
        <v>36.291469264057305</v>
      </c>
      <c r="Q192" s="5">
        <f t="shared" si="62"/>
        <v>36.291469264057305</v>
      </c>
      <c r="R192" s="5">
        <f t="shared" si="62"/>
        <v>36.291469264057305</v>
      </c>
      <c r="S192" s="5">
        <f t="shared" si="62"/>
        <v>36.291469264057305</v>
      </c>
      <c r="T192" s="5">
        <f t="shared" si="62"/>
        <v>36.291469264057305</v>
      </c>
      <c r="U192" s="5">
        <f t="shared" si="62"/>
        <v>0</v>
      </c>
      <c r="V192" s="5">
        <f t="shared" si="62"/>
        <v>0</v>
      </c>
      <c r="W192" s="5">
        <f t="shared" si="62"/>
        <v>0</v>
      </c>
      <c r="X192" s="5">
        <f t="shared" si="62"/>
        <v>0</v>
      </c>
      <c r="Y192" s="5">
        <f t="shared" si="62"/>
        <v>0</v>
      </c>
      <c r="Z192" s="5">
        <f t="shared" si="62"/>
        <v>0</v>
      </c>
      <c r="AA192" s="5">
        <f t="shared" si="62"/>
        <v>0</v>
      </c>
      <c r="AB192" s="5">
        <f t="shared" si="62"/>
        <v>0</v>
      </c>
      <c r="AC192" s="5">
        <f t="shared" si="62"/>
        <v>0</v>
      </c>
      <c r="AD192" s="5">
        <f t="shared" si="62"/>
        <v>0</v>
      </c>
      <c r="AE192" s="5">
        <f t="shared" si="62"/>
        <v>0</v>
      </c>
      <c r="AF192" s="5">
        <f t="shared" si="62"/>
        <v>0</v>
      </c>
      <c r="AG192" s="5">
        <f t="shared" si="62"/>
        <v>0</v>
      </c>
      <c r="AH192" s="5">
        <f t="shared" si="62"/>
        <v>0</v>
      </c>
      <c r="AI192" s="5">
        <f t="shared" si="62"/>
        <v>0</v>
      </c>
      <c r="AJ192" s="5">
        <f t="shared" si="62"/>
        <v>0</v>
      </c>
      <c r="AK192" s="5">
        <f t="shared" si="62"/>
        <v>0</v>
      </c>
      <c r="AL192" s="5">
        <f t="shared" si="62"/>
        <v>0</v>
      </c>
      <c r="AM192" s="5">
        <f t="shared" si="62"/>
        <v>0</v>
      </c>
      <c r="AN192" s="5">
        <f t="shared" si="62"/>
        <v>0</v>
      </c>
      <c r="AO192" s="5">
        <f t="shared" si="62"/>
        <v>0</v>
      </c>
      <c r="AP192" s="5">
        <f t="shared" si="62"/>
        <v>0</v>
      </c>
      <c r="AQ192" s="5">
        <f t="shared" si="62"/>
        <v>0</v>
      </c>
      <c r="AR192" s="5">
        <f t="shared" si="62"/>
        <v>0</v>
      </c>
      <c r="AS192" s="5">
        <f t="shared" si="62"/>
        <v>0</v>
      </c>
      <c r="AT192" s="5">
        <f t="shared" si="62"/>
        <v>0</v>
      </c>
      <c r="AU192" s="5">
        <f t="shared" si="62"/>
        <v>0</v>
      </c>
      <c r="AV192" s="5">
        <f t="shared" si="62"/>
        <v>0</v>
      </c>
      <c r="AW192" s="5">
        <f t="shared" si="62"/>
        <v>0</v>
      </c>
      <c r="AX192" s="5">
        <f t="shared" si="62"/>
        <v>0</v>
      </c>
      <c r="AY192" s="5">
        <f t="shared" si="62"/>
        <v>0</v>
      </c>
    </row>
    <row r="193" spans="2:51" x14ac:dyDescent="0.25">
      <c r="B193" t="s">
        <v>17</v>
      </c>
      <c r="C193" s="17">
        <f>SUM(C189:C192)</f>
        <v>0</v>
      </c>
      <c r="D193" s="17">
        <f>SUM(D189:D192)</f>
        <v>49.458125000000265</v>
      </c>
      <c r="E193" s="17">
        <f t="shared" ref="E193:K193" si="63">SUM(E189:E192)</f>
        <v>98.916249999999778</v>
      </c>
      <c r="F193" s="17">
        <f t="shared" si="63"/>
        <v>148.37437499999928</v>
      </c>
      <c r="G193" s="17">
        <f t="shared" si="63"/>
        <v>197.83249999999992</v>
      </c>
      <c r="H193" s="17">
        <f t="shared" si="63"/>
        <v>247.2906250000002</v>
      </c>
      <c r="I193" s="17">
        <f t="shared" si="63"/>
        <v>296.74874999999975</v>
      </c>
      <c r="J193" s="17">
        <f t="shared" si="63"/>
        <v>346.20687499999997</v>
      </c>
      <c r="K193" s="17">
        <f t="shared" si="63"/>
        <v>395.66499999999951</v>
      </c>
      <c r="L193" s="17">
        <f t="shared" ref="L193:AE193" si="64">SUM(L189:L192)</f>
        <v>445.12312500000013</v>
      </c>
      <c r="M193" s="17">
        <f t="shared" si="64"/>
        <v>494.58124999999933</v>
      </c>
      <c r="N193" s="17">
        <f t="shared" si="64"/>
        <v>494.58124999999961</v>
      </c>
      <c r="O193" s="17">
        <f t="shared" si="64"/>
        <v>494.58124999999961</v>
      </c>
      <c r="P193" s="17">
        <f t="shared" si="64"/>
        <v>494.58124999999961</v>
      </c>
      <c r="Q193" s="17">
        <f t="shared" si="64"/>
        <v>494.58124999999961</v>
      </c>
      <c r="R193" s="17">
        <f t="shared" si="64"/>
        <v>494.58124999999961</v>
      </c>
      <c r="S193" s="17">
        <f t="shared" si="64"/>
        <v>494.58124999999961</v>
      </c>
      <c r="T193" s="17">
        <f t="shared" si="64"/>
        <v>494.58124999999961</v>
      </c>
      <c r="U193" s="17">
        <f t="shared" si="64"/>
        <v>0</v>
      </c>
      <c r="V193" s="17">
        <f t="shared" si="64"/>
        <v>0</v>
      </c>
      <c r="W193" s="17">
        <f t="shared" si="64"/>
        <v>0</v>
      </c>
      <c r="X193" s="17">
        <f t="shared" si="64"/>
        <v>0</v>
      </c>
      <c r="Y193" s="17">
        <f t="shared" si="64"/>
        <v>0</v>
      </c>
      <c r="Z193" s="17">
        <f t="shared" si="64"/>
        <v>0</v>
      </c>
      <c r="AA193" s="17">
        <f t="shared" si="64"/>
        <v>0</v>
      </c>
      <c r="AB193" s="17">
        <f t="shared" si="64"/>
        <v>0</v>
      </c>
      <c r="AC193" s="17">
        <f t="shared" si="64"/>
        <v>0</v>
      </c>
      <c r="AD193" s="17">
        <f t="shared" si="64"/>
        <v>0</v>
      </c>
      <c r="AE193" s="17">
        <f t="shared" si="64"/>
        <v>0</v>
      </c>
      <c r="AF193" s="17">
        <f t="shared" ref="AF193:AY193" si="65">SUM(AF189:AF192)</f>
        <v>0</v>
      </c>
      <c r="AG193" s="17">
        <f t="shared" si="65"/>
        <v>0</v>
      </c>
      <c r="AH193" s="17">
        <f t="shared" si="65"/>
        <v>0</v>
      </c>
      <c r="AI193" s="17">
        <f t="shared" si="65"/>
        <v>0</v>
      </c>
      <c r="AJ193" s="17">
        <f t="shared" si="65"/>
        <v>0</v>
      </c>
      <c r="AK193" s="17">
        <f t="shared" si="65"/>
        <v>0</v>
      </c>
      <c r="AL193" s="17">
        <f t="shared" si="65"/>
        <v>0</v>
      </c>
      <c r="AM193" s="17">
        <f t="shared" si="65"/>
        <v>0</v>
      </c>
      <c r="AN193" s="17">
        <f t="shared" si="65"/>
        <v>0</v>
      </c>
      <c r="AO193" s="17">
        <f t="shared" si="65"/>
        <v>0</v>
      </c>
      <c r="AP193" s="17">
        <f t="shared" si="65"/>
        <v>0</v>
      </c>
      <c r="AQ193" s="17">
        <f t="shared" si="65"/>
        <v>0</v>
      </c>
      <c r="AR193" s="17">
        <f t="shared" si="65"/>
        <v>0</v>
      </c>
      <c r="AS193" s="17">
        <f t="shared" si="65"/>
        <v>0</v>
      </c>
      <c r="AT193" s="17">
        <f t="shared" si="65"/>
        <v>0</v>
      </c>
      <c r="AU193" s="17">
        <f t="shared" si="65"/>
        <v>0</v>
      </c>
      <c r="AV193" s="17">
        <f t="shared" si="65"/>
        <v>0</v>
      </c>
      <c r="AW193" s="17">
        <f t="shared" si="65"/>
        <v>0</v>
      </c>
      <c r="AX193" s="17">
        <f t="shared" si="65"/>
        <v>0</v>
      </c>
      <c r="AY193" s="17">
        <f t="shared" si="65"/>
        <v>0</v>
      </c>
    </row>
    <row r="194" spans="2:51" x14ac:dyDescent="0.25"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2:51" x14ac:dyDescent="0.25">
      <c r="B195" t="s">
        <v>76</v>
      </c>
      <c r="C195">
        <v>0</v>
      </c>
      <c r="D195" s="17">
        <f>D193</f>
        <v>49.458125000000265</v>
      </c>
      <c r="E195" s="17">
        <f>D195+E193</f>
        <v>148.37437500000004</v>
      </c>
      <c r="F195" s="17">
        <f t="shared" ref="F195:K195" si="66">E195+F193</f>
        <v>296.74874999999929</v>
      </c>
      <c r="G195" s="17">
        <f t="shared" si="66"/>
        <v>494.58124999999922</v>
      </c>
      <c r="H195" s="17">
        <f t="shared" si="66"/>
        <v>741.87187499999936</v>
      </c>
      <c r="I195" s="17">
        <f t="shared" si="66"/>
        <v>1038.6206249999991</v>
      </c>
      <c r="J195" s="17">
        <f t="shared" si="66"/>
        <v>1384.827499999999</v>
      </c>
      <c r="K195" s="17">
        <f t="shared" si="66"/>
        <v>1780.4924999999985</v>
      </c>
      <c r="L195" s="17">
        <f t="shared" ref="L195:R195" si="67">K195+L193</f>
        <v>2225.6156249999985</v>
      </c>
      <c r="M195" s="17">
        <f t="shared" si="67"/>
        <v>2720.1968749999978</v>
      </c>
      <c r="N195" s="17">
        <f t="shared" si="67"/>
        <v>3214.7781249999975</v>
      </c>
      <c r="O195" s="17">
        <f t="shared" si="67"/>
        <v>3709.3593749999973</v>
      </c>
      <c r="P195" s="17">
        <f t="shared" si="67"/>
        <v>4203.9406249999965</v>
      </c>
      <c r="Q195" s="17">
        <f t="shared" si="67"/>
        <v>4698.5218749999958</v>
      </c>
      <c r="R195" s="17">
        <f t="shared" si="67"/>
        <v>5193.1031249999951</v>
      </c>
      <c r="S195" s="17">
        <f t="shared" ref="S195:AE195" si="68">R195+S193</f>
        <v>5687.6843749999944</v>
      </c>
      <c r="T195" s="17">
        <f t="shared" si="68"/>
        <v>6182.2656249999936</v>
      </c>
      <c r="U195" s="17">
        <f t="shared" si="68"/>
        <v>6182.2656249999936</v>
      </c>
      <c r="V195" s="17">
        <f t="shared" si="68"/>
        <v>6182.2656249999936</v>
      </c>
      <c r="W195" s="17">
        <f t="shared" si="68"/>
        <v>6182.2656249999936</v>
      </c>
      <c r="X195" s="17">
        <f t="shared" si="68"/>
        <v>6182.2656249999936</v>
      </c>
      <c r="Y195" s="17">
        <f t="shared" si="68"/>
        <v>6182.2656249999936</v>
      </c>
      <c r="Z195" s="17">
        <f t="shared" si="68"/>
        <v>6182.2656249999936</v>
      </c>
      <c r="AA195" s="17">
        <f t="shared" si="68"/>
        <v>6182.2656249999936</v>
      </c>
      <c r="AB195" s="17">
        <f t="shared" si="68"/>
        <v>6182.2656249999936</v>
      </c>
      <c r="AC195" s="17">
        <f t="shared" si="68"/>
        <v>6182.2656249999936</v>
      </c>
      <c r="AD195" s="17">
        <f t="shared" si="68"/>
        <v>6182.2656249999936</v>
      </c>
      <c r="AE195" s="17">
        <f t="shared" si="68"/>
        <v>6182.2656249999936</v>
      </c>
      <c r="AF195" s="17">
        <f t="shared" ref="AF195:AW195" si="69">AE195+AF193</f>
        <v>6182.2656249999936</v>
      </c>
      <c r="AG195" s="17">
        <f t="shared" si="69"/>
        <v>6182.2656249999936</v>
      </c>
      <c r="AH195" s="17">
        <f t="shared" si="69"/>
        <v>6182.2656249999936</v>
      </c>
      <c r="AI195" s="17">
        <f t="shared" si="69"/>
        <v>6182.2656249999936</v>
      </c>
      <c r="AJ195" s="17">
        <f t="shared" si="69"/>
        <v>6182.2656249999936</v>
      </c>
      <c r="AK195" s="17">
        <f t="shared" si="69"/>
        <v>6182.2656249999936</v>
      </c>
      <c r="AL195" s="17">
        <f t="shared" si="69"/>
        <v>6182.2656249999936</v>
      </c>
      <c r="AM195" s="17">
        <f t="shared" si="69"/>
        <v>6182.2656249999936</v>
      </c>
      <c r="AN195" s="17">
        <f t="shared" si="69"/>
        <v>6182.2656249999936</v>
      </c>
      <c r="AO195" s="17">
        <f t="shared" si="69"/>
        <v>6182.2656249999936</v>
      </c>
      <c r="AP195" s="17">
        <f t="shared" si="69"/>
        <v>6182.2656249999936</v>
      </c>
      <c r="AQ195" s="17">
        <f t="shared" si="69"/>
        <v>6182.2656249999936</v>
      </c>
      <c r="AR195" s="17">
        <f t="shared" si="69"/>
        <v>6182.2656249999936</v>
      </c>
      <c r="AS195" s="17">
        <f t="shared" si="69"/>
        <v>6182.2656249999936</v>
      </c>
      <c r="AT195" s="17">
        <f t="shared" si="69"/>
        <v>6182.2656249999936</v>
      </c>
      <c r="AU195" s="17">
        <f t="shared" si="69"/>
        <v>6182.2656249999936</v>
      </c>
      <c r="AV195" s="17">
        <f t="shared" si="69"/>
        <v>6182.2656249999936</v>
      </c>
      <c r="AW195" s="17">
        <f t="shared" si="69"/>
        <v>6182.2656249999936</v>
      </c>
      <c r="AX195" s="17">
        <f>AW195+AX193</f>
        <v>6182.2656249999936</v>
      </c>
      <c r="AY195" s="17">
        <f>AX195+AY193</f>
        <v>6182.2656249999936</v>
      </c>
    </row>
    <row r="196" spans="2:51" x14ac:dyDescent="0.25">
      <c r="B196" t="s">
        <v>77</v>
      </c>
      <c r="C196">
        <v>0</v>
      </c>
      <c r="D196" s="5">
        <f>D193*D$96</f>
        <v>49.458125000000265</v>
      </c>
      <c r="E196" s="5">
        <f t="shared" ref="E196:AY196" si="70">D196+E193*E$96</f>
        <v>146.19773380195605</v>
      </c>
      <c r="F196" s="5">
        <f t="shared" si="70"/>
        <v>288.11403033294215</v>
      </c>
      <c r="G196" s="5">
        <f t="shared" si="70"/>
        <v>473.17195571972195</v>
      </c>
      <c r="H196" s="5">
        <f t="shared" si="70"/>
        <v>699.40413834414744</v>
      </c>
      <c r="I196" s="5">
        <f t="shared" si="70"/>
        <v>964.90890034836275</v>
      </c>
      <c r="J196" s="5">
        <f t="shared" si="70"/>
        <v>1267.8483190980789</v>
      </c>
      <c r="K196" s="5">
        <f t="shared" si="70"/>
        <v>1606.4463421505031</v>
      </c>
      <c r="L196" s="5">
        <f t="shared" si="70"/>
        <v>1978.9869543108725</v>
      </c>
      <c r="M196" s="5">
        <f t="shared" si="70"/>
        <v>2383.8123953979348</v>
      </c>
      <c r="N196" s="5">
        <f t="shared" si="70"/>
        <v>2779.729697194573</v>
      </c>
      <c r="O196" s="5">
        <f t="shared" si="70"/>
        <v>3166.9348823257592</v>
      </c>
      <c r="P196" s="5">
        <f t="shared" si="70"/>
        <v>3545.6196599601712</v>
      </c>
      <c r="Q196" s="5">
        <f t="shared" si="70"/>
        <v>3915.9715207273225</v>
      </c>
      <c r="R196" s="5">
        <f t="shared" si="70"/>
        <v>4278.1738295460527</v>
      </c>
      <c r="S196" s="5">
        <f t="shared" si="70"/>
        <v>4632.4059164103364</v>
      </c>
      <c r="T196" s="5">
        <f t="shared" si="70"/>
        <v>4978.8431651773617</v>
      </c>
      <c r="U196" s="5">
        <f t="shared" si="70"/>
        <v>4978.8431651773617</v>
      </c>
      <c r="V196" s="5">
        <f t="shared" si="70"/>
        <v>4978.8431651773617</v>
      </c>
      <c r="W196" s="5">
        <f t="shared" si="70"/>
        <v>4978.8431651773617</v>
      </c>
      <c r="X196" s="5">
        <f t="shared" si="70"/>
        <v>4978.8431651773617</v>
      </c>
      <c r="Y196" s="5">
        <f t="shared" si="70"/>
        <v>4978.8431651773617</v>
      </c>
      <c r="Z196" s="5">
        <f t="shared" si="70"/>
        <v>4978.8431651773617</v>
      </c>
      <c r="AA196" s="5">
        <f t="shared" si="70"/>
        <v>4978.8431651773617</v>
      </c>
      <c r="AB196" s="5">
        <f t="shared" si="70"/>
        <v>4978.8431651773617</v>
      </c>
      <c r="AC196" s="5">
        <f t="shared" si="70"/>
        <v>4978.8431651773617</v>
      </c>
      <c r="AD196" s="5">
        <f t="shared" si="70"/>
        <v>4978.8431651773617</v>
      </c>
      <c r="AE196" s="5">
        <f t="shared" si="70"/>
        <v>4978.8431651773617</v>
      </c>
      <c r="AF196" s="5">
        <f t="shared" si="70"/>
        <v>4978.8431651773617</v>
      </c>
      <c r="AG196" s="5">
        <f t="shared" si="70"/>
        <v>4978.8431651773617</v>
      </c>
      <c r="AH196" s="5">
        <f t="shared" si="70"/>
        <v>4978.8431651773617</v>
      </c>
      <c r="AI196" s="5">
        <f t="shared" si="70"/>
        <v>4978.8431651773617</v>
      </c>
      <c r="AJ196" s="5">
        <f t="shared" si="70"/>
        <v>4978.8431651773617</v>
      </c>
      <c r="AK196" s="5">
        <f t="shared" si="70"/>
        <v>4978.8431651773617</v>
      </c>
      <c r="AL196" s="5">
        <f t="shared" si="70"/>
        <v>4978.8431651773617</v>
      </c>
      <c r="AM196" s="5">
        <f t="shared" si="70"/>
        <v>4978.8431651773617</v>
      </c>
      <c r="AN196" s="5">
        <f t="shared" si="70"/>
        <v>4978.8431651773617</v>
      </c>
      <c r="AO196" s="5">
        <f t="shared" si="70"/>
        <v>4978.8431651773617</v>
      </c>
      <c r="AP196" s="5">
        <f t="shared" si="70"/>
        <v>4978.8431651773617</v>
      </c>
      <c r="AQ196" s="5">
        <f t="shared" si="70"/>
        <v>4978.8431651773617</v>
      </c>
      <c r="AR196" s="5">
        <f t="shared" si="70"/>
        <v>4978.8431651773617</v>
      </c>
      <c r="AS196" s="5">
        <f t="shared" si="70"/>
        <v>4978.8431651773617</v>
      </c>
      <c r="AT196" s="5">
        <f t="shared" si="70"/>
        <v>4978.8431651773617</v>
      </c>
      <c r="AU196" s="5">
        <f t="shared" si="70"/>
        <v>4978.8431651773617</v>
      </c>
      <c r="AV196" s="5">
        <f t="shared" si="70"/>
        <v>4978.8431651773617</v>
      </c>
      <c r="AW196" s="5">
        <f t="shared" si="70"/>
        <v>4978.8431651773617</v>
      </c>
      <c r="AX196" s="5">
        <f t="shared" si="70"/>
        <v>4978.8431651773617</v>
      </c>
      <c r="AY196" s="5">
        <f t="shared" si="70"/>
        <v>4978.8431651773617</v>
      </c>
    </row>
    <row r="199" spans="2:51" x14ac:dyDescent="0.25">
      <c r="B199" t="s">
        <v>69</v>
      </c>
    </row>
    <row r="200" spans="2:51" x14ac:dyDescent="0.25">
      <c r="B200" t="s">
        <v>33</v>
      </c>
      <c r="C200" s="5">
        <f>C59/4</f>
        <v>809.84749999999997</v>
      </c>
      <c r="D200" s="5">
        <f t="shared" ref="D200:AY200" si="71">$C59/4+D189</f>
        <v>825.47776047095908</v>
      </c>
      <c r="E200" s="5">
        <f t="shared" si="71"/>
        <v>841.10802094191797</v>
      </c>
      <c r="F200" s="5">
        <f t="shared" si="71"/>
        <v>856.73828141287674</v>
      </c>
      <c r="G200" s="5">
        <f t="shared" si="71"/>
        <v>872.36854188383597</v>
      </c>
      <c r="H200" s="5">
        <f t="shared" si="71"/>
        <v>887.99880235479509</v>
      </c>
      <c r="I200" s="5">
        <f t="shared" si="71"/>
        <v>903.62906282575398</v>
      </c>
      <c r="J200" s="5">
        <f t="shared" si="71"/>
        <v>919.25932329671309</v>
      </c>
      <c r="K200" s="5">
        <f t="shared" si="71"/>
        <v>934.88958376767198</v>
      </c>
      <c r="L200" s="5">
        <f t="shared" si="71"/>
        <v>950.51984423863109</v>
      </c>
      <c r="M200" s="5">
        <f t="shared" si="71"/>
        <v>966.15010470958987</v>
      </c>
      <c r="N200" s="5">
        <f t="shared" si="71"/>
        <v>966.15010470958998</v>
      </c>
      <c r="O200" s="5">
        <f t="shared" si="71"/>
        <v>966.15010470958998</v>
      </c>
      <c r="P200" s="5">
        <f t="shared" si="71"/>
        <v>966.15010470958998</v>
      </c>
      <c r="Q200" s="5">
        <f t="shared" si="71"/>
        <v>966.15010470958998</v>
      </c>
      <c r="R200" s="5">
        <f t="shared" si="71"/>
        <v>966.15010470958998</v>
      </c>
      <c r="S200" s="5">
        <f t="shared" si="71"/>
        <v>966.15010470958998</v>
      </c>
      <c r="T200" s="5">
        <f t="shared" si="71"/>
        <v>966.15010470958998</v>
      </c>
      <c r="U200" s="5">
        <f t="shared" si="71"/>
        <v>809.84749999999997</v>
      </c>
      <c r="V200" s="5">
        <f t="shared" si="71"/>
        <v>809.84749999999997</v>
      </c>
      <c r="W200" s="5">
        <f t="shared" si="71"/>
        <v>809.84749999999997</v>
      </c>
      <c r="X200" s="5">
        <f t="shared" si="71"/>
        <v>809.84749999999997</v>
      </c>
      <c r="Y200" s="5">
        <f t="shared" si="71"/>
        <v>809.84749999999997</v>
      </c>
      <c r="Z200" s="5">
        <f t="shared" si="71"/>
        <v>809.84749999999997</v>
      </c>
      <c r="AA200" s="5">
        <f t="shared" si="71"/>
        <v>809.84749999999997</v>
      </c>
      <c r="AB200" s="5">
        <f t="shared" si="71"/>
        <v>809.84749999999997</v>
      </c>
      <c r="AC200" s="5">
        <f t="shared" si="71"/>
        <v>809.84749999999997</v>
      </c>
      <c r="AD200" s="5">
        <f t="shared" si="71"/>
        <v>809.84749999999997</v>
      </c>
      <c r="AE200" s="5">
        <f t="shared" si="71"/>
        <v>809.84749999999997</v>
      </c>
      <c r="AF200" s="5">
        <f t="shared" si="71"/>
        <v>809.84749999999997</v>
      </c>
      <c r="AG200" s="5">
        <f t="shared" si="71"/>
        <v>809.84749999999997</v>
      </c>
      <c r="AH200" s="5">
        <f t="shared" si="71"/>
        <v>809.84749999999997</v>
      </c>
      <c r="AI200" s="5">
        <f t="shared" si="71"/>
        <v>809.84749999999997</v>
      </c>
      <c r="AJ200" s="5">
        <f t="shared" si="71"/>
        <v>809.84749999999997</v>
      </c>
      <c r="AK200" s="5">
        <f t="shared" si="71"/>
        <v>809.84749999999997</v>
      </c>
      <c r="AL200" s="5">
        <f t="shared" si="71"/>
        <v>809.84749999999997</v>
      </c>
      <c r="AM200" s="5">
        <f t="shared" si="71"/>
        <v>809.84749999999997</v>
      </c>
      <c r="AN200" s="5">
        <f t="shared" si="71"/>
        <v>809.84749999999997</v>
      </c>
      <c r="AO200" s="5">
        <f t="shared" si="71"/>
        <v>809.84749999999997</v>
      </c>
      <c r="AP200" s="5">
        <f t="shared" si="71"/>
        <v>809.84749999999997</v>
      </c>
      <c r="AQ200" s="5">
        <f t="shared" si="71"/>
        <v>809.84749999999997</v>
      </c>
      <c r="AR200" s="5">
        <f t="shared" si="71"/>
        <v>809.84749999999997</v>
      </c>
      <c r="AS200" s="5">
        <f t="shared" si="71"/>
        <v>809.84749999999997</v>
      </c>
      <c r="AT200" s="5">
        <f t="shared" si="71"/>
        <v>809.84749999999997</v>
      </c>
      <c r="AU200" s="5">
        <f t="shared" si="71"/>
        <v>809.84749999999997</v>
      </c>
      <c r="AV200" s="5">
        <f t="shared" si="71"/>
        <v>809.84749999999997</v>
      </c>
      <c r="AW200" s="5">
        <f t="shared" si="71"/>
        <v>809.84749999999997</v>
      </c>
      <c r="AX200" s="5">
        <f t="shared" si="71"/>
        <v>809.84749999999997</v>
      </c>
      <c r="AY200" s="5">
        <f t="shared" si="71"/>
        <v>809.84749999999997</v>
      </c>
    </row>
    <row r="201" spans="2:51" x14ac:dyDescent="0.25">
      <c r="B201" t="s">
        <v>55</v>
      </c>
      <c r="C201" s="5">
        <f>C60/4</f>
        <v>785.31500000000005</v>
      </c>
      <c r="D201" s="5">
        <f t="shared" ref="D201:AY201" si="72">$C60/4+D190</f>
        <v>808.05016557453951</v>
      </c>
      <c r="E201" s="5">
        <f t="shared" si="72"/>
        <v>830.78533114907873</v>
      </c>
      <c r="F201" s="5">
        <f t="shared" si="72"/>
        <v>853.52049672361784</v>
      </c>
      <c r="G201" s="5">
        <f t="shared" si="72"/>
        <v>876.25566229815752</v>
      </c>
      <c r="H201" s="5">
        <f t="shared" si="72"/>
        <v>898.99082787269697</v>
      </c>
      <c r="I201" s="5">
        <f t="shared" si="72"/>
        <v>921.72599344723608</v>
      </c>
      <c r="J201" s="5">
        <f t="shared" si="72"/>
        <v>944.46115902177553</v>
      </c>
      <c r="K201" s="5">
        <f t="shared" si="72"/>
        <v>967.19632459631475</v>
      </c>
      <c r="L201" s="5">
        <f t="shared" si="72"/>
        <v>989.93149017085443</v>
      </c>
      <c r="M201" s="5">
        <f t="shared" si="72"/>
        <v>1012.6666557453934</v>
      </c>
      <c r="N201" s="5">
        <f t="shared" si="72"/>
        <v>1012.6666557453935</v>
      </c>
      <c r="O201" s="5">
        <f t="shared" si="72"/>
        <v>1012.6666557453935</v>
      </c>
      <c r="P201" s="5">
        <f t="shared" si="72"/>
        <v>1012.6666557453935</v>
      </c>
      <c r="Q201" s="5">
        <f t="shared" si="72"/>
        <v>1012.6666557453935</v>
      </c>
      <c r="R201" s="5">
        <f t="shared" si="72"/>
        <v>1012.6666557453935</v>
      </c>
      <c r="S201" s="5">
        <f t="shared" si="72"/>
        <v>1012.6666557453935</v>
      </c>
      <c r="T201" s="5">
        <f t="shared" si="72"/>
        <v>1012.6666557453935</v>
      </c>
      <c r="U201" s="5">
        <f t="shared" si="72"/>
        <v>785.31500000000005</v>
      </c>
      <c r="V201" s="5">
        <f t="shared" si="72"/>
        <v>785.31500000000005</v>
      </c>
      <c r="W201" s="5">
        <f t="shared" si="72"/>
        <v>785.31500000000005</v>
      </c>
      <c r="X201" s="5">
        <f t="shared" si="72"/>
        <v>785.31500000000005</v>
      </c>
      <c r="Y201" s="5">
        <f t="shared" si="72"/>
        <v>785.31500000000005</v>
      </c>
      <c r="Z201" s="5">
        <f t="shared" si="72"/>
        <v>785.31500000000005</v>
      </c>
      <c r="AA201" s="5">
        <f t="shared" si="72"/>
        <v>785.31500000000005</v>
      </c>
      <c r="AB201" s="5">
        <f t="shared" si="72"/>
        <v>785.31500000000005</v>
      </c>
      <c r="AC201" s="5">
        <f t="shared" si="72"/>
        <v>785.31500000000005</v>
      </c>
      <c r="AD201" s="5">
        <f t="shared" si="72"/>
        <v>785.31500000000005</v>
      </c>
      <c r="AE201" s="5">
        <f t="shared" si="72"/>
        <v>785.31500000000005</v>
      </c>
      <c r="AF201" s="5">
        <f t="shared" si="72"/>
        <v>785.31500000000005</v>
      </c>
      <c r="AG201" s="5">
        <f t="shared" si="72"/>
        <v>785.31500000000005</v>
      </c>
      <c r="AH201" s="5">
        <f t="shared" si="72"/>
        <v>785.31500000000005</v>
      </c>
      <c r="AI201" s="5">
        <f t="shared" si="72"/>
        <v>785.31500000000005</v>
      </c>
      <c r="AJ201" s="5">
        <f t="shared" si="72"/>
        <v>785.31500000000005</v>
      </c>
      <c r="AK201" s="5">
        <f t="shared" si="72"/>
        <v>785.31500000000005</v>
      </c>
      <c r="AL201" s="5">
        <f t="shared" si="72"/>
        <v>785.31500000000005</v>
      </c>
      <c r="AM201" s="5">
        <f t="shared" si="72"/>
        <v>785.31500000000005</v>
      </c>
      <c r="AN201" s="5">
        <f t="shared" si="72"/>
        <v>785.31500000000005</v>
      </c>
      <c r="AO201" s="5">
        <f t="shared" si="72"/>
        <v>785.31500000000005</v>
      </c>
      <c r="AP201" s="5">
        <f t="shared" si="72"/>
        <v>785.31500000000005</v>
      </c>
      <c r="AQ201" s="5">
        <f t="shared" si="72"/>
        <v>785.31500000000005</v>
      </c>
      <c r="AR201" s="5">
        <f t="shared" si="72"/>
        <v>785.31500000000005</v>
      </c>
      <c r="AS201" s="5">
        <f t="shared" si="72"/>
        <v>785.31500000000005</v>
      </c>
      <c r="AT201" s="5">
        <f t="shared" si="72"/>
        <v>785.31500000000005</v>
      </c>
      <c r="AU201" s="5">
        <f t="shared" si="72"/>
        <v>785.31500000000005</v>
      </c>
      <c r="AV201" s="5">
        <f t="shared" si="72"/>
        <v>785.31500000000005</v>
      </c>
      <c r="AW201" s="5">
        <f t="shared" si="72"/>
        <v>785.31500000000005</v>
      </c>
      <c r="AX201" s="5">
        <f t="shared" si="72"/>
        <v>785.31500000000005</v>
      </c>
      <c r="AY201" s="5">
        <f t="shared" si="72"/>
        <v>785.31500000000005</v>
      </c>
    </row>
    <row r="202" spans="2:51" x14ac:dyDescent="0.25">
      <c r="B202" t="s">
        <v>56</v>
      </c>
      <c r="C202" s="5">
        <f>C61/4</f>
        <v>257.80500000000001</v>
      </c>
      <c r="D202" s="5">
        <f t="shared" ref="D202:AY202" si="73">$C61/4+D191</f>
        <v>265.26855202809594</v>
      </c>
      <c r="E202" s="5">
        <f t="shared" si="73"/>
        <v>272.73210405619176</v>
      </c>
      <c r="F202" s="5">
        <f t="shared" si="73"/>
        <v>280.19565608428758</v>
      </c>
      <c r="G202" s="5">
        <f t="shared" si="73"/>
        <v>287.65920811238357</v>
      </c>
      <c r="H202" s="5">
        <f t="shared" si="73"/>
        <v>295.12276014047944</v>
      </c>
      <c r="I202" s="5">
        <f t="shared" si="73"/>
        <v>302.58631216857526</v>
      </c>
      <c r="J202" s="5">
        <f t="shared" si="73"/>
        <v>310.04986419667119</v>
      </c>
      <c r="K202" s="5">
        <f t="shared" si="73"/>
        <v>317.51341622476701</v>
      </c>
      <c r="L202" s="5">
        <f t="shared" si="73"/>
        <v>324.976968252863</v>
      </c>
      <c r="M202" s="5">
        <f t="shared" si="73"/>
        <v>332.44052028095876</v>
      </c>
      <c r="N202" s="5">
        <f t="shared" si="73"/>
        <v>332.44052028095882</v>
      </c>
      <c r="O202" s="5">
        <f t="shared" si="73"/>
        <v>332.44052028095882</v>
      </c>
      <c r="P202" s="5">
        <f t="shared" si="73"/>
        <v>332.44052028095882</v>
      </c>
      <c r="Q202" s="5">
        <f t="shared" si="73"/>
        <v>332.44052028095882</v>
      </c>
      <c r="R202" s="5">
        <f t="shared" si="73"/>
        <v>332.44052028095882</v>
      </c>
      <c r="S202" s="5">
        <f t="shared" si="73"/>
        <v>332.44052028095882</v>
      </c>
      <c r="T202" s="5">
        <f t="shared" si="73"/>
        <v>332.44052028095882</v>
      </c>
      <c r="U202" s="5">
        <f t="shared" si="73"/>
        <v>257.80500000000001</v>
      </c>
      <c r="V202" s="5">
        <f t="shared" si="73"/>
        <v>257.80500000000001</v>
      </c>
      <c r="W202" s="5">
        <f t="shared" si="73"/>
        <v>257.80500000000001</v>
      </c>
      <c r="X202" s="5">
        <f t="shared" si="73"/>
        <v>257.80500000000001</v>
      </c>
      <c r="Y202" s="5">
        <f t="shared" si="73"/>
        <v>257.80500000000001</v>
      </c>
      <c r="Z202" s="5">
        <f t="shared" si="73"/>
        <v>257.80500000000001</v>
      </c>
      <c r="AA202" s="5">
        <f t="shared" si="73"/>
        <v>257.80500000000001</v>
      </c>
      <c r="AB202" s="5">
        <f t="shared" si="73"/>
        <v>257.80500000000001</v>
      </c>
      <c r="AC202" s="5">
        <f t="shared" si="73"/>
        <v>257.80500000000001</v>
      </c>
      <c r="AD202" s="5">
        <f t="shared" si="73"/>
        <v>257.80500000000001</v>
      </c>
      <c r="AE202" s="5">
        <f t="shared" si="73"/>
        <v>257.80500000000001</v>
      </c>
      <c r="AF202" s="5">
        <f t="shared" si="73"/>
        <v>257.80500000000001</v>
      </c>
      <c r="AG202" s="5">
        <f t="shared" si="73"/>
        <v>257.80500000000001</v>
      </c>
      <c r="AH202" s="5">
        <f t="shared" si="73"/>
        <v>257.80500000000001</v>
      </c>
      <c r="AI202" s="5">
        <f t="shared" si="73"/>
        <v>257.80500000000001</v>
      </c>
      <c r="AJ202" s="5">
        <f t="shared" si="73"/>
        <v>257.80500000000001</v>
      </c>
      <c r="AK202" s="5">
        <f t="shared" si="73"/>
        <v>257.80500000000001</v>
      </c>
      <c r="AL202" s="5">
        <f t="shared" si="73"/>
        <v>257.80500000000001</v>
      </c>
      <c r="AM202" s="5">
        <f t="shared" si="73"/>
        <v>257.80500000000001</v>
      </c>
      <c r="AN202" s="5">
        <f t="shared" si="73"/>
        <v>257.80500000000001</v>
      </c>
      <c r="AO202" s="5">
        <f t="shared" si="73"/>
        <v>257.80500000000001</v>
      </c>
      <c r="AP202" s="5">
        <f t="shared" si="73"/>
        <v>257.80500000000001</v>
      </c>
      <c r="AQ202" s="5">
        <f t="shared" si="73"/>
        <v>257.80500000000001</v>
      </c>
      <c r="AR202" s="5">
        <f t="shared" si="73"/>
        <v>257.80500000000001</v>
      </c>
      <c r="AS202" s="5">
        <f t="shared" si="73"/>
        <v>257.80500000000001</v>
      </c>
      <c r="AT202" s="5">
        <f t="shared" si="73"/>
        <v>257.80500000000001</v>
      </c>
      <c r="AU202" s="5">
        <f t="shared" si="73"/>
        <v>257.80500000000001</v>
      </c>
      <c r="AV202" s="5">
        <f t="shared" si="73"/>
        <v>257.80500000000001</v>
      </c>
      <c r="AW202" s="5">
        <f t="shared" si="73"/>
        <v>257.80500000000001</v>
      </c>
      <c r="AX202" s="5">
        <f t="shared" si="73"/>
        <v>257.80500000000001</v>
      </c>
      <c r="AY202" s="5">
        <f t="shared" si="73"/>
        <v>257.80500000000001</v>
      </c>
    </row>
    <row r="203" spans="2:51" x14ac:dyDescent="0.25">
      <c r="B203" t="s">
        <v>57</v>
      </c>
      <c r="C203" s="5">
        <f>C62/4</f>
        <v>125.3575</v>
      </c>
      <c r="D203" s="5">
        <f t="shared" ref="D203:AY203" si="74">$C62/4+D192</f>
        <v>128.98664692640574</v>
      </c>
      <c r="E203" s="5">
        <f t="shared" si="74"/>
        <v>132.61579385281146</v>
      </c>
      <c r="F203" s="5">
        <f t="shared" si="74"/>
        <v>136.24494077921716</v>
      </c>
      <c r="G203" s="5">
        <f t="shared" si="74"/>
        <v>139.87408770562294</v>
      </c>
      <c r="H203" s="5">
        <f t="shared" si="74"/>
        <v>143.50323463202869</v>
      </c>
      <c r="I203" s="5">
        <f t="shared" si="74"/>
        <v>147.13238155843439</v>
      </c>
      <c r="J203" s="5">
        <f t="shared" si="74"/>
        <v>150.76152848484014</v>
      </c>
      <c r="K203" s="5">
        <f t="shared" si="74"/>
        <v>154.39067541124584</v>
      </c>
      <c r="L203" s="5">
        <f t="shared" si="74"/>
        <v>158.01982233765162</v>
      </c>
      <c r="M203" s="5">
        <f t="shared" si="74"/>
        <v>161.64896926405729</v>
      </c>
      <c r="N203" s="5">
        <f t="shared" si="74"/>
        <v>161.64896926405731</v>
      </c>
      <c r="O203" s="5">
        <f t="shared" si="74"/>
        <v>161.64896926405731</v>
      </c>
      <c r="P203" s="5">
        <f t="shared" si="74"/>
        <v>161.64896926405731</v>
      </c>
      <c r="Q203" s="5">
        <f t="shared" si="74"/>
        <v>161.64896926405731</v>
      </c>
      <c r="R203" s="5">
        <f t="shared" si="74"/>
        <v>161.64896926405731</v>
      </c>
      <c r="S203" s="5">
        <f t="shared" si="74"/>
        <v>161.64896926405731</v>
      </c>
      <c r="T203" s="5">
        <f t="shared" si="74"/>
        <v>161.64896926405731</v>
      </c>
      <c r="U203" s="5">
        <f t="shared" si="74"/>
        <v>125.3575</v>
      </c>
      <c r="V203" s="5">
        <f t="shared" si="74"/>
        <v>125.3575</v>
      </c>
      <c r="W203" s="5">
        <f t="shared" si="74"/>
        <v>125.3575</v>
      </c>
      <c r="X203" s="5">
        <f t="shared" si="74"/>
        <v>125.3575</v>
      </c>
      <c r="Y203" s="5">
        <f t="shared" si="74"/>
        <v>125.3575</v>
      </c>
      <c r="Z203" s="5">
        <f t="shared" si="74"/>
        <v>125.3575</v>
      </c>
      <c r="AA203" s="5">
        <f t="shared" si="74"/>
        <v>125.3575</v>
      </c>
      <c r="AB203" s="5">
        <f t="shared" si="74"/>
        <v>125.3575</v>
      </c>
      <c r="AC203" s="5">
        <f t="shared" si="74"/>
        <v>125.3575</v>
      </c>
      <c r="AD203" s="5">
        <f t="shared" si="74"/>
        <v>125.3575</v>
      </c>
      <c r="AE203" s="5">
        <f t="shared" si="74"/>
        <v>125.3575</v>
      </c>
      <c r="AF203" s="5">
        <f t="shared" si="74"/>
        <v>125.3575</v>
      </c>
      <c r="AG203" s="5">
        <f t="shared" si="74"/>
        <v>125.3575</v>
      </c>
      <c r="AH203" s="5">
        <f t="shared" si="74"/>
        <v>125.3575</v>
      </c>
      <c r="AI203" s="5">
        <f t="shared" si="74"/>
        <v>125.3575</v>
      </c>
      <c r="AJ203" s="5">
        <f t="shared" si="74"/>
        <v>125.3575</v>
      </c>
      <c r="AK203" s="5">
        <f t="shared" si="74"/>
        <v>125.3575</v>
      </c>
      <c r="AL203" s="5">
        <f t="shared" si="74"/>
        <v>125.3575</v>
      </c>
      <c r="AM203" s="5">
        <f t="shared" si="74"/>
        <v>125.3575</v>
      </c>
      <c r="AN203" s="5">
        <f t="shared" si="74"/>
        <v>125.3575</v>
      </c>
      <c r="AO203" s="5">
        <f t="shared" si="74"/>
        <v>125.3575</v>
      </c>
      <c r="AP203" s="5">
        <f t="shared" si="74"/>
        <v>125.3575</v>
      </c>
      <c r="AQ203" s="5">
        <f t="shared" si="74"/>
        <v>125.3575</v>
      </c>
      <c r="AR203" s="5">
        <f t="shared" si="74"/>
        <v>125.3575</v>
      </c>
      <c r="AS203" s="5">
        <f t="shared" si="74"/>
        <v>125.3575</v>
      </c>
      <c r="AT203" s="5">
        <f t="shared" si="74"/>
        <v>125.3575</v>
      </c>
      <c r="AU203" s="5">
        <f t="shared" si="74"/>
        <v>125.3575</v>
      </c>
      <c r="AV203" s="5">
        <f t="shared" si="74"/>
        <v>125.3575</v>
      </c>
      <c r="AW203" s="5">
        <f t="shared" si="74"/>
        <v>125.3575</v>
      </c>
      <c r="AX203" s="5">
        <f t="shared" si="74"/>
        <v>125.3575</v>
      </c>
      <c r="AY203" s="5">
        <f t="shared" si="74"/>
        <v>125.3575</v>
      </c>
    </row>
    <row r="204" spans="2:51" x14ac:dyDescent="0.25">
      <c r="B204" t="s">
        <v>17</v>
      </c>
      <c r="C204" s="9">
        <f>SUM(C200:C203)</f>
        <v>1978.325</v>
      </c>
      <c r="D204" s="5">
        <f>SUM(D200:D203)</f>
        <v>2027.7831250000002</v>
      </c>
      <c r="E204" s="5">
        <f t="shared" ref="E204:K204" si="75">SUM(E200:E203)</f>
        <v>2077.24125</v>
      </c>
      <c r="F204" s="5">
        <f t="shared" si="75"/>
        <v>2126.6993749999992</v>
      </c>
      <c r="G204" s="5">
        <f t="shared" si="75"/>
        <v>2176.1574999999998</v>
      </c>
      <c r="H204" s="5">
        <f t="shared" si="75"/>
        <v>2225.6156249999999</v>
      </c>
      <c r="I204" s="5">
        <f t="shared" si="75"/>
        <v>2275.0737499999996</v>
      </c>
      <c r="J204" s="5">
        <f t="shared" si="75"/>
        <v>2324.5318750000001</v>
      </c>
      <c r="K204" s="5">
        <f t="shared" si="75"/>
        <v>2373.9899999999993</v>
      </c>
      <c r="L204" s="5">
        <f t="shared" ref="L204:AE204" si="76">SUM(L200:L203)</f>
        <v>2423.4481249999999</v>
      </c>
      <c r="M204" s="5">
        <f t="shared" si="76"/>
        <v>2472.9062499999991</v>
      </c>
      <c r="N204" s="5">
        <f t="shared" si="76"/>
        <v>2472.90625</v>
      </c>
      <c r="O204" s="5">
        <f t="shared" si="76"/>
        <v>2472.90625</v>
      </c>
      <c r="P204" s="5">
        <f t="shared" si="76"/>
        <v>2472.90625</v>
      </c>
      <c r="Q204" s="5">
        <f t="shared" si="76"/>
        <v>2472.90625</v>
      </c>
      <c r="R204" s="5">
        <f t="shared" si="76"/>
        <v>2472.90625</v>
      </c>
      <c r="S204" s="5">
        <f t="shared" si="76"/>
        <v>2472.90625</v>
      </c>
      <c r="T204" s="5">
        <f t="shared" si="76"/>
        <v>2472.90625</v>
      </c>
      <c r="U204" s="5">
        <f t="shared" si="76"/>
        <v>1978.325</v>
      </c>
      <c r="V204" s="5">
        <f t="shared" si="76"/>
        <v>1978.325</v>
      </c>
      <c r="W204" s="5">
        <f t="shared" si="76"/>
        <v>1978.325</v>
      </c>
      <c r="X204" s="5">
        <f t="shared" si="76"/>
        <v>1978.325</v>
      </c>
      <c r="Y204" s="5">
        <f t="shared" si="76"/>
        <v>1978.325</v>
      </c>
      <c r="Z204" s="5">
        <f t="shared" si="76"/>
        <v>1978.325</v>
      </c>
      <c r="AA204" s="5">
        <f t="shared" si="76"/>
        <v>1978.325</v>
      </c>
      <c r="AB204" s="5">
        <f t="shared" si="76"/>
        <v>1978.325</v>
      </c>
      <c r="AC204" s="5">
        <f t="shared" si="76"/>
        <v>1978.325</v>
      </c>
      <c r="AD204" s="5">
        <f t="shared" si="76"/>
        <v>1978.325</v>
      </c>
      <c r="AE204" s="5">
        <f t="shared" si="76"/>
        <v>1978.325</v>
      </c>
      <c r="AF204" s="5">
        <f t="shared" ref="AF204:AY204" si="77">SUM(AF200:AF203)</f>
        <v>1978.325</v>
      </c>
      <c r="AG204" s="5">
        <f t="shared" si="77"/>
        <v>1978.325</v>
      </c>
      <c r="AH204" s="5">
        <f t="shared" si="77"/>
        <v>1978.325</v>
      </c>
      <c r="AI204" s="5">
        <f t="shared" si="77"/>
        <v>1978.325</v>
      </c>
      <c r="AJ204" s="5">
        <f t="shared" si="77"/>
        <v>1978.325</v>
      </c>
      <c r="AK204" s="5">
        <f t="shared" si="77"/>
        <v>1978.325</v>
      </c>
      <c r="AL204" s="5">
        <f t="shared" si="77"/>
        <v>1978.325</v>
      </c>
      <c r="AM204" s="5">
        <f t="shared" si="77"/>
        <v>1978.325</v>
      </c>
      <c r="AN204" s="5">
        <f t="shared" si="77"/>
        <v>1978.325</v>
      </c>
      <c r="AO204" s="5">
        <f t="shared" si="77"/>
        <v>1978.325</v>
      </c>
      <c r="AP204" s="5">
        <f t="shared" si="77"/>
        <v>1978.325</v>
      </c>
      <c r="AQ204" s="5">
        <f t="shared" si="77"/>
        <v>1978.325</v>
      </c>
      <c r="AR204" s="5">
        <f t="shared" si="77"/>
        <v>1978.325</v>
      </c>
      <c r="AS204" s="5">
        <f t="shared" si="77"/>
        <v>1978.325</v>
      </c>
      <c r="AT204" s="5">
        <f t="shared" si="77"/>
        <v>1978.325</v>
      </c>
      <c r="AU204" s="5">
        <f t="shared" si="77"/>
        <v>1978.325</v>
      </c>
      <c r="AV204" s="5">
        <f t="shared" si="77"/>
        <v>1978.325</v>
      </c>
      <c r="AW204" s="5">
        <f t="shared" si="77"/>
        <v>1978.325</v>
      </c>
      <c r="AX204" s="5">
        <f t="shared" si="77"/>
        <v>1978.325</v>
      </c>
      <c r="AY204" s="5">
        <f t="shared" si="77"/>
        <v>1978.325</v>
      </c>
    </row>
    <row r="205" spans="2:51" x14ac:dyDescent="0.25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2:51" x14ac:dyDescent="0.25">
      <c r="B206" t="s">
        <v>105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2:51" x14ac:dyDescent="0.25">
      <c r="B207" t="s">
        <v>33</v>
      </c>
      <c r="C207" s="6">
        <f>C72</f>
        <v>11.678106636865063</v>
      </c>
      <c r="D207" s="13">
        <f t="shared" ref="D207:AY207" si="78">D200/($C40/4)*100</f>
        <v>11.903497032639375</v>
      </c>
      <c r="E207" s="13">
        <f t="shared" si="78"/>
        <v>12.128887428413684</v>
      </c>
      <c r="F207" s="13">
        <f t="shared" si="78"/>
        <v>12.35427782418799</v>
      </c>
      <c r="G207" s="13">
        <f t="shared" si="78"/>
        <v>12.579668219962306</v>
      </c>
      <c r="H207" s="13">
        <f t="shared" si="78"/>
        <v>12.805058615736616</v>
      </c>
      <c r="I207" s="13">
        <f t="shared" si="78"/>
        <v>13.030449011510928</v>
      </c>
      <c r="J207" s="13">
        <f t="shared" si="78"/>
        <v>13.255839407285238</v>
      </c>
      <c r="K207" s="13">
        <f t="shared" si="78"/>
        <v>13.481229803059547</v>
      </c>
      <c r="L207" s="13">
        <f t="shared" si="78"/>
        <v>13.706620198833861</v>
      </c>
      <c r="M207" s="13">
        <f t="shared" si="78"/>
        <v>13.932010594608169</v>
      </c>
      <c r="N207" s="13">
        <f t="shared" si="78"/>
        <v>13.932010594608169</v>
      </c>
      <c r="O207" s="13">
        <f t="shared" si="78"/>
        <v>13.932010594608169</v>
      </c>
      <c r="P207" s="13">
        <f t="shared" si="78"/>
        <v>13.932010594608169</v>
      </c>
      <c r="Q207" s="13">
        <f t="shared" si="78"/>
        <v>13.932010594608169</v>
      </c>
      <c r="R207" s="13">
        <f t="shared" si="78"/>
        <v>13.932010594608169</v>
      </c>
      <c r="S207" s="13">
        <f t="shared" si="78"/>
        <v>13.932010594608169</v>
      </c>
      <c r="T207" s="13">
        <f t="shared" si="78"/>
        <v>13.932010594608169</v>
      </c>
      <c r="U207" s="13">
        <f t="shared" si="78"/>
        <v>11.678106636865063</v>
      </c>
      <c r="V207" s="13">
        <f t="shared" si="78"/>
        <v>11.678106636865063</v>
      </c>
      <c r="W207" s="13">
        <f t="shared" si="78"/>
        <v>11.678106636865063</v>
      </c>
      <c r="X207" s="13">
        <f t="shared" si="78"/>
        <v>11.678106636865063</v>
      </c>
      <c r="Y207" s="13">
        <f t="shared" si="78"/>
        <v>11.678106636865063</v>
      </c>
      <c r="Z207" s="13">
        <f t="shared" si="78"/>
        <v>11.678106636865063</v>
      </c>
      <c r="AA207" s="13">
        <f t="shared" si="78"/>
        <v>11.678106636865063</v>
      </c>
      <c r="AB207" s="13">
        <f t="shared" si="78"/>
        <v>11.678106636865063</v>
      </c>
      <c r="AC207" s="13">
        <f t="shared" si="78"/>
        <v>11.678106636865063</v>
      </c>
      <c r="AD207" s="13">
        <f t="shared" si="78"/>
        <v>11.678106636865063</v>
      </c>
      <c r="AE207" s="13">
        <f t="shared" si="78"/>
        <v>11.678106636865063</v>
      </c>
      <c r="AF207" s="13">
        <f t="shared" si="78"/>
        <v>11.678106636865063</v>
      </c>
      <c r="AG207" s="13">
        <f t="shared" si="78"/>
        <v>11.678106636865063</v>
      </c>
      <c r="AH207" s="13">
        <f t="shared" si="78"/>
        <v>11.678106636865063</v>
      </c>
      <c r="AI207" s="13">
        <f t="shared" si="78"/>
        <v>11.678106636865063</v>
      </c>
      <c r="AJ207" s="13">
        <f t="shared" si="78"/>
        <v>11.678106636865063</v>
      </c>
      <c r="AK207" s="13">
        <f t="shared" si="78"/>
        <v>11.678106636865063</v>
      </c>
      <c r="AL207" s="13">
        <f t="shared" si="78"/>
        <v>11.678106636865063</v>
      </c>
      <c r="AM207" s="13">
        <f t="shared" si="78"/>
        <v>11.678106636865063</v>
      </c>
      <c r="AN207" s="13">
        <f t="shared" si="78"/>
        <v>11.678106636865063</v>
      </c>
      <c r="AO207" s="13">
        <f t="shared" si="78"/>
        <v>11.678106636865063</v>
      </c>
      <c r="AP207" s="13">
        <f t="shared" si="78"/>
        <v>11.678106636865063</v>
      </c>
      <c r="AQ207" s="13">
        <f t="shared" si="78"/>
        <v>11.678106636865063</v>
      </c>
      <c r="AR207" s="13">
        <f t="shared" si="78"/>
        <v>11.678106636865063</v>
      </c>
      <c r="AS207" s="13">
        <f t="shared" si="78"/>
        <v>11.678106636865063</v>
      </c>
      <c r="AT207" s="13">
        <f t="shared" si="78"/>
        <v>11.678106636865063</v>
      </c>
      <c r="AU207" s="13">
        <f t="shared" si="78"/>
        <v>11.678106636865063</v>
      </c>
      <c r="AV207" s="13">
        <f t="shared" si="78"/>
        <v>11.678106636865063</v>
      </c>
      <c r="AW207" s="13">
        <f t="shared" si="78"/>
        <v>11.678106636865063</v>
      </c>
      <c r="AX207" s="13">
        <f t="shared" si="78"/>
        <v>11.678106636865063</v>
      </c>
      <c r="AY207" s="13">
        <f t="shared" si="78"/>
        <v>11.678106636865063</v>
      </c>
    </row>
    <row r="208" spans="2:51" x14ac:dyDescent="0.25">
      <c r="B208" t="s">
        <v>55</v>
      </c>
      <c r="C208" s="6">
        <f>C73</f>
        <v>10.324262144218761</v>
      </c>
      <c r="D208" s="13">
        <f t="shared" ref="D208:AY208" si="79">D201/($C41/4)*100</f>
        <v>10.623153428969164</v>
      </c>
      <c r="E208" s="13">
        <f t="shared" si="79"/>
        <v>10.922044713719565</v>
      </c>
      <c r="F208" s="13">
        <f t="shared" si="79"/>
        <v>11.220935998469965</v>
      </c>
      <c r="G208" s="13">
        <f t="shared" si="79"/>
        <v>11.519827283220371</v>
      </c>
      <c r="H208" s="13">
        <f t="shared" si="79"/>
        <v>11.818718567970775</v>
      </c>
      <c r="I208" s="13">
        <f t="shared" si="79"/>
        <v>12.117609852721174</v>
      </c>
      <c r="J208" s="13">
        <f t="shared" si="79"/>
        <v>12.416501137471577</v>
      </c>
      <c r="K208" s="13">
        <f t="shared" si="79"/>
        <v>12.715392422221978</v>
      </c>
      <c r="L208" s="13">
        <f t="shared" si="79"/>
        <v>13.014283706972385</v>
      </c>
      <c r="M208" s="13">
        <f t="shared" si="79"/>
        <v>13.313174991722782</v>
      </c>
      <c r="N208" s="13">
        <f t="shared" si="79"/>
        <v>13.313174991722784</v>
      </c>
      <c r="O208" s="13">
        <f t="shared" si="79"/>
        <v>13.313174991722784</v>
      </c>
      <c r="P208" s="13">
        <f t="shared" si="79"/>
        <v>13.313174991722784</v>
      </c>
      <c r="Q208" s="13">
        <f t="shared" si="79"/>
        <v>13.313174991722784</v>
      </c>
      <c r="R208" s="13">
        <f t="shared" si="79"/>
        <v>13.313174991722784</v>
      </c>
      <c r="S208" s="13">
        <f t="shared" si="79"/>
        <v>13.313174991722784</v>
      </c>
      <c r="T208" s="13">
        <f t="shared" si="79"/>
        <v>13.313174991722784</v>
      </c>
      <c r="U208" s="13">
        <f t="shared" si="79"/>
        <v>10.324262144218761</v>
      </c>
      <c r="V208" s="13">
        <f t="shared" si="79"/>
        <v>10.324262144218761</v>
      </c>
      <c r="W208" s="13">
        <f t="shared" si="79"/>
        <v>10.324262144218761</v>
      </c>
      <c r="X208" s="13">
        <f t="shared" si="79"/>
        <v>10.324262144218761</v>
      </c>
      <c r="Y208" s="13">
        <f t="shared" si="79"/>
        <v>10.324262144218761</v>
      </c>
      <c r="Z208" s="13">
        <f t="shared" si="79"/>
        <v>10.324262144218761</v>
      </c>
      <c r="AA208" s="13">
        <f t="shared" si="79"/>
        <v>10.324262144218761</v>
      </c>
      <c r="AB208" s="13">
        <f t="shared" si="79"/>
        <v>10.324262144218761</v>
      </c>
      <c r="AC208" s="13">
        <f t="shared" si="79"/>
        <v>10.324262144218761</v>
      </c>
      <c r="AD208" s="13">
        <f t="shared" si="79"/>
        <v>10.324262144218761</v>
      </c>
      <c r="AE208" s="13">
        <f t="shared" si="79"/>
        <v>10.324262144218761</v>
      </c>
      <c r="AF208" s="13">
        <f t="shared" si="79"/>
        <v>10.324262144218761</v>
      </c>
      <c r="AG208" s="13">
        <f t="shared" si="79"/>
        <v>10.324262144218761</v>
      </c>
      <c r="AH208" s="13">
        <f t="shared" si="79"/>
        <v>10.324262144218761</v>
      </c>
      <c r="AI208" s="13">
        <f t="shared" si="79"/>
        <v>10.324262144218761</v>
      </c>
      <c r="AJ208" s="13">
        <f t="shared" si="79"/>
        <v>10.324262144218761</v>
      </c>
      <c r="AK208" s="13">
        <f t="shared" si="79"/>
        <v>10.324262144218761</v>
      </c>
      <c r="AL208" s="13">
        <f t="shared" si="79"/>
        <v>10.324262144218761</v>
      </c>
      <c r="AM208" s="13">
        <f t="shared" si="79"/>
        <v>10.324262144218761</v>
      </c>
      <c r="AN208" s="13">
        <f t="shared" si="79"/>
        <v>10.324262144218761</v>
      </c>
      <c r="AO208" s="13">
        <f t="shared" si="79"/>
        <v>10.324262144218761</v>
      </c>
      <c r="AP208" s="13">
        <f t="shared" si="79"/>
        <v>10.324262144218761</v>
      </c>
      <c r="AQ208" s="13">
        <f t="shared" si="79"/>
        <v>10.324262144218761</v>
      </c>
      <c r="AR208" s="13">
        <f t="shared" si="79"/>
        <v>10.324262144218761</v>
      </c>
      <c r="AS208" s="13">
        <f t="shared" si="79"/>
        <v>10.324262144218761</v>
      </c>
      <c r="AT208" s="13">
        <f t="shared" si="79"/>
        <v>10.324262144218761</v>
      </c>
      <c r="AU208" s="13">
        <f t="shared" si="79"/>
        <v>10.324262144218761</v>
      </c>
      <c r="AV208" s="13">
        <f t="shared" si="79"/>
        <v>10.324262144218761</v>
      </c>
      <c r="AW208" s="13">
        <f t="shared" si="79"/>
        <v>10.324262144218761</v>
      </c>
      <c r="AX208" s="13">
        <f t="shared" si="79"/>
        <v>10.324262144218761</v>
      </c>
      <c r="AY208" s="13">
        <f t="shared" si="79"/>
        <v>10.324262144218761</v>
      </c>
    </row>
    <row r="209" spans="1:51" x14ac:dyDescent="0.25">
      <c r="B209" t="s">
        <v>56</v>
      </c>
      <c r="C209" s="6">
        <f>C74</f>
        <v>6.1668460710441337</v>
      </c>
      <c r="D209" s="13">
        <f t="shared" ref="D209:AY209" si="80">D202/($C42/4)*100</f>
        <v>6.3453785917496939</v>
      </c>
      <c r="E209" s="13">
        <f t="shared" si="80"/>
        <v>6.5239111124552513</v>
      </c>
      <c r="F209" s="13">
        <f t="shared" si="80"/>
        <v>6.7024436331608079</v>
      </c>
      <c r="G209" s="13">
        <f t="shared" si="80"/>
        <v>6.880976153866369</v>
      </c>
      <c r="H209" s="13">
        <f t="shared" si="80"/>
        <v>7.0595086745719282</v>
      </c>
      <c r="I209" s="13">
        <f t="shared" si="80"/>
        <v>7.2380411952774848</v>
      </c>
      <c r="J209" s="13">
        <f t="shared" si="80"/>
        <v>7.4165737159830449</v>
      </c>
      <c r="K209" s="13">
        <f t="shared" si="80"/>
        <v>7.5951062366886024</v>
      </c>
      <c r="L209" s="13">
        <f t="shared" si="80"/>
        <v>7.7736387573941634</v>
      </c>
      <c r="M209" s="13">
        <f t="shared" si="80"/>
        <v>7.9521712780997191</v>
      </c>
      <c r="N209" s="13">
        <f t="shared" si="80"/>
        <v>7.9521712780997209</v>
      </c>
      <c r="O209" s="13">
        <f t="shared" si="80"/>
        <v>7.9521712780997209</v>
      </c>
      <c r="P209" s="13">
        <f t="shared" si="80"/>
        <v>7.9521712780997209</v>
      </c>
      <c r="Q209" s="13">
        <f t="shared" si="80"/>
        <v>7.9521712780997209</v>
      </c>
      <c r="R209" s="13">
        <f t="shared" si="80"/>
        <v>7.9521712780997209</v>
      </c>
      <c r="S209" s="13">
        <f t="shared" si="80"/>
        <v>7.9521712780997209</v>
      </c>
      <c r="T209" s="13">
        <f t="shared" si="80"/>
        <v>7.9521712780997209</v>
      </c>
      <c r="U209" s="13">
        <f t="shared" si="80"/>
        <v>6.1668460710441337</v>
      </c>
      <c r="V209" s="13">
        <f t="shared" si="80"/>
        <v>6.1668460710441337</v>
      </c>
      <c r="W209" s="13">
        <f t="shared" si="80"/>
        <v>6.1668460710441337</v>
      </c>
      <c r="X209" s="13">
        <f t="shared" si="80"/>
        <v>6.1668460710441337</v>
      </c>
      <c r="Y209" s="13">
        <f t="shared" si="80"/>
        <v>6.1668460710441337</v>
      </c>
      <c r="Z209" s="13">
        <f t="shared" si="80"/>
        <v>6.1668460710441337</v>
      </c>
      <c r="AA209" s="13">
        <f t="shared" si="80"/>
        <v>6.1668460710441337</v>
      </c>
      <c r="AB209" s="13">
        <f t="shared" si="80"/>
        <v>6.1668460710441337</v>
      </c>
      <c r="AC209" s="13">
        <f t="shared" si="80"/>
        <v>6.1668460710441337</v>
      </c>
      <c r="AD209" s="13">
        <f t="shared" si="80"/>
        <v>6.1668460710441337</v>
      </c>
      <c r="AE209" s="13">
        <f t="shared" si="80"/>
        <v>6.1668460710441337</v>
      </c>
      <c r="AF209" s="13">
        <f t="shared" si="80"/>
        <v>6.1668460710441337</v>
      </c>
      <c r="AG209" s="13">
        <f t="shared" si="80"/>
        <v>6.1668460710441337</v>
      </c>
      <c r="AH209" s="13">
        <f t="shared" si="80"/>
        <v>6.1668460710441337</v>
      </c>
      <c r="AI209" s="13">
        <f t="shared" si="80"/>
        <v>6.1668460710441337</v>
      </c>
      <c r="AJ209" s="13">
        <f t="shared" si="80"/>
        <v>6.1668460710441337</v>
      </c>
      <c r="AK209" s="13">
        <f t="shared" si="80"/>
        <v>6.1668460710441337</v>
      </c>
      <c r="AL209" s="13">
        <f t="shared" si="80"/>
        <v>6.1668460710441337</v>
      </c>
      <c r="AM209" s="13">
        <f t="shared" si="80"/>
        <v>6.1668460710441337</v>
      </c>
      <c r="AN209" s="13">
        <f t="shared" si="80"/>
        <v>6.1668460710441337</v>
      </c>
      <c r="AO209" s="13">
        <f t="shared" si="80"/>
        <v>6.1668460710441337</v>
      </c>
      <c r="AP209" s="13">
        <f t="shared" si="80"/>
        <v>6.1668460710441337</v>
      </c>
      <c r="AQ209" s="13">
        <f t="shared" si="80"/>
        <v>6.1668460710441337</v>
      </c>
      <c r="AR209" s="13">
        <f t="shared" si="80"/>
        <v>6.1668460710441337</v>
      </c>
      <c r="AS209" s="13">
        <f t="shared" si="80"/>
        <v>6.1668460710441337</v>
      </c>
      <c r="AT209" s="13">
        <f t="shared" si="80"/>
        <v>6.1668460710441337</v>
      </c>
      <c r="AU209" s="13">
        <f t="shared" si="80"/>
        <v>6.1668460710441337</v>
      </c>
      <c r="AV209" s="13">
        <f t="shared" si="80"/>
        <v>6.1668460710441337</v>
      </c>
      <c r="AW209" s="13">
        <f t="shared" si="80"/>
        <v>6.1668460710441337</v>
      </c>
      <c r="AX209" s="13">
        <f t="shared" si="80"/>
        <v>6.1668460710441337</v>
      </c>
      <c r="AY209" s="13">
        <f t="shared" si="80"/>
        <v>6.1668460710441337</v>
      </c>
    </row>
    <row r="210" spans="1:51" x14ac:dyDescent="0.25">
      <c r="B210" t="s">
        <v>57</v>
      </c>
      <c r="C210" s="6">
        <f>C75</f>
        <v>11.545705733364034</v>
      </c>
      <c r="D210" s="13">
        <f t="shared" ref="D210:AY210" si="81">D203/($C43/4)*100</f>
        <v>11.879958270910038</v>
      </c>
      <c r="E210" s="13">
        <f t="shared" si="81"/>
        <v>12.214210808456041</v>
      </c>
      <c r="F210" s="13">
        <f t="shared" si="81"/>
        <v>12.548463346002043</v>
      </c>
      <c r="G210" s="13">
        <f t="shared" si="81"/>
        <v>12.882715883548048</v>
      </c>
      <c r="H210" s="13">
        <f t="shared" si="81"/>
        <v>13.216968421094055</v>
      </c>
      <c r="I210" s="13">
        <f t="shared" si="81"/>
        <v>13.551220958640053</v>
      </c>
      <c r="J210" s="13">
        <f t="shared" si="81"/>
        <v>13.88547349618606</v>
      </c>
      <c r="K210" s="13">
        <f t="shared" si="81"/>
        <v>14.21972603373206</v>
      </c>
      <c r="L210" s="13">
        <f t="shared" si="81"/>
        <v>14.553978571278067</v>
      </c>
      <c r="M210" s="13">
        <f t="shared" si="81"/>
        <v>14.888231108824066</v>
      </c>
      <c r="N210" s="13">
        <f t="shared" si="81"/>
        <v>14.888231108824069</v>
      </c>
      <c r="O210" s="13">
        <f t="shared" si="81"/>
        <v>14.888231108824069</v>
      </c>
      <c r="P210" s="13">
        <f t="shared" si="81"/>
        <v>14.888231108824069</v>
      </c>
      <c r="Q210" s="13">
        <f t="shared" si="81"/>
        <v>14.888231108824069</v>
      </c>
      <c r="R210" s="13">
        <f t="shared" si="81"/>
        <v>14.888231108824069</v>
      </c>
      <c r="S210" s="13">
        <f t="shared" si="81"/>
        <v>14.888231108824069</v>
      </c>
      <c r="T210" s="13">
        <f t="shared" si="81"/>
        <v>14.888231108824069</v>
      </c>
      <c r="U210" s="13">
        <f t="shared" si="81"/>
        <v>11.545705733364034</v>
      </c>
      <c r="V210" s="13">
        <f t="shared" si="81"/>
        <v>11.545705733364034</v>
      </c>
      <c r="W210" s="13">
        <f t="shared" si="81"/>
        <v>11.545705733364034</v>
      </c>
      <c r="X210" s="13">
        <f t="shared" si="81"/>
        <v>11.545705733364034</v>
      </c>
      <c r="Y210" s="13">
        <f t="shared" si="81"/>
        <v>11.545705733364034</v>
      </c>
      <c r="Z210" s="13">
        <f t="shared" si="81"/>
        <v>11.545705733364034</v>
      </c>
      <c r="AA210" s="13">
        <f t="shared" si="81"/>
        <v>11.545705733364034</v>
      </c>
      <c r="AB210" s="13">
        <f t="shared" si="81"/>
        <v>11.545705733364034</v>
      </c>
      <c r="AC210" s="13">
        <f t="shared" si="81"/>
        <v>11.545705733364034</v>
      </c>
      <c r="AD210" s="13">
        <f t="shared" si="81"/>
        <v>11.545705733364034</v>
      </c>
      <c r="AE210" s="13">
        <f t="shared" si="81"/>
        <v>11.545705733364034</v>
      </c>
      <c r="AF210" s="13">
        <f t="shared" si="81"/>
        <v>11.545705733364034</v>
      </c>
      <c r="AG210" s="13">
        <f t="shared" si="81"/>
        <v>11.545705733364034</v>
      </c>
      <c r="AH210" s="13">
        <f t="shared" si="81"/>
        <v>11.545705733364034</v>
      </c>
      <c r="AI210" s="13">
        <f t="shared" si="81"/>
        <v>11.545705733364034</v>
      </c>
      <c r="AJ210" s="13">
        <f t="shared" si="81"/>
        <v>11.545705733364034</v>
      </c>
      <c r="AK210" s="13">
        <f t="shared" si="81"/>
        <v>11.545705733364034</v>
      </c>
      <c r="AL210" s="13">
        <f t="shared" si="81"/>
        <v>11.545705733364034</v>
      </c>
      <c r="AM210" s="13">
        <f t="shared" si="81"/>
        <v>11.545705733364034</v>
      </c>
      <c r="AN210" s="13">
        <f t="shared" si="81"/>
        <v>11.545705733364034</v>
      </c>
      <c r="AO210" s="13">
        <f t="shared" si="81"/>
        <v>11.545705733364034</v>
      </c>
      <c r="AP210" s="13">
        <f t="shared" si="81"/>
        <v>11.545705733364034</v>
      </c>
      <c r="AQ210" s="13">
        <f t="shared" si="81"/>
        <v>11.545705733364034</v>
      </c>
      <c r="AR210" s="13">
        <f t="shared" si="81"/>
        <v>11.545705733364034</v>
      </c>
      <c r="AS210" s="13">
        <f t="shared" si="81"/>
        <v>11.545705733364034</v>
      </c>
      <c r="AT210" s="13">
        <f t="shared" si="81"/>
        <v>11.545705733364034</v>
      </c>
      <c r="AU210" s="13">
        <f t="shared" si="81"/>
        <v>11.545705733364034</v>
      </c>
      <c r="AV210" s="13">
        <f t="shared" si="81"/>
        <v>11.545705733364034</v>
      </c>
      <c r="AW210" s="13">
        <f t="shared" si="81"/>
        <v>11.545705733364034</v>
      </c>
      <c r="AX210" s="13">
        <f t="shared" si="81"/>
        <v>11.545705733364034</v>
      </c>
      <c r="AY210" s="13">
        <f t="shared" si="81"/>
        <v>11.545705733364034</v>
      </c>
    </row>
    <row r="211" spans="1:51" x14ac:dyDescent="0.25">
      <c r="B211" t="s">
        <v>17</v>
      </c>
      <c r="C211" s="6">
        <f>C76</f>
        <v>9.9877571626908992</v>
      </c>
      <c r="D211" s="13">
        <f t="shared" ref="D211:AY211" si="82">D204/($C44/4)*100</f>
        <v>10.237451091758173</v>
      </c>
      <c r="E211" s="13">
        <f t="shared" si="82"/>
        <v>10.487145020825444</v>
      </c>
      <c r="F211" s="13">
        <f t="shared" si="82"/>
        <v>10.736838949892713</v>
      </c>
      <c r="G211" s="13">
        <f t="shared" si="82"/>
        <v>10.986532878959988</v>
      </c>
      <c r="H211" s="13">
        <f t="shared" si="82"/>
        <v>11.236226808027263</v>
      </c>
      <c r="I211" s="13">
        <f t="shared" si="82"/>
        <v>11.485920737094531</v>
      </c>
      <c r="J211" s="13">
        <f t="shared" si="82"/>
        <v>11.735614666161807</v>
      </c>
      <c r="K211" s="13">
        <f t="shared" si="82"/>
        <v>11.985308595229077</v>
      </c>
      <c r="L211" s="13">
        <f t="shared" si="82"/>
        <v>12.235002524296352</v>
      </c>
      <c r="M211" s="13">
        <f t="shared" si="82"/>
        <v>12.484696453363622</v>
      </c>
      <c r="N211" s="13">
        <f t="shared" si="82"/>
        <v>12.484696453363625</v>
      </c>
      <c r="O211" s="13">
        <f t="shared" si="82"/>
        <v>12.484696453363625</v>
      </c>
      <c r="P211" s="13">
        <f t="shared" si="82"/>
        <v>12.484696453363625</v>
      </c>
      <c r="Q211" s="13">
        <f t="shared" si="82"/>
        <v>12.484696453363625</v>
      </c>
      <c r="R211" s="13">
        <f t="shared" si="82"/>
        <v>12.484696453363625</v>
      </c>
      <c r="S211" s="13">
        <f t="shared" si="82"/>
        <v>12.484696453363625</v>
      </c>
      <c r="T211" s="13">
        <f t="shared" si="82"/>
        <v>12.484696453363625</v>
      </c>
      <c r="U211" s="13">
        <f t="shared" si="82"/>
        <v>9.9877571626908992</v>
      </c>
      <c r="V211" s="13">
        <f t="shared" si="82"/>
        <v>9.9877571626908992</v>
      </c>
      <c r="W211" s="13">
        <f t="shared" si="82"/>
        <v>9.9877571626908992</v>
      </c>
      <c r="X211" s="13">
        <f t="shared" si="82"/>
        <v>9.9877571626908992</v>
      </c>
      <c r="Y211" s="13">
        <f t="shared" si="82"/>
        <v>9.9877571626908992</v>
      </c>
      <c r="Z211" s="13">
        <f t="shared" si="82"/>
        <v>9.9877571626908992</v>
      </c>
      <c r="AA211" s="13">
        <f t="shared" si="82"/>
        <v>9.9877571626908992</v>
      </c>
      <c r="AB211" s="13">
        <f t="shared" si="82"/>
        <v>9.9877571626908992</v>
      </c>
      <c r="AC211" s="13">
        <f t="shared" si="82"/>
        <v>9.9877571626908992</v>
      </c>
      <c r="AD211" s="13">
        <f t="shared" si="82"/>
        <v>9.9877571626908992</v>
      </c>
      <c r="AE211" s="13">
        <f t="shared" si="82"/>
        <v>9.9877571626908992</v>
      </c>
      <c r="AF211" s="13">
        <f t="shared" si="82"/>
        <v>9.9877571626908992</v>
      </c>
      <c r="AG211" s="13">
        <f t="shared" si="82"/>
        <v>9.9877571626908992</v>
      </c>
      <c r="AH211" s="13">
        <f t="shared" si="82"/>
        <v>9.9877571626908992</v>
      </c>
      <c r="AI211" s="13">
        <f t="shared" si="82"/>
        <v>9.9877571626908992</v>
      </c>
      <c r="AJ211" s="13">
        <f t="shared" si="82"/>
        <v>9.9877571626908992</v>
      </c>
      <c r="AK211" s="13">
        <f t="shared" si="82"/>
        <v>9.9877571626908992</v>
      </c>
      <c r="AL211" s="13">
        <f t="shared" si="82"/>
        <v>9.9877571626908992</v>
      </c>
      <c r="AM211" s="13">
        <f t="shared" si="82"/>
        <v>9.9877571626908992</v>
      </c>
      <c r="AN211" s="13">
        <f t="shared" si="82"/>
        <v>9.9877571626908992</v>
      </c>
      <c r="AO211" s="13">
        <f t="shared" si="82"/>
        <v>9.9877571626908992</v>
      </c>
      <c r="AP211" s="13">
        <f t="shared" si="82"/>
        <v>9.9877571626908992</v>
      </c>
      <c r="AQ211" s="13">
        <f t="shared" si="82"/>
        <v>9.9877571626908992</v>
      </c>
      <c r="AR211" s="13">
        <f t="shared" si="82"/>
        <v>9.9877571626908992</v>
      </c>
      <c r="AS211" s="13">
        <f t="shared" si="82"/>
        <v>9.9877571626908992</v>
      </c>
      <c r="AT211" s="13">
        <f t="shared" si="82"/>
        <v>9.9877571626908992</v>
      </c>
      <c r="AU211" s="13">
        <f t="shared" si="82"/>
        <v>9.9877571626908992</v>
      </c>
      <c r="AV211" s="13">
        <f t="shared" si="82"/>
        <v>9.9877571626908992</v>
      </c>
      <c r="AW211" s="13">
        <f t="shared" si="82"/>
        <v>9.9877571626908992</v>
      </c>
      <c r="AX211" s="13">
        <f t="shared" si="82"/>
        <v>9.9877571626908992</v>
      </c>
      <c r="AY211" s="13">
        <f t="shared" si="82"/>
        <v>9.9877571626908992</v>
      </c>
    </row>
    <row r="212" spans="1:5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20" spans="1:51" x14ac:dyDescent="0.25">
      <c r="B220" s="1" t="s">
        <v>84</v>
      </c>
    </row>
    <row r="222" spans="1:51" x14ac:dyDescent="0.25">
      <c r="A222" t="s">
        <v>108</v>
      </c>
      <c r="B222" s="20" t="s">
        <v>101</v>
      </c>
      <c r="C222" s="17">
        <f t="shared" ref="C222:AH222" si="83">MIN($C$18,C196)</f>
        <v>0</v>
      </c>
      <c r="D222" s="17">
        <f t="shared" si="83"/>
        <v>49.458125000000265</v>
      </c>
      <c r="E222" s="17">
        <f t="shared" si="83"/>
        <v>146.19773380195605</v>
      </c>
      <c r="F222" s="17">
        <f t="shared" si="83"/>
        <v>288.11403033294215</v>
      </c>
      <c r="G222" s="17">
        <f t="shared" si="83"/>
        <v>473.17195571972195</v>
      </c>
      <c r="H222" s="17">
        <f t="shared" si="83"/>
        <v>699.40413834414744</v>
      </c>
      <c r="I222" s="17">
        <f t="shared" si="83"/>
        <v>964.90890034836275</v>
      </c>
      <c r="J222" s="17">
        <f t="shared" si="83"/>
        <v>1267.8483190980789</v>
      </c>
      <c r="K222" s="17">
        <f t="shared" si="83"/>
        <v>1606.4463421505031</v>
      </c>
      <c r="L222" s="17">
        <f t="shared" si="83"/>
        <v>1978.9869543108725</v>
      </c>
      <c r="M222" s="17">
        <f t="shared" si="83"/>
        <v>2383.8123953979348</v>
      </c>
      <c r="N222" s="17">
        <f t="shared" si="83"/>
        <v>2779.729697194573</v>
      </c>
      <c r="O222" s="17">
        <f t="shared" si="83"/>
        <v>3166.9348823257592</v>
      </c>
      <c r="P222" s="17">
        <f t="shared" si="83"/>
        <v>3545.6196599601712</v>
      </c>
      <c r="Q222" s="17">
        <f t="shared" si="83"/>
        <v>3915.9715207273225</v>
      </c>
      <c r="R222" s="17">
        <f t="shared" si="83"/>
        <v>4278.1738295460527</v>
      </c>
      <c r="S222" s="17">
        <f t="shared" si="83"/>
        <v>4632.4059164103364</v>
      </c>
      <c r="T222" s="17">
        <f t="shared" si="83"/>
        <v>4978.8431651773617</v>
      </c>
      <c r="U222" s="17">
        <f t="shared" si="83"/>
        <v>4978.8431651773617</v>
      </c>
      <c r="V222" s="17">
        <f t="shared" si="83"/>
        <v>4978.8431651773617</v>
      </c>
      <c r="W222" s="17">
        <f t="shared" si="83"/>
        <v>4978.8431651773617</v>
      </c>
      <c r="X222" s="17">
        <f t="shared" si="83"/>
        <v>4978.8431651773617</v>
      </c>
      <c r="Y222" s="17">
        <f t="shared" si="83"/>
        <v>4978.8431651773617</v>
      </c>
      <c r="Z222" s="17">
        <f t="shared" si="83"/>
        <v>4978.8431651773617</v>
      </c>
      <c r="AA222" s="17">
        <f t="shared" si="83"/>
        <v>4978.8431651773617</v>
      </c>
      <c r="AB222" s="17">
        <f t="shared" si="83"/>
        <v>4978.8431651773617</v>
      </c>
      <c r="AC222" s="17">
        <f t="shared" si="83"/>
        <v>4978.8431651773617</v>
      </c>
      <c r="AD222" s="17">
        <f t="shared" si="83"/>
        <v>4978.8431651773617</v>
      </c>
      <c r="AE222" s="17">
        <f t="shared" si="83"/>
        <v>4978.8431651773617</v>
      </c>
      <c r="AF222" s="17">
        <f t="shared" si="83"/>
        <v>4978.8431651773617</v>
      </c>
      <c r="AG222" s="17">
        <f t="shared" si="83"/>
        <v>4978.8431651773617</v>
      </c>
      <c r="AH222" s="17">
        <f t="shared" si="83"/>
        <v>4978.8431651773617</v>
      </c>
      <c r="AI222" s="17">
        <f t="shared" ref="AI222:AY222" si="84">MIN($C$18,AI196)</f>
        <v>4978.8431651773617</v>
      </c>
      <c r="AJ222" s="17">
        <f t="shared" si="84"/>
        <v>4978.8431651773617</v>
      </c>
      <c r="AK222" s="17">
        <f t="shared" si="84"/>
        <v>4978.8431651773617</v>
      </c>
      <c r="AL222" s="17">
        <f t="shared" si="84"/>
        <v>4978.8431651773617</v>
      </c>
      <c r="AM222" s="17">
        <f t="shared" si="84"/>
        <v>4978.8431651773617</v>
      </c>
      <c r="AN222" s="17">
        <f t="shared" si="84"/>
        <v>4978.8431651773617</v>
      </c>
      <c r="AO222" s="17">
        <f t="shared" si="84"/>
        <v>4978.8431651773617</v>
      </c>
      <c r="AP222" s="17">
        <f t="shared" si="84"/>
        <v>4978.8431651773617</v>
      </c>
      <c r="AQ222" s="17">
        <f t="shared" si="84"/>
        <v>4978.8431651773617</v>
      </c>
      <c r="AR222" s="17">
        <f t="shared" si="84"/>
        <v>4978.8431651773617</v>
      </c>
      <c r="AS222" s="17">
        <f t="shared" si="84"/>
        <v>4978.8431651773617</v>
      </c>
      <c r="AT222" s="17">
        <f t="shared" si="84"/>
        <v>4978.8431651773617</v>
      </c>
      <c r="AU222" s="17">
        <f t="shared" si="84"/>
        <v>4978.8431651773617</v>
      </c>
      <c r="AV222" s="17">
        <f t="shared" si="84"/>
        <v>4978.8431651773617</v>
      </c>
      <c r="AW222" s="17">
        <f t="shared" si="84"/>
        <v>4978.8431651773617</v>
      </c>
      <c r="AX222" s="17">
        <f t="shared" si="84"/>
        <v>4978.8431651773617</v>
      </c>
      <c r="AY222" s="17">
        <f t="shared" si="84"/>
        <v>4978.8431651773617</v>
      </c>
    </row>
    <row r="223" spans="1:51" x14ac:dyDescent="0.25">
      <c r="B223" t="s">
        <v>103</v>
      </c>
      <c r="C223" s="17">
        <f>MIN($C$18,C121)</f>
        <v>0</v>
      </c>
      <c r="D223" s="17">
        <f>MIN($C$18,D121)</f>
        <v>208.80690255999451</v>
      </c>
      <c r="E223" s="17">
        <f t="shared" ref="E223:AE223" si="85">MIN($C$18,E121)</f>
        <v>515.12509702453417</v>
      </c>
      <c r="F223" s="17">
        <f t="shared" si="85"/>
        <v>814.70279332237237</v>
      </c>
      <c r="G223" s="17">
        <f t="shared" si="85"/>
        <v>1107.688315374048</v>
      </c>
      <c r="H223" s="17">
        <f t="shared" si="85"/>
        <v>1394.2267232485474</v>
      </c>
      <c r="I223" s="17">
        <f t="shared" si="85"/>
        <v>1674.459884983999</v>
      </c>
      <c r="J223" s="17">
        <f t="shared" si="85"/>
        <v>1948.5265468279615</v>
      </c>
      <c r="K223" s="17">
        <f t="shared" si="85"/>
        <v>2216.5624019320812</v>
      </c>
      <c r="L223" s="17">
        <f t="shared" si="85"/>
        <v>2478.7001575351323</v>
      </c>
      <c r="M223" s="17">
        <f t="shared" si="85"/>
        <v>2735.0696006677008</v>
      </c>
      <c r="N223" s="17">
        <f t="shared" si="85"/>
        <v>2985.7976624110443</v>
      </c>
      <c r="O223" s="17">
        <f t="shared" si="85"/>
        <v>3231.0084807419425</v>
      </c>
      <c r="P223" s="17">
        <f t="shared" si="85"/>
        <v>3470.8234619946547</v>
      </c>
      <c r="Q223" s="17">
        <f t="shared" si="85"/>
        <v>3705.3613409704121</v>
      </c>
      <c r="R223" s="17">
        <f t="shared" si="85"/>
        <v>3934.7382397242091</v>
      </c>
      <c r="S223" s="17">
        <f t="shared" si="85"/>
        <v>4159.0677250579956</v>
      </c>
      <c r="T223" s="17">
        <f t="shared" si="85"/>
        <v>4378.4608647487412</v>
      </c>
      <c r="U223" s="17">
        <f t="shared" si="85"/>
        <v>4593.026282539201</v>
      </c>
      <c r="V223" s="17">
        <f t="shared" si="85"/>
        <v>4802.8702119186237</v>
      </c>
      <c r="W223" s="17">
        <f t="shared" si="85"/>
        <v>5000</v>
      </c>
      <c r="X223" s="17">
        <f t="shared" si="85"/>
        <v>5000</v>
      </c>
      <c r="Y223" s="17">
        <f t="shared" si="85"/>
        <v>5000</v>
      </c>
      <c r="Z223" s="17">
        <f t="shared" si="85"/>
        <v>5000</v>
      </c>
      <c r="AA223" s="17">
        <f t="shared" si="85"/>
        <v>5000</v>
      </c>
      <c r="AB223" s="17">
        <f t="shared" si="85"/>
        <v>5000</v>
      </c>
      <c r="AC223" s="17">
        <f t="shared" si="85"/>
        <v>5000</v>
      </c>
      <c r="AD223" s="17">
        <f t="shared" si="85"/>
        <v>5000</v>
      </c>
      <c r="AE223" s="17">
        <f t="shared" si="85"/>
        <v>5000</v>
      </c>
      <c r="AF223" s="17">
        <f t="shared" ref="AF223:AY223" si="86">MIN($C$18,AF121)</f>
        <v>5000</v>
      </c>
      <c r="AG223" s="17">
        <f t="shared" si="86"/>
        <v>5000</v>
      </c>
      <c r="AH223" s="17">
        <f t="shared" si="86"/>
        <v>5000</v>
      </c>
      <c r="AI223" s="17">
        <f t="shared" si="86"/>
        <v>5000</v>
      </c>
      <c r="AJ223" s="17">
        <f t="shared" si="86"/>
        <v>5000</v>
      </c>
      <c r="AK223" s="17">
        <f t="shared" si="86"/>
        <v>5000</v>
      </c>
      <c r="AL223" s="17">
        <f t="shared" si="86"/>
        <v>5000</v>
      </c>
      <c r="AM223" s="17">
        <f t="shared" si="86"/>
        <v>5000</v>
      </c>
      <c r="AN223" s="17">
        <f t="shared" si="86"/>
        <v>5000</v>
      </c>
      <c r="AO223" s="17">
        <f t="shared" si="86"/>
        <v>5000</v>
      </c>
      <c r="AP223" s="17">
        <f t="shared" si="86"/>
        <v>5000</v>
      </c>
      <c r="AQ223" s="17">
        <f t="shared" si="86"/>
        <v>5000</v>
      </c>
      <c r="AR223" s="17">
        <f t="shared" si="86"/>
        <v>5000</v>
      </c>
      <c r="AS223" s="17">
        <f t="shared" si="86"/>
        <v>5000</v>
      </c>
      <c r="AT223" s="17">
        <f t="shared" si="86"/>
        <v>5000</v>
      </c>
      <c r="AU223" s="17">
        <f t="shared" si="86"/>
        <v>5000</v>
      </c>
      <c r="AV223" s="17">
        <f t="shared" si="86"/>
        <v>5000</v>
      </c>
      <c r="AW223" s="17">
        <f t="shared" si="86"/>
        <v>5000</v>
      </c>
      <c r="AX223" s="17">
        <f t="shared" si="86"/>
        <v>5000</v>
      </c>
      <c r="AY223" s="17">
        <f t="shared" si="86"/>
        <v>5000</v>
      </c>
    </row>
    <row r="224" spans="1:51" x14ac:dyDescent="0.25">
      <c r="B224" t="s">
        <v>102</v>
      </c>
      <c r="C224" s="17">
        <f>MIN($C$18,C162)</f>
        <v>0</v>
      </c>
      <c r="D224" s="17">
        <f>MIN($C$18,D162)</f>
        <v>49.458125000000003</v>
      </c>
      <c r="E224" s="17">
        <f t="shared" ref="E224:AY224" si="87">MIN($C$18,E162)</f>
        <v>146.19773380195599</v>
      </c>
      <c r="F224" s="17">
        <f t="shared" si="87"/>
        <v>288.11403033294278</v>
      </c>
      <c r="G224" s="17">
        <f t="shared" si="87"/>
        <v>473.17195571972263</v>
      </c>
      <c r="H224" s="17">
        <f t="shared" si="87"/>
        <v>699.4041383441479</v>
      </c>
      <c r="I224" s="17">
        <f t="shared" si="87"/>
        <v>964.90890034836332</v>
      </c>
      <c r="J224" s="17">
        <f t="shared" si="87"/>
        <v>1267.8483190980794</v>
      </c>
      <c r="K224" s="17">
        <f t="shared" si="87"/>
        <v>1606.4463421505041</v>
      </c>
      <c r="L224" s="17">
        <f t="shared" si="87"/>
        <v>1978.9869543108734</v>
      </c>
      <c r="M224" s="17">
        <f t="shared" si="87"/>
        <v>2383.8123953979361</v>
      </c>
      <c r="N224" s="17">
        <f t="shared" si="87"/>
        <v>2779.7296971945743</v>
      </c>
      <c r="O224" s="17">
        <f t="shared" si="87"/>
        <v>3166.934882325761</v>
      </c>
      <c r="P224" s="17">
        <f t="shared" si="87"/>
        <v>3545.6196599601735</v>
      </c>
      <c r="Q224" s="17">
        <f t="shared" si="87"/>
        <v>3915.9715207273248</v>
      </c>
      <c r="R224" s="17">
        <f t="shared" si="87"/>
        <v>4278.1738295460545</v>
      </c>
      <c r="S224" s="17">
        <f t="shared" si="87"/>
        <v>4632.4059164103382</v>
      </c>
      <c r="T224" s="17">
        <f t="shared" si="87"/>
        <v>4978.8431651773644</v>
      </c>
      <c r="U224" s="17">
        <f t="shared" si="87"/>
        <v>5000</v>
      </c>
      <c r="V224" s="17">
        <f t="shared" si="87"/>
        <v>5000</v>
      </c>
      <c r="W224" s="17">
        <f t="shared" si="87"/>
        <v>5000</v>
      </c>
      <c r="X224" s="17">
        <f t="shared" si="87"/>
        <v>5000</v>
      </c>
      <c r="Y224" s="17">
        <f t="shared" si="87"/>
        <v>5000</v>
      </c>
      <c r="Z224" s="17">
        <f t="shared" si="87"/>
        <v>5000</v>
      </c>
      <c r="AA224" s="17">
        <f t="shared" si="87"/>
        <v>5000</v>
      </c>
      <c r="AB224" s="17">
        <f t="shared" si="87"/>
        <v>5000</v>
      </c>
      <c r="AC224" s="17">
        <f t="shared" si="87"/>
        <v>5000</v>
      </c>
      <c r="AD224" s="17">
        <f t="shared" si="87"/>
        <v>5000</v>
      </c>
      <c r="AE224" s="17">
        <f t="shared" si="87"/>
        <v>5000</v>
      </c>
      <c r="AF224" s="17">
        <f t="shared" si="87"/>
        <v>5000</v>
      </c>
      <c r="AG224" s="17">
        <f t="shared" si="87"/>
        <v>5000</v>
      </c>
      <c r="AH224" s="17">
        <f t="shared" si="87"/>
        <v>5000</v>
      </c>
      <c r="AI224" s="17">
        <f t="shared" si="87"/>
        <v>5000</v>
      </c>
      <c r="AJ224" s="17">
        <f t="shared" si="87"/>
        <v>5000</v>
      </c>
      <c r="AK224" s="17">
        <f t="shared" si="87"/>
        <v>5000</v>
      </c>
      <c r="AL224" s="17">
        <f t="shared" si="87"/>
        <v>5000</v>
      </c>
      <c r="AM224" s="17">
        <f t="shared" si="87"/>
        <v>5000</v>
      </c>
      <c r="AN224" s="17">
        <f t="shared" si="87"/>
        <v>5000</v>
      </c>
      <c r="AO224" s="17">
        <f t="shared" si="87"/>
        <v>5000</v>
      </c>
      <c r="AP224" s="17">
        <f t="shared" si="87"/>
        <v>5000</v>
      </c>
      <c r="AQ224" s="17">
        <f t="shared" si="87"/>
        <v>5000</v>
      </c>
      <c r="AR224" s="17">
        <f t="shared" si="87"/>
        <v>5000</v>
      </c>
      <c r="AS224" s="17">
        <f t="shared" si="87"/>
        <v>5000</v>
      </c>
      <c r="AT224" s="17">
        <f t="shared" si="87"/>
        <v>5000</v>
      </c>
      <c r="AU224" s="17">
        <f t="shared" si="87"/>
        <v>5000</v>
      </c>
      <c r="AV224" s="17">
        <f t="shared" si="87"/>
        <v>5000</v>
      </c>
      <c r="AW224" s="17">
        <f t="shared" si="87"/>
        <v>5000</v>
      </c>
      <c r="AX224" s="17">
        <f t="shared" si="87"/>
        <v>5000</v>
      </c>
      <c r="AY224" s="17">
        <f t="shared" si="87"/>
        <v>5000</v>
      </c>
    </row>
    <row r="225" spans="1:51" x14ac:dyDescent="0.25">
      <c r="A225" t="s">
        <v>81</v>
      </c>
      <c r="B225" s="15" t="str">
        <f t="shared" ref="B225:B239" si="88">B222</f>
        <v>Equal % Rate Increase Quarterly</v>
      </c>
      <c r="C225" s="15">
        <f t="shared" ref="C225:AH225" si="89">C183</f>
        <v>0</v>
      </c>
      <c r="D225" s="15">
        <f t="shared" si="89"/>
        <v>2.8950377332076282E-2</v>
      </c>
      <c r="E225" s="15">
        <f t="shared" si="89"/>
        <v>5.7900754664152121E-2</v>
      </c>
      <c r="F225" s="15">
        <f t="shared" si="89"/>
        <v>8.6851131996227959E-2</v>
      </c>
      <c r="G225" s="15">
        <f t="shared" si="89"/>
        <v>0.11580150932830446</v>
      </c>
      <c r="H225" s="15">
        <f t="shared" si="89"/>
        <v>0.14475188666038075</v>
      </c>
      <c r="I225" s="15">
        <f t="shared" si="89"/>
        <v>0.17370226399245658</v>
      </c>
      <c r="J225" s="15">
        <f t="shared" si="89"/>
        <v>0.20265264132453287</v>
      </c>
      <c r="K225" s="15">
        <f t="shared" si="89"/>
        <v>0.23160301865660871</v>
      </c>
      <c r="L225" s="15">
        <f t="shared" si="89"/>
        <v>0.26055339598868521</v>
      </c>
      <c r="M225" s="15">
        <f t="shared" si="89"/>
        <v>0.28950377332076083</v>
      </c>
      <c r="N225" s="15">
        <f t="shared" si="89"/>
        <v>0.28950377332076105</v>
      </c>
      <c r="O225" s="15">
        <f t="shared" si="89"/>
        <v>0.28950377332076105</v>
      </c>
      <c r="P225" s="15">
        <f t="shared" si="89"/>
        <v>0.28950377332076105</v>
      </c>
      <c r="Q225" s="15">
        <f t="shared" si="89"/>
        <v>0.28950377332076105</v>
      </c>
      <c r="R225" s="15">
        <f t="shared" si="89"/>
        <v>0.28950377332076105</v>
      </c>
      <c r="S225" s="15">
        <f t="shared" si="89"/>
        <v>0.28950377332076105</v>
      </c>
      <c r="T225" s="15">
        <f t="shared" si="89"/>
        <v>0.28950377332076105</v>
      </c>
      <c r="U225" s="15">
        <f t="shared" si="89"/>
        <v>0</v>
      </c>
      <c r="V225" s="15">
        <f t="shared" si="89"/>
        <v>0</v>
      </c>
      <c r="W225" s="15">
        <f t="shared" si="89"/>
        <v>0</v>
      </c>
      <c r="X225" s="15">
        <f t="shared" si="89"/>
        <v>0</v>
      </c>
      <c r="Y225" s="15">
        <f t="shared" si="89"/>
        <v>0</v>
      </c>
      <c r="Z225" s="15">
        <f t="shared" si="89"/>
        <v>0</v>
      </c>
      <c r="AA225" s="15">
        <f t="shared" si="89"/>
        <v>0</v>
      </c>
      <c r="AB225" s="15">
        <f t="shared" si="89"/>
        <v>0</v>
      </c>
      <c r="AC225" s="15">
        <f t="shared" si="89"/>
        <v>0</v>
      </c>
      <c r="AD225" s="15">
        <f t="shared" si="89"/>
        <v>0</v>
      </c>
      <c r="AE225" s="15">
        <f t="shared" si="89"/>
        <v>0</v>
      </c>
      <c r="AF225" s="15">
        <f t="shared" si="89"/>
        <v>0</v>
      </c>
      <c r="AG225" s="15">
        <f t="shared" si="89"/>
        <v>0</v>
      </c>
      <c r="AH225" s="15">
        <f t="shared" si="89"/>
        <v>0</v>
      </c>
      <c r="AI225" s="15">
        <f t="shared" ref="AI225:AY225" si="90">AI183</f>
        <v>0</v>
      </c>
      <c r="AJ225" s="15">
        <f t="shared" si="90"/>
        <v>0</v>
      </c>
      <c r="AK225" s="15">
        <f t="shared" si="90"/>
        <v>0</v>
      </c>
      <c r="AL225" s="15">
        <f t="shared" si="90"/>
        <v>0</v>
      </c>
      <c r="AM225" s="15">
        <f t="shared" si="90"/>
        <v>0</v>
      </c>
      <c r="AN225" s="15">
        <f t="shared" si="90"/>
        <v>0</v>
      </c>
      <c r="AO225" s="15">
        <f t="shared" si="90"/>
        <v>0</v>
      </c>
      <c r="AP225" s="15">
        <f t="shared" si="90"/>
        <v>0</v>
      </c>
      <c r="AQ225" s="15">
        <f t="shared" si="90"/>
        <v>0</v>
      </c>
      <c r="AR225" s="15">
        <f t="shared" si="90"/>
        <v>0</v>
      </c>
      <c r="AS225" s="15">
        <f t="shared" si="90"/>
        <v>0</v>
      </c>
      <c r="AT225" s="15">
        <f t="shared" si="90"/>
        <v>0</v>
      </c>
      <c r="AU225" s="15">
        <f t="shared" si="90"/>
        <v>0</v>
      </c>
      <c r="AV225" s="15">
        <f t="shared" si="90"/>
        <v>0</v>
      </c>
      <c r="AW225" s="15">
        <f t="shared" si="90"/>
        <v>0</v>
      </c>
      <c r="AX225" s="15">
        <f t="shared" si="90"/>
        <v>0</v>
      </c>
      <c r="AY225" s="15">
        <f t="shared" si="90"/>
        <v>0</v>
      </c>
    </row>
    <row r="226" spans="1:51" x14ac:dyDescent="0.25">
      <c r="B226" s="15" t="str">
        <f t="shared" si="88"/>
        <v>Mortgage Style Revenue Increase</v>
      </c>
      <c r="C226" s="3">
        <f t="shared" ref="C226:AH226" si="91">C100</f>
        <v>0</v>
      </c>
      <c r="D226" s="3">
        <f t="shared" si="91"/>
        <v>0.15832098054667032</v>
      </c>
      <c r="E226" s="3">
        <f t="shared" si="91"/>
        <v>0.15832098054667032</v>
      </c>
      <c r="F226" s="3">
        <f t="shared" si="91"/>
        <v>0.15832098054667032</v>
      </c>
      <c r="G226" s="3">
        <f t="shared" si="91"/>
        <v>0.15832098054667032</v>
      </c>
      <c r="H226" s="3">
        <f t="shared" si="91"/>
        <v>0.15832098054667032</v>
      </c>
      <c r="I226" s="3">
        <f t="shared" si="91"/>
        <v>0.15832098054667032</v>
      </c>
      <c r="J226" s="3">
        <f t="shared" si="91"/>
        <v>0.15832098054667032</v>
      </c>
      <c r="K226" s="3">
        <f t="shared" si="91"/>
        <v>0.15832098054667032</v>
      </c>
      <c r="L226" s="3">
        <f t="shared" si="91"/>
        <v>0.15832098054667032</v>
      </c>
      <c r="M226" s="3">
        <f t="shared" si="91"/>
        <v>0.15832098054667032</v>
      </c>
      <c r="N226" s="3">
        <f t="shared" si="91"/>
        <v>0.15832098054667032</v>
      </c>
      <c r="O226" s="3">
        <f t="shared" si="91"/>
        <v>0.15832098054667032</v>
      </c>
      <c r="P226" s="3">
        <f t="shared" si="91"/>
        <v>0.15832098054667032</v>
      </c>
      <c r="Q226" s="3">
        <f t="shared" si="91"/>
        <v>0.15832098054667032</v>
      </c>
      <c r="R226" s="3">
        <f t="shared" si="91"/>
        <v>0.15832098054667032</v>
      </c>
      <c r="S226" s="3">
        <f t="shared" si="91"/>
        <v>0.15832098054667032</v>
      </c>
      <c r="T226" s="3">
        <f t="shared" si="91"/>
        <v>0.15832098054667032</v>
      </c>
      <c r="U226" s="3">
        <f t="shared" si="91"/>
        <v>0.15832098054667032</v>
      </c>
      <c r="V226" s="3">
        <f t="shared" si="91"/>
        <v>0.15832098054667032</v>
      </c>
      <c r="W226" s="3">
        <f t="shared" si="91"/>
        <v>0.15832098054667032</v>
      </c>
      <c r="X226" s="3">
        <f t="shared" si="91"/>
        <v>0</v>
      </c>
      <c r="Y226" s="3">
        <f t="shared" si="91"/>
        <v>0</v>
      </c>
      <c r="Z226" s="3">
        <f t="shared" si="91"/>
        <v>0</v>
      </c>
      <c r="AA226" s="3">
        <f t="shared" si="91"/>
        <v>0</v>
      </c>
      <c r="AB226" s="3">
        <f t="shared" si="91"/>
        <v>0</v>
      </c>
      <c r="AC226" s="3">
        <f t="shared" si="91"/>
        <v>0</v>
      </c>
      <c r="AD226" s="3">
        <f t="shared" si="91"/>
        <v>0</v>
      </c>
      <c r="AE226" s="3">
        <f t="shared" si="91"/>
        <v>0</v>
      </c>
      <c r="AF226" s="3">
        <f t="shared" si="91"/>
        <v>0</v>
      </c>
      <c r="AG226" s="3">
        <f t="shared" si="91"/>
        <v>0</v>
      </c>
      <c r="AH226" s="3">
        <f t="shared" si="91"/>
        <v>0</v>
      </c>
      <c r="AI226" s="3">
        <f t="shared" ref="AI226:AY226" si="92">AI100</f>
        <v>0</v>
      </c>
      <c r="AJ226" s="3">
        <f t="shared" si="92"/>
        <v>0</v>
      </c>
      <c r="AK226" s="3">
        <f t="shared" si="92"/>
        <v>0</v>
      </c>
      <c r="AL226" s="3">
        <f t="shared" si="92"/>
        <v>0</v>
      </c>
      <c r="AM226" s="3">
        <f t="shared" si="92"/>
        <v>0</v>
      </c>
      <c r="AN226" s="3">
        <f t="shared" si="92"/>
        <v>0</v>
      </c>
      <c r="AO226" s="3">
        <f t="shared" si="92"/>
        <v>0</v>
      </c>
      <c r="AP226" s="3">
        <f t="shared" si="92"/>
        <v>0</v>
      </c>
      <c r="AQ226" s="3">
        <f t="shared" si="92"/>
        <v>0</v>
      </c>
      <c r="AR226" s="3">
        <f t="shared" si="92"/>
        <v>0</v>
      </c>
      <c r="AS226" s="3">
        <f t="shared" si="92"/>
        <v>0</v>
      </c>
      <c r="AT226" s="3">
        <f t="shared" si="92"/>
        <v>0</v>
      </c>
      <c r="AU226" s="3">
        <f t="shared" si="92"/>
        <v>0</v>
      </c>
      <c r="AV226" s="3">
        <f t="shared" si="92"/>
        <v>0</v>
      </c>
      <c r="AW226" s="3">
        <f t="shared" si="92"/>
        <v>0</v>
      </c>
      <c r="AX226" s="3">
        <f t="shared" si="92"/>
        <v>0</v>
      </c>
      <c r="AY226" s="3">
        <f t="shared" si="92"/>
        <v>0</v>
      </c>
    </row>
    <row r="227" spans="1:51" x14ac:dyDescent="0.25">
      <c r="B227" s="15" t="str">
        <f t="shared" si="88"/>
        <v>Equal % Revenue Increase Quarterly</v>
      </c>
      <c r="C227" s="15">
        <f>C151</f>
        <v>0</v>
      </c>
      <c r="D227" s="15">
        <f>D151</f>
        <v>2.8950377332076282E-2</v>
      </c>
      <c r="E227" s="15">
        <f t="shared" ref="E227:AY227" si="93">E151</f>
        <v>5.7900754664152121E-2</v>
      </c>
      <c r="F227" s="15">
        <f t="shared" si="93"/>
        <v>8.6851131996227959E-2</v>
      </c>
      <c r="G227" s="15">
        <f t="shared" si="93"/>
        <v>0.11580150932830446</v>
      </c>
      <c r="H227" s="15">
        <f t="shared" si="93"/>
        <v>0.14475188666038075</v>
      </c>
      <c r="I227" s="15">
        <f t="shared" si="93"/>
        <v>0.17370226399245658</v>
      </c>
      <c r="J227" s="15">
        <f t="shared" si="93"/>
        <v>0.20265264132453287</v>
      </c>
      <c r="K227" s="15">
        <f t="shared" si="93"/>
        <v>0.23160301865660871</v>
      </c>
      <c r="L227" s="15">
        <f t="shared" si="93"/>
        <v>0.26055339598868521</v>
      </c>
      <c r="M227" s="15">
        <f t="shared" si="93"/>
        <v>0.28950377332076083</v>
      </c>
      <c r="N227" s="15">
        <f t="shared" si="93"/>
        <v>0.28950377332076105</v>
      </c>
      <c r="O227" s="15">
        <f t="shared" si="93"/>
        <v>0.28950377332076105</v>
      </c>
      <c r="P227" s="15">
        <f t="shared" si="93"/>
        <v>0.28950377332076105</v>
      </c>
      <c r="Q227" s="15">
        <f t="shared" si="93"/>
        <v>0.28950377332076105</v>
      </c>
      <c r="R227" s="15">
        <f t="shared" si="93"/>
        <v>0.28950377332076105</v>
      </c>
      <c r="S227" s="15">
        <f t="shared" si="93"/>
        <v>0.28950377332076105</v>
      </c>
      <c r="T227" s="15">
        <f t="shared" si="93"/>
        <v>0.28950377332076105</v>
      </c>
      <c r="U227" s="15">
        <f t="shared" si="93"/>
        <v>0.28950377332076105</v>
      </c>
      <c r="V227" s="15">
        <f t="shared" si="93"/>
        <v>0</v>
      </c>
      <c r="W227" s="15">
        <f t="shared" si="93"/>
        <v>0</v>
      </c>
      <c r="X227" s="15">
        <f t="shared" si="93"/>
        <v>0</v>
      </c>
      <c r="Y227" s="15">
        <f t="shared" si="93"/>
        <v>0</v>
      </c>
      <c r="Z227" s="15">
        <f t="shared" si="93"/>
        <v>0</v>
      </c>
      <c r="AA227" s="15">
        <f t="shared" si="93"/>
        <v>0</v>
      </c>
      <c r="AB227" s="15">
        <f t="shared" si="93"/>
        <v>0</v>
      </c>
      <c r="AC227" s="15">
        <f t="shared" si="93"/>
        <v>0</v>
      </c>
      <c r="AD227" s="15">
        <f t="shared" si="93"/>
        <v>0</v>
      </c>
      <c r="AE227" s="15">
        <f t="shared" si="93"/>
        <v>0</v>
      </c>
      <c r="AF227" s="15">
        <f t="shared" si="93"/>
        <v>0</v>
      </c>
      <c r="AG227" s="15">
        <f t="shared" si="93"/>
        <v>0</v>
      </c>
      <c r="AH227" s="15">
        <f t="shared" si="93"/>
        <v>0</v>
      </c>
      <c r="AI227" s="15">
        <f t="shared" si="93"/>
        <v>0</v>
      </c>
      <c r="AJ227" s="15">
        <f t="shared" si="93"/>
        <v>0</v>
      </c>
      <c r="AK227" s="15">
        <f t="shared" si="93"/>
        <v>0</v>
      </c>
      <c r="AL227" s="15">
        <f t="shared" si="93"/>
        <v>0</v>
      </c>
      <c r="AM227" s="15">
        <f t="shared" si="93"/>
        <v>0</v>
      </c>
      <c r="AN227" s="15">
        <f t="shared" si="93"/>
        <v>0</v>
      </c>
      <c r="AO227" s="15">
        <f t="shared" si="93"/>
        <v>0</v>
      </c>
      <c r="AP227" s="15">
        <f t="shared" si="93"/>
        <v>0</v>
      </c>
      <c r="AQ227" s="15">
        <f t="shared" si="93"/>
        <v>0</v>
      </c>
      <c r="AR227" s="15">
        <f t="shared" si="93"/>
        <v>0</v>
      </c>
      <c r="AS227" s="15">
        <f t="shared" si="93"/>
        <v>0</v>
      </c>
      <c r="AT227" s="15">
        <f t="shared" si="93"/>
        <v>0</v>
      </c>
      <c r="AU227" s="15">
        <f t="shared" si="93"/>
        <v>0</v>
      </c>
      <c r="AV227" s="15">
        <f t="shared" si="93"/>
        <v>0</v>
      </c>
      <c r="AW227" s="15">
        <f t="shared" si="93"/>
        <v>0</v>
      </c>
      <c r="AX227" s="15">
        <f t="shared" si="93"/>
        <v>0</v>
      </c>
      <c r="AY227" s="15">
        <f t="shared" si="93"/>
        <v>0</v>
      </c>
    </row>
    <row r="228" spans="1:51" x14ac:dyDescent="0.25">
      <c r="A228" t="s">
        <v>109</v>
      </c>
      <c r="B228" s="15" t="str">
        <f t="shared" si="88"/>
        <v>Equal % Rate Increase Quarterly</v>
      </c>
      <c r="C228" s="17">
        <f t="shared" ref="C228:AH228" si="94">C193</f>
        <v>0</v>
      </c>
      <c r="D228" s="17">
        <f t="shared" si="94"/>
        <v>49.458125000000265</v>
      </c>
      <c r="E228" s="17">
        <f t="shared" si="94"/>
        <v>98.916249999999778</v>
      </c>
      <c r="F228" s="17">
        <f t="shared" si="94"/>
        <v>148.37437499999928</v>
      </c>
      <c r="G228" s="17">
        <f t="shared" si="94"/>
        <v>197.83249999999992</v>
      </c>
      <c r="H228" s="17">
        <f t="shared" si="94"/>
        <v>247.2906250000002</v>
      </c>
      <c r="I228" s="17">
        <f t="shared" si="94"/>
        <v>296.74874999999975</v>
      </c>
      <c r="J228" s="17">
        <f t="shared" si="94"/>
        <v>346.20687499999997</v>
      </c>
      <c r="K228" s="17">
        <f t="shared" si="94"/>
        <v>395.66499999999951</v>
      </c>
      <c r="L228" s="17">
        <f t="shared" si="94"/>
        <v>445.12312500000013</v>
      </c>
      <c r="M228" s="17">
        <f t="shared" si="94"/>
        <v>494.58124999999933</v>
      </c>
      <c r="N228" s="17">
        <f t="shared" si="94"/>
        <v>494.58124999999961</v>
      </c>
      <c r="O228" s="17">
        <f t="shared" si="94"/>
        <v>494.58124999999961</v>
      </c>
      <c r="P228" s="17">
        <f t="shared" si="94"/>
        <v>494.58124999999961</v>
      </c>
      <c r="Q228" s="17">
        <f t="shared" si="94"/>
        <v>494.58124999999961</v>
      </c>
      <c r="R228" s="17">
        <f t="shared" si="94"/>
        <v>494.58124999999961</v>
      </c>
      <c r="S228" s="17">
        <f t="shared" si="94"/>
        <v>494.58124999999961</v>
      </c>
      <c r="T228" s="17">
        <f t="shared" si="94"/>
        <v>494.58124999999961</v>
      </c>
      <c r="U228" s="17">
        <f t="shared" si="94"/>
        <v>0</v>
      </c>
      <c r="V228" s="17">
        <f t="shared" si="94"/>
        <v>0</v>
      </c>
      <c r="W228" s="17">
        <f t="shared" si="94"/>
        <v>0</v>
      </c>
      <c r="X228" s="17">
        <f t="shared" si="94"/>
        <v>0</v>
      </c>
      <c r="Y228" s="17">
        <f t="shared" si="94"/>
        <v>0</v>
      </c>
      <c r="Z228" s="17">
        <f t="shared" si="94"/>
        <v>0</v>
      </c>
      <c r="AA228" s="17">
        <f t="shared" si="94"/>
        <v>0</v>
      </c>
      <c r="AB228" s="17">
        <f t="shared" si="94"/>
        <v>0</v>
      </c>
      <c r="AC228" s="17">
        <f t="shared" si="94"/>
        <v>0</v>
      </c>
      <c r="AD228" s="17">
        <f t="shared" si="94"/>
        <v>0</v>
      </c>
      <c r="AE228" s="17">
        <f t="shared" si="94"/>
        <v>0</v>
      </c>
      <c r="AF228" s="17">
        <f t="shared" si="94"/>
        <v>0</v>
      </c>
      <c r="AG228" s="17">
        <f t="shared" si="94"/>
        <v>0</v>
      </c>
      <c r="AH228" s="17">
        <f t="shared" si="94"/>
        <v>0</v>
      </c>
      <c r="AI228" s="17">
        <f t="shared" ref="AI228:AY228" si="95">AI193</f>
        <v>0</v>
      </c>
      <c r="AJ228" s="17">
        <f t="shared" si="95"/>
        <v>0</v>
      </c>
      <c r="AK228" s="17">
        <f t="shared" si="95"/>
        <v>0</v>
      </c>
      <c r="AL228" s="17">
        <f t="shared" si="95"/>
        <v>0</v>
      </c>
      <c r="AM228" s="17">
        <f t="shared" si="95"/>
        <v>0</v>
      </c>
      <c r="AN228" s="17">
        <f t="shared" si="95"/>
        <v>0</v>
      </c>
      <c r="AO228" s="17">
        <f t="shared" si="95"/>
        <v>0</v>
      </c>
      <c r="AP228" s="17">
        <f t="shared" si="95"/>
        <v>0</v>
      </c>
      <c r="AQ228" s="17">
        <f t="shared" si="95"/>
        <v>0</v>
      </c>
      <c r="AR228" s="17">
        <f t="shared" si="95"/>
        <v>0</v>
      </c>
      <c r="AS228" s="17">
        <f t="shared" si="95"/>
        <v>0</v>
      </c>
      <c r="AT228" s="17">
        <f t="shared" si="95"/>
        <v>0</v>
      </c>
      <c r="AU228" s="17">
        <f t="shared" si="95"/>
        <v>0</v>
      </c>
      <c r="AV228" s="17">
        <f t="shared" si="95"/>
        <v>0</v>
      </c>
      <c r="AW228" s="17">
        <f t="shared" si="95"/>
        <v>0</v>
      </c>
      <c r="AX228" s="17">
        <f t="shared" si="95"/>
        <v>0</v>
      </c>
      <c r="AY228" s="17">
        <f t="shared" si="95"/>
        <v>0</v>
      </c>
    </row>
    <row r="229" spans="1:51" x14ac:dyDescent="0.25">
      <c r="B229" s="15" t="str">
        <f t="shared" si="88"/>
        <v>Mortgage Style Revenue Increase</v>
      </c>
      <c r="C229" s="17">
        <f>C118</f>
        <v>0</v>
      </c>
      <c r="D229" s="17">
        <f>D118</f>
        <v>313.21035383999174</v>
      </c>
      <c r="E229" s="17">
        <f t="shared" ref="E229:AE229" si="96">E118</f>
        <v>313.21035383999174</v>
      </c>
      <c r="F229" s="17">
        <f t="shared" si="96"/>
        <v>313.21035383999174</v>
      </c>
      <c r="G229" s="17">
        <f t="shared" si="96"/>
        <v>313.21035383999174</v>
      </c>
      <c r="H229" s="17">
        <f t="shared" si="96"/>
        <v>313.21035383999174</v>
      </c>
      <c r="I229" s="17">
        <f t="shared" si="96"/>
        <v>313.21035383999174</v>
      </c>
      <c r="J229" s="17">
        <f t="shared" si="96"/>
        <v>313.21035383999174</v>
      </c>
      <c r="K229" s="17">
        <f t="shared" si="96"/>
        <v>313.21035383999174</v>
      </c>
      <c r="L229" s="17">
        <f t="shared" si="96"/>
        <v>313.21035383999174</v>
      </c>
      <c r="M229" s="17">
        <f t="shared" si="96"/>
        <v>313.21035383999174</v>
      </c>
      <c r="N229" s="17">
        <f t="shared" si="96"/>
        <v>313.21035383999174</v>
      </c>
      <c r="O229" s="17">
        <f t="shared" si="96"/>
        <v>313.21035383999174</v>
      </c>
      <c r="P229" s="17">
        <f t="shared" si="96"/>
        <v>313.21035383999174</v>
      </c>
      <c r="Q229" s="17">
        <f t="shared" si="96"/>
        <v>313.21035383999174</v>
      </c>
      <c r="R229" s="17">
        <f t="shared" si="96"/>
        <v>313.21035383999174</v>
      </c>
      <c r="S229" s="17">
        <f t="shared" si="96"/>
        <v>313.21035383999174</v>
      </c>
      <c r="T229" s="17">
        <f t="shared" si="96"/>
        <v>313.21035383999174</v>
      </c>
      <c r="U229" s="17">
        <f t="shared" si="96"/>
        <v>313.21035383999174</v>
      </c>
      <c r="V229" s="17">
        <f t="shared" si="96"/>
        <v>313.21035383999174</v>
      </c>
      <c r="W229" s="17">
        <f t="shared" si="96"/>
        <v>313.21035383999174</v>
      </c>
      <c r="X229" s="17">
        <f t="shared" si="96"/>
        <v>0</v>
      </c>
      <c r="Y229" s="17">
        <f t="shared" si="96"/>
        <v>0</v>
      </c>
      <c r="Z229" s="17">
        <f t="shared" si="96"/>
        <v>0</v>
      </c>
      <c r="AA229" s="17">
        <f t="shared" si="96"/>
        <v>0</v>
      </c>
      <c r="AB229" s="17">
        <f t="shared" si="96"/>
        <v>0</v>
      </c>
      <c r="AC229" s="17">
        <f t="shared" si="96"/>
        <v>0</v>
      </c>
      <c r="AD229" s="17">
        <f t="shared" si="96"/>
        <v>0</v>
      </c>
      <c r="AE229" s="17">
        <f t="shared" si="96"/>
        <v>0</v>
      </c>
      <c r="AF229" s="17">
        <f t="shared" ref="AF229:AY229" si="97">AF118</f>
        <v>0</v>
      </c>
      <c r="AG229" s="17">
        <f t="shared" si="97"/>
        <v>0</v>
      </c>
      <c r="AH229" s="17">
        <f t="shared" si="97"/>
        <v>0</v>
      </c>
      <c r="AI229" s="17">
        <f t="shared" si="97"/>
        <v>0</v>
      </c>
      <c r="AJ229" s="17">
        <f t="shared" si="97"/>
        <v>0</v>
      </c>
      <c r="AK229" s="17">
        <f t="shared" si="97"/>
        <v>0</v>
      </c>
      <c r="AL229" s="17">
        <f t="shared" si="97"/>
        <v>0</v>
      </c>
      <c r="AM229" s="17">
        <f t="shared" si="97"/>
        <v>0</v>
      </c>
      <c r="AN229" s="17">
        <f t="shared" si="97"/>
        <v>0</v>
      </c>
      <c r="AO229" s="17">
        <f t="shared" si="97"/>
        <v>0</v>
      </c>
      <c r="AP229" s="17">
        <f t="shared" si="97"/>
        <v>0</v>
      </c>
      <c r="AQ229" s="17">
        <f t="shared" si="97"/>
        <v>0</v>
      </c>
      <c r="AR229" s="17">
        <f t="shared" si="97"/>
        <v>0</v>
      </c>
      <c r="AS229" s="17">
        <f t="shared" si="97"/>
        <v>0</v>
      </c>
      <c r="AT229" s="17">
        <f t="shared" si="97"/>
        <v>0</v>
      </c>
      <c r="AU229" s="17">
        <f t="shared" si="97"/>
        <v>0</v>
      </c>
      <c r="AV229" s="17">
        <f t="shared" si="97"/>
        <v>0</v>
      </c>
      <c r="AW229" s="17">
        <f t="shared" si="97"/>
        <v>0</v>
      </c>
      <c r="AX229" s="17">
        <f t="shared" si="97"/>
        <v>0</v>
      </c>
      <c r="AY229" s="17">
        <f t="shared" si="97"/>
        <v>0</v>
      </c>
    </row>
    <row r="230" spans="1:51" x14ac:dyDescent="0.25">
      <c r="B230" s="15" t="str">
        <f t="shared" si="88"/>
        <v>Equal % Revenue Increase Quarterly</v>
      </c>
      <c r="C230" s="17">
        <f>C152</f>
        <v>0</v>
      </c>
      <c r="D230" s="17">
        <f>D152</f>
        <v>49.458125000000003</v>
      </c>
      <c r="E230" s="17">
        <f t="shared" ref="E230:AY230" si="98">E152</f>
        <v>98.916250000000005</v>
      </c>
      <c r="F230" s="17">
        <f t="shared" si="98"/>
        <v>148.37437500000001</v>
      </c>
      <c r="G230" s="17">
        <f t="shared" si="98"/>
        <v>197.83250000000001</v>
      </c>
      <c r="H230" s="17">
        <f t="shared" si="98"/>
        <v>247.29062500000001</v>
      </c>
      <c r="I230" s="17">
        <f t="shared" si="98"/>
        <v>296.74874999999997</v>
      </c>
      <c r="J230" s="17">
        <f t="shared" si="98"/>
        <v>346.20687499999997</v>
      </c>
      <c r="K230" s="17">
        <f t="shared" si="98"/>
        <v>395.66499999999996</v>
      </c>
      <c r="L230" s="17">
        <f t="shared" si="98"/>
        <v>445.12312499999996</v>
      </c>
      <c r="M230" s="17">
        <f t="shared" si="98"/>
        <v>494.58124999999995</v>
      </c>
      <c r="N230" s="17">
        <f t="shared" si="98"/>
        <v>494.58125000000001</v>
      </c>
      <c r="O230" s="17">
        <f t="shared" si="98"/>
        <v>494.58125000000001</v>
      </c>
      <c r="P230" s="17">
        <f t="shared" si="98"/>
        <v>494.58125000000001</v>
      </c>
      <c r="Q230" s="17">
        <f t="shared" si="98"/>
        <v>494.58125000000001</v>
      </c>
      <c r="R230" s="17">
        <f t="shared" si="98"/>
        <v>494.58125000000001</v>
      </c>
      <c r="S230" s="17">
        <f t="shared" si="98"/>
        <v>494.58125000000001</v>
      </c>
      <c r="T230" s="17">
        <f t="shared" si="98"/>
        <v>494.58125000000001</v>
      </c>
      <c r="U230" s="17">
        <f t="shared" si="98"/>
        <v>494.58125000000001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8"/>
        <v>0</v>
      </c>
      <c r="AE230" s="17">
        <f t="shared" si="98"/>
        <v>0</v>
      </c>
      <c r="AF230" s="17">
        <f t="shared" si="98"/>
        <v>0</v>
      </c>
      <c r="AG230" s="17">
        <f t="shared" si="98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98"/>
        <v>0</v>
      </c>
      <c r="AL230" s="17">
        <f t="shared" si="98"/>
        <v>0</v>
      </c>
      <c r="AM230" s="17">
        <f t="shared" si="98"/>
        <v>0</v>
      </c>
      <c r="AN230" s="17">
        <f t="shared" si="98"/>
        <v>0</v>
      </c>
      <c r="AO230" s="17">
        <f t="shared" si="98"/>
        <v>0</v>
      </c>
      <c r="AP230" s="17">
        <f t="shared" si="98"/>
        <v>0</v>
      </c>
      <c r="AQ230" s="17">
        <f t="shared" si="98"/>
        <v>0</v>
      </c>
      <c r="AR230" s="17">
        <f t="shared" si="98"/>
        <v>0</v>
      </c>
      <c r="AS230" s="17">
        <f t="shared" si="98"/>
        <v>0</v>
      </c>
      <c r="AT230" s="17">
        <f t="shared" si="98"/>
        <v>0</v>
      </c>
      <c r="AU230" s="17">
        <f t="shared" si="98"/>
        <v>0</v>
      </c>
      <c r="AV230" s="17">
        <f t="shared" si="98"/>
        <v>0</v>
      </c>
      <c r="AW230" s="17">
        <f t="shared" si="98"/>
        <v>0</v>
      </c>
      <c r="AX230" s="17">
        <f t="shared" si="98"/>
        <v>0</v>
      </c>
      <c r="AY230" s="17">
        <f t="shared" si="98"/>
        <v>0</v>
      </c>
    </row>
    <row r="231" spans="1:51" x14ac:dyDescent="0.25">
      <c r="A231" t="s">
        <v>110</v>
      </c>
      <c r="B231" s="15" t="str">
        <f t="shared" si="88"/>
        <v>Equal % Rate Increase Quarterly</v>
      </c>
      <c r="C231" s="6">
        <f t="shared" ref="C231:AH231" si="99">C207</f>
        <v>11.678106636865063</v>
      </c>
      <c r="D231" s="6">
        <f t="shared" si="99"/>
        <v>11.903497032639375</v>
      </c>
      <c r="E231" s="6">
        <f t="shared" si="99"/>
        <v>12.128887428413684</v>
      </c>
      <c r="F231" s="6">
        <f t="shared" si="99"/>
        <v>12.35427782418799</v>
      </c>
      <c r="G231" s="6">
        <f t="shared" si="99"/>
        <v>12.579668219962306</v>
      </c>
      <c r="H231" s="6">
        <f t="shared" si="99"/>
        <v>12.805058615736616</v>
      </c>
      <c r="I231" s="6">
        <f t="shared" si="99"/>
        <v>13.030449011510928</v>
      </c>
      <c r="J231" s="6">
        <f t="shared" si="99"/>
        <v>13.255839407285238</v>
      </c>
      <c r="K231" s="6">
        <f t="shared" si="99"/>
        <v>13.481229803059547</v>
      </c>
      <c r="L231" s="6">
        <f t="shared" si="99"/>
        <v>13.706620198833861</v>
      </c>
      <c r="M231" s="6">
        <f t="shared" si="99"/>
        <v>13.932010594608169</v>
      </c>
      <c r="N231" s="6">
        <f t="shared" si="99"/>
        <v>13.932010594608169</v>
      </c>
      <c r="O231" s="6">
        <f t="shared" si="99"/>
        <v>13.932010594608169</v>
      </c>
      <c r="P231" s="6">
        <f t="shared" si="99"/>
        <v>13.932010594608169</v>
      </c>
      <c r="Q231" s="6">
        <f t="shared" si="99"/>
        <v>13.932010594608169</v>
      </c>
      <c r="R231" s="6">
        <f t="shared" si="99"/>
        <v>13.932010594608169</v>
      </c>
      <c r="S231" s="6">
        <f t="shared" si="99"/>
        <v>13.932010594608169</v>
      </c>
      <c r="T231" s="6">
        <f t="shared" si="99"/>
        <v>13.932010594608169</v>
      </c>
      <c r="U231" s="6">
        <f t="shared" si="99"/>
        <v>11.678106636865063</v>
      </c>
      <c r="V231" s="6">
        <f t="shared" si="99"/>
        <v>11.678106636865063</v>
      </c>
      <c r="W231" s="6">
        <f t="shared" si="99"/>
        <v>11.678106636865063</v>
      </c>
      <c r="X231" s="6">
        <f t="shared" si="99"/>
        <v>11.678106636865063</v>
      </c>
      <c r="Y231" s="6">
        <f t="shared" si="99"/>
        <v>11.678106636865063</v>
      </c>
      <c r="Z231" s="6">
        <f t="shared" si="99"/>
        <v>11.678106636865063</v>
      </c>
      <c r="AA231" s="6">
        <f t="shared" si="99"/>
        <v>11.678106636865063</v>
      </c>
      <c r="AB231" s="6">
        <f t="shared" si="99"/>
        <v>11.678106636865063</v>
      </c>
      <c r="AC231" s="6">
        <f t="shared" si="99"/>
        <v>11.678106636865063</v>
      </c>
      <c r="AD231" s="6">
        <f t="shared" si="99"/>
        <v>11.678106636865063</v>
      </c>
      <c r="AE231" s="6">
        <f t="shared" si="99"/>
        <v>11.678106636865063</v>
      </c>
      <c r="AF231" s="6">
        <f t="shared" si="99"/>
        <v>11.678106636865063</v>
      </c>
      <c r="AG231" s="6">
        <f t="shared" si="99"/>
        <v>11.678106636865063</v>
      </c>
      <c r="AH231" s="6">
        <f t="shared" si="99"/>
        <v>11.678106636865063</v>
      </c>
      <c r="AI231" s="6">
        <f t="shared" ref="AI231:AY231" si="100">AI207</f>
        <v>11.678106636865063</v>
      </c>
      <c r="AJ231" s="6">
        <f t="shared" si="100"/>
        <v>11.678106636865063</v>
      </c>
      <c r="AK231" s="6">
        <f t="shared" si="100"/>
        <v>11.678106636865063</v>
      </c>
      <c r="AL231" s="6">
        <f t="shared" si="100"/>
        <v>11.678106636865063</v>
      </c>
      <c r="AM231" s="6">
        <f t="shared" si="100"/>
        <v>11.678106636865063</v>
      </c>
      <c r="AN231" s="6">
        <f t="shared" si="100"/>
        <v>11.678106636865063</v>
      </c>
      <c r="AO231" s="6">
        <f t="shared" si="100"/>
        <v>11.678106636865063</v>
      </c>
      <c r="AP231" s="6">
        <f t="shared" si="100"/>
        <v>11.678106636865063</v>
      </c>
      <c r="AQ231" s="6">
        <f t="shared" si="100"/>
        <v>11.678106636865063</v>
      </c>
      <c r="AR231" s="6">
        <f t="shared" si="100"/>
        <v>11.678106636865063</v>
      </c>
      <c r="AS231" s="6">
        <f t="shared" si="100"/>
        <v>11.678106636865063</v>
      </c>
      <c r="AT231" s="6">
        <f t="shared" si="100"/>
        <v>11.678106636865063</v>
      </c>
      <c r="AU231" s="6">
        <f t="shared" si="100"/>
        <v>11.678106636865063</v>
      </c>
      <c r="AV231" s="6">
        <f t="shared" si="100"/>
        <v>11.678106636865063</v>
      </c>
      <c r="AW231" s="6">
        <f t="shared" si="100"/>
        <v>11.678106636865063</v>
      </c>
      <c r="AX231" s="6">
        <f t="shared" si="100"/>
        <v>11.678106636865063</v>
      </c>
      <c r="AY231" s="6">
        <f t="shared" si="100"/>
        <v>11.678106636865063</v>
      </c>
    </row>
    <row r="232" spans="1:51" x14ac:dyDescent="0.25">
      <c r="B232" s="15" t="str">
        <f t="shared" si="88"/>
        <v>Mortgage Style Revenue Increase</v>
      </c>
      <c r="C232" s="6">
        <f>C132</f>
        <v>11.678106636865063</v>
      </c>
      <c r="D232" s="6">
        <f>D132</f>
        <v>12.871567411388609</v>
      </c>
      <c r="E232" s="6">
        <f t="shared" ref="E232:AY232" si="101">E132</f>
        <v>12.871567411388609</v>
      </c>
      <c r="F232" s="6">
        <f t="shared" si="101"/>
        <v>12.871567411388609</v>
      </c>
      <c r="G232" s="6">
        <f t="shared" si="101"/>
        <v>12.871567411388609</v>
      </c>
      <c r="H232" s="6">
        <f t="shared" si="101"/>
        <v>12.871567411388609</v>
      </c>
      <c r="I232" s="6">
        <f t="shared" si="101"/>
        <v>12.871567411388609</v>
      </c>
      <c r="J232" s="6">
        <f t="shared" si="101"/>
        <v>12.871567411388609</v>
      </c>
      <c r="K232" s="6">
        <f t="shared" si="101"/>
        <v>12.871567411388609</v>
      </c>
      <c r="L232" s="6">
        <f t="shared" si="101"/>
        <v>12.871567411388609</v>
      </c>
      <c r="M232" s="6">
        <f t="shared" si="101"/>
        <v>12.871567411388609</v>
      </c>
      <c r="N232" s="6">
        <f t="shared" si="101"/>
        <v>12.871567411388609</v>
      </c>
      <c r="O232" s="6">
        <f t="shared" si="101"/>
        <v>12.871567411388609</v>
      </c>
      <c r="P232" s="6">
        <f t="shared" si="101"/>
        <v>12.871567411388609</v>
      </c>
      <c r="Q232" s="6">
        <f t="shared" si="101"/>
        <v>12.871567411388609</v>
      </c>
      <c r="R232" s="6">
        <f t="shared" si="101"/>
        <v>12.871567411388609</v>
      </c>
      <c r="S232" s="6">
        <f t="shared" si="101"/>
        <v>12.871567411388609</v>
      </c>
      <c r="T232" s="6">
        <f t="shared" si="101"/>
        <v>12.871567411388609</v>
      </c>
      <c r="U232" s="6">
        <f t="shared" si="101"/>
        <v>12.871567411388609</v>
      </c>
      <c r="V232" s="6">
        <f t="shared" si="101"/>
        <v>12.871567411388609</v>
      </c>
      <c r="W232" s="6">
        <f t="shared" si="101"/>
        <v>12.871567411388609</v>
      </c>
      <c r="X232" s="6">
        <f t="shared" si="101"/>
        <v>11.678106636865063</v>
      </c>
      <c r="Y232" s="6">
        <f t="shared" si="101"/>
        <v>11.678106636865063</v>
      </c>
      <c r="Z232" s="6">
        <f t="shared" si="101"/>
        <v>11.678106636865063</v>
      </c>
      <c r="AA232" s="6">
        <f t="shared" si="101"/>
        <v>11.678106636865063</v>
      </c>
      <c r="AB232" s="6">
        <f t="shared" si="101"/>
        <v>11.678106636865063</v>
      </c>
      <c r="AC232" s="6">
        <f t="shared" si="101"/>
        <v>11.678106636865063</v>
      </c>
      <c r="AD232" s="6">
        <f t="shared" si="101"/>
        <v>11.678106636865063</v>
      </c>
      <c r="AE232" s="6">
        <f t="shared" si="101"/>
        <v>11.678106636865063</v>
      </c>
      <c r="AF232" s="6">
        <f t="shared" si="101"/>
        <v>11.678106636865063</v>
      </c>
      <c r="AG232" s="6">
        <f t="shared" si="101"/>
        <v>11.678106636865063</v>
      </c>
      <c r="AH232" s="6">
        <f t="shared" si="101"/>
        <v>11.678106636865063</v>
      </c>
      <c r="AI232" s="6">
        <f t="shared" si="101"/>
        <v>11.678106636865063</v>
      </c>
      <c r="AJ232" s="6">
        <f t="shared" si="101"/>
        <v>11.678106636865063</v>
      </c>
      <c r="AK232" s="6">
        <f t="shared" si="101"/>
        <v>11.678106636865063</v>
      </c>
      <c r="AL232" s="6">
        <f t="shared" si="101"/>
        <v>11.678106636865063</v>
      </c>
      <c r="AM232" s="6">
        <f t="shared" si="101"/>
        <v>11.678106636865063</v>
      </c>
      <c r="AN232" s="6">
        <f t="shared" si="101"/>
        <v>11.678106636865063</v>
      </c>
      <c r="AO232" s="6">
        <f t="shared" si="101"/>
        <v>11.678106636865063</v>
      </c>
      <c r="AP232" s="6">
        <f t="shared" si="101"/>
        <v>11.678106636865063</v>
      </c>
      <c r="AQ232" s="6">
        <f t="shared" si="101"/>
        <v>11.678106636865063</v>
      </c>
      <c r="AR232" s="6">
        <f t="shared" si="101"/>
        <v>11.678106636865063</v>
      </c>
      <c r="AS232" s="6">
        <f t="shared" si="101"/>
        <v>11.678106636865063</v>
      </c>
      <c r="AT232" s="6">
        <f t="shared" si="101"/>
        <v>11.678106636865063</v>
      </c>
      <c r="AU232" s="6">
        <f t="shared" si="101"/>
        <v>11.678106636865063</v>
      </c>
      <c r="AV232" s="6">
        <f t="shared" si="101"/>
        <v>11.678106636865063</v>
      </c>
      <c r="AW232" s="6">
        <f t="shared" si="101"/>
        <v>11.678106636865063</v>
      </c>
      <c r="AX232" s="6">
        <f t="shared" si="101"/>
        <v>11.678106636865063</v>
      </c>
      <c r="AY232" s="6">
        <f t="shared" si="101"/>
        <v>11.678106636865063</v>
      </c>
    </row>
    <row r="233" spans="1:51" x14ac:dyDescent="0.25">
      <c r="B233" s="15" t="str">
        <f t="shared" si="88"/>
        <v>Equal % Revenue Increase Quarterly</v>
      </c>
      <c r="C233" s="6">
        <f>C173</f>
        <v>11.678106636865063</v>
      </c>
      <c r="D233" s="6">
        <f>D173</f>
        <v>11.866562514665121</v>
      </c>
      <c r="E233" s="6">
        <f t="shared" ref="E233:AY233" si="102">E173</f>
        <v>12.055018392465179</v>
      </c>
      <c r="F233" s="6">
        <f t="shared" si="102"/>
        <v>12.243474270265239</v>
      </c>
      <c r="G233" s="6">
        <f t="shared" si="102"/>
        <v>12.431930148065295</v>
      </c>
      <c r="H233" s="6">
        <f t="shared" si="102"/>
        <v>12.620386025865352</v>
      </c>
      <c r="I233" s="6">
        <f t="shared" si="102"/>
        <v>12.80884190366541</v>
      </c>
      <c r="J233" s="6">
        <f t="shared" si="102"/>
        <v>12.99729778146547</v>
      </c>
      <c r="K233" s="6">
        <f t="shared" si="102"/>
        <v>13.185753659265528</v>
      </c>
      <c r="L233" s="6">
        <f t="shared" si="102"/>
        <v>13.374209537065587</v>
      </c>
      <c r="M233" s="6">
        <f t="shared" si="102"/>
        <v>13.562665414865643</v>
      </c>
      <c r="N233" s="6">
        <f t="shared" si="102"/>
        <v>13.562665414865643</v>
      </c>
      <c r="O233" s="6">
        <f t="shared" si="102"/>
        <v>13.562665414865643</v>
      </c>
      <c r="P233" s="6">
        <f t="shared" si="102"/>
        <v>13.562665414865643</v>
      </c>
      <c r="Q233" s="6">
        <f t="shared" si="102"/>
        <v>13.562665414865643</v>
      </c>
      <c r="R233" s="6">
        <f t="shared" si="102"/>
        <v>13.562665414865643</v>
      </c>
      <c r="S233" s="6">
        <f t="shared" si="102"/>
        <v>13.562665414865643</v>
      </c>
      <c r="T233" s="6">
        <f t="shared" si="102"/>
        <v>13.562665414865643</v>
      </c>
      <c r="U233" s="6">
        <f t="shared" si="102"/>
        <v>13.562665414865643</v>
      </c>
      <c r="V233" s="6">
        <f t="shared" si="102"/>
        <v>11.678106636865063</v>
      </c>
      <c r="W233" s="6">
        <f t="shared" si="102"/>
        <v>11.678106636865063</v>
      </c>
      <c r="X233" s="6">
        <f t="shared" si="102"/>
        <v>11.678106636865063</v>
      </c>
      <c r="Y233" s="6">
        <f t="shared" si="102"/>
        <v>11.678106636865063</v>
      </c>
      <c r="Z233" s="6">
        <f t="shared" si="102"/>
        <v>11.678106636865063</v>
      </c>
      <c r="AA233" s="6">
        <f t="shared" si="102"/>
        <v>11.678106636865063</v>
      </c>
      <c r="AB233" s="6">
        <f t="shared" si="102"/>
        <v>11.678106636865063</v>
      </c>
      <c r="AC233" s="6">
        <f t="shared" si="102"/>
        <v>11.678106636865063</v>
      </c>
      <c r="AD233" s="6">
        <f t="shared" si="102"/>
        <v>11.678106636865063</v>
      </c>
      <c r="AE233" s="6">
        <f t="shared" si="102"/>
        <v>11.678106636865063</v>
      </c>
      <c r="AF233" s="6">
        <f t="shared" si="102"/>
        <v>11.678106636865063</v>
      </c>
      <c r="AG233" s="6">
        <f t="shared" si="102"/>
        <v>11.678106636865063</v>
      </c>
      <c r="AH233" s="6">
        <f t="shared" si="102"/>
        <v>11.678106636865063</v>
      </c>
      <c r="AI233" s="6">
        <f t="shared" si="102"/>
        <v>11.678106636865063</v>
      </c>
      <c r="AJ233" s="6">
        <f t="shared" si="102"/>
        <v>11.678106636865063</v>
      </c>
      <c r="AK233" s="6">
        <f t="shared" si="102"/>
        <v>11.678106636865063</v>
      </c>
      <c r="AL233" s="6">
        <f t="shared" si="102"/>
        <v>11.678106636865063</v>
      </c>
      <c r="AM233" s="6">
        <f t="shared" si="102"/>
        <v>11.678106636865063</v>
      </c>
      <c r="AN233" s="6">
        <f t="shared" si="102"/>
        <v>11.678106636865063</v>
      </c>
      <c r="AO233" s="6">
        <f t="shared" si="102"/>
        <v>11.678106636865063</v>
      </c>
      <c r="AP233" s="6">
        <f t="shared" si="102"/>
        <v>11.678106636865063</v>
      </c>
      <c r="AQ233" s="6">
        <f t="shared" si="102"/>
        <v>11.678106636865063</v>
      </c>
      <c r="AR233" s="6">
        <f t="shared" si="102"/>
        <v>11.678106636865063</v>
      </c>
      <c r="AS233" s="6">
        <f t="shared" si="102"/>
        <v>11.678106636865063</v>
      </c>
      <c r="AT233" s="6">
        <f t="shared" si="102"/>
        <v>11.678106636865063</v>
      </c>
      <c r="AU233" s="6">
        <f t="shared" si="102"/>
        <v>11.678106636865063</v>
      </c>
      <c r="AV233" s="6">
        <f t="shared" si="102"/>
        <v>11.678106636865063</v>
      </c>
      <c r="AW233" s="6">
        <f t="shared" si="102"/>
        <v>11.678106636865063</v>
      </c>
      <c r="AX233" s="6">
        <f t="shared" si="102"/>
        <v>11.678106636865063</v>
      </c>
      <c r="AY233" s="6">
        <f t="shared" si="102"/>
        <v>11.678106636865063</v>
      </c>
    </row>
    <row r="234" spans="1:51" x14ac:dyDescent="0.25">
      <c r="A234" t="s">
        <v>111</v>
      </c>
      <c r="B234" s="15" t="str">
        <f t="shared" si="88"/>
        <v>Equal % Rate Increase Quarterly</v>
      </c>
      <c r="C234" s="6">
        <f t="shared" ref="C234:AH234" si="103">C208</f>
        <v>10.324262144218761</v>
      </c>
      <c r="D234" s="6">
        <f t="shared" si="103"/>
        <v>10.623153428969164</v>
      </c>
      <c r="E234" s="6">
        <f t="shared" si="103"/>
        <v>10.922044713719565</v>
      </c>
      <c r="F234" s="6">
        <f t="shared" si="103"/>
        <v>11.220935998469965</v>
      </c>
      <c r="G234" s="6">
        <f t="shared" si="103"/>
        <v>11.519827283220371</v>
      </c>
      <c r="H234" s="6">
        <f t="shared" si="103"/>
        <v>11.818718567970775</v>
      </c>
      <c r="I234" s="6">
        <f t="shared" si="103"/>
        <v>12.117609852721174</v>
      </c>
      <c r="J234" s="6">
        <f t="shared" si="103"/>
        <v>12.416501137471577</v>
      </c>
      <c r="K234" s="6">
        <f t="shared" si="103"/>
        <v>12.715392422221978</v>
      </c>
      <c r="L234" s="6">
        <f t="shared" si="103"/>
        <v>13.014283706972385</v>
      </c>
      <c r="M234" s="6">
        <f t="shared" si="103"/>
        <v>13.313174991722782</v>
      </c>
      <c r="N234" s="6">
        <f t="shared" si="103"/>
        <v>13.313174991722784</v>
      </c>
      <c r="O234" s="6">
        <f t="shared" si="103"/>
        <v>13.313174991722784</v>
      </c>
      <c r="P234" s="6">
        <f t="shared" si="103"/>
        <v>13.313174991722784</v>
      </c>
      <c r="Q234" s="6">
        <f t="shared" si="103"/>
        <v>13.313174991722784</v>
      </c>
      <c r="R234" s="6">
        <f t="shared" si="103"/>
        <v>13.313174991722784</v>
      </c>
      <c r="S234" s="6">
        <f t="shared" si="103"/>
        <v>13.313174991722784</v>
      </c>
      <c r="T234" s="6">
        <f t="shared" si="103"/>
        <v>13.313174991722784</v>
      </c>
      <c r="U234" s="6">
        <f t="shared" si="103"/>
        <v>10.324262144218761</v>
      </c>
      <c r="V234" s="6">
        <f t="shared" si="103"/>
        <v>10.324262144218761</v>
      </c>
      <c r="W234" s="6">
        <f t="shared" si="103"/>
        <v>10.324262144218761</v>
      </c>
      <c r="X234" s="6">
        <f t="shared" si="103"/>
        <v>10.324262144218761</v>
      </c>
      <c r="Y234" s="6">
        <f t="shared" si="103"/>
        <v>10.324262144218761</v>
      </c>
      <c r="Z234" s="6">
        <f t="shared" si="103"/>
        <v>10.324262144218761</v>
      </c>
      <c r="AA234" s="6">
        <f t="shared" si="103"/>
        <v>10.324262144218761</v>
      </c>
      <c r="AB234" s="6">
        <f t="shared" si="103"/>
        <v>10.324262144218761</v>
      </c>
      <c r="AC234" s="6">
        <f t="shared" si="103"/>
        <v>10.324262144218761</v>
      </c>
      <c r="AD234" s="6">
        <f t="shared" si="103"/>
        <v>10.324262144218761</v>
      </c>
      <c r="AE234" s="6">
        <f t="shared" si="103"/>
        <v>10.324262144218761</v>
      </c>
      <c r="AF234" s="6">
        <f t="shared" si="103"/>
        <v>10.324262144218761</v>
      </c>
      <c r="AG234" s="6">
        <f t="shared" si="103"/>
        <v>10.324262144218761</v>
      </c>
      <c r="AH234" s="6">
        <f t="shared" si="103"/>
        <v>10.324262144218761</v>
      </c>
      <c r="AI234" s="6">
        <f t="shared" ref="AI234:AY234" si="104">AI208</f>
        <v>10.324262144218761</v>
      </c>
      <c r="AJ234" s="6">
        <f t="shared" si="104"/>
        <v>10.324262144218761</v>
      </c>
      <c r="AK234" s="6">
        <f t="shared" si="104"/>
        <v>10.324262144218761</v>
      </c>
      <c r="AL234" s="6">
        <f t="shared" si="104"/>
        <v>10.324262144218761</v>
      </c>
      <c r="AM234" s="6">
        <f t="shared" si="104"/>
        <v>10.324262144218761</v>
      </c>
      <c r="AN234" s="6">
        <f t="shared" si="104"/>
        <v>10.324262144218761</v>
      </c>
      <c r="AO234" s="6">
        <f t="shared" si="104"/>
        <v>10.324262144218761</v>
      </c>
      <c r="AP234" s="6">
        <f t="shared" si="104"/>
        <v>10.324262144218761</v>
      </c>
      <c r="AQ234" s="6">
        <f t="shared" si="104"/>
        <v>10.324262144218761</v>
      </c>
      <c r="AR234" s="6">
        <f t="shared" si="104"/>
        <v>10.324262144218761</v>
      </c>
      <c r="AS234" s="6">
        <f t="shared" si="104"/>
        <v>10.324262144218761</v>
      </c>
      <c r="AT234" s="6">
        <f t="shared" si="104"/>
        <v>10.324262144218761</v>
      </c>
      <c r="AU234" s="6">
        <f t="shared" si="104"/>
        <v>10.324262144218761</v>
      </c>
      <c r="AV234" s="6">
        <f t="shared" si="104"/>
        <v>10.324262144218761</v>
      </c>
      <c r="AW234" s="6">
        <f t="shared" si="104"/>
        <v>10.324262144218761</v>
      </c>
      <c r="AX234" s="6">
        <f t="shared" si="104"/>
        <v>10.324262144218761</v>
      </c>
      <c r="AY234" s="6">
        <f t="shared" si="104"/>
        <v>10.324262144218761</v>
      </c>
    </row>
    <row r="235" spans="1:51" x14ac:dyDescent="0.25">
      <c r="B235" s="15" t="str">
        <f t="shared" si="88"/>
        <v>Mortgage Style Revenue Increase</v>
      </c>
      <c r="C235" s="6">
        <f>C133</f>
        <v>10.324262144218761</v>
      </c>
      <c r="D235" s="6">
        <f>D133</f>
        <v>12.114453306004084</v>
      </c>
      <c r="E235" s="6">
        <f t="shared" ref="E235:AY235" si="105">E133</f>
        <v>12.114453306004084</v>
      </c>
      <c r="F235" s="6">
        <f t="shared" si="105"/>
        <v>12.114453306004084</v>
      </c>
      <c r="G235" s="6">
        <f t="shared" si="105"/>
        <v>12.114453306004084</v>
      </c>
      <c r="H235" s="6">
        <f t="shared" si="105"/>
        <v>12.114453306004084</v>
      </c>
      <c r="I235" s="6">
        <f t="shared" si="105"/>
        <v>12.114453306004084</v>
      </c>
      <c r="J235" s="6">
        <f t="shared" si="105"/>
        <v>12.114453306004084</v>
      </c>
      <c r="K235" s="6">
        <f t="shared" si="105"/>
        <v>12.114453306004084</v>
      </c>
      <c r="L235" s="6">
        <f t="shared" si="105"/>
        <v>12.114453306004084</v>
      </c>
      <c r="M235" s="6">
        <f t="shared" si="105"/>
        <v>12.114453306004084</v>
      </c>
      <c r="N235" s="6">
        <f t="shared" si="105"/>
        <v>12.114453306004084</v>
      </c>
      <c r="O235" s="6">
        <f t="shared" si="105"/>
        <v>12.114453306004084</v>
      </c>
      <c r="P235" s="6">
        <f t="shared" si="105"/>
        <v>12.114453306004084</v>
      </c>
      <c r="Q235" s="6">
        <f t="shared" si="105"/>
        <v>12.114453306004084</v>
      </c>
      <c r="R235" s="6">
        <f t="shared" si="105"/>
        <v>12.114453306004084</v>
      </c>
      <c r="S235" s="6">
        <f t="shared" si="105"/>
        <v>12.114453306004084</v>
      </c>
      <c r="T235" s="6">
        <f t="shared" si="105"/>
        <v>12.114453306004084</v>
      </c>
      <c r="U235" s="6">
        <f t="shared" si="105"/>
        <v>12.114453306004084</v>
      </c>
      <c r="V235" s="6">
        <f t="shared" si="105"/>
        <v>12.114453306004084</v>
      </c>
      <c r="W235" s="6">
        <f t="shared" si="105"/>
        <v>12.114453306004084</v>
      </c>
      <c r="X235" s="6">
        <f t="shared" si="105"/>
        <v>10.324262144218761</v>
      </c>
      <c r="Y235" s="6">
        <f t="shared" si="105"/>
        <v>10.324262144218761</v>
      </c>
      <c r="Z235" s="6">
        <f t="shared" si="105"/>
        <v>10.324262144218761</v>
      </c>
      <c r="AA235" s="6">
        <f t="shared" si="105"/>
        <v>10.324262144218761</v>
      </c>
      <c r="AB235" s="6">
        <f t="shared" si="105"/>
        <v>10.324262144218761</v>
      </c>
      <c r="AC235" s="6">
        <f t="shared" si="105"/>
        <v>10.324262144218761</v>
      </c>
      <c r="AD235" s="6">
        <f t="shared" si="105"/>
        <v>10.324262144218761</v>
      </c>
      <c r="AE235" s="6">
        <f t="shared" si="105"/>
        <v>10.324262144218761</v>
      </c>
      <c r="AF235" s="6">
        <f t="shared" si="105"/>
        <v>10.324262144218761</v>
      </c>
      <c r="AG235" s="6">
        <f t="shared" si="105"/>
        <v>10.324262144218761</v>
      </c>
      <c r="AH235" s="6">
        <f t="shared" si="105"/>
        <v>10.324262144218761</v>
      </c>
      <c r="AI235" s="6">
        <f t="shared" si="105"/>
        <v>10.324262144218761</v>
      </c>
      <c r="AJ235" s="6">
        <f t="shared" si="105"/>
        <v>10.324262144218761</v>
      </c>
      <c r="AK235" s="6">
        <f t="shared" si="105"/>
        <v>10.324262144218761</v>
      </c>
      <c r="AL235" s="6">
        <f t="shared" si="105"/>
        <v>10.324262144218761</v>
      </c>
      <c r="AM235" s="6">
        <f t="shared" si="105"/>
        <v>10.324262144218761</v>
      </c>
      <c r="AN235" s="6">
        <f t="shared" si="105"/>
        <v>10.324262144218761</v>
      </c>
      <c r="AO235" s="6">
        <f t="shared" si="105"/>
        <v>10.324262144218761</v>
      </c>
      <c r="AP235" s="6">
        <f t="shared" si="105"/>
        <v>10.324262144218761</v>
      </c>
      <c r="AQ235" s="6">
        <f t="shared" si="105"/>
        <v>10.324262144218761</v>
      </c>
      <c r="AR235" s="6">
        <f t="shared" si="105"/>
        <v>10.324262144218761</v>
      </c>
      <c r="AS235" s="6">
        <f t="shared" si="105"/>
        <v>10.324262144218761</v>
      </c>
      <c r="AT235" s="6">
        <f t="shared" si="105"/>
        <v>10.324262144218761</v>
      </c>
      <c r="AU235" s="6">
        <f t="shared" si="105"/>
        <v>10.324262144218761</v>
      </c>
      <c r="AV235" s="6">
        <f t="shared" si="105"/>
        <v>10.324262144218761</v>
      </c>
      <c r="AW235" s="6">
        <f t="shared" si="105"/>
        <v>10.324262144218761</v>
      </c>
      <c r="AX235" s="6">
        <f t="shared" si="105"/>
        <v>10.324262144218761</v>
      </c>
      <c r="AY235" s="6">
        <f t="shared" si="105"/>
        <v>10.324262144218761</v>
      </c>
    </row>
    <row r="236" spans="1:51" x14ac:dyDescent="0.25">
      <c r="B236" s="15" t="str">
        <f t="shared" si="88"/>
        <v>Equal % Revenue Increase Quarterly</v>
      </c>
      <c r="C236" s="6">
        <f>C174</f>
        <v>10.324262144218761</v>
      </c>
      <c r="D236" s="6">
        <f>D174</f>
        <v>10.606945960918848</v>
      </c>
      <c r="E236" s="6">
        <f t="shared" ref="E236:AY236" si="106">E174</f>
        <v>10.889629777618936</v>
      </c>
      <c r="F236" s="6">
        <f t="shared" si="106"/>
        <v>11.172313594319021</v>
      </c>
      <c r="G236" s="6">
        <f t="shared" si="106"/>
        <v>11.454997411019109</v>
      </c>
      <c r="H236" s="6">
        <f t="shared" si="106"/>
        <v>11.737681227719197</v>
      </c>
      <c r="I236" s="6">
        <f t="shared" si="106"/>
        <v>12.020365044419282</v>
      </c>
      <c r="J236" s="6">
        <f t="shared" si="106"/>
        <v>12.303048861119372</v>
      </c>
      <c r="K236" s="6">
        <f t="shared" si="106"/>
        <v>12.585732677819458</v>
      </c>
      <c r="L236" s="6">
        <f t="shared" si="106"/>
        <v>12.868416494519547</v>
      </c>
      <c r="M236" s="6">
        <f t="shared" si="106"/>
        <v>13.151100311219633</v>
      </c>
      <c r="N236" s="6">
        <f t="shared" si="106"/>
        <v>13.151100311219633</v>
      </c>
      <c r="O236" s="6">
        <f t="shared" si="106"/>
        <v>13.151100311219633</v>
      </c>
      <c r="P236" s="6">
        <f t="shared" si="106"/>
        <v>13.151100311219633</v>
      </c>
      <c r="Q236" s="6">
        <f t="shared" si="106"/>
        <v>13.151100311219633</v>
      </c>
      <c r="R236" s="6">
        <f t="shared" si="106"/>
        <v>13.151100311219633</v>
      </c>
      <c r="S236" s="6">
        <f t="shared" si="106"/>
        <v>13.151100311219633</v>
      </c>
      <c r="T236" s="6">
        <f t="shared" si="106"/>
        <v>13.151100311219633</v>
      </c>
      <c r="U236" s="6">
        <f t="shared" si="106"/>
        <v>13.151100311219633</v>
      </c>
      <c r="V236" s="6">
        <f t="shared" si="106"/>
        <v>10.324262144218761</v>
      </c>
      <c r="W236" s="6">
        <f t="shared" si="106"/>
        <v>10.324262144218761</v>
      </c>
      <c r="X236" s="6">
        <f t="shared" si="106"/>
        <v>10.324262144218761</v>
      </c>
      <c r="Y236" s="6">
        <f t="shared" si="106"/>
        <v>10.324262144218761</v>
      </c>
      <c r="Z236" s="6">
        <f t="shared" si="106"/>
        <v>10.324262144218761</v>
      </c>
      <c r="AA236" s="6">
        <f t="shared" si="106"/>
        <v>10.324262144218761</v>
      </c>
      <c r="AB236" s="6">
        <f t="shared" si="106"/>
        <v>10.324262144218761</v>
      </c>
      <c r="AC236" s="6">
        <f t="shared" si="106"/>
        <v>10.324262144218761</v>
      </c>
      <c r="AD236" s="6">
        <f t="shared" si="106"/>
        <v>10.324262144218761</v>
      </c>
      <c r="AE236" s="6">
        <f t="shared" si="106"/>
        <v>10.324262144218761</v>
      </c>
      <c r="AF236" s="6">
        <f t="shared" si="106"/>
        <v>10.324262144218761</v>
      </c>
      <c r="AG236" s="6">
        <f t="shared" si="106"/>
        <v>10.324262144218761</v>
      </c>
      <c r="AH236" s="6">
        <f t="shared" si="106"/>
        <v>10.324262144218761</v>
      </c>
      <c r="AI236" s="6">
        <f t="shared" si="106"/>
        <v>10.324262144218761</v>
      </c>
      <c r="AJ236" s="6">
        <f t="shared" si="106"/>
        <v>10.324262144218761</v>
      </c>
      <c r="AK236" s="6">
        <f t="shared" si="106"/>
        <v>10.324262144218761</v>
      </c>
      <c r="AL236" s="6">
        <f t="shared" si="106"/>
        <v>10.324262144218761</v>
      </c>
      <c r="AM236" s="6">
        <f t="shared" si="106"/>
        <v>10.324262144218761</v>
      </c>
      <c r="AN236" s="6">
        <f t="shared" si="106"/>
        <v>10.324262144218761</v>
      </c>
      <c r="AO236" s="6">
        <f t="shared" si="106"/>
        <v>10.324262144218761</v>
      </c>
      <c r="AP236" s="6">
        <f t="shared" si="106"/>
        <v>10.324262144218761</v>
      </c>
      <c r="AQ236" s="6">
        <f t="shared" si="106"/>
        <v>10.324262144218761</v>
      </c>
      <c r="AR236" s="6">
        <f t="shared" si="106"/>
        <v>10.324262144218761</v>
      </c>
      <c r="AS236" s="6">
        <f t="shared" si="106"/>
        <v>10.324262144218761</v>
      </c>
      <c r="AT236" s="6">
        <f t="shared" si="106"/>
        <v>10.324262144218761</v>
      </c>
      <c r="AU236" s="6">
        <f t="shared" si="106"/>
        <v>10.324262144218761</v>
      </c>
      <c r="AV236" s="6">
        <f t="shared" si="106"/>
        <v>10.324262144218761</v>
      </c>
      <c r="AW236" s="6">
        <f t="shared" si="106"/>
        <v>10.324262144218761</v>
      </c>
      <c r="AX236" s="6">
        <f t="shared" si="106"/>
        <v>10.324262144218761</v>
      </c>
      <c r="AY236" s="6">
        <f t="shared" si="106"/>
        <v>10.324262144218761</v>
      </c>
    </row>
    <row r="237" spans="1:51" x14ac:dyDescent="0.25">
      <c r="A237" t="s">
        <v>112</v>
      </c>
      <c r="B237" s="15" t="str">
        <f t="shared" si="88"/>
        <v>Equal % Rate Increase Quarterly</v>
      </c>
      <c r="C237" s="6">
        <f t="shared" ref="C237:AH237" si="107">C209</f>
        <v>6.1668460710441337</v>
      </c>
      <c r="D237" s="6">
        <f t="shared" si="107"/>
        <v>6.3453785917496939</v>
      </c>
      <c r="E237" s="6">
        <f t="shared" si="107"/>
        <v>6.5239111124552513</v>
      </c>
      <c r="F237" s="6">
        <f t="shared" si="107"/>
        <v>6.7024436331608079</v>
      </c>
      <c r="G237" s="6">
        <f t="shared" si="107"/>
        <v>6.880976153866369</v>
      </c>
      <c r="H237" s="6">
        <f t="shared" si="107"/>
        <v>7.0595086745719282</v>
      </c>
      <c r="I237" s="6">
        <f t="shared" si="107"/>
        <v>7.2380411952774848</v>
      </c>
      <c r="J237" s="6">
        <f t="shared" si="107"/>
        <v>7.4165737159830449</v>
      </c>
      <c r="K237" s="6">
        <f t="shared" si="107"/>
        <v>7.5951062366886024</v>
      </c>
      <c r="L237" s="6">
        <f t="shared" si="107"/>
        <v>7.7736387573941634</v>
      </c>
      <c r="M237" s="6">
        <f t="shared" si="107"/>
        <v>7.9521712780997191</v>
      </c>
      <c r="N237" s="6">
        <f t="shared" si="107"/>
        <v>7.9521712780997209</v>
      </c>
      <c r="O237" s="6">
        <f t="shared" si="107"/>
        <v>7.9521712780997209</v>
      </c>
      <c r="P237" s="6">
        <f t="shared" si="107"/>
        <v>7.9521712780997209</v>
      </c>
      <c r="Q237" s="6">
        <f t="shared" si="107"/>
        <v>7.9521712780997209</v>
      </c>
      <c r="R237" s="6">
        <f t="shared" si="107"/>
        <v>7.9521712780997209</v>
      </c>
      <c r="S237" s="6">
        <f t="shared" si="107"/>
        <v>7.9521712780997209</v>
      </c>
      <c r="T237" s="6">
        <f t="shared" si="107"/>
        <v>7.9521712780997209</v>
      </c>
      <c r="U237" s="6">
        <f t="shared" si="107"/>
        <v>6.1668460710441337</v>
      </c>
      <c r="V237" s="6">
        <f t="shared" si="107"/>
        <v>6.1668460710441337</v>
      </c>
      <c r="W237" s="6">
        <f t="shared" si="107"/>
        <v>6.1668460710441337</v>
      </c>
      <c r="X237" s="6">
        <f t="shared" si="107"/>
        <v>6.1668460710441337</v>
      </c>
      <c r="Y237" s="6">
        <f t="shared" si="107"/>
        <v>6.1668460710441337</v>
      </c>
      <c r="Z237" s="6">
        <f t="shared" si="107"/>
        <v>6.1668460710441337</v>
      </c>
      <c r="AA237" s="6">
        <f t="shared" si="107"/>
        <v>6.1668460710441337</v>
      </c>
      <c r="AB237" s="6">
        <f t="shared" si="107"/>
        <v>6.1668460710441337</v>
      </c>
      <c r="AC237" s="6">
        <f t="shared" si="107"/>
        <v>6.1668460710441337</v>
      </c>
      <c r="AD237" s="6">
        <f t="shared" si="107"/>
        <v>6.1668460710441337</v>
      </c>
      <c r="AE237" s="6">
        <f t="shared" si="107"/>
        <v>6.1668460710441337</v>
      </c>
      <c r="AF237" s="6">
        <f t="shared" si="107"/>
        <v>6.1668460710441337</v>
      </c>
      <c r="AG237" s="6">
        <f t="shared" si="107"/>
        <v>6.1668460710441337</v>
      </c>
      <c r="AH237" s="6">
        <f t="shared" si="107"/>
        <v>6.1668460710441337</v>
      </c>
      <c r="AI237" s="6">
        <f t="shared" ref="AI237:AY237" si="108">AI209</f>
        <v>6.1668460710441337</v>
      </c>
      <c r="AJ237" s="6">
        <f t="shared" si="108"/>
        <v>6.1668460710441337</v>
      </c>
      <c r="AK237" s="6">
        <f t="shared" si="108"/>
        <v>6.1668460710441337</v>
      </c>
      <c r="AL237" s="6">
        <f t="shared" si="108"/>
        <v>6.1668460710441337</v>
      </c>
      <c r="AM237" s="6">
        <f t="shared" si="108"/>
        <v>6.1668460710441337</v>
      </c>
      <c r="AN237" s="6">
        <f t="shared" si="108"/>
        <v>6.1668460710441337</v>
      </c>
      <c r="AO237" s="6">
        <f t="shared" si="108"/>
        <v>6.1668460710441337</v>
      </c>
      <c r="AP237" s="6">
        <f t="shared" si="108"/>
        <v>6.1668460710441337</v>
      </c>
      <c r="AQ237" s="6">
        <f t="shared" si="108"/>
        <v>6.1668460710441337</v>
      </c>
      <c r="AR237" s="6">
        <f t="shared" si="108"/>
        <v>6.1668460710441337</v>
      </c>
      <c r="AS237" s="6">
        <f t="shared" si="108"/>
        <v>6.1668460710441337</v>
      </c>
      <c r="AT237" s="6">
        <f t="shared" si="108"/>
        <v>6.1668460710441337</v>
      </c>
      <c r="AU237" s="6">
        <f t="shared" si="108"/>
        <v>6.1668460710441337</v>
      </c>
      <c r="AV237" s="6">
        <f t="shared" si="108"/>
        <v>6.1668460710441337</v>
      </c>
      <c r="AW237" s="6">
        <f t="shared" si="108"/>
        <v>6.1668460710441337</v>
      </c>
      <c r="AX237" s="6">
        <f t="shared" si="108"/>
        <v>6.1668460710441337</v>
      </c>
      <c r="AY237" s="6">
        <f t="shared" si="108"/>
        <v>6.1668460710441337</v>
      </c>
    </row>
    <row r="238" spans="1:51" x14ac:dyDescent="0.25">
      <c r="B238" s="15" t="str">
        <f t="shared" si="88"/>
        <v>Mortgage Style Revenue Increase</v>
      </c>
      <c r="C238" s="6">
        <f>C134</f>
        <v>6.1668460710441337</v>
      </c>
      <c r="D238" s="6">
        <f>D134</f>
        <v>7.9570372328294559</v>
      </c>
      <c r="E238" s="6">
        <f t="shared" ref="E238:AY238" si="109">E134</f>
        <v>7.9570372328294559</v>
      </c>
      <c r="F238" s="6">
        <f t="shared" si="109"/>
        <v>7.9570372328294559</v>
      </c>
      <c r="G238" s="6">
        <f t="shared" si="109"/>
        <v>7.9570372328294559</v>
      </c>
      <c r="H238" s="6">
        <f t="shared" si="109"/>
        <v>7.9570372328294559</v>
      </c>
      <c r="I238" s="6">
        <f t="shared" si="109"/>
        <v>7.9570372328294559</v>
      </c>
      <c r="J238" s="6">
        <f t="shared" si="109"/>
        <v>7.9570372328294559</v>
      </c>
      <c r="K238" s="6">
        <f t="shared" si="109"/>
        <v>7.9570372328294559</v>
      </c>
      <c r="L238" s="6">
        <f t="shared" si="109"/>
        <v>7.9570372328294559</v>
      </c>
      <c r="M238" s="6">
        <f t="shared" si="109"/>
        <v>7.9570372328294559</v>
      </c>
      <c r="N238" s="6">
        <f t="shared" si="109"/>
        <v>7.9570372328294559</v>
      </c>
      <c r="O238" s="6">
        <f t="shared" si="109"/>
        <v>7.9570372328294559</v>
      </c>
      <c r="P238" s="6">
        <f t="shared" si="109"/>
        <v>7.9570372328294559</v>
      </c>
      <c r="Q238" s="6">
        <f t="shared" si="109"/>
        <v>7.9570372328294559</v>
      </c>
      <c r="R238" s="6">
        <f t="shared" si="109"/>
        <v>7.9570372328294559</v>
      </c>
      <c r="S238" s="6">
        <f t="shared" si="109"/>
        <v>7.9570372328294559</v>
      </c>
      <c r="T238" s="6">
        <f t="shared" si="109"/>
        <v>7.9570372328294559</v>
      </c>
      <c r="U238" s="6">
        <f t="shared" si="109"/>
        <v>7.9570372328294559</v>
      </c>
      <c r="V238" s="6">
        <f t="shared" si="109"/>
        <v>7.9570372328294559</v>
      </c>
      <c r="W238" s="6">
        <f t="shared" si="109"/>
        <v>7.9570372328294559</v>
      </c>
      <c r="X238" s="6">
        <f t="shared" si="109"/>
        <v>6.1668460710441337</v>
      </c>
      <c r="Y238" s="6">
        <f t="shared" si="109"/>
        <v>6.1668460710441337</v>
      </c>
      <c r="Z238" s="6">
        <f t="shared" si="109"/>
        <v>6.1668460710441337</v>
      </c>
      <c r="AA238" s="6">
        <f t="shared" si="109"/>
        <v>6.1668460710441337</v>
      </c>
      <c r="AB238" s="6">
        <f t="shared" si="109"/>
        <v>6.1668460710441337</v>
      </c>
      <c r="AC238" s="6">
        <f t="shared" si="109"/>
        <v>6.1668460710441337</v>
      </c>
      <c r="AD238" s="6">
        <f t="shared" si="109"/>
        <v>6.1668460710441337</v>
      </c>
      <c r="AE238" s="6">
        <f t="shared" si="109"/>
        <v>6.1668460710441337</v>
      </c>
      <c r="AF238" s="6">
        <f t="shared" si="109"/>
        <v>6.1668460710441337</v>
      </c>
      <c r="AG238" s="6">
        <f t="shared" si="109"/>
        <v>6.1668460710441337</v>
      </c>
      <c r="AH238" s="6">
        <f t="shared" si="109"/>
        <v>6.1668460710441337</v>
      </c>
      <c r="AI238" s="6">
        <f t="shared" si="109"/>
        <v>6.1668460710441337</v>
      </c>
      <c r="AJ238" s="6">
        <f t="shared" si="109"/>
        <v>6.1668460710441337</v>
      </c>
      <c r="AK238" s="6">
        <f t="shared" si="109"/>
        <v>6.1668460710441337</v>
      </c>
      <c r="AL238" s="6">
        <f t="shared" si="109"/>
        <v>6.1668460710441337</v>
      </c>
      <c r="AM238" s="6">
        <f t="shared" si="109"/>
        <v>6.1668460710441337</v>
      </c>
      <c r="AN238" s="6">
        <f t="shared" si="109"/>
        <v>6.1668460710441337</v>
      </c>
      <c r="AO238" s="6">
        <f t="shared" si="109"/>
        <v>6.1668460710441337</v>
      </c>
      <c r="AP238" s="6">
        <f t="shared" si="109"/>
        <v>6.1668460710441337</v>
      </c>
      <c r="AQ238" s="6">
        <f t="shared" si="109"/>
        <v>6.1668460710441337</v>
      </c>
      <c r="AR238" s="6">
        <f t="shared" si="109"/>
        <v>6.1668460710441337</v>
      </c>
      <c r="AS238" s="6">
        <f t="shared" si="109"/>
        <v>6.1668460710441337</v>
      </c>
      <c r="AT238" s="6">
        <f t="shared" si="109"/>
        <v>6.1668460710441337</v>
      </c>
      <c r="AU238" s="6">
        <f t="shared" si="109"/>
        <v>6.1668460710441337</v>
      </c>
      <c r="AV238" s="6">
        <f t="shared" si="109"/>
        <v>6.1668460710441337</v>
      </c>
      <c r="AW238" s="6">
        <f t="shared" si="109"/>
        <v>6.1668460710441337</v>
      </c>
      <c r="AX238" s="6">
        <f t="shared" si="109"/>
        <v>6.1668460710441337</v>
      </c>
      <c r="AY238" s="6">
        <f t="shared" si="109"/>
        <v>6.1668460710441337</v>
      </c>
    </row>
    <row r="239" spans="1:51" x14ac:dyDescent="0.25">
      <c r="B239" s="15" t="str">
        <f t="shared" si="88"/>
        <v>Equal % Revenue Increase Quarterly</v>
      </c>
      <c r="C239" s="6">
        <f>C175</f>
        <v>6.1668460710441337</v>
      </c>
      <c r="D239" s="6">
        <f>D175</f>
        <v>6.4495298877442213</v>
      </c>
      <c r="E239" s="6">
        <f t="shared" ref="E239:AY239" si="110">E175</f>
        <v>6.732213704444308</v>
      </c>
      <c r="F239" s="6">
        <f t="shared" si="110"/>
        <v>7.0148975211443947</v>
      </c>
      <c r="G239" s="6">
        <f t="shared" si="110"/>
        <v>7.2975813378444814</v>
      </c>
      <c r="H239" s="6">
        <f t="shared" si="110"/>
        <v>7.5802651545445698</v>
      </c>
      <c r="I239" s="6">
        <f t="shared" si="110"/>
        <v>7.8629489712446574</v>
      </c>
      <c r="J239" s="6">
        <f t="shared" si="110"/>
        <v>8.1456327879447432</v>
      </c>
      <c r="K239" s="6">
        <f t="shared" si="110"/>
        <v>8.428316604644829</v>
      </c>
      <c r="L239" s="6">
        <f t="shared" si="110"/>
        <v>8.7110004213449184</v>
      </c>
      <c r="M239" s="6">
        <f t="shared" si="110"/>
        <v>8.9936842380450042</v>
      </c>
      <c r="N239" s="6">
        <f t="shared" si="110"/>
        <v>8.9936842380450059</v>
      </c>
      <c r="O239" s="6">
        <f t="shared" si="110"/>
        <v>8.9936842380450059</v>
      </c>
      <c r="P239" s="6">
        <f t="shared" si="110"/>
        <v>8.9936842380450059</v>
      </c>
      <c r="Q239" s="6">
        <f t="shared" si="110"/>
        <v>8.9936842380450059</v>
      </c>
      <c r="R239" s="6">
        <f t="shared" si="110"/>
        <v>8.9936842380450059</v>
      </c>
      <c r="S239" s="6">
        <f t="shared" si="110"/>
        <v>8.9936842380450059</v>
      </c>
      <c r="T239" s="6">
        <f t="shared" si="110"/>
        <v>8.9936842380450059</v>
      </c>
      <c r="U239" s="6">
        <f t="shared" si="110"/>
        <v>8.9936842380450059</v>
      </c>
      <c r="V239" s="6">
        <f t="shared" si="110"/>
        <v>6.1668460710441337</v>
      </c>
      <c r="W239" s="6">
        <f t="shared" si="110"/>
        <v>6.1668460710441337</v>
      </c>
      <c r="X239" s="6">
        <f t="shared" si="110"/>
        <v>6.1668460710441337</v>
      </c>
      <c r="Y239" s="6">
        <f t="shared" si="110"/>
        <v>6.1668460710441337</v>
      </c>
      <c r="Z239" s="6">
        <f t="shared" si="110"/>
        <v>6.1668460710441337</v>
      </c>
      <c r="AA239" s="6">
        <f t="shared" si="110"/>
        <v>6.1668460710441337</v>
      </c>
      <c r="AB239" s="6">
        <f t="shared" si="110"/>
        <v>6.1668460710441337</v>
      </c>
      <c r="AC239" s="6">
        <f t="shared" si="110"/>
        <v>6.1668460710441337</v>
      </c>
      <c r="AD239" s="6">
        <f t="shared" si="110"/>
        <v>6.1668460710441337</v>
      </c>
      <c r="AE239" s="6">
        <f t="shared" si="110"/>
        <v>6.1668460710441337</v>
      </c>
      <c r="AF239" s="6">
        <f t="shared" si="110"/>
        <v>6.1668460710441337</v>
      </c>
      <c r="AG239" s="6">
        <f t="shared" si="110"/>
        <v>6.1668460710441337</v>
      </c>
      <c r="AH239" s="6">
        <f t="shared" si="110"/>
        <v>6.1668460710441337</v>
      </c>
      <c r="AI239" s="6">
        <f t="shared" si="110"/>
        <v>6.1668460710441337</v>
      </c>
      <c r="AJ239" s="6">
        <f t="shared" si="110"/>
        <v>6.1668460710441337</v>
      </c>
      <c r="AK239" s="6">
        <f t="shared" si="110"/>
        <v>6.1668460710441337</v>
      </c>
      <c r="AL239" s="6">
        <f t="shared" si="110"/>
        <v>6.1668460710441337</v>
      </c>
      <c r="AM239" s="6">
        <f t="shared" si="110"/>
        <v>6.1668460710441337</v>
      </c>
      <c r="AN239" s="6">
        <f t="shared" si="110"/>
        <v>6.1668460710441337</v>
      </c>
      <c r="AO239" s="6">
        <f t="shared" si="110"/>
        <v>6.1668460710441337</v>
      </c>
      <c r="AP239" s="6">
        <f t="shared" si="110"/>
        <v>6.1668460710441337</v>
      </c>
      <c r="AQ239" s="6">
        <f t="shared" si="110"/>
        <v>6.1668460710441337</v>
      </c>
      <c r="AR239" s="6">
        <f t="shared" si="110"/>
        <v>6.1668460710441337</v>
      </c>
      <c r="AS239" s="6">
        <f t="shared" si="110"/>
        <v>6.1668460710441337</v>
      </c>
      <c r="AT239" s="6">
        <f t="shared" si="110"/>
        <v>6.1668460710441337</v>
      </c>
      <c r="AU239" s="6">
        <f t="shared" si="110"/>
        <v>6.1668460710441337</v>
      </c>
      <c r="AV239" s="6">
        <f t="shared" si="110"/>
        <v>6.1668460710441337</v>
      </c>
      <c r="AW239" s="6">
        <f t="shared" si="110"/>
        <v>6.1668460710441337</v>
      </c>
      <c r="AX239" s="6">
        <f t="shared" si="110"/>
        <v>6.1668460710441337</v>
      </c>
      <c r="AY239" s="6">
        <f t="shared" si="110"/>
        <v>6.1668460710441337</v>
      </c>
    </row>
    <row r="241" spans="1:51" x14ac:dyDescent="0.25">
      <c r="A241" t="s">
        <v>139</v>
      </c>
      <c r="B241" t="s">
        <v>33</v>
      </c>
      <c r="C241" s="6">
        <f>C233</f>
        <v>11.678106636865063</v>
      </c>
      <c r="D241" s="6">
        <f t="shared" ref="D241:AY241" si="111">D233</f>
        <v>11.866562514665121</v>
      </c>
      <c r="E241" s="6">
        <f t="shared" si="111"/>
        <v>12.055018392465179</v>
      </c>
      <c r="F241" s="6">
        <f t="shared" si="111"/>
        <v>12.243474270265239</v>
      </c>
      <c r="G241" s="6">
        <f t="shared" si="111"/>
        <v>12.431930148065295</v>
      </c>
      <c r="H241" s="6">
        <f t="shared" si="111"/>
        <v>12.620386025865352</v>
      </c>
      <c r="I241" s="6">
        <f t="shared" si="111"/>
        <v>12.80884190366541</v>
      </c>
      <c r="J241" s="6">
        <f t="shared" si="111"/>
        <v>12.99729778146547</v>
      </c>
      <c r="K241" s="6">
        <f t="shared" si="111"/>
        <v>13.185753659265528</v>
      </c>
      <c r="L241" s="6">
        <f t="shared" si="111"/>
        <v>13.374209537065587</v>
      </c>
      <c r="M241" s="6">
        <f t="shared" si="111"/>
        <v>13.562665414865643</v>
      </c>
      <c r="N241" s="6">
        <f t="shared" si="111"/>
        <v>13.562665414865643</v>
      </c>
      <c r="O241" s="6">
        <f t="shared" si="111"/>
        <v>13.562665414865643</v>
      </c>
      <c r="P241" s="6">
        <f t="shared" si="111"/>
        <v>13.562665414865643</v>
      </c>
      <c r="Q241" s="6">
        <f t="shared" si="111"/>
        <v>13.562665414865643</v>
      </c>
      <c r="R241" s="6">
        <f t="shared" si="111"/>
        <v>13.562665414865643</v>
      </c>
      <c r="S241" s="6">
        <f t="shared" si="111"/>
        <v>13.562665414865643</v>
      </c>
      <c r="T241" s="6">
        <f t="shared" si="111"/>
        <v>13.562665414865643</v>
      </c>
      <c r="U241" s="6">
        <f t="shared" si="111"/>
        <v>13.562665414865643</v>
      </c>
      <c r="V241" s="6">
        <f t="shared" si="111"/>
        <v>11.678106636865063</v>
      </c>
      <c r="W241" s="6">
        <f t="shared" si="111"/>
        <v>11.678106636865063</v>
      </c>
      <c r="X241" s="6">
        <f t="shared" si="111"/>
        <v>11.678106636865063</v>
      </c>
      <c r="Y241" s="6">
        <f t="shared" si="111"/>
        <v>11.678106636865063</v>
      </c>
      <c r="Z241" s="6">
        <f t="shared" si="111"/>
        <v>11.678106636865063</v>
      </c>
      <c r="AA241" s="6">
        <f t="shared" si="111"/>
        <v>11.678106636865063</v>
      </c>
      <c r="AB241" s="6">
        <f t="shared" si="111"/>
        <v>11.678106636865063</v>
      </c>
      <c r="AC241" s="6">
        <f t="shared" si="111"/>
        <v>11.678106636865063</v>
      </c>
      <c r="AD241" s="6">
        <f t="shared" si="111"/>
        <v>11.678106636865063</v>
      </c>
      <c r="AE241" s="6">
        <f t="shared" si="111"/>
        <v>11.678106636865063</v>
      </c>
      <c r="AF241" s="6">
        <f t="shared" si="111"/>
        <v>11.678106636865063</v>
      </c>
      <c r="AG241" s="6">
        <f t="shared" si="111"/>
        <v>11.678106636865063</v>
      </c>
      <c r="AH241" s="6">
        <f t="shared" si="111"/>
        <v>11.678106636865063</v>
      </c>
      <c r="AI241" s="6">
        <f t="shared" si="111"/>
        <v>11.678106636865063</v>
      </c>
      <c r="AJ241" s="6">
        <f t="shared" si="111"/>
        <v>11.678106636865063</v>
      </c>
      <c r="AK241" s="6">
        <f t="shared" si="111"/>
        <v>11.678106636865063</v>
      </c>
      <c r="AL241" s="6">
        <f t="shared" si="111"/>
        <v>11.678106636865063</v>
      </c>
      <c r="AM241" s="6">
        <f t="shared" si="111"/>
        <v>11.678106636865063</v>
      </c>
      <c r="AN241" s="6">
        <f t="shared" si="111"/>
        <v>11.678106636865063</v>
      </c>
      <c r="AO241" s="6">
        <f t="shared" si="111"/>
        <v>11.678106636865063</v>
      </c>
      <c r="AP241" s="6">
        <f t="shared" si="111"/>
        <v>11.678106636865063</v>
      </c>
      <c r="AQ241" s="6">
        <f t="shared" si="111"/>
        <v>11.678106636865063</v>
      </c>
      <c r="AR241" s="6">
        <f t="shared" si="111"/>
        <v>11.678106636865063</v>
      </c>
      <c r="AS241" s="6">
        <f t="shared" si="111"/>
        <v>11.678106636865063</v>
      </c>
      <c r="AT241" s="6">
        <f t="shared" si="111"/>
        <v>11.678106636865063</v>
      </c>
      <c r="AU241" s="6">
        <f t="shared" si="111"/>
        <v>11.678106636865063</v>
      </c>
      <c r="AV241" s="6">
        <f t="shared" si="111"/>
        <v>11.678106636865063</v>
      </c>
      <c r="AW241" s="6">
        <f t="shared" si="111"/>
        <v>11.678106636865063</v>
      </c>
      <c r="AX241" s="6">
        <f t="shared" si="111"/>
        <v>11.678106636865063</v>
      </c>
      <c r="AY241" s="6">
        <f t="shared" si="111"/>
        <v>11.678106636865063</v>
      </c>
    </row>
    <row r="242" spans="1:51" x14ac:dyDescent="0.25">
      <c r="B242" t="s">
        <v>55</v>
      </c>
      <c r="C242" s="6">
        <f>C236</f>
        <v>10.324262144218761</v>
      </c>
      <c r="D242" s="6">
        <f t="shared" ref="D242:AY242" si="112">D236</f>
        <v>10.606945960918848</v>
      </c>
      <c r="E242" s="6">
        <f t="shared" si="112"/>
        <v>10.889629777618936</v>
      </c>
      <c r="F242" s="6">
        <f t="shared" si="112"/>
        <v>11.172313594319021</v>
      </c>
      <c r="G242" s="6">
        <f t="shared" si="112"/>
        <v>11.454997411019109</v>
      </c>
      <c r="H242" s="6">
        <f t="shared" si="112"/>
        <v>11.737681227719197</v>
      </c>
      <c r="I242" s="6">
        <f t="shared" si="112"/>
        <v>12.020365044419282</v>
      </c>
      <c r="J242" s="6">
        <f t="shared" si="112"/>
        <v>12.303048861119372</v>
      </c>
      <c r="K242" s="6">
        <f t="shared" si="112"/>
        <v>12.585732677819458</v>
      </c>
      <c r="L242" s="6">
        <f t="shared" si="112"/>
        <v>12.868416494519547</v>
      </c>
      <c r="M242" s="6">
        <f t="shared" si="112"/>
        <v>13.151100311219633</v>
      </c>
      <c r="N242" s="6">
        <f t="shared" si="112"/>
        <v>13.151100311219633</v>
      </c>
      <c r="O242" s="6">
        <f t="shared" si="112"/>
        <v>13.151100311219633</v>
      </c>
      <c r="P242" s="6">
        <f t="shared" si="112"/>
        <v>13.151100311219633</v>
      </c>
      <c r="Q242" s="6">
        <f t="shared" si="112"/>
        <v>13.151100311219633</v>
      </c>
      <c r="R242" s="6">
        <f t="shared" si="112"/>
        <v>13.151100311219633</v>
      </c>
      <c r="S242" s="6">
        <f t="shared" si="112"/>
        <v>13.151100311219633</v>
      </c>
      <c r="T242" s="6">
        <f t="shared" si="112"/>
        <v>13.151100311219633</v>
      </c>
      <c r="U242" s="6">
        <f t="shared" si="112"/>
        <v>13.151100311219633</v>
      </c>
      <c r="V242" s="6">
        <f t="shared" si="112"/>
        <v>10.324262144218761</v>
      </c>
      <c r="W242" s="6">
        <f t="shared" si="112"/>
        <v>10.324262144218761</v>
      </c>
      <c r="X242" s="6">
        <f t="shared" si="112"/>
        <v>10.324262144218761</v>
      </c>
      <c r="Y242" s="6">
        <f t="shared" si="112"/>
        <v>10.324262144218761</v>
      </c>
      <c r="Z242" s="6">
        <f t="shared" si="112"/>
        <v>10.324262144218761</v>
      </c>
      <c r="AA242" s="6">
        <f t="shared" si="112"/>
        <v>10.324262144218761</v>
      </c>
      <c r="AB242" s="6">
        <f t="shared" si="112"/>
        <v>10.324262144218761</v>
      </c>
      <c r="AC242" s="6">
        <f t="shared" si="112"/>
        <v>10.324262144218761</v>
      </c>
      <c r="AD242" s="6">
        <f t="shared" si="112"/>
        <v>10.324262144218761</v>
      </c>
      <c r="AE242" s="6">
        <f t="shared" si="112"/>
        <v>10.324262144218761</v>
      </c>
      <c r="AF242" s="6">
        <f t="shared" si="112"/>
        <v>10.324262144218761</v>
      </c>
      <c r="AG242" s="6">
        <f t="shared" si="112"/>
        <v>10.324262144218761</v>
      </c>
      <c r="AH242" s="6">
        <f t="shared" si="112"/>
        <v>10.324262144218761</v>
      </c>
      <c r="AI242" s="6">
        <f t="shared" si="112"/>
        <v>10.324262144218761</v>
      </c>
      <c r="AJ242" s="6">
        <f t="shared" si="112"/>
        <v>10.324262144218761</v>
      </c>
      <c r="AK242" s="6">
        <f t="shared" si="112"/>
        <v>10.324262144218761</v>
      </c>
      <c r="AL242" s="6">
        <f t="shared" si="112"/>
        <v>10.324262144218761</v>
      </c>
      <c r="AM242" s="6">
        <f t="shared" si="112"/>
        <v>10.324262144218761</v>
      </c>
      <c r="AN242" s="6">
        <f t="shared" si="112"/>
        <v>10.324262144218761</v>
      </c>
      <c r="AO242" s="6">
        <f t="shared" si="112"/>
        <v>10.324262144218761</v>
      </c>
      <c r="AP242" s="6">
        <f t="shared" si="112"/>
        <v>10.324262144218761</v>
      </c>
      <c r="AQ242" s="6">
        <f t="shared" si="112"/>
        <v>10.324262144218761</v>
      </c>
      <c r="AR242" s="6">
        <f t="shared" si="112"/>
        <v>10.324262144218761</v>
      </c>
      <c r="AS242" s="6">
        <f t="shared" si="112"/>
        <v>10.324262144218761</v>
      </c>
      <c r="AT242" s="6">
        <f t="shared" si="112"/>
        <v>10.324262144218761</v>
      </c>
      <c r="AU242" s="6">
        <f t="shared" si="112"/>
        <v>10.324262144218761</v>
      </c>
      <c r="AV242" s="6">
        <f t="shared" si="112"/>
        <v>10.324262144218761</v>
      </c>
      <c r="AW242" s="6">
        <f t="shared" si="112"/>
        <v>10.324262144218761</v>
      </c>
      <c r="AX242" s="6">
        <f t="shared" si="112"/>
        <v>10.324262144218761</v>
      </c>
      <c r="AY242" s="6">
        <f t="shared" si="112"/>
        <v>10.324262144218761</v>
      </c>
    </row>
    <row r="243" spans="1:51" x14ac:dyDescent="0.25">
      <c r="B243" t="s">
        <v>56</v>
      </c>
      <c r="C243" s="6">
        <f>C239</f>
        <v>6.1668460710441337</v>
      </c>
      <c r="D243" s="6">
        <f t="shared" ref="D243:AY243" si="113">D239</f>
        <v>6.4495298877442213</v>
      </c>
      <c r="E243" s="6">
        <f t="shared" si="113"/>
        <v>6.732213704444308</v>
      </c>
      <c r="F243" s="6">
        <f t="shared" si="113"/>
        <v>7.0148975211443947</v>
      </c>
      <c r="G243" s="6">
        <f t="shared" si="113"/>
        <v>7.2975813378444814</v>
      </c>
      <c r="H243" s="6">
        <f t="shared" si="113"/>
        <v>7.5802651545445698</v>
      </c>
      <c r="I243" s="6">
        <f t="shared" si="113"/>
        <v>7.8629489712446574</v>
      </c>
      <c r="J243" s="6">
        <f t="shared" si="113"/>
        <v>8.1456327879447432</v>
      </c>
      <c r="K243" s="6">
        <f t="shared" si="113"/>
        <v>8.428316604644829</v>
      </c>
      <c r="L243" s="6">
        <f t="shared" si="113"/>
        <v>8.7110004213449184</v>
      </c>
      <c r="M243" s="6">
        <f t="shared" si="113"/>
        <v>8.9936842380450042</v>
      </c>
      <c r="N243" s="6">
        <f t="shared" si="113"/>
        <v>8.9936842380450059</v>
      </c>
      <c r="O243" s="6">
        <f t="shared" si="113"/>
        <v>8.9936842380450059</v>
      </c>
      <c r="P243" s="6">
        <f t="shared" si="113"/>
        <v>8.9936842380450059</v>
      </c>
      <c r="Q243" s="6">
        <f t="shared" si="113"/>
        <v>8.9936842380450059</v>
      </c>
      <c r="R243" s="6">
        <f t="shared" si="113"/>
        <v>8.9936842380450059</v>
      </c>
      <c r="S243" s="6">
        <f t="shared" si="113"/>
        <v>8.9936842380450059</v>
      </c>
      <c r="T243" s="6">
        <f t="shared" si="113"/>
        <v>8.9936842380450059</v>
      </c>
      <c r="U243" s="6">
        <f t="shared" si="113"/>
        <v>8.9936842380450059</v>
      </c>
      <c r="V243" s="6">
        <f t="shared" si="113"/>
        <v>6.1668460710441337</v>
      </c>
      <c r="W243" s="6">
        <f t="shared" si="113"/>
        <v>6.1668460710441337</v>
      </c>
      <c r="X243" s="6">
        <f t="shared" si="113"/>
        <v>6.1668460710441337</v>
      </c>
      <c r="Y243" s="6">
        <f t="shared" si="113"/>
        <v>6.1668460710441337</v>
      </c>
      <c r="Z243" s="6">
        <f t="shared" si="113"/>
        <v>6.1668460710441337</v>
      </c>
      <c r="AA243" s="6">
        <f t="shared" si="113"/>
        <v>6.1668460710441337</v>
      </c>
      <c r="AB243" s="6">
        <f t="shared" si="113"/>
        <v>6.1668460710441337</v>
      </c>
      <c r="AC243" s="6">
        <f t="shared" si="113"/>
        <v>6.1668460710441337</v>
      </c>
      <c r="AD243" s="6">
        <f t="shared" si="113"/>
        <v>6.1668460710441337</v>
      </c>
      <c r="AE243" s="6">
        <f t="shared" si="113"/>
        <v>6.1668460710441337</v>
      </c>
      <c r="AF243" s="6">
        <f t="shared" si="113"/>
        <v>6.1668460710441337</v>
      </c>
      <c r="AG243" s="6">
        <f t="shared" si="113"/>
        <v>6.1668460710441337</v>
      </c>
      <c r="AH243" s="6">
        <f t="shared" si="113"/>
        <v>6.1668460710441337</v>
      </c>
      <c r="AI243" s="6">
        <f t="shared" si="113"/>
        <v>6.1668460710441337</v>
      </c>
      <c r="AJ243" s="6">
        <f t="shared" si="113"/>
        <v>6.1668460710441337</v>
      </c>
      <c r="AK243" s="6">
        <f t="shared" si="113"/>
        <v>6.1668460710441337</v>
      </c>
      <c r="AL243" s="6">
        <f t="shared" si="113"/>
        <v>6.1668460710441337</v>
      </c>
      <c r="AM243" s="6">
        <f t="shared" si="113"/>
        <v>6.1668460710441337</v>
      </c>
      <c r="AN243" s="6">
        <f t="shared" si="113"/>
        <v>6.1668460710441337</v>
      </c>
      <c r="AO243" s="6">
        <f t="shared" si="113"/>
        <v>6.1668460710441337</v>
      </c>
      <c r="AP243" s="6">
        <f t="shared" si="113"/>
        <v>6.1668460710441337</v>
      </c>
      <c r="AQ243" s="6">
        <f t="shared" si="113"/>
        <v>6.1668460710441337</v>
      </c>
      <c r="AR243" s="6">
        <f t="shared" si="113"/>
        <v>6.1668460710441337</v>
      </c>
      <c r="AS243" s="6">
        <f t="shared" si="113"/>
        <v>6.1668460710441337</v>
      </c>
      <c r="AT243" s="6">
        <f t="shared" si="113"/>
        <v>6.1668460710441337</v>
      </c>
      <c r="AU243" s="6">
        <f t="shared" si="113"/>
        <v>6.1668460710441337</v>
      </c>
      <c r="AV243" s="6">
        <f t="shared" si="113"/>
        <v>6.1668460710441337</v>
      </c>
      <c r="AW243" s="6">
        <f t="shared" si="113"/>
        <v>6.1668460710441337</v>
      </c>
      <c r="AX243" s="6">
        <f t="shared" si="113"/>
        <v>6.1668460710441337</v>
      </c>
      <c r="AY243" s="6">
        <f t="shared" si="113"/>
        <v>6.1668460710441337</v>
      </c>
    </row>
    <row r="244" spans="1:51" x14ac:dyDescent="0.25">
      <c r="B244" t="s">
        <v>17</v>
      </c>
      <c r="C244" s="6">
        <f>C177</f>
        <v>9.9877571626908992</v>
      </c>
      <c r="D244" s="6">
        <f t="shared" ref="D244:AY244" si="114">D177</f>
        <v>10.237451091758173</v>
      </c>
      <c r="E244" s="6">
        <f t="shared" si="114"/>
        <v>10.487145020825444</v>
      </c>
      <c r="F244" s="6">
        <f t="shared" si="114"/>
        <v>10.736838949892716</v>
      </c>
      <c r="G244" s="6">
        <f t="shared" si="114"/>
        <v>10.986532878959991</v>
      </c>
      <c r="H244" s="6">
        <f t="shared" si="114"/>
        <v>11.236226808027263</v>
      </c>
      <c r="I244" s="6">
        <f t="shared" si="114"/>
        <v>11.485920737094535</v>
      </c>
      <c r="J244" s="6">
        <f t="shared" si="114"/>
        <v>11.735614666161807</v>
      </c>
      <c r="K244" s="6">
        <f t="shared" si="114"/>
        <v>11.985308595229078</v>
      </c>
      <c r="L244" s="6">
        <f t="shared" si="114"/>
        <v>12.235002524296354</v>
      </c>
      <c r="M244" s="6">
        <f t="shared" si="114"/>
        <v>12.484696453363622</v>
      </c>
      <c r="N244" s="6">
        <f t="shared" si="114"/>
        <v>12.484696453363625</v>
      </c>
      <c r="O244" s="6">
        <f t="shared" si="114"/>
        <v>12.484696453363625</v>
      </c>
      <c r="P244" s="6">
        <f t="shared" si="114"/>
        <v>12.484696453363625</v>
      </c>
      <c r="Q244" s="6">
        <f t="shared" si="114"/>
        <v>12.484696453363625</v>
      </c>
      <c r="R244" s="6">
        <f t="shared" si="114"/>
        <v>12.484696453363625</v>
      </c>
      <c r="S244" s="6">
        <f t="shared" si="114"/>
        <v>12.484696453363625</v>
      </c>
      <c r="T244" s="6">
        <f t="shared" si="114"/>
        <v>12.484696453363625</v>
      </c>
      <c r="U244" s="6">
        <f t="shared" si="114"/>
        <v>12.484696453363625</v>
      </c>
      <c r="V244" s="6">
        <f t="shared" si="114"/>
        <v>9.9877571626908992</v>
      </c>
      <c r="W244" s="6">
        <f t="shared" si="114"/>
        <v>9.9877571626908992</v>
      </c>
      <c r="X244" s="6">
        <f t="shared" si="114"/>
        <v>9.9877571626908992</v>
      </c>
      <c r="Y244" s="6">
        <f t="shared" si="114"/>
        <v>9.9877571626908992</v>
      </c>
      <c r="Z244" s="6">
        <f t="shared" si="114"/>
        <v>9.9877571626908992</v>
      </c>
      <c r="AA244" s="6">
        <f t="shared" si="114"/>
        <v>9.9877571626908992</v>
      </c>
      <c r="AB244" s="6">
        <f t="shared" si="114"/>
        <v>9.9877571626908992</v>
      </c>
      <c r="AC244" s="6">
        <f t="shared" si="114"/>
        <v>9.9877571626908992</v>
      </c>
      <c r="AD244" s="6">
        <f t="shared" si="114"/>
        <v>9.9877571626908992</v>
      </c>
      <c r="AE244" s="6">
        <f t="shared" si="114"/>
        <v>9.9877571626908992</v>
      </c>
      <c r="AF244" s="6">
        <f t="shared" si="114"/>
        <v>9.9877571626908992</v>
      </c>
      <c r="AG244" s="6">
        <f t="shared" si="114"/>
        <v>9.9877571626908992</v>
      </c>
      <c r="AH244" s="6">
        <f t="shared" si="114"/>
        <v>9.9877571626908992</v>
      </c>
      <c r="AI244" s="6">
        <f t="shared" si="114"/>
        <v>9.9877571626908992</v>
      </c>
      <c r="AJ244" s="6">
        <f t="shared" si="114"/>
        <v>9.9877571626908992</v>
      </c>
      <c r="AK244" s="6">
        <f t="shared" si="114"/>
        <v>9.9877571626908992</v>
      </c>
      <c r="AL244" s="6">
        <f t="shared" si="114"/>
        <v>9.9877571626908992</v>
      </c>
      <c r="AM244" s="6">
        <f t="shared" si="114"/>
        <v>9.9877571626908992</v>
      </c>
      <c r="AN244" s="6">
        <f t="shared" si="114"/>
        <v>9.9877571626908992</v>
      </c>
      <c r="AO244" s="6">
        <f t="shared" si="114"/>
        <v>9.9877571626908992</v>
      </c>
      <c r="AP244" s="6">
        <f t="shared" si="114"/>
        <v>9.9877571626908992</v>
      </c>
      <c r="AQ244" s="6">
        <f t="shared" si="114"/>
        <v>9.9877571626908992</v>
      </c>
      <c r="AR244" s="6">
        <f t="shared" si="114"/>
        <v>9.9877571626908992</v>
      </c>
      <c r="AS244" s="6">
        <f t="shared" si="114"/>
        <v>9.9877571626908992</v>
      </c>
      <c r="AT244" s="6">
        <f t="shared" si="114"/>
        <v>9.9877571626908992</v>
      </c>
      <c r="AU244" s="6">
        <f t="shared" si="114"/>
        <v>9.9877571626908992</v>
      </c>
      <c r="AV244" s="6">
        <f t="shared" si="114"/>
        <v>9.9877571626908992</v>
      </c>
      <c r="AW244" s="6">
        <f t="shared" si="114"/>
        <v>9.9877571626908992</v>
      </c>
      <c r="AX244" s="6">
        <f t="shared" si="114"/>
        <v>9.9877571626908992</v>
      </c>
      <c r="AY244" s="6">
        <f t="shared" si="114"/>
        <v>9.9877571626908992</v>
      </c>
    </row>
    <row r="245" spans="1:51" x14ac:dyDescent="0.25">
      <c r="A245" t="s">
        <v>140</v>
      </c>
      <c r="B245" t="s">
        <v>33</v>
      </c>
      <c r="C245" s="6">
        <f>C231</f>
        <v>11.678106636865063</v>
      </c>
      <c r="D245" s="6">
        <f t="shared" ref="D245:AY245" si="115">D231</f>
        <v>11.903497032639375</v>
      </c>
      <c r="E245" s="6">
        <f t="shared" si="115"/>
        <v>12.128887428413684</v>
      </c>
      <c r="F245" s="6">
        <f t="shared" si="115"/>
        <v>12.35427782418799</v>
      </c>
      <c r="G245" s="6">
        <f t="shared" si="115"/>
        <v>12.579668219962306</v>
      </c>
      <c r="H245" s="6">
        <f t="shared" si="115"/>
        <v>12.805058615736616</v>
      </c>
      <c r="I245" s="6">
        <f t="shared" si="115"/>
        <v>13.030449011510928</v>
      </c>
      <c r="J245" s="6">
        <f t="shared" si="115"/>
        <v>13.255839407285238</v>
      </c>
      <c r="K245" s="6">
        <f t="shared" si="115"/>
        <v>13.481229803059547</v>
      </c>
      <c r="L245" s="6">
        <f t="shared" si="115"/>
        <v>13.706620198833861</v>
      </c>
      <c r="M245" s="6">
        <f t="shared" si="115"/>
        <v>13.932010594608169</v>
      </c>
      <c r="N245" s="6">
        <f t="shared" si="115"/>
        <v>13.932010594608169</v>
      </c>
      <c r="O245" s="6">
        <f t="shared" si="115"/>
        <v>13.932010594608169</v>
      </c>
      <c r="P245" s="6">
        <f t="shared" si="115"/>
        <v>13.932010594608169</v>
      </c>
      <c r="Q245" s="6">
        <f t="shared" si="115"/>
        <v>13.932010594608169</v>
      </c>
      <c r="R245" s="6">
        <f t="shared" si="115"/>
        <v>13.932010594608169</v>
      </c>
      <c r="S245" s="6">
        <f t="shared" si="115"/>
        <v>13.932010594608169</v>
      </c>
      <c r="T245" s="6">
        <f t="shared" si="115"/>
        <v>13.932010594608169</v>
      </c>
      <c r="U245" s="6">
        <f t="shared" si="115"/>
        <v>11.678106636865063</v>
      </c>
      <c r="V245" s="6">
        <f t="shared" si="115"/>
        <v>11.678106636865063</v>
      </c>
      <c r="W245" s="6">
        <f t="shared" si="115"/>
        <v>11.678106636865063</v>
      </c>
      <c r="X245" s="6">
        <f t="shared" si="115"/>
        <v>11.678106636865063</v>
      </c>
      <c r="Y245" s="6">
        <f t="shared" si="115"/>
        <v>11.678106636865063</v>
      </c>
      <c r="Z245" s="6">
        <f t="shared" si="115"/>
        <v>11.678106636865063</v>
      </c>
      <c r="AA245" s="6">
        <f t="shared" si="115"/>
        <v>11.678106636865063</v>
      </c>
      <c r="AB245" s="6">
        <f t="shared" si="115"/>
        <v>11.678106636865063</v>
      </c>
      <c r="AC245" s="6">
        <f t="shared" si="115"/>
        <v>11.678106636865063</v>
      </c>
      <c r="AD245" s="6">
        <f t="shared" si="115"/>
        <v>11.678106636865063</v>
      </c>
      <c r="AE245" s="6">
        <f t="shared" si="115"/>
        <v>11.678106636865063</v>
      </c>
      <c r="AF245" s="6">
        <f t="shared" si="115"/>
        <v>11.678106636865063</v>
      </c>
      <c r="AG245" s="6">
        <f t="shared" si="115"/>
        <v>11.678106636865063</v>
      </c>
      <c r="AH245" s="6">
        <f t="shared" si="115"/>
        <v>11.678106636865063</v>
      </c>
      <c r="AI245" s="6">
        <f t="shared" si="115"/>
        <v>11.678106636865063</v>
      </c>
      <c r="AJ245" s="6">
        <f t="shared" si="115"/>
        <v>11.678106636865063</v>
      </c>
      <c r="AK245" s="6">
        <f t="shared" si="115"/>
        <v>11.678106636865063</v>
      </c>
      <c r="AL245" s="6">
        <f t="shared" si="115"/>
        <v>11.678106636865063</v>
      </c>
      <c r="AM245" s="6">
        <f t="shared" si="115"/>
        <v>11.678106636865063</v>
      </c>
      <c r="AN245" s="6">
        <f t="shared" si="115"/>
        <v>11.678106636865063</v>
      </c>
      <c r="AO245" s="6">
        <f t="shared" si="115"/>
        <v>11.678106636865063</v>
      </c>
      <c r="AP245" s="6">
        <f t="shared" si="115"/>
        <v>11.678106636865063</v>
      </c>
      <c r="AQ245" s="6">
        <f t="shared" si="115"/>
        <v>11.678106636865063</v>
      </c>
      <c r="AR245" s="6">
        <f t="shared" si="115"/>
        <v>11.678106636865063</v>
      </c>
      <c r="AS245" s="6">
        <f t="shared" si="115"/>
        <v>11.678106636865063</v>
      </c>
      <c r="AT245" s="6">
        <f t="shared" si="115"/>
        <v>11.678106636865063</v>
      </c>
      <c r="AU245" s="6">
        <f t="shared" si="115"/>
        <v>11.678106636865063</v>
      </c>
      <c r="AV245" s="6">
        <f t="shared" si="115"/>
        <v>11.678106636865063</v>
      </c>
      <c r="AW245" s="6">
        <f t="shared" si="115"/>
        <v>11.678106636865063</v>
      </c>
      <c r="AX245" s="6">
        <f t="shared" si="115"/>
        <v>11.678106636865063</v>
      </c>
      <c r="AY245" s="6">
        <f t="shared" si="115"/>
        <v>11.678106636865063</v>
      </c>
    </row>
    <row r="246" spans="1:51" x14ac:dyDescent="0.25">
      <c r="B246" t="s">
        <v>55</v>
      </c>
      <c r="C246" s="6">
        <f>C234</f>
        <v>10.324262144218761</v>
      </c>
      <c r="D246" s="6">
        <f t="shared" ref="D246:AY246" si="116">D234</f>
        <v>10.623153428969164</v>
      </c>
      <c r="E246" s="6">
        <f t="shared" si="116"/>
        <v>10.922044713719565</v>
      </c>
      <c r="F246" s="6">
        <f t="shared" si="116"/>
        <v>11.220935998469965</v>
      </c>
      <c r="G246" s="6">
        <f t="shared" si="116"/>
        <v>11.519827283220371</v>
      </c>
      <c r="H246" s="6">
        <f t="shared" si="116"/>
        <v>11.818718567970775</v>
      </c>
      <c r="I246" s="6">
        <f t="shared" si="116"/>
        <v>12.117609852721174</v>
      </c>
      <c r="J246" s="6">
        <f t="shared" si="116"/>
        <v>12.416501137471577</v>
      </c>
      <c r="K246" s="6">
        <f t="shared" si="116"/>
        <v>12.715392422221978</v>
      </c>
      <c r="L246" s="6">
        <f t="shared" si="116"/>
        <v>13.014283706972385</v>
      </c>
      <c r="M246" s="6">
        <f t="shared" si="116"/>
        <v>13.313174991722782</v>
      </c>
      <c r="N246" s="6">
        <f t="shared" si="116"/>
        <v>13.313174991722784</v>
      </c>
      <c r="O246" s="6">
        <f t="shared" si="116"/>
        <v>13.313174991722784</v>
      </c>
      <c r="P246" s="6">
        <f t="shared" si="116"/>
        <v>13.313174991722784</v>
      </c>
      <c r="Q246" s="6">
        <f t="shared" si="116"/>
        <v>13.313174991722784</v>
      </c>
      <c r="R246" s="6">
        <f t="shared" si="116"/>
        <v>13.313174991722784</v>
      </c>
      <c r="S246" s="6">
        <f t="shared" si="116"/>
        <v>13.313174991722784</v>
      </c>
      <c r="T246" s="6">
        <f t="shared" si="116"/>
        <v>13.313174991722784</v>
      </c>
      <c r="U246" s="6">
        <f t="shared" si="116"/>
        <v>10.324262144218761</v>
      </c>
      <c r="V246" s="6">
        <f t="shared" si="116"/>
        <v>10.324262144218761</v>
      </c>
      <c r="W246" s="6">
        <f t="shared" si="116"/>
        <v>10.324262144218761</v>
      </c>
      <c r="X246" s="6">
        <f t="shared" si="116"/>
        <v>10.324262144218761</v>
      </c>
      <c r="Y246" s="6">
        <f t="shared" si="116"/>
        <v>10.324262144218761</v>
      </c>
      <c r="Z246" s="6">
        <f t="shared" si="116"/>
        <v>10.324262144218761</v>
      </c>
      <c r="AA246" s="6">
        <f t="shared" si="116"/>
        <v>10.324262144218761</v>
      </c>
      <c r="AB246" s="6">
        <f t="shared" si="116"/>
        <v>10.324262144218761</v>
      </c>
      <c r="AC246" s="6">
        <f t="shared" si="116"/>
        <v>10.324262144218761</v>
      </c>
      <c r="AD246" s="6">
        <f t="shared" si="116"/>
        <v>10.324262144218761</v>
      </c>
      <c r="AE246" s="6">
        <f t="shared" si="116"/>
        <v>10.324262144218761</v>
      </c>
      <c r="AF246" s="6">
        <f t="shared" si="116"/>
        <v>10.324262144218761</v>
      </c>
      <c r="AG246" s="6">
        <f t="shared" si="116"/>
        <v>10.324262144218761</v>
      </c>
      <c r="AH246" s="6">
        <f t="shared" si="116"/>
        <v>10.324262144218761</v>
      </c>
      <c r="AI246" s="6">
        <f t="shared" si="116"/>
        <v>10.324262144218761</v>
      </c>
      <c r="AJ246" s="6">
        <f t="shared" si="116"/>
        <v>10.324262144218761</v>
      </c>
      <c r="AK246" s="6">
        <f t="shared" si="116"/>
        <v>10.324262144218761</v>
      </c>
      <c r="AL246" s="6">
        <f t="shared" si="116"/>
        <v>10.324262144218761</v>
      </c>
      <c r="AM246" s="6">
        <f t="shared" si="116"/>
        <v>10.324262144218761</v>
      </c>
      <c r="AN246" s="6">
        <f t="shared" si="116"/>
        <v>10.324262144218761</v>
      </c>
      <c r="AO246" s="6">
        <f t="shared" si="116"/>
        <v>10.324262144218761</v>
      </c>
      <c r="AP246" s="6">
        <f t="shared" si="116"/>
        <v>10.324262144218761</v>
      </c>
      <c r="AQ246" s="6">
        <f t="shared" si="116"/>
        <v>10.324262144218761</v>
      </c>
      <c r="AR246" s="6">
        <f t="shared" si="116"/>
        <v>10.324262144218761</v>
      </c>
      <c r="AS246" s="6">
        <f t="shared" si="116"/>
        <v>10.324262144218761</v>
      </c>
      <c r="AT246" s="6">
        <f t="shared" si="116"/>
        <v>10.324262144218761</v>
      </c>
      <c r="AU246" s="6">
        <f t="shared" si="116"/>
        <v>10.324262144218761</v>
      </c>
      <c r="AV246" s="6">
        <f t="shared" si="116"/>
        <v>10.324262144218761</v>
      </c>
      <c r="AW246" s="6">
        <f t="shared" si="116"/>
        <v>10.324262144218761</v>
      </c>
      <c r="AX246" s="6">
        <f t="shared" si="116"/>
        <v>10.324262144218761</v>
      </c>
      <c r="AY246" s="6">
        <f t="shared" si="116"/>
        <v>10.324262144218761</v>
      </c>
    </row>
    <row r="247" spans="1:51" x14ac:dyDescent="0.25">
      <c r="B247" t="s">
        <v>56</v>
      </c>
      <c r="C247" s="6">
        <f>C237</f>
        <v>6.1668460710441337</v>
      </c>
      <c r="D247" s="6">
        <f t="shared" ref="D247:AY247" si="117">D237</f>
        <v>6.3453785917496939</v>
      </c>
      <c r="E247" s="6">
        <f t="shared" si="117"/>
        <v>6.5239111124552513</v>
      </c>
      <c r="F247" s="6">
        <f t="shared" si="117"/>
        <v>6.7024436331608079</v>
      </c>
      <c r="G247" s="6">
        <f t="shared" si="117"/>
        <v>6.880976153866369</v>
      </c>
      <c r="H247" s="6">
        <f t="shared" si="117"/>
        <v>7.0595086745719282</v>
      </c>
      <c r="I247" s="6">
        <f t="shared" si="117"/>
        <v>7.2380411952774848</v>
      </c>
      <c r="J247" s="6">
        <f t="shared" si="117"/>
        <v>7.4165737159830449</v>
      </c>
      <c r="K247" s="6">
        <f t="shared" si="117"/>
        <v>7.5951062366886024</v>
      </c>
      <c r="L247" s="6">
        <f t="shared" si="117"/>
        <v>7.7736387573941634</v>
      </c>
      <c r="M247" s="6">
        <f t="shared" si="117"/>
        <v>7.9521712780997191</v>
      </c>
      <c r="N247" s="6">
        <f t="shared" si="117"/>
        <v>7.9521712780997209</v>
      </c>
      <c r="O247" s="6">
        <f t="shared" si="117"/>
        <v>7.9521712780997209</v>
      </c>
      <c r="P247" s="6">
        <f t="shared" si="117"/>
        <v>7.9521712780997209</v>
      </c>
      <c r="Q247" s="6">
        <f t="shared" si="117"/>
        <v>7.9521712780997209</v>
      </c>
      <c r="R247" s="6">
        <f t="shared" si="117"/>
        <v>7.9521712780997209</v>
      </c>
      <c r="S247" s="6">
        <f t="shared" si="117"/>
        <v>7.9521712780997209</v>
      </c>
      <c r="T247" s="6">
        <f t="shared" si="117"/>
        <v>7.9521712780997209</v>
      </c>
      <c r="U247" s="6">
        <f t="shared" si="117"/>
        <v>6.1668460710441337</v>
      </c>
      <c r="V247" s="6">
        <f t="shared" si="117"/>
        <v>6.1668460710441337</v>
      </c>
      <c r="W247" s="6">
        <f t="shared" si="117"/>
        <v>6.1668460710441337</v>
      </c>
      <c r="X247" s="6">
        <f t="shared" si="117"/>
        <v>6.1668460710441337</v>
      </c>
      <c r="Y247" s="6">
        <f t="shared" si="117"/>
        <v>6.1668460710441337</v>
      </c>
      <c r="Z247" s="6">
        <f t="shared" si="117"/>
        <v>6.1668460710441337</v>
      </c>
      <c r="AA247" s="6">
        <f t="shared" si="117"/>
        <v>6.1668460710441337</v>
      </c>
      <c r="AB247" s="6">
        <f t="shared" si="117"/>
        <v>6.1668460710441337</v>
      </c>
      <c r="AC247" s="6">
        <f t="shared" si="117"/>
        <v>6.1668460710441337</v>
      </c>
      <c r="AD247" s="6">
        <f t="shared" si="117"/>
        <v>6.1668460710441337</v>
      </c>
      <c r="AE247" s="6">
        <f t="shared" si="117"/>
        <v>6.1668460710441337</v>
      </c>
      <c r="AF247" s="6">
        <f t="shared" si="117"/>
        <v>6.1668460710441337</v>
      </c>
      <c r="AG247" s="6">
        <f t="shared" si="117"/>
        <v>6.1668460710441337</v>
      </c>
      <c r="AH247" s="6">
        <f t="shared" si="117"/>
        <v>6.1668460710441337</v>
      </c>
      <c r="AI247" s="6">
        <f t="shared" si="117"/>
        <v>6.1668460710441337</v>
      </c>
      <c r="AJ247" s="6">
        <f t="shared" si="117"/>
        <v>6.1668460710441337</v>
      </c>
      <c r="AK247" s="6">
        <f t="shared" si="117"/>
        <v>6.1668460710441337</v>
      </c>
      <c r="AL247" s="6">
        <f t="shared" si="117"/>
        <v>6.1668460710441337</v>
      </c>
      <c r="AM247" s="6">
        <f t="shared" si="117"/>
        <v>6.1668460710441337</v>
      </c>
      <c r="AN247" s="6">
        <f t="shared" si="117"/>
        <v>6.1668460710441337</v>
      </c>
      <c r="AO247" s="6">
        <f t="shared" si="117"/>
        <v>6.1668460710441337</v>
      </c>
      <c r="AP247" s="6">
        <f t="shared" si="117"/>
        <v>6.1668460710441337</v>
      </c>
      <c r="AQ247" s="6">
        <f t="shared" si="117"/>
        <v>6.1668460710441337</v>
      </c>
      <c r="AR247" s="6">
        <f t="shared" si="117"/>
        <v>6.1668460710441337</v>
      </c>
      <c r="AS247" s="6">
        <f t="shared" si="117"/>
        <v>6.1668460710441337</v>
      </c>
      <c r="AT247" s="6">
        <f t="shared" si="117"/>
        <v>6.1668460710441337</v>
      </c>
      <c r="AU247" s="6">
        <f t="shared" si="117"/>
        <v>6.1668460710441337</v>
      </c>
      <c r="AV247" s="6">
        <f t="shared" si="117"/>
        <v>6.1668460710441337</v>
      </c>
      <c r="AW247" s="6">
        <f t="shared" si="117"/>
        <v>6.1668460710441337</v>
      </c>
      <c r="AX247" s="6">
        <f t="shared" si="117"/>
        <v>6.1668460710441337</v>
      </c>
      <c r="AY247" s="6">
        <f t="shared" si="117"/>
        <v>6.1668460710441337</v>
      </c>
    </row>
    <row r="248" spans="1:51" x14ac:dyDescent="0.25">
      <c r="B248" t="s">
        <v>17</v>
      </c>
      <c r="C248" s="6">
        <f t="shared" ref="C248:AH248" si="118">C211</f>
        <v>9.9877571626908992</v>
      </c>
      <c r="D248" s="6">
        <f t="shared" si="118"/>
        <v>10.237451091758173</v>
      </c>
      <c r="E248" s="6">
        <f t="shared" si="118"/>
        <v>10.487145020825444</v>
      </c>
      <c r="F248" s="6">
        <f t="shared" si="118"/>
        <v>10.736838949892713</v>
      </c>
      <c r="G248" s="6">
        <f t="shared" si="118"/>
        <v>10.986532878959988</v>
      </c>
      <c r="H248" s="6">
        <f t="shared" si="118"/>
        <v>11.236226808027263</v>
      </c>
      <c r="I248" s="6">
        <f t="shared" si="118"/>
        <v>11.485920737094531</v>
      </c>
      <c r="J248" s="6">
        <f t="shared" si="118"/>
        <v>11.735614666161807</v>
      </c>
      <c r="K248" s="6">
        <f t="shared" si="118"/>
        <v>11.985308595229077</v>
      </c>
      <c r="L248" s="6">
        <f t="shared" si="118"/>
        <v>12.235002524296352</v>
      </c>
      <c r="M248" s="6">
        <f t="shared" si="118"/>
        <v>12.484696453363622</v>
      </c>
      <c r="N248" s="6">
        <f t="shared" si="118"/>
        <v>12.484696453363625</v>
      </c>
      <c r="O248" s="6">
        <f t="shared" si="118"/>
        <v>12.484696453363625</v>
      </c>
      <c r="P248" s="6">
        <f t="shared" si="118"/>
        <v>12.484696453363625</v>
      </c>
      <c r="Q248" s="6">
        <f t="shared" si="118"/>
        <v>12.484696453363625</v>
      </c>
      <c r="R248" s="6">
        <f t="shared" si="118"/>
        <v>12.484696453363625</v>
      </c>
      <c r="S248" s="6">
        <f t="shared" si="118"/>
        <v>12.484696453363625</v>
      </c>
      <c r="T248" s="6">
        <f t="shared" si="118"/>
        <v>12.484696453363625</v>
      </c>
      <c r="U248" s="6">
        <f t="shared" si="118"/>
        <v>9.9877571626908992</v>
      </c>
      <c r="V248" s="6">
        <f t="shared" si="118"/>
        <v>9.9877571626908992</v>
      </c>
      <c r="W248" s="6">
        <f t="shared" si="118"/>
        <v>9.9877571626908992</v>
      </c>
      <c r="X248" s="6">
        <f t="shared" si="118"/>
        <v>9.9877571626908992</v>
      </c>
      <c r="Y248" s="6">
        <f t="shared" si="118"/>
        <v>9.9877571626908992</v>
      </c>
      <c r="Z248" s="6">
        <f t="shared" si="118"/>
        <v>9.9877571626908992</v>
      </c>
      <c r="AA248" s="6">
        <f t="shared" si="118"/>
        <v>9.9877571626908992</v>
      </c>
      <c r="AB248" s="6">
        <f t="shared" si="118"/>
        <v>9.9877571626908992</v>
      </c>
      <c r="AC248" s="6">
        <f t="shared" si="118"/>
        <v>9.9877571626908992</v>
      </c>
      <c r="AD248" s="6">
        <f t="shared" si="118"/>
        <v>9.9877571626908992</v>
      </c>
      <c r="AE248" s="6">
        <f t="shared" si="118"/>
        <v>9.9877571626908992</v>
      </c>
      <c r="AF248" s="6">
        <f t="shared" si="118"/>
        <v>9.9877571626908992</v>
      </c>
      <c r="AG248" s="6">
        <f t="shared" si="118"/>
        <v>9.9877571626908992</v>
      </c>
      <c r="AH248" s="6">
        <f t="shared" si="118"/>
        <v>9.9877571626908992</v>
      </c>
      <c r="AI248" s="6">
        <f t="shared" ref="AI248:AY248" si="119">AI211</f>
        <v>9.9877571626908992</v>
      </c>
      <c r="AJ248" s="6">
        <f t="shared" si="119"/>
        <v>9.9877571626908992</v>
      </c>
      <c r="AK248" s="6">
        <f t="shared" si="119"/>
        <v>9.9877571626908992</v>
      </c>
      <c r="AL248" s="6">
        <f t="shared" si="119"/>
        <v>9.9877571626908992</v>
      </c>
      <c r="AM248" s="6">
        <f t="shared" si="119"/>
        <v>9.9877571626908992</v>
      </c>
      <c r="AN248" s="6">
        <f t="shared" si="119"/>
        <v>9.9877571626908992</v>
      </c>
      <c r="AO248" s="6">
        <f t="shared" si="119"/>
        <v>9.9877571626908992</v>
      </c>
      <c r="AP248" s="6">
        <f t="shared" si="119"/>
        <v>9.9877571626908992</v>
      </c>
      <c r="AQ248" s="6">
        <f t="shared" si="119"/>
        <v>9.9877571626908992</v>
      </c>
      <c r="AR248" s="6">
        <f t="shared" si="119"/>
        <v>9.9877571626908992</v>
      </c>
      <c r="AS248" s="6">
        <f t="shared" si="119"/>
        <v>9.9877571626908992</v>
      </c>
      <c r="AT248" s="6">
        <f t="shared" si="119"/>
        <v>9.9877571626908992</v>
      </c>
      <c r="AU248" s="6">
        <f t="shared" si="119"/>
        <v>9.9877571626908992</v>
      </c>
      <c r="AV248" s="6">
        <f t="shared" si="119"/>
        <v>9.9877571626908992</v>
      </c>
      <c r="AW248" s="6">
        <f t="shared" si="119"/>
        <v>9.9877571626908992</v>
      </c>
      <c r="AX248" s="6">
        <f t="shared" si="119"/>
        <v>9.9877571626908992</v>
      </c>
      <c r="AY248" s="6">
        <f t="shared" si="119"/>
        <v>9.9877571626908992</v>
      </c>
    </row>
    <row r="250" spans="1:51" x14ac:dyDescent="0.25">
      <c r="D250" t="s">
        <v>131</v>
      </c>
      <c r="E250" t="s">
        <v>138</v>
      </c>
      <c r="F250" s="6">
        <f>C19</f>
        <v>5</v>
      </c>
      <c r="G250" t="s">
        <v>141</v>
      </c>
      <c r="H250" s="15">
        <f>J146</f>
        <v>0.25</v>
      </c>
    </row>
    <row r="251" spans="1:51" x14ac:dyDescent="0.25">
      <c r="D251" t="s">
        <v>124</v>
      </c>
    </row>
    <row r="252" spans="1:51" x14ac:dyDescent="0.25">
      <c r="C252" t="s">
        <v>132</v>
      </c>
      <c r="D252" s="2" t="s">
        <v>33</v>
      </c>
      <c r="E252" s="2" t="s">
        <v>55</v>
      </c>
      <c r="F252" s="2" t="s">
        <v>56</v>
      </c>
      <c r="G252" s="2" t="s">
        <v>17</v>
      </c>
      <c r="J252" s="2"/>
      <c r="K252" s="2"/>
      <c r="L252" s="2"/>
      <c r="M252" s="2"/>
    </row>
    <row r="253" spans="1:51" x14ac:dyDescent="0.25">
      <c r="C253">
        <v>0</v>
      </c>
      <c r="D253" s="4">
        <v>11.678106636865063</v>
      </c>
      <c r="E253" s="4">
        <v>10.324262144218761</v>
      </c>
      <c r="F253" s="4">
        <v>6.1668460710441337</v>
      </c>
      <c r="G253" s="4">
        <v>9.9877571626908992</v>
      </c>
      <c r="I253" s="4">
        <v>11.678106636865063</v>
      </c>
      <c r="J253" s="4">
        <v>10.324262144218761</v>
      </c>
      <c r="K253" s="4">
        <v>6.1668460710441337</v>
      </c>
      <c r="L253" s="4">
        <v>9.9877571626908992</v>
      </c>
      <c r="M253" s="4"/>
    </row>
    <row r="254" spans="1:51" x14ac:dyDescent="0.25">
      <c r="C254">
        <v>1</v>
      </c>
      <c r="D254" s="4">
        <v>11.903497032639375</v>
      </c>
      <c r="E254" s="4">
        <v>10.623153428969164</v>
      </c>
      <c r="F254" s="4">
        <v>6.3453785917496939</v>
      </c>
      <c r="G254" s="4">
        <v>10.237451091758173</v>
      </c>
      <c r="I254" s="4">
        <v>11.896341387775438</v>
      </c>
      <c r="J254" s="4">
        <v>10.651614270584322</v>
      </c>
      <c r="K254" s="4">
        <v>6.4941981974096947</v>
      </c>
      <c r="L254" s="4">
        <v>10.276906501251947</v>
      </c>
      <c r="M254" s="4"/>
    </row>
    <row r="255" spans="1:51" x14ac:dyDescent="0.25">
      <c r="C255">
        <f t="shared" ref="C255:C271" si="120">C254+1</f>
        <v>2</v>
      </c>
      <c r="D255" s="4">
        <v>12.128887428413684</v>
      </c>
      <c r="E255" s="4">
        <v>10.922044713719565</v>
      </c>
      <c r="F255" s="4">
        <v>6.5239111124552513</v>
      </c>
      <c r="G255" s="4">
        <v>10.487145020825444</v>
      </c>
      <c r="I255" s="4">
        <v>12.084797265575494</v>
      </c>
      <c r="J255" s="4">
        <v>10.934298087284407</v>
      </c>
      <c r="K255" s="4">
        <v>6.7768820141097805</v>
      </c>
      <c r="L255" s="4">
        <v>10.52660043031922</v>
      </c>
      <c r="M255" s="4"/>
    </row>
    <row r="256" spans="1:51" x14ac:dyDescent="0.25">
      <c r="C256">
        <f t="shared" si="120"/>
        <v>3</v>
      </c>
      <c r="D256" s="4">
        <v>12.35427782418799</v>
      </c>
      <c r="E256" s="4">
        <v>11.220935998469965</v>
      </c>
      <c r="F256" s="4">
        <v>6.7024436331608079</v>
      </c>
      <c r="G256" s="4">
        <v>10.736838949892713</v>
      </c>
      <c r="I256" s="4">
        <v>12.273253143375554</v>
      </c>
      <c r="J256" s="4">
        <v>11.216981903984495</v>
      </c>
      <c r="K256" s="4">
        <v>7.059565830809869</v>
      </c>
      <c r="L256" s="4">
        <v>10.776294359386492</v>
      </c>
      <c r="M256" s="4"/>
    </row>
    <row r="257" spans="3:13" x14ac:dyDescent="0.25">
      <c r="C257">
        <f t="shared" si="120"/>
        <v>4</v>
      </c>
      <c r="D257" s="4">
        <v>12.579668219962306</v>
      </c>
      <c r="E257" s="4">
        <v>11.519827283220371</v>
      </c>
      <c r="F257" s="4">
        <v>6.880976153866369</v>
      </c>
      <c r="G257" s="4">
        <v>10.986532878959988</v>
      </c>
      <c r="I257" s="4">
        <v>12.372869901461288</v>
      </c>
      <c r="J257" s="4">
        <v>11.366407041113099</v>
      </c>
      <c r="K257" s="4">
        <v>7.2089909679384707</v>
      </c>
      <c r="L257" s="4">
        <v>10.908281220277939</v>
      </c>
      <c r="M257" s="4"/>
    </row>
    <row r="258" spans="3:13" x14ac:dyDescent="0.25">
      <c r="C258">
        <f t="shared" si="120"/>
        <v>5</v>
      </c>
      <c r="D258" s="4">
        <v>12.805058615736616</v>
      </c>
      <c r="E258" s="4">
        <v>11.818718567970775</v>
      </c>
      <c r="F258" s="4">
        <v>7.0595086745719282</v>
      </c>
      <c r="G258" s="4">
        <v>11.236226808027263</v>
      </c>
      <c r="I258" s="6">
        <f>I257</f>
        <v>12.372869901461288</v>
      </c>
      <c r="J258" s="6">
        <f>J257</f>
        <v>11.366407041113099</v>
      </c>
      <c r="K258" s="6">
        <f>K257</f>
        <v>7.2089909679384707</v>
      </c>
      <c r="L258" s="6">
        <f>L257</f>
        <v>10.908281220277939</v>
      </c>
      <c r="M258" s="4"/>
    </row>
    <row r="259" spans="3:13" x14ac:dyDescent="0.25">
      <c r="C259">
        <f t="shared" si="120"/>
        <v>6</v>
      </c>
      <c r="D259" s="4">
        <v>13.030449011510928</v>
      </c>
      <c r="E259" s="4">
        <v>12.117609852721174</v>
      </c>
      <c r="F259" s="4">
        <v>7.2380411952774848</v>
      </c>
      <c r="G259" s="4">
        <v>11.485920737094531</v>
      </c>
      <c r="I259" s="6">
        <f>I253</f>
        <v>11.678106636865063</v>
      </c>
      <c r="J259" s="6">
        <f>J253</f>
        <v>10.324262144218761</v>
      </c>
      <c r="K259" s="6">
        <f>K253</f>
        <v>6.1668460710441337</v>
      </c>
      <c r="L259" s="6">
        <f>L253</f>
        <v>9.9877571626908992</v>
      </c>
      <c r="M259" s="4"/>
    </row>
    <row r="260" spans="3:13" x14ac:dyDescent="0.25">
      <c r="C260">
        <f t="shared" si="120"/>
        <v>7</v>
      </c>
      <c r="D260" s="4">
        <v>13.255839407285238</v>
      </c>
      <c r="E260" s="4">
        <v>12.416501137471577</v>
      </c>
      <c r="F260" s="4">
        <v>7.4165737159830449</v>
      </c>
      <c r="G260" s="4">
        <v>11.735614666161807</v>
      </c>
      <c r="J260" s="4"/>
      <c r="K260" s="4"/>
      <c r="L260" s="4"/>
      <c r="M260" s="4"/>
    </row>
    <row r="261" spans="3:13" x14ac:dyDescent="0.25">
      <c r="C261">
        <f t="shared" si="120"/>
        <v>8</v>
      </c>
      <c r="D261" s="4">
        <v>13.481229803059547</v>
      </c>
      <c r="E261" s="4">
        <v>12.715392422221978</v>
      </c>
      <c r="F261" s="4">
        <v>7.5951062366886024</v>
      </c>
      <c r="G261" s="4">
        <v>11.985308595229077</v>
      </c>
      <c r="J261" s="4"/>
      <c r="K261" s="4"/>
      <c r="L261" s="4"/>
      <c r="M261" s="4"/>
    </row>
    <row r="262" spans="3:13" x14ac:dyDescent="0.25">
      <c r="C262">
        <f t="shared" si="120"/>
        <v>9</v>
      </c>
      <c r="D262" s="4">
        <v>13.706620198833861</v>
      </c>
      <c r="E262" s="4">
        <v>13.014283706972385</v>
      </c>
      <c r="F262" s="4">
        <v>7.7736387573941634</v>
      </c>
      <c r="G262" s="4">
        <v>12.235002524296352</v>
      </c>
      <c r="J262" s="4"/>
      <c r="K262" s="4"/>
      <c r="L262" s="4"/>
      <c r="M262" s="4"/>
    </row>
    <row r="263" spans="3:13" x14ac:dyDescent="0.25">
      <c r="C263">
        <f t="shared" si="120"/>
        <v>10</v>
      </c>
      <c r="D263" s="4">
        <v>13.932010594608169</v>
      </c>
      <c r="E263" s="4">
        <v>13.313174991722782</v>
      </c>
      <c r="F263" s="4">
        <v>7.9521712780997191</v>
      </c>
      <c r="G263" s="4">
        <v>12.484696453363622</v>
      </c>
      <c r="J263" s="4"/>
      <c r="K263" s="4"/>
      <c r="L263" s="4"/>
      <c r="M263" s="4"/>
    </row>
    <row r="264" spans="3:13" x14ac:dyDescent="0.25">
      <c r="C264">
        <f t="shared" si="120"/>
        <v>11</v>
      </c>
      <c r="D264" s="4">
        <v>13.932010594608169</v>
      </c>
      <c r="E264" s="4">
        <v>13.313174991722784</v>
      </c>
      <c r="F264" s="4">
        <v>7.9521712780997209</v>
      </c>
      <c r="G264" s="4">
        <v>12.484696453363625</v>
      </c>
      <c r="J264" s="4"/>
      <c r="K264" s="4"/>
      <c r="L264" s="4"/>
      <c r="M264" s="4"/>
    </row>
    <row r="265" spans="3:13" x14ac:dyDescent="0.25">
      <c r="C265">
        <f t="shared" si="120"/>
        <v>12</v>
      </c>
      <c r="D265" s="4">
        <v>13.932010594608169</v>
      </c>
      <c r="E265" s="4">
        <v>13.313174991722784</v>
      </c>
      <c r="F265" s="4">
        <v>7.9521712780997209</v>
      </c>
      <c r="G265" s="4">
        <v>12.484696453363625</v>
      </c>
      <c r="J265" s="4"/>
      <c r="K265" s="4"/>
      <c r="L265" s="4"/>
      <c r="M265" s="4"/>
    </row>
    <row r="266" spans="3:13" x14ac:dyDescent="0.25">
      <c r="C266">
        <f t="shared" si="120"/>
        <v>13</v>
      </c>
      <c r="D266" s="4">
        <v>13.932010594608169</v>
      </c>
      <c r="E266" s="4">
        <v>13.313174991722784</v>
      </c>
      <c r="F266" s="4">
        <v>7.9521712780997209</v>
      </c>
      <c r="G266" s="4">
        <v>12.484696453363625</v>
      </c>
    </row>
    <row r="267" spans="3:13" x14ac:dyDescent="0.25">
      <c r="C267">
        <f t="shared" si="120"/>
        <v>14</v>
      </c>
      <c r="D267" s="4">
        <v>13.932010594608169</v>
      </c>
      <c r="E267" s="4">
        <v>13.313174991722784</v>
      </c>
      <c r="F267" s="4">
        <v>7.9521712780997209</v>
      </c>
      <c r="G267" s="4">
        <v>12.484696453363625</v>
      </c>
    </row>
    <row r="268" spans="3:13" x14ac:dyDescent="0.25">
      <c r="C268">
        <f t="shared" si="120"/>
        <v>15</v>
      </c>
      <c r="D268" s="4">
        <v>13.932010594608169</v>
      </c>
      <c r="E268" s="4">
        <v>13.313174991722784</v>
      </c>
      <c r="F268" s="4">
        <v>7.9521712780997209</v>
      </c>
      <c r="G268" s="4">
        <v>12.484696453363625</v>
      </c>
    </row>
    <row r="269" spans="3:13" x14ac:dyDescent="0.25">
      <c r="C269">
        <f t="shared" si="120"/>
        <v>16</v>
      </c>
      <c r="D269" s="4">
        <v>13.932010594608169</v>
      </c>
      <c r="E269" s="4">
        <v>13.313174991722784</v>
      </c>
      <c r="F269" s="4">
        <v>7.9521712780997209</v>
      </c>
      <c r="G269" s="4">
        <v>12.484696453363625</v>
      </c>
    </row>
    <row r="270" spans="3:13" x14ac:dyDescent="0.25">
      <c r="C270">
        <f t="shared" si="120"/>
        <v>17</v>
      </c>
      <c r="D270" s="4">
        <v>13.932010594608169</v>
      </c>
      <c r="E270" s="4">
        <v>13.313174991722784</v>
      </c>
      <c r="F270" s="4">
        <v>7.9521712780997209</v>
      </c>
      <c r="G270" s="4">
        <v>12.484696453363625</v>
      </c>
    </row>
    <row r="271" spans="3:13" x14ac:dyDescent="0.25">
      <c r="C271">
        <f t="shared" si="120"/>
        <v>18</v>
      </c>
      <c r="D271" s="4">
        <v>11.678106636865063</v>
      </c>
      <c r="E271" s="4">
        <v>10.324262144218761</v>
      </c>
      <c r="F271" s="4">
        <v>6.1668460710441337</v>
      </c>
      <c r="G271" s="4">
        <v>9.9877571626908992</v>
      </c>
    </row>
    <row r="272" spans="3:13" x14ac:dyDescent="0.25">
      <c r="D272" s="4"/>
      <c r="E272" s="4"/>
      <c r="F272" s="4"/>
      <c r="G272" s="4"/>
    </row>
  </sheetData>
  <pageMargins left="0.75" right="0.75" top="1" bottom="1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3"/>
  <sheetViews>
    <sheetView tabSelected="1" workbookViewId="0"/>
  </sheetViews>
  <sheetFormatPr defaultRowHeight="13.2" x14ac:dyDescent="0.25"/>
  <cols>
    <col min="1" max="1" width="11.109375" customWidth="1"/>
    <col min="2" max="2" width="19.109375" customWidth="1"/>
    <col min="3" max="4" width="11.44140625" bestFit="1" customWidth="1"/>
    <col min="5" max="5" width="10.33203125" bestFit="1" customWidth="1"/>
    <col min="6" max="8" width="9.33203125" bestFit="1" customWidth="1"/>
    <col min="9" max="9" width="14" bestFit="1" customWidth="1"/>
    <col min="10" max="10" width="9.33203125" bestFit="1" customWidth="1"/>
    <col min="11" max="11" width="9.44140625" bestFit="1" customWidth="1"/>
    <col min="12" max="13" width="9.33203125" bestFit="1" customWidth="1"/>
  </cols>
  <sheetData>
    <row r="1" spans="1:7" x14ac:dyDescent="0.25">
      <c r="A1" t="s">
        <v>27</v>
      </c>
    </row>
    <row r="2" spans="1:7" x14ac:dyDescent="0.25">
      <c r="B2" s="1" t="s">
        <v>40</v>
      </c>
    </row>
    <row r="3" spans="1:7" x14ac:dyDescent="0.25">
      <c r="B3" s="1"/>
    </row>
    <row r="4" spans="1:7" x14ac:dyDescent="0.25">
      <c r="B4" t="s">
        <v>34</v>
      </c>
      <c r="C4" t="s">
        <v>35</v>
      </c>
      <c r="D4" t="s">
        <v>36</v>
      </c>
    </row>
    <row r="5" spans="1:7" x14ac:dyDescent="0.25">
      <c r="B5" t="s">
        <v>33</v>
      </c>
      <c r="C5" s="10">
        <f>C12-1</f>
        <v>11.449221797872777</v>
      </c>
      <c r="D5" t="s">
        <v>98</v>
      </c>
    </row>
    <row r="6" spans="1:7" x14ac:dyDescent="0.25">
      <c r="B6" t="s">
        <v>38</v>
      </c>
      <c r="C6" s="10">
        <f>'A-10'!C51/10</f>
        <v>9.2367194536729418</v>
      </c>
      <c r="D6" t="s">
        <v>41</v>
      </c>
      <c r="G6" t="s">
        <v>149</v>
      </c>
    </row>
    <row r="7" spans="1:7" x14ac:dyDescent="0.25">
      <c r="B7" t="s">
        <v>39</v>
      </c>
      <c r="C7" s="10">
        <f>E20T!C51/10</f>
        <v>5.649959195266482</v>
      </c>
      <c r="D7" t="s">
        <v>42</v>
      </c>
      <c r="G7" t="s">
        <v>150</v>
      </c>
    </row>
    <row r="9" spans="1:7" x14ac:dyDescent="0.25">
      <c r="B9" s="1" t="s">
        <v>43</v>
      </c>
    </row>
    <row r="11" spans="1:7" x14ac:dyDescent="0.25">
      <c r="B11" t="s">
        <v>34</v>
      </c>
      <c r="C11" t="s">
        <v>35</v>
      </c>
    </row>
    <row r="12" spans="1:7" x14ac:dyDescent="0.25">
      <c r="B12" t="str">
        <f>B5</f>
        <v>Residential</v>
      </c>
      <c r="C12" s="6">
        <f>C72</f>
        <v>12.449221797872777</v>
      </c>
    </row>
    <row r="13" spans="1:7" x14ac:dyDescent="0.25">
      <c r="B13" t="str">
        <f>B6</f>
        <v>Medium Commercial</v>
      </c>
      <c r="C13" s="6">
        <f>C6+1</f>
        <v>10.236719453672942</v>
      </c>
    </row>
    <row r="14" spans="1:7" x14ac:dyDescent="0.25">
      <c r="B14" t="str">
        <f>B7</f>
        <v>Large Industrial</v>
      </c>
      <c r="C14" s="6">
        <f>C7+1</f>
        <v>6.649959195266482</v>
      </c>
    </row>
    <row r="15" spans="1:7" x14ac:dyDescent="0.25">
      <c r="C15" s="6"/>
    </row>
    <row r="16" spans="1:7" x14ac:dyDescent="0.25">
      <c r="B16" s="1" t="s">
        <v>58</v>
      </c>
      <c r="C16" s="6"/>
    </row>
    <row r="17" spans="2:12" x14ac:dyDescent="0.25">
      <c r="C17" s="6"/>
    </row>
    <row r="18" spans="2:12" x14ac:dyDescent="0.25">
      <c r="B18" t="s">
        <v>45</v>
      </c>
      <c r="C18" s="17">
        <v>5000</v>
      </c>
      <c r="D18" t="s">
        <v>61</v>
      </c>
      <c r="E18" s="17">
        <f>C18</f>
        <v>5000</v>
      </c>
    </row>
    <row r="19" spans="2:12" x14ac:dyDescent="0.25">
      <c r="B19" t="s">
        <v>59</v>
      </c>
      <c r="C19" s="6">
        <v>5</v>
      </c>
      <c r="D19" t="s">
        <v>62</v>
      </c>
      <c r="E19" s="17">
        <v>5</v>
      </c>
    </row>
    <row r="20" spans="2:12" x14ac:dyDescent="0.25">
      <c r="B20" t="s">
        <v>60</v>
      </c>
      <c r="C20" s="3">
        <v>0.09</v>
      </c>
      <c r="E20" s="17">
        <f>C20</f>
        <v>0.09</v>
      </c>
    </row>
    <row r="21" spans="2:12" x14ac:dyDescent="0.25">
      <c r="B21" t="s">
        <v>63</v>
      </c>
      <c r="C21" s="19">
        <f>-PMT(C20/4,C19*4,C18)*4</f>
        <v>1252.841415359967</v>
      </c>
      <c r="D21" t="s">
        <v>61</v>
      </c>
      <c r="E21" s="17">
        <f>-PMT(E20/4,E19*4,E18)*4</f>
        <v>1252.841415359967</v>
      </c>
    </row>
    <row r="22" spans="2:12" x14ac:dyDescent="0.25">
      <c r="C22" s="6"/>
    </row>
    <row r="24" spans="2:12" x14ac:dyDescent="0.25">
      <c r="B24" s="1" t="s">
        <v>44</v>
      </c>
    </row>
    <row r="26" spans="2:12" ht="39.6" x14ac:dyDescent="0.25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5">
      <c r="B27" t="s">
        <v>33</v>
      </c>
      <c r="C27" s="21" t="s">
        <v>49</v>
      </c>
      <c r="D27" s="9">
        <f>27739000000/4017428</f>
        <v>6904.6663686318707</v>
      </c>
      <c r="E27" t="s">
        <v>46</v>
      </c>
      <c r="I27" s="2" t="s">
        <v>49</v>
      </c>
      <c r="L27" s="9"/>
    </row>
    <row r="28" spans="2:12" x14ac:dyDescent="0.25">
      <c r="B28" t="s">
        <v>38</v>
      </c>
      <c r="C28" s="9">
        <f>MAX('A-10'!C25:D25)*1000</f>
        <v>100</v>
      </c>
      <c r="D28" s="9">
        <f>'A-10'!I24*1000</f>
        <v>448920</v>
      </c>
      <c r="E28" t="s">
        <v>51</v>
      </c>
      <c r="I28" s="8">
        <f>D28/C28/8760</f>
        <v>0.5124657534246575</v>
      </c>
      <c r="L28" s="9"/>
    </row>
    <row r="29" spans="2:12" x14ac:dyDescent="0.25">
      <c r="B29" t="s">
        <v>39</v>
      </c>
      <c r="C29" s="9">
        <f>MAX(E20T!C25:D25)*1000</f>
        <v>1500</v>
      </c>
      <c r="D29" s="9">
        <f>E20T!I24*1000</f>
        <v>9218339.9999999981</v>
      </c>
      <c r="E29" t="s">
        <v>51</v>
      </c>
      <c r="I29" s="8">
        <f>D29/C29/8760</f>
        <v>0.70154794520547925</v>
      </c>
      <c r="L29" s="9"/>
    </row>
    <row r="31" spans="2:12" ht="66" x14ac:dyDescent="0.25">
      <c r="B31" t="s">
        <v>34</v>
      </c>
      <c r="C31" s="11" t="s">
        <v>54</v>
      </c>
      <c r="D31" t="s">
        <v>36</v>
      </c>
    </row>
    <row r="32" spans="2:12" x14ac:dyDescent="0.25">
      <c r="B32" t="s">
        <v>33</v>
      </c>
      <c r="C32" s="17">
        <f>D27</f>
        <v>6904.6663686318707</v>
      </c>
      <c r="D32" t="s">
        <v>46</v>
      </c>
    </row>
    <row r="33" spans="2:8" x14ac:dyDescent="0.25">
      <c r="B33" t="s">
        <v>55</v>
      </c>
      <c r="C33" s="9">
        <f>'A-10'!G27*1000</f>
        <v>64093.867835099314</v>
      </c>
      <c r="D33" t="s">
        <v>46</v>
      </c>
    </row>
    <row r="34" spans="2:8" x14ac:dyDescent="0.25">
      <c r="B34" t="s">
        <v>56</v>
      </c>
      <c r="C34" s="9">
        <f>E20T!G26*1000</f>
        <v>14528236.316246742</v>
      </c>
      <c r="D34" t="s">
        <v>46</v>
      </c>
    </row>
    <row r="36" spans="2:8" x14ac:dyDescent="0.25">
      <c r="B36" s="1" t="s">
        <v>93</v>
      </c>
    </row>
    <row r="39" spans="2:8" ht="39.6" x14ac:dyDescent="0.25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5">
      <c r="B40" t="s">
        <v>33</v>
      </c>
      <c r="C40" s="9">
        <v>24351</v>
      </c>
      <c r="D40" t="s">
        <v>98</v>
      </c>
      <c r="H40" s="8">
        <f>C40/$C$44</f>
        <v>0.30980127732118773</v>
      </c>
    </row>
    <row r="41" spans="2:8" x14ac:dyDescent="0.25">
      <c r="B41" t="s">
        <v>55</v>
      </c>
      <c r="C41" s="9">
        <v>33093</v>
      </c>
      <c r="D41" t="s">
        <v>98</v>
      </c>
      <c r="H41" s="8">
        <f>C41/$C$44</f>
        <v>0.4210198213785909</v>
      </c>
    </row>
    <row r="42" spans="2:8" x14ac:dyDescent="0.25">
      <c r="B42" t="s">
        <v>56</v>
      </c>
      <c r="C42" s="9">
        <v>13229</v>
      </c>
      <c r="D42" t="s">
        <v>98</v>
      </c>
      <c r="H42" s="8">
        <f>C42/$C$44</f>
        <v>0.16830360550622123</v>
      </c>
    </row>
    <row r="43" spans="2:8" x14ac:dyDescent="0.25">
      <c r="B43" t="s">
        <v>57</v>
      </c>
      <c r="C43" s="9">
        <f>C44-SUM(C40:C42)</f>
        <v>7929</v>
      </c>
      <c r="D43" t="s">
        <v>98</v>
      </c>
      <c r="H43" s="8">
        <f>C43/$C$44</f>
        <v>0.10087529579400015</v>
      </c>
    </row>
    <row r="44" spans="2:8" x14ac:dyDescent="0.25">
      <c r="B44" t="s">
        <v>17</v>
      </c>
      <c r="C44" s="9">
        <v>78602</v>
      </c>
      <c r="D44" t="s">
        <v>98</v>
      </c>
      <c r="H44" s="8">
        <f>C44/$C$44</f>
        <v>1</v>
      </c>
    </row>
    <row r="47" spans="2:8" x14ac:dyDescent="0.25">
      <c r="B47" s="1" t="s">
        <v>64</v>
      </c>
    </row>
    <row r="48" spans="2:8" x14ac:dyDescent="0.25">
      <c r="B48" t="s">
        <v>107</v>
      </c>
    </row>
    <row r="49" spans="2:4" ht="26.4" x14ac:dyDescent="0.25">
      <c r="B49" t="s">
        <v>34</v>
      </c>
      <c r="C49" s="11" t="s">
        <v>88</v>
      </c>
    </row>
    <row r="50" spans="2:4" x14ac:dyDescent="0.25">
      <c r="B50" t="s">
        <v>33</v>
      </c>
      <c r="C50" s="9">
        <v>2788</v>
      </c>
      <c r="D50" t="s">
        <v>98</v>
      </c>
    </row>
    <row r="51" spans="2:4" x14ac:dyDescent="0.25">
      <c r="B51" t="s">
        <v>55</v>
      </c>
      <c r="C51" s="9">
        <v>2894</v>
      </c>
      <c r="D51" t="s">
        <v>98</v>
      </c>
    </row>
    <row r="52" spans="2:4" x14ac:dyDescent="0.25">
      <c r="B52" t="s">
        <v>56</v>
      </c>
      <c r="C52" s="9">
        <v>736</v>
      </c>
      <c r="D52" t="s">
        <v>98</v>
      </c>
    </row>
    <row r="53" spans="2:4" x14ac:dyDescent="0.25">
      <c r="B53" t="s">
        <v>57</v>
      </c>
      <c r="C53" s="9">
        <f>C54-SUM(C50:C52)</f>
        <v>653</v>
      </c>
      <c r="D53" t="s">
        <v>98</v>
      </c>
    </row>
    <row r="54" spans="2:4" x14ac:dyDescent="0.25">
      <c r="B54" t="s">
        <v>17</v>
      </c>
      <c r="C54" s="9">
        <v>7071</v>
      </c>
      <c r="D54" t="s">
        <v>98</v>
      </c>
    </row>
    <row r="55" spans="2:4" x14ac:dyDescent="0.25">
      <c r="C55" s="9"/>
    </row>
    <row r="56" spans="2:4" x14ac:dyDescent="0.25">
      <c r="B56" t="s">
        <v>64</v>
      </c>
      <c r="C56" s="9"/>
    </row>
    <row r="57" spans="2:4" x14ac:dyDescent="0.25">
      <c r="B57" t="s">
        <v>106</v>
      </c>
      <c r="C57" s="9"/>
    </row>
    <row r="58" spans="2:4" ht="26.4" x14ac:dyDescent="0.25">
      <c r="B58" t="s">
        <v>34</v>
      </c>
      <c r="C58" s="11" t="s">
        <v>88</v>
      </c>
    </row>
    <row r="59" spans="2:4" x14ac:dyDescent="0.25">
      <c r="B59" t="s">
        <v>33</v>
      </c>
      <c r="C59" s="9">
        <f>C50+0.01*C40</f>
        <v>3031.51</v>
      </c>
    </row>
    <row r="60" spans="2:4" x14ac:dyDescent="0.25">
      <c r="B60" t="s">
        <v>55</v>
      </c>
      <c r="C60" s="9">
        <f>C51+0.01*C41</f>
        <v>3224.93</v>
      </c>
    </row>
    <row r="61" spans="2:4" x14ac:dyDescent="0.25">
      <c r="B61" t="s">
        <v>56</v>
      </c>
      <c r="C61" s="9">
        <f>C52+0.01*C42</f>
        <v>868.29</v>
      </c>
    </row>
    <row r="62" spans="2:4" x14ac:dyDescent="0.25">
      <c r="B62" t="s">
        <v>57</v>
      </c>
      <c r="C62" s="9">
        <f>C53+0.01*C43</f>
        <v>732.29</v>
      </c>
    </row>
    <row r="63" spans="2:4" x14ac:dyDescent="0.25">
      <c r="B63" t="s">
        <v>17</v>
      </c>
      <c r="C63" s="9">
        <f>C54+0.01*C44</f>
        <v>7857.02</v>
      </c>
      <c r="D63" s="17">
        <f>C63/4</f>
        <v>1964.2550000000001</v>
      </c>
    </row>
    <row r="64" spans="2:4" x14ac:dyDescent="0.25">
      <c r="C64" s="9"/>
    </row>
    <row r="65" spans="2:3" x14ac:dyDescent="0.25">
      <c r="C65" s="9"/>
    </row>
    <row r="68" spans="2:3" x14ac:dyDescent="0.25">
      <c r="B68" s="1" t="s">
        <v>87</v>
      </c>
    </row>
    <row r="69" spans="2:3" x14ac:dyDescent="0.25">
      <c r="B69" t="s">
        <v>90</v>
      </c>
    </row>
    <row r="71" spans="2:3" x14ac:dyDescent="0.25">
      <c r="B71" t="s">
        <v>34</v>
      </c>
      <c r="C71" t="s">
        <v>89</v>
      </c>
    </row>
    <row r="72" spans="2:3" x14ac:dyDescent="0.25">
      <c r="B72" t="s">
        <v>33</v>
      </c>
      <c r="C72" s="10">
        <f>C50/C40*100+1</f>
        <v>12.449221797872777</v>
      </c>
    </row>
    <row r="73" spans="2:3" x14ac:dyDescent="0.25">
      <c r="B73" t="s">
        <v>55</v>
      </c>
      <c r="C73" s="10">
        <f>C51/C41*100+1</f>
        <v>9.745051823648506</v>
      </c>
    </row>
    <row r="74" spans="2:3" x14ac:dyDescent="0.25">
      <c r="B74" t="s">
        <v>56</v>
      </c>
      <c r="C74" s="10">
        <f>C52/C42*100+1</f>
        <v>6.5635346587043619</v>
      </c>
    </row>
    <row r="75" spans="2:3" x14ac:dyDescent="0.25">
      <c r="B75" t="s">
        <v>57</v>
      </c>
      <c r="C75" s="10">
        <f>C53/C43*100+1</f>
        <v>9.2355908689620385</v>
      </c>
    </row>
    <row r="76" spans="2:3" x14ac:dyDescent="0.25">
      <c r="B76" t="s">
        <v>17</v>
      </c>
      <c r="C76" s="10">
        <f>C54/C44*100+1</f>
        <v>9.9959543014172674</v>
      </c>
    </row>
    <row r="81" spans="2:51" x14ac:dyDescent="0.25">
      <c r="B81" s="1" t="s">
        <v>86</v>
      </c>
    </row>
    <row r="83" spans="2:51" x14ac:dyDescent="0.25">
      <c r="B83" t="s">
        <v>65</v>
      </c>
      <c r="E83" s="8">
        <f>1/3</f>
        <v>0.33333333333333331</v>
      </c>
    </row>
    <row r="84" spans="2:51" x14ac:dyDescent="0.25">
      <c r="B84" t="s">
        <v>68</v>
      </c>
      <c r="E84" s="15">
        <v>2.5000000000000001E-2</v>
      </c>
    </row>
    <row r="85" spans="2:51" x14ac:dyDescent="0.25">
      <c r="B85" t="s">
        <v>70</v>
      </c>
      <c r="E85" s="3">
        <f>C20</f>
        <v>0.09</v>
      </c>
    </row>
    <row r="86" spans="2:51" x14ac:dyDescent="0.25">
      <c r="B86" t="s">
        <v>85</v>
      </c>
      <c r="E86" s="3">
        <f>J146</f>
        <v>0.25</v>
      </c>
    </row>
    <row r="87" spans="2:51" x14ac:dyDescent="0.25">
      <c r="E87" s="3"/>
    </row>
    <row r="88" spans="2:51" x14ac:dyDescent="0.25">
      <c r="E88" s="3"/>
    </row>
    <row r="89" spans="2:51" x14ac:dyDescent="0.25">
      <c r="E89" s="3"/>
    </row>
    <row r="90" spans="2:51" x14ac:dyDescent="0.25">
      <c r="E90" s="3"/>
    </row>
    <row r="92" spans="2:51" x14ac:dyDescent="0.25">
      <c r="C92">
        <v>0</v>
      </c>
      <c r="D92">
        <f t="shared" ref="D92:AY92" si="0">C92+1</f>
        <v>1</v>
      </c>
      <c r="E92">
        <f t="shared" si="0"/>
        <v>2</v>
      </c>
      <c r="F92">
        <f t="shared" si="0"/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si="0"/>
        <v>13</v>
      </c>
      <c r="Q92">
        <f t="shared" si="0"/>
        <v>14</v>
      </c>
      <c r="R92">
        <f t="shared" si="0"/>
        <v>15</v>
      </c>
      <c r="S92">
        <f t="shared" si="0"/>
        <v>16</v>
      </c>
      <c r="T92">
        <f t="shared" si="0"/>
        <v>17</v>
      </c>
      <c r="U92">
        <f t="shared" si="0"/>
        <v>18</v>
      </c>
      <c r="V92">
        <f t="shared" si="0"/>
        <v>19</v>
      </c>
      <c r="W92">
        <f t="shared" si="0"/>
        <v>20</v>
      </c>
      <c r="X92">
        <f t="shared" si="0"/>
        <v>21</v>
      </c>
      <c r="Y92">
        <f t="shared" si="0"/>
        <v>22</v>
      </c>
      <c r="Z92">
        <f t="shared" si="0"/>
        <v>23</v>
      </c>
      <c r="AA92">
        <f t="shared" si="0"/>
        <v>24</v>
      </c>
      <c r="AB92">
        <f t="shared" si="0"/>
        <v>25</v>
      </c>
      <c r="AC92">
        <f t="shared" si="0"/>
        <v>26</v>
      </c>
      <c r="AD92">
        <f t="shared" si="0"/>
        <v>27</v>
      </c>
      <c r="AE92">
        <f t="shared" si="0"/>
        <v>28</v>
      </c>
      <c r="AF92">
        <f t="shared" si="0"/>
        <v>29</v>
      </c>
      <c r="AG92">
        <f t="shared" si="0"/>
        <v>30</v>
      </c>
      <c r="AH92">
        <f t="shared" si="0"/>
        <v>31</v>
      </c>
      <c r="AI92">
        <f t="shared" si="0"/>
        <v>32</v>
      </c>
      <c r="AJ92">
        <f t="shared" si="0"/>
        <v>33</v>
      </c>
      <c r="AK92">
        <f t="shared" si="0"/>
        <v>34</v>
      </c>
      <c r="AL92">
        <f t="shared" si="0"/>
        <v>35</v>
      </c>
      <c r="AM92">
        <f t="shared" si="0"/>
        <v>36</v>
      </c>
      <c r="AN92">
        <f t="shared" si="0"/>
        <v>37</v>
      </c>
      <c r="AO92">
        <f t="shared" si="0"/>
        <v>38</v>
      </c>
      <c r="AP92">
        <f t="shared" si="0"/>
        <v>39</v>
      </c>
      <c r="AQ92">
        <f t="shared" si="0"/>
        <v>40</v>
      </c>
      <c r="AR92">
        <f t="shared" si="0"/>
        <v>41</v>
      </c>
      <c r="AS92">
        <f t="shared" si="0"/>
        <v>42</v>
      </c>
      <c r="AT92">
        <f t="shared" si="0"/>
        <v>43</v>
      </c>
      <c r="AU92">
        <f t="shared" si="0"/>
        <v>44</v>
      </c>
      <c r="AV92">
        <f t="shared" si="0"/>
        <v>45</v>
      </c>
      <c r="AW92">
        <f t="shared" si="0"/>
        <v>46</v>
      </c>
      <c r="AX92">
        <f t="shared" si="0"/>
        <v>47</v>
      </c>
      <c r="AY92">
        <f t="shared" si="0"/>
        <v>48</v>
      </c>
    </row>
    <row r="93" spans="2:51" x14ac:dyDescent="0.25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5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>G94</f>
        <v>2002</v>
      </c>
      <c r="I94">
        <f>H94</f>
        <v>2002</v>
      </c>
      <c r="J94">
        <f>I94</f>
        <v>2002</v>
      </c>
      <c r="K94">
        <f>G94+1</f>
        <v>2003</v>
      </c>
      <c r="L94">
        <f>K94</f>
        <v>2003</v>
      </c>
      <c r="M94">
        <f>L94</f>
        <v>2003</v>
      </c>
      <c r="N94">
        <f>M94</f>
        <v>2003</v>
      </c>
      <c r="O94">
        <f>K94+1</f>
        <v>2004</v>
      </c>
      <c r="P94">
        <f>O94</f>
        <v>2004</v>
      </c>
      <c r="Q94">
        <f>P94</f>
        <v>2004</v>
      </c>
      <c r="R94">
        <f>Q94</f>
        <v>2004</v>
      </c>
      <c r="S94">
        <f>O94+1</f>
        <v>2005</v>
      </c>
      <c r="T94">
        <f>S94</f>
        <v>2005</v>
      </c>
      <c r="U94">
        <f>T94</f>
        <v>2005</v>
      </c>
      <c r="V94">
        <f>U94</f>
        <v>2005</v>
      </c>
      <c r="W94">
        <f>S94+1</f>
        <v>2006</v>
      </c>
      <c r="X94">
        <f>W94</f>
        <v>2006</v>
      </c>
      <c r="Y94">
        <f>X94</f>
        <v>2006</v>
      </c>
      <c r="Z94">
        <f>Y94</f>
        <v>2006</v>
      </c>
      <c r="AA94">
        <f>W94+1</f>
        <v>2007</v>
      </c>
      <c r="AB94">
        <f>AA94</f>
        <v>2007</v>
      </c>
      <c r="AC94">
        <f>AB94</f>
        <v>2007</v>
      </c>
      <c r="AD94">
        <f>AC94</f>
        <v>2007</v>
      </c>
      <c r="AE94">
        <f t="shared" ref="AE94:AY94" si="1">AA94+1</f>
        <v>2008</v>
      </c>
      <c r="AF94">
        <f t="shared" si="1"/>
        <v>2008</v>
      </c>
      <c r="AG94">
        <f t="shared" si="1"/>
        <v>2008</v>
      </c>
      <c r="AH94">
        <f t="shared" si="1"/>
        <v>2008</v>
      </c>
      <c r="AI94">
        <f t="shared" si="1"/>
        <v>2009</v>
      </c>
      <c r="AJ94">
        <f t="shared" si="1"/>
        <v>2009</v>
      </c>
      <c r="AK94">
        <f t="shared" si="1"/>
        <v>2009</v>
      </c>
      <c r="AL94">
        <f t="shared" si="1"/>
        <v>2009</v>
      </c>
      <c r="AM94">
        <f t="shared" si="1"/>
        <v>2010</v>
      </c>
      <c r="AN94">
        <f t="shared" si="1"/>
        <v>2010</v>
      </c>
      <c r="AO94">
        <f t="shared" si="1"/>
        <v>2010</v>
      </c>
      <c r="AP94">
        <f t="shared" si="1"/>
        <v>2010</v>
      </c>
      <c r="AQ94">
        <f t="shared" si="1"/>
        <v>2011</v>
      </c>
      <c r="AR94">
        <f t="shared" si="1"/>
        <v>2011</v>
      </c>
      <c r="AS94">
        <f t="shared" si="1"/>
        <v>2011</v>
      </c>
      <c r="AT94">
        <f t="shared" si="1"/>
        <v>2011</v>
      </c>
      <c r="AU94">
        <f t="shared" si="1"/>
        <v>2012</v>
      </c>
      <c r="AV94">
        <f t="shared" si="1"/>
        <v>2012</v>
      </c>
      <c r="AW94">
        <f t="shared" si="1"/>
        <v>2012</v>
      </c>
      <c r="AX94">
        <f t="shared" si="1"/>
        <v>2012</v>
      </c>
      <c r="AY94">
        <f t="shared" si="1"/>
        <v>2013</v>
      </c>
    </row>
    <row r="96" spans="2:51" x14ac:dyDescent="0.25">
      <c r="B96" t="s">
        <v>75</v>
      </c>
      <c r="D96" s="8">
        <v>1</v>
      </c>
      <c r="E96" s="8">
        <f t="shared" ref="E96:AY96" si="2">(1/(1+$E$85/4))^(E92-1)</f>
        <v>0.97799511002444994</v>
      </c>
      <c r="F96" s="8">
        <f t="shared" si="2"/>
        <v>0.95647443523173592</v>
      </c>
      <c r="G96" s="8">
        <f t="shared" si="2"/>
        <v>0.93542732052003519</v>
      </c>
      <c r="H96" s="8">
        <f t="shared" si="2"/>
        <v>0.91484334525186817</v>
      </c>
      <c r="I96" s="8">
        <f t="shared" si="2"/>
        <v>0.89471231809473661</v>
      </c>
      <c r="J96" s="8">
        <f t="shared" si="2"/>
        <v>0.87502427197529264</v>
      </c>
      <c r="K96" s="8">
        <f t="shared" si="2"/>
        <v>0.8557694591445405</v>
      </c>
      <c r="L96" s="8">
        <f t="shared" si="2"/>
        <v>0.83693834635162889</v>
      </c>
      <c r="M96" s="8">
        <f t="shared" si="2"/>
        <v>0.8185216101238425</v>
      </c>
      <c r="N96" s="8">
        <f t="shared" si="2"/>
        <v>0.80051013215045719</v>
      </c>
      <c r="O96" s="8">
        <f t="shared" si="2"/>
        <v>0.78289499476817337</v>
      </c>
      <c r="P96" s="8">
        <f t="shared" si="2"/>
        <v>0.76566747654589085</v>
      </c>
      <c r="Q96" s="8">
        <f t="shared" si="2"/>
        <v>0.74881904796664145</v>
      </c>
      <c r="R96" s="8">
        <f t="shared" si="2"/>
        <v>0.73234136720453935</v>
      </c>
      <c r="S96" s="8">
        <f t="shared" si="2"/>
        <v>0.7162262759946596</v>
      </c>
      <c r="T96" s="8">
        <f t="shared" si="2"/>
        <v>0.70046579559379918</v>
      </c>
      <c r="U96" s="8">
        <f t="shared" si="2"/>
        <v>0.68505212283012151</v>
      </c>
      <c r="V96" s="8">
        <f t="shared" si="2"/>
        <v>0.66997762623972767</v>
      </c>
      <c r="W96" s="8">
        <f t="shared" si="2"/>
        <v>0.65523484228824225</v>
      </c>
      <c r="X96" s="8">
        <f t="shared" si="2"/>
        <v>0.64081647167554256</v>
      </c>
      <c r="Y96" s="8">
        <f t="shared" si="2"/>
        <v>0.62671537572180203</v>
      </c>
      <c r="Z96" s="8">
        <f t="shared" si="2"/>
        <v>0.61292457283305823</v>
      </c>
      <c r="AA96" s="8">
        <f t="shared" si="2"/>
        <v>0.59943723504455582</v>
      </c>
      <c r="AB96" s="8">
        <f t="shared" si="2"/>
        <v>0.58624668464015239</v>
      </c>
      <c r="AC96" s="8">
        <f t="shared" si="2"/>
        <v>0.57334639084611483</v>
      </c>
      <c r="AD96" s="8">
        <f t="shared" si="2"/>
        <v>0.56072996659766727</v>
      </c>
      <c r="AE96" s="8">
        <f t="shared" si="2"/>
        <v>0.54839116537669186</v>
      </c>
      <c r="AF96" s="8">
        <f t="shared" si="2"/>
        <v>0.53632387811901405</v>
      </c>
      <c r="AG96" s="8">
        <f t="shared" si="2"/>
        <v>0.52452213018974481</v>
      </c>
      <c r="AH96" s="8">
        <f t="shared" si="2"/>
        <v>0.51298007842517823</v>
      </c>
      <c r="AI96" s="8">
        <f t="shared" si="2"/>
        <v>0.50169200823978322</v>
      </c>
      <c r="AJ96" s="8">
        <f t="shared" si="2"/>
        <v>0.49065233079685405</v>
      </c>
      <c r="AK96" s="8">
        <f t="shared" si="2"/>
        <v>0.47985558024142211</v>
      </c>
      <c r="AL96" s="8">
        <f t="shared" si="2"/>
        <v>0.46929641099405583</v>
      </c>
      <c r="AM96" s="8">
        <f t="shared" si="2"/>
        <v>0.45896959510421115</v>
      </c>
      <c r="AN96" s="8">
        <f t="shared" si="2"/>
        <v>0.44887001966182016</v>
      </c>
      <c r="AO96" s="8">
        <f t="shared" si="2"/>
        <v>0.43899268426583882</v>
      </c>
      <c r="AP96" s="8">
        <f t="shared" si="2"/>
        <v>0.42933269854849765</v>
      </c>
      <c r="AQ96" s="8">
        <f t="shared" si="2"/>
        <v>0.41988527975403195</v>
      </c>
      <c r="AR96" s="8">
        <f t="shared" si="2"/>
        <v>0.41064575037069145</v>
      </c>
      <c r="AS96" s="8">
        <f t="shared" si="2"/>
        <v>0.4016095358148572</v>
      </c>
      <c r="AT96" s="8">
        <f t="shared" si="2"/>
        <v>0.39277216216611949</v>
      </c>
      <c r="AU96" s="8">
        <f t="shared" si="2"/>
        <v>0.3841292539521951</v>
      </c>
      <c r="AV96" s="8">
        <f t="shared" si="2"/>
        <v>0.37567653198258694</v>
      </c>
      <c r="AW96" s="8">
        <f t="shared" si="2"/>
        <v>0.3674098112299139</v>
      </c>
      <c r="AX96" s="8">
        <f t="shared" si="2"/>
        <v>0.359324998757862</v>
      </c>
      <c r="AY96" s="8">
        <f t="shared" si="2"/>
        <v>0.35141809169473059</v>
      </c>
    </row>
    <row r="97" spans="2:51" x14ac:dyDescent="0.25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2:51" x14ac:dyDescent="0.25">
      <c r="B98" s="23" t="s">
        <v>133</v>
      </c>
    </row>
    <row r="99" spans="2:51" x14ac:dyDescent="0.25">
      <c r="B99" s="23"/>
    </row>
    <row r="100" spans="2:51" x14ac:dyDescent="0.25">
      <c r="B100" t="s">
        <v>67</v>
      </c>
      <c r="C100">
        <v>0</v>
      </c>
      <c r="D100" s="8">
        <f t="shared" ref="D100:AY100" si="3">D129/$C$63*4-1</f>
        <v>0.15945503707002984</v>
      </c>
      <c r="E100" s="8">
        <f t="shared" si="3"/>
        <v>0.15945503707002984</v>
      </c>
      <c r="F100" s="8">
        <f t="shared" si="3"/>
        <v>0.15945503707002984</v>
      </c>
      <c r="G100" s="8">
        <f t="shared" si="3"/>
        <v>0.15945503707002984</v>
      </c>
      <c r="H100" s="8">
        <f t="shared" si="3"/>
        <v>0.15945503707002984</v>
      </c>
      <c r="I100" s="8">
        <f t="shared" si="3"/>
        <v>0.15945503707002984</v>
      </c>
      <c r="J100" s="8">
        <f t="shared" si="3"/>
        <v>0.15945503707002984</v>
      </c>
      <c r="K100" s="8">
        <f t="shared" si="3"/>
        <v>0.15945503707002984</v>
      </c>
      <c r="L100" s="8">
        <f t="shared" si="3"/>
        <v>0.15945503707002984</v>
      </c>
      <c r="M100" s="8">
        <f t="shared" si="3"/>
        <v>0.15945503707002984</v>
      </c>
      <c r="N100" s="8">
        <f t="shared" si="3"/>
        <v>0.15945503707002984</v>
      </c>
      <c r="O100" s="8">
        <f t="shared" si="3"/>
        <v>0.15945503707002984</v>
      </c>
      <c r="P100" s="8">
        <f t="shared" si="3"/>
        <v>0.15945503707002984</v>
      </c>
      <c r="Q100" s="8">
        <f t="shared" si="3"/>
        <v>0.15945503707002984</v>
      </c>
      <c r="R100" s="8">
        <f t="shared" si="3"/>
        <v>0.15945503707002984</v>
      </c>
      <c r="S100" s="8">
        <f t="shared" si="3"/>
        <v>0.15945503707002984</v>
      </c>
      <c r="T100" s="8">
        <f t="shared" si="3"/>
        <v>0.15945503707002984</v>
      </c>
      <c r="U100" s="8">
        <f t="shared" si="3"/>
        <v>0.15945503707002984</v>
      </c>
      <c r="V100" s="8">
        <f t="shared" si="3"/>
        <v>0.15945503707002984</v>
      </c>
      <c r="W100" s="8">
        <f t="shared" si="3"/>
        <v>0.15945503707002984</v>
      </c>
      <c r="X100" s="8">
        <f t="shared" si="3"/>
        <v>0</v>
      </c>
      <c r="Y100" s="8">
        <f t="shared" si="3"/>
        <v>0</v>
      </c>
      <c r="Z100" s="8">
        <f t="shared" si="3"/>
        <v>0</v>
      </c>
      <c r="AA100" s="8">
        <f t="shared" si="3"/>
        <v>0</v>
      </c>
      <c r="AB100" s="8">
        <f t="shared" si="3"/>
        <v>0</v>
      </c>
      <c r="AC100" s="8">
        <f t="shared" si="3"/>
        <v>0</v>
      </c>
      <c r="AD100" s="8">
        <f t="shared" si="3"/>
        <v>0</v>
      </c>
      <c r="AE100" s="8">
        <f t="shared" si="3"/>
        <v>0</v>
      </c>
      <c r="AF100" s="8">
        <f t="shared" si="3"/>
        <v>0</v>
      </c>
      <c r="AG100" s="8">
        <f t="shared" si="3"/>
        <v>0</v>
      </c>
      <c r="AH100" s="8">
        <f t="shared" si="3"/>
        <v>0</v>
      </c>
      <c r="AI100" s="8">
        <f t="shared" si="3"/>
        <v>0</v>
      </c>
      <c r="AJ100" s="8">
        <f t="shared" si="3"/>
        <v>0</v>
      </c>
      <c r="AK100" s="8">
        <f t="shared" si="3"/>
        <v>0</v>
      </c>
      <c r="AL100" s="8">
        <f t="shared" si="3"/>
        <v>0</v>
      </c>
      <c r="AM100" s="8">
        <f t="shared" si="3"/>
        <v>0</v>
      </c>
      <c r="AN100" s="8">
        <f t="shared" si="3"/>
        <v>0</v>
      </c>
      <c r="AO100" s="8">
        <f t="shared" si="3"/>
        <v>0</v>
      </c>
      <c r="AP100" s="8">
        <f t="shared" si="3"/>
        <v>0</v>
      </c>
      <c r="AQ100" s="8">
        <f t="shared" si="3"/>
        <v>0</v>
      </c>
      <c r="AR100" s="8">
        <f t="shared" si="3"/>
        <v>0</v>
      </c>
      <c r="AS100" s="8">
        <f t="shared" si="3"/>
        <v>0</v>
      </c>
      <c r="AT100" s="8">
        <f t="shared" si="3"/>
        <v>0</v>
      </c>
      <c r="AU100" s="8">
        <f t="shared" si="3"/>
        <v>0</v>
      </c>
      <c r="AV100" s="8">
        <f t="shared" si="3"/>
        <v>0</v>
      </c>
      <c r="AW100" s="8">
        <f t="shared" si="3"/>
        <v>0</v>
      </c>
      <c r="AX100" s="8">
        <f t="shared" si="3"/>
        <v>0</v>
      </c>
      <c r="AY100" s="8">
        <f t="shared" si="3"/>
        <v>0</v>
      </c>
    </row>
    <row r="101" spans="2:51" x14ac:dyDescent="0.25">
      <c r="B101" t="s">
        <v>99</v>
      </c>
      <c r="C101">
        <v>0</v>
      </c>
      <c r="D101" s="6">
        <f t="shared" ref="D101:AY101" si="4">D118*1000000*100/($F$111/4*1000000)</f>
        <v>1.7774582043838647</v>
      </c>
      <c r="E101" s="6">
        <f t="shared" si="4"/>
        <v>1.7774582043838647</v>
      </c>
      <c r="F101" s="6">
        <f t="shared" si="4"/>
        <v>1.7774582043838647</v>
      </c>
      <c r="G101" s="6">
        <f t="shared" si="4"/>
        <v>1.7774582043838647</v>
      </c>
      <c r="H101" s="6">
        <f t="shared" si="4"/>
        <v>1.7774582043838647</v>
      </c>
      <c r="I101" s="6">
        <f t="shared" si="4"/>
        <v>1.7774582043838647</v>
      </c>
      <c r="J101" s="6">
        <f t="shared" si="4"/>
        <v>1.7774582043838647</v>
      </c>
      <c r="K101" s="6">
        <f t="shared" si="4"/>
        <v>1.7774582043838647</v>
      </c>
      <c r="L101" s="6">
        <f t="shared" si="4"/>
        <v>1.7774582043838647</v>
      </c>
      <c r="M101" s="6">
        <f t="shared" si="4"/>
        <v>1.7774582043838647</v>
      </c>
      <c r="N101" s="6">
        <f t="shared" si="4"/>
        <v>1.7774582043838647</v>
      </c>
      <c r="O101" s="6">
        <f t="shared" si="4"/>
        <v>1.7774582043838647</v>
      </c>
      <c r="P101" s="6">
        <f t="shared" si="4"/>
        <v>1.7774582043838647</v>
      </c>
      <c r="Q101" s="6">
        <f t="shared" si="4"/>
        <v>1.7774582043838647</v>
      </c>
      <c r="R101" s="6">
        <f t="shared" si="4"/>
        <v>1.7774582043838647</v>
      </c>
      <c r="S101" s="6">
        <f t="shared" si="4"/>
        <v>1.7774582043838647</v>
      </c>
      <c r="T101" s="6">
        <f t="shared" si="4"/>
        <v>1.7774582043838647</v>
      </c>
      <c r="U101" s="6">
        <f t="shared" si="4"/>
        <v>1.7774582043838647</v>
      </c>
      <c r="V101" s="6">
        <f t="shared" si="4"/>
        <v>1.7774582043838647</v>
      </c>
      <c r="W101" s="6">
        <f t="shared" si="4"/>
        <v>1.7774582043838647</v>
      </c>
      <c r="X101" s="6">
        <f t="shared" si="4"/>
        <v>0</v>
      </c>
      <c r="Y101" s="6">
        <f t="shared" si="4"/>
        <v>0</v>
      </c>
      <c r="Z101" s="6">
        <f t="shared" si="4"/>
        <v>0</v>
      </c>
      <c r="AA101" s="6">
        <f t="shared" si="4"/>
        <v>0</v>
      </c>
      <c r="AB101" s="6">
        <f t="shared" si="4"/>
        <v>0</v>
      </c>
      <c r="AC101" s="6">
        <f t="shared" si="4"/>
        <v>0</v>
      </c>
      <c r="AD101" s="6">
        <f t="shared" si="4"/>
        <v>0</v>
      </c>
      <c r="AE101" s="6">
        <f t="shared" si="4"/>
        <v>0</v>
      </c>
      <c r="AF101" s="6">
        <f t="shared" si="4"/>
        <v>0</v>
      </c>
      <c r="AG101" s="6">
        <f t="shared" si="4"/>
        <v>0</v>
      </c>
      <c r="AH101" s="6">
        <f t="shared" si="4"/>
        <v>0</v>
      </c>
      <c r="AI101" s="6">
        <f t="shared" si="4"/>
        <v>0</v>
      </c>
      <c r="AJ101" s="6">
        <f t="shared" si="4"/>
        <v>0</v>
      </c>
      <c r="AK101" s="6">
        <f t="shared" si="4"/>
        <v>0</v>
      </c>
      <c r="AL101" s="6">
        <f t="shared" si="4"/>
        <v>0</v>
      </c>
      <c r="AM101" s="6">
        <f t="shared" si="4"/>
        <v>0</v>
      </c>
      <c r="AN101" s="6">
        <f t="shared" si="4"/>
        <v>0</v>
      </c>
      <c r="AO101" s="6">
        <f t="shared" si="4"/>
        <v>0</v>
      </c>
      <c r="AP101" s="6">
        <f t="shared" si="4"/>
        <v>0</v>
      </c>
      <c r="AQ101" s="6">
        <f t="shared" si="4"/>
        <v>0</v>
      </c>
      <c r="AR101" s="6">
        <f t="shared" si="4"/>
        <v>0</v>
      </c>
      <c r="AS101" s="6">
        <f t="shared" si="4"/>
        <v>0</v>
      </c>
      <c r="AT101" s="6">
        <f t="shared" si="4"/>
        <v>0</v>
      </c>
      <c r="AU101" s="6">
        <f t="shared" si="4"/>
        <v>0</v>
      </c>
      <c r="AV101" s="6">
        <f t="shared" si="4"/>
        <v>0</v>
      </c>
      <c r="AW101" s="6">
        <f t="shared" si="4"/>
        <v>0</v>
      </c>
      <c r="AX101" s="6">
        <f t="shared" si="4"/>
        <v>0</v>
      </c>
      <c r="AY101" s="6">
        <f t="shared" si="4"/>
        <v>0</v>
      </c>
    </row>
    <row r="102" spans="2:51" x14ac:dyDescent="0.25">
      <c r="B102" t="s">
        <v>100</v>
      </c>
      <c r="C102">
        <v>0</v>
      </c>
      <c r="D102" s="8">
        <f t="shared" ref="D102:AY102" si="5">D129/($C$63/4)-1</f>
        <v>0.15945503707002984</v>
      </c>
      <c r="E102" s="8">
        <f t="shared" si="5"/>
        <v>0.15945503707002984</v>
      </c>
      <c r="F102" s="8">
        <f t="shared" si="5"/>
        <v>0.15945503707002984</v>
      </c>
      <c r="G102" s="8">
        <f t="shared" si="5"/>
        <v>0.15945503707002984</v>
      </c>
      <c r="H102" s="8">
        <f t="shared" si="5"/>
        <v>0.15945503707002984</v>
      </c>
      <c r="I102" s="8">
        <f t="shared" si="5"/>
        <v>0.15945503707002984</v>
      </c>
      <c r="J102" s="8">
        <f t="shared" si="5"/>
        <v>0.15945503707002984</v>
      </c>
      <c r="K102" s="8">
        <f t="shared" si="5"/>
        <v>0.15945503707002984</v>
      </c>
      <c r="L102" s="8">
        <f t="shared" si="5"/>
        <v>0.15945503707002984</v>
      </c>
      <c r="M102" s="8">
        <f t="shared" si="5"/>
        <v>0.15945503707002984</v>
      </c>
      <c r="N102" s="8">
        <f t="shared" si="5"/>
        <v>0.15945503707002984</v>
      </c>
      <c r="O102" s="8">
        <f t="shared" si="5"/>
        <v>0.15945503707002984</v>
      </c>
      <c r="P102" s="8">
        <f t="shared" si="5"/>
        <v>0.15945503707002984</v>
      </c>
      <c r="Q102" s="8">
        <f t="shared" si="5"/>
        <v>0.15945503707002984</v>
      </c>
      <c r="R102" s="8">
        <f t="shared" si="5"/>
        <v>0.15945503707002984</v>
      </c>
      <c r="S102" s="8">
        <f t="shared" si="5"/>
        <v>0.15945503707002984</v>
      </c>
      <c r="T102" s="8">
        <f t="shared" si="5"/>
        <v>0.15945503707002984</v>
      </c>
      <c r="U102" s="8">
        <f t="shared" si="5"/>
        <v>0.15945503707002984</v>
      </c>
      <c r="V102" s="8">
        <f t="shared" si="5"/>
        <v>0.15945503707002984</v>
      </c>
      <c r="W102" s="8">
        <f t="shared" si="5"/>
        <v>0.15945503707002984</v>
      </c>
      <c r="X102" s="8">
        <f t="shared" si="5"/>
        <v>0</v>
      </c>
      <c r="Y102" s="8">
        <f t="shared" si="5"/>
        <v>0</v>
      </c>
      <c r="Z102" s="8">
        <f t="shared" si="5"/>
        <v>0</v>
      </c>
      <c r="AA102" s="8">
        <f t="shared" si="5"/>
        <v>0</v>
      </c>
      <c r="AB102" s="8">
        <f t="shared" si="5"/>
        <v>0</v>
      </c>
      <c r="AC102" s="8">
        <f t="shared" si="5"/>
        <v>0</v>
      </c>
      <c r="AD102" s="8">
        <f t="shared" si="5"/>
        <v>0</v>
      </c>
      <c r="AE102" s="8">
        <f t="shared" si="5"/>
        <v>0</v>
      </c>
      <c r="AF102" s="8">
        <f t="shared" si="5"/>
        <v>0</v>
      </c>
      <c r="AG102" s="8">
        <f t="shared" si="5"/>
        <v>0</v>
      </c>
      <c r="AH102" s="8">
        <f t="shared" si="5"/>
        <v>0</v>
      </c>
      <c r="AI102" s="8">
        <f t="shared" si="5"/>
        <v>0</v>
      </c>
      <c r="AJ102" s="8">
        <f t="shared" si="5"/>
        <v>0</v>
      </c>
      <c r="AK102" s="8">
        <f t="shared" si="5"/>
        <v>0</v>
      </c>
      <c r="AL102" s="8">
        <f t="shared" si="5"/>
        <v>0</v>
      </c>
      <c r="AM102" s="8">
        <f t="shared" si="5"/>
        <v>0</v>
      </c>
      <c r="AN102" s="8">
        <f t="shared" si="5"/>
        <v>0</v>
      </c>
      <c r="AO102" s="8">
        <f t="shared" si="5"/>
        <v>0</v>
      </c>
      <c r="AP102" s="8">
        <f t="shared" si="5"/>
        <v>0</v>
      </c>
      <c r="AQ102" s="8">
        <f t="shared" si="5"/>
        <v>0</v>
      </c>
      <c r="AR102" s="8">
        <f t="shared" si="5"/>
        <v>0</v>
      </c>
      <c r="AS102" s="8">
        <f t="shared" si="5"/>
        <v>0</v>
      </c>
      <c r="AT102" s="8">
        <f t="shared" si="5"/>
        <v>0</v>
      </c>
      <c r="AU102" s="8">
        <f t="shared" si="5"/>
        <v>0</v>
      </c>
      <c r="AV102" s="8">
        <f t="shared" si="5"/>
        <v>0</v>
      </c>
      <c r="AW102" s="8">
        <f t="shared" si="5"/>
        <v>0</v>
      </c>
      <c r="AX102" s="8">
        <f t="shared" si="5"/>
        <v>0</v>
      </c>
      <c r="AY102" s="8">
        <f t="shared" si="5"/>
        <v>0</v>
      </c>
    </row>
    <row r="103" spans="2:51" x14ac:dyDescent="0.25">
      <c r="B103" t="s">
        <v>104</v>
      </c>
      <c r="C103">
        <v>0</v>
      </c>
      <c r="D103" s="17">
        <f t="shared" ref="D103:AY103" si="6">D118</f>
        <v>313.21035383999174</v>
      </c>
      <c r="E103" s="17">
        <f t="shared" si="6"/>
        <v>313.21035383999174</v>
      </c>
      <c r="F103" s="17">
        <f t="shared" si="6"/>
        <v>313.21035383999174</v>
      </c>
      <c r="G103" s="17">
        <f t="shared" si="6"/>
        <v>313.21035383999174</v>
      </c>
      <c r="H103" s="17">
        <f t="shared" si="6"/>
        <v>313.21035383999174</v>
      </c>
      <c r="I103" s="17">
        <f t="shared" si="6"/>
        <v>313.21035383999174</v>
      </c>
      <c r="J103" s="17">
        <f t="shared" si="6"/>
        <v>313.21035383999174</v>
      </c>
      <c r="K103" s="17">
        <f t="shared" si="6"/>
        <v>313.21035383999174</v>
      </c>
      <c r="L103" s="17">
        <f t="shared" si="6"/>
        <v>313.21035383999174</v>
      </c>
      <c r="M103" s="17">
        <f t="shared" si="6"/>
        <v>313.21035383999174</v>
      </c>
      <c r="N103" s="17">
        <f t="shared" si="6"/>
        <v>313.21035383999174</v>
      </c>
      <c r="O103" s="17">
        <f t="shared" si="6"/>
        <v>313.21035383999174</v>
      </c>
      <c r="P103" s="17">
        <f t="shared" si="6"/>
        <v>313.21035383999174</v>
      </c>
      <c r="Q103" s="17">
        <f t="shared" si="6"/>
        <v>313.21035383999174</v>
      </c>
      <c r="R103" s="17">
        <f t="shared" si="6"/>
        <v>313.21035383999174</v>
      </c>
      <c r="S103" s="17">
        <f t="shared" si="6"/>
        <v>313.21035383999174</v>
      </c>
      <c r="T103" s="17">
        <f t="shared" si="6"/>
        <v>313.21035383999174</v>
      </c>
      <c r="U103" s="17">
        <f t="shared" si="6"/>
        <v>313.21035383999174</v>
      </c>
      <c r="V103" s="17">
        <f t="shared" si="6"/>
        <v>313.21035383999174</v>
      </c>
      <c r="W103" s="17">
        <f t="shared" si="6"/>
        <v>313.21035383999174</v>
      </c>
      <c r="X103" s="17">
        <f t="shared" si="6"/>
        <v>0</v>
      </c>
      <c r="Y103" s="17">
        <f t="shared" si="6"/>
        <v>0</v>
      </c>
      <c r="Z103" s="17">
        <f t="shared" si="6"/>
        <v>0</v>
      </c>
      <c r="AA103" s="17">
        <f t="shared" si="6"/>
        <v>0</v>
      </c>
      <c r="AB103" s="17">
        <f t="shared" si="6"/>
        <v>0</v>
      </c>
      <c r="AC103" s="17">
        <f t="shared" si="6"/>
        <v>0</v>
      </c>
      <c r="AD103" s="17">
        <f t="shared" si="6"/>
        <v>0</v>
      </c>
      <c r="AE103" s="17">
        <f t="shared" si="6"/>
        <v>0</v>
      </c>
      <c r="AF103" s="17">
        <f t="shared" si="6"/>
        <v>0</v>
      </c>
      <c r="AG103" s="17">
        <f t="shared" si="6"/>
        <v>0</v>
      </c>
      <c r="AH103" s="17">
        <f t="shared" si="6"/>
        <v>0</v>
      </c>
      <c r="AI103" s="17">
        <f t="shared" si="6"/>
        <v>0</v>
      </c>
      <c r="AJ103" s="17">
        <f t="shared" si="6"/>
        <v>0</v>
      </c>
      <c r="AK103" s="17">
        <f t="shared" si="6"/>
        <v>0</v>
      </c>
      <c r="AL103" s="17">
        <f t="shared" si="6"/>
        <v>0</v>
      </c>
      <c r="AM103" s="17">
        <f t="shared" si="6"/>
        <v>0</v>
      </c>
      <c r="AN103" s="17">
        <f t="shared" si="6"/>
        <v>0</v>
      </c>
      <c r="AO103" s="17">
        <f t="shared" si="6"/>
        <v>0</v>
      </c>
      <c r="AP103" s="17">
        <f t="shared" si="6"/>
        <v>0</v>
      </c>
      <c r="AQ103" s="17">
        <f t="shared" si="6"/>
        <v>0</v>
      </c>
      <c r="AR103" s="17">
        <f t="shared" si="6"/>
        <v>0</v>
      </c>
      <c r="AS103" s="17">
        <f t="shared" si="6"/>
        <v>0</v>
      </c>
      <c r="AT103" s="17">
        <f t="shared" si="6"/>
        <v>0</v>
      </c>
      <c r="AU103" s="17">
        <f t="shared" si="6"/>
        <v>0</v>
      </c>
      <c r="AV103" s="17">
        <f t="shared" si="6"/>
        <v>0</v>
      </c>
      <c r="AW103" s="17">
        <f t="shared" si="6"/>
        <v>0</v>
      </c>
      <c r="AX103" s="17">
        <f t="shared" si="6"/>
        <v>0</v>
      </c>
      <c r="AY103" s="17">
        <f t="shared" si="6"/>
        <v>0</v>
      </c>
    </row>
    <row r="105" spans="2:51" x14ac:dyDescent="0.25">
      <c r="B105" t="s">
        <v>78</v>
      </c>
      <c r="M105" t="s">
        <v>134</v>
      </c>
    </row>
    <row r="106" spans="2:51" ht="66" x14ac:dyDescent="0.25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5">
      <c r="B107" t="s">
        <v>33</v>
      </c>
      <c r="D107" s="3">
        <f>1-E83</f>
        <v>0.66666666666666674</v>
      </c>
      <c r="E107" s="17">
        <f>C40</f>
        <v>24351</v>
      </c>
      <c r="F107" s="9">
        <f>E107*D107</f>
        <v>16234.000000000002</v>
      </c>
      <c r="H107" s="10">
        <f>$C$21/E111*100</f>
        <v>1.5939052636828159</v>
      </c>
      <c r="I107" s="10">
        <f>$C$21/F111*100</f>
        <v>1.7774582043838645</v>
      </c>
      <c r="J107" s="20">
        <f>C21/C63</f>
        <v>0.15945503707002998</v>
      </c>
      <c r="K107" s="20">
        <f>C21/(C63-E83*C59)</f>
        <v>0.18298961009758735</v>
      </c>
      <c r="M107" s="25"/>
      <c r="N107" s="25" t="s">
        <v>118</v>
      </c>
      <c r="O107" s="25"/>
      <c r="P107" s="25"/>
      <c r="Q107" s="25"/>
    </row>
    <row r="108" spans="2:51" x14ac:dyDescent="0.25">
      <c r="B108" t="s">
        <v>55</v>
      </c>
      <c r="D108" s="8">
        <v>1</v>
      </c>
      <c r="E108" s="17">
        <f>C41</f>
        <v>33093</v>
      </c>
      <c r="F108" s="9">
        <f>E108*D108</f>
        <v>33093</v>
      </c>
      <c r="M108" s="25"/>
      <c r="N108" s="25" t="s">
        <v>119</v>
      </c>
      <c r="O108" s="25"/>
      <c r="P108" s="25" t="s">
        <v>124</v>
      </c>
      <c r="Q108" s="25"/>
    </row>
    <row r="109" spans="2:51" ht="26.4" x14ac:dyDescent="0.25">
      <c r="B109" t="s">
        <v>56</v>
      </c>
      <c r="D109" s="8">
        <v>1</v>
      </c>
      <c r="E109" s="17">
        <f>C42</f>
        <v>13229</v>
      </c>
      <c r="F109" s="9">
        <f>E109*D109</f>
        <v>13229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5">
      <c r="B110" t="s">
        <v>57</v>
      </c>
      <c r="D110" s="8">
        <v>1</v>
      </c>
      <c r="E110" s="17">
        <f>C43</f>
        <v>7929</v>
      </c>
      <c r="F110" s="9">
        <f>E110*D110</f>
        <v>7929</v>
      </c>
      <c r="M110" s="27" t="s">
        <v>121</v>
      </c>
      <c r="N110" s="28">
        <v>1.59</v>
      </c>
      <c r="O110" s="29">
        <v>0.159</v>
      </c>
      <c r="P110" s="28">
        <v>0.97</v>
      </c>
      <c r="Q110" s="29">
        <v>9.7000000000000003E-2</v>
      </c>
    </row>
    <row r="111" spans="2:51" x14ac:dyDescent="0.25">
      <c r="B111" t="s">
        <v>17</v>
      </c>
      <c r="D111" s="8"/>
      <c r="E111" s="17">
        <f>SUM(E107:E110)</f>
        <v>78602</v>
      </c>
      <c r="F111" s="17">
        <f>SUM(F107:F110)</f>
        <v>70485</v>
      </c>
      <c r="M111" s="27" t="s">
        <v>120</v>
      </c>
      <c r="N111" s="28">
        <v>1.78</v>
      </c>
      <c r="O111" s="29">
        <v>0.183</v>
      </c>
      <c r="P111" s="28">
        <v>1.08</v>
      </c>
      <c r="Q111" s="29">
        <v>0.112</v>
      </c>
    </row>
    <row r="113" spans="2:51" x14ac:dyDescent="0.25">
      <c r="B113" t="s">
        <v>66</v>
      </c>
    </row>
    <row r="114" spans="2:51" x14ac:dyDescent="0.25">
      <c r="B114" t="s">
        <v>33</v>
      </c>
      <c r="C114">
        <v>0</v>
      </c>
      <c r="D114" s="9">
        <f>$E107/4*$I$107/100*$D107</f>
        <v>72.138141224919153</v>
      </c>
      <c r="E114" s="9">
        <f t="shared" ref="E114:AY114" si="7">IF(D$121&lt;=$C$18,$E107/4*$I$107/100*$D107,0)</f>
        <v>72.138141224919153</v>
      </c>
      <c r="F114" s="9">
        <f t="shared" si="7"/>
        <v>72.138141224919153</v>
      </c>
      <c r="G114" s="9">
        <f t="shared" si="7"/>
        <v>72.138141224919153</v>
      </c>
      <c r="H114" s="9">
        <f t="shared" si="7"/>
        <v>72.138141224919153</v>
      </c>
      <c r="I114" s="9">
        <f t="shared" si="7"/>
        <v>72.138141224919153</v>
      </c>
      <c r="J114" s="9">
        <f t="shared" si="7"/>
        <v>72.138141224919153</v>
      </c>
      <c r="K114" s="9">
        <f t="shared" si="7"/>
        <v>72.138141224919153</v>
      </c>
      <c r="L114" s="9">
        <f t="shared" si="7"/>
        <v>72.138141224919153</v>
      </c>
      <c r="M114" s="9">
        <f t="shared" si="7"/>
        <v>72.138141224919153</v>
      </c>
      <c r="N114" s="9">
        <f t="shared" si="7"/>
        <v>72.138141224919153</v>
      </c>
      <c r="O114" s="9">
        <f t="shared" si="7"/>
        <v>72.138141224919153</v>
      </c>
      <c r="P114" s="9">
        <f t="shared" si="7"/>
        <v>72.138141224919153</v>
      </c>
      <c r="Q114" s="9">
        <f t="shared" si="7"/>
        <v>72.138141224919153</v>
      </c>
      <c r="R114" s="9">
        <f t="shared" si="7"/>
        <v>72.138141224919153</v>
      </c>
      <c r="S114" s="9">
        <f t="shared" si="7"/>
        <v>72.138141224919153</v>
      </c>
      <c r="T114" s="9">
        <f t="shared" si="7"/>
        <v>72.138141224919153</v>
      </c>
      <c r="U114" s="9">
        <f t="shared" si="7"/>
        <v>72.138141224919153</v>
      </c>
      <c r="V114" s="9">
        <f t="shared" si="7"/>
        <v>72.138141224919153</v>
      </c>
      <c r="W114" s="9">
        <f t="shared" si="7"/>
        <v>72.138141224919153</v>
      </c>
      <c r="X114" s="9">
        <f t="shared" si="7"/>
        <v>0</v>
      </c>
      <c r="Y114" s="9">
        <f t="shared" si="7"/>
        <v>0</v>
      </c>
      <c r="Z114" s="9">
        <f t="shared" si="7"/>
        <v>0</v>
      </c>
      <c r="AA114" s="9">
        <f t="shared" si="7"/>
        <v>0</v>
      </c>
      <c r="AB114" s="9">
        <f t="shared" si="7"/>
        <v>0</v>
      </c>
      <c r="AC114" s="9">
        <f t="shared" si="7"/>
        <v>0</v>
      </c>
      <c r="AD114" s="9">
        <f t="shared" si="7"/>
        <v>0</v>
      </c>
      <c r="AE114" s="9">
        <f t="shared" si="7"/>
        <v>0</v>
      </c>
      <c r="AF114" s="9">
        <f t="shared" si="7"/>
        <v>0</v>
      </c>
      <c r="AG114" s="9">
        <f t="shared" si="7"/>
        <v>0</v>
      </c>
      <c r="AH114" s="9">
        <f t="shared" si="7"/>
        <v>0</v>
      </c>
      <c r="AI114" s="9">
        <f t="shared" si="7"/>
        <v>0</v>
      </c>
      <c r="AJ114" s="9">
        <f t="shared" si="7"/>
        <v>0</v>
      </c>
      <c r="AK114" s="9">
        <f t="shared" si="7"/>
        <v>0</v>
      </c>
      <c r="AL114" s="9">
        <f t="shared" si="7"/>
        <v>0</v>
      </c>
      <c r="AM114" s="9">
        <f t="shared" si="7"/>
        <v>0</v>
      </c>
      <c r="AN114" s="9">
        <f t="shared" si="7"/>
        <v>0</v>
      </c>
      <c r="AO114" s="9">
        <f t="shared" si="7"/>
        <v>0</v>
      </c>
      <c r="AP114" s="9">
        <f t="shared" si="7"/>
        <v>0</v>
      </c>
      <c r="AQ114" s="9">
        <f t="shared" si="7"/>
        <v>0</v>
      </c>
      <c r="AR114" s="9">
        <f t="shared" si="7"/>
        <v>0</v>
      </c>
      <c r="AS114" s="9">
        <f t="shared" si="7"/>
        <v>0</v>
      </c>
      <c r="AT114" s="9">
        <f t="shared" si="7"/>
        <v>0</v>
      </c>
      <c r="AU114" s="9">
        <f t="shared" si="7"/>
        <v>0</v>
      </c>
      <c r="AV114" s="9">
        <f t="shared" si="7"/>
        <v>0</v>
      </c>
      <c r="AW114" s="9">
        <f t="shared" si="7"/>
        <v>0</v>
      </c>
      <c r="AX114" s="9">
        <f t="shared" si="7"/>
        <v>0</v>
      </c>
      <c r="AY114" s="9">
        <f t="shared" si="7"/>
        <v>0</v>
      </c>
    </row>
    <row r="115" spans="2:51" x14ac:dyDescent="0.25">
      <c r="B115" t="s">
        <v>55</v>
      </c>
      <c r="C115">
        <v>0</v>
      </c>
      <c r="D115" s="9">
        <f>$E108/4*$I$107/100*$D108</f>
        <v>147.05356089418808</v>
      </c>
      <c r="E115" s="9">
        <f t="shared" ref="E115:AY115" si="8">IF(D$121&lt;=$C$18,$E108/4*$I$107/100*$D108,0)</f>
        <v>147.05356089418808</v>
      </c>
      <c r="F115" s="9">
        <f t="shared" si="8"/>
        <v>147.05356089418808</v>
      </c>
      <c r="G115" s="9">
        <f t="shared" si="8"/>
        <v>147.05356089418808</v>
      </c>
      <c r="H115" s="9">
        <f t="shared" si="8"/>
        <v>147.05356089418808</v>
      </c>
      <c r="I115" s="9">
        <f t="shared" si="8"/>
        <v>147.05356089418808</v>
      </c>
      <c r="J115" s="9">
        <f t="shared" si="8"/>
        <v>147.05356089418808</v>
      </c>
      <c r="K115" s="9">
        <f t="shared" si="8"/>
        <v>147.05356089418808</v>
      </c>
      <c r="L115" s="9">
        <f t="shared" si="8"/>
        <v>147.05356089418808</v>
      </c>
      <c r="M115" s="9">
        <f t="shared" si="8"/>
        <v>147.05356089418808</v>
      </c>
      <c r="N115" s="9">
        <f t="shared" si="8"/>
        <v>147.05356089418808</v>
      </c>
      <c r="O115" s="9">
        <f t="shared" si="8"/>
        <v>147.05356089418808</v>
      </c>
      <c r="P115" s="9">
        <f t="shared" si="8"/>
        <v>147.05356089418808</v>
      </c>
      <c r="Q115" s="9">
        <f t="shared" si="8"/>
        <v>147.05356089418808</v>
      </c>
      <c r="R115" s="9">
        <f t="shared" si="8"/>
        <v>147.05356089418808</v>
      </c>
      <c r="S115" s="9">
        <f t="shared" si="8"/>
        <v>147.05356089418808</v>
      </c>
      <c r="T115" s="9">
        <f t="shared" si="8"/>
        <v>147.05356089418808</v>
      </c>
      <c r="U115" s="9">
        <f t="shared" si="8"/>
        <v>147.05356089418808</v>
      </c>
      <c r="V115" s="9">
        <f t="shared" si="8"/>
        <v>147.05356089418808</v>
      </c>
      <c r="W115" s="9">
        <f t="shared" si="8"/>
        <v>147.05356089418808</v>
      </c>
      <c r="X115" s="9">
        <f t="shared" si="8"/>
        <v>0</v>
      </c>
      <c r="Y115" s="9">
        <f t="shared" si="8"/>
        <v>0</v>
      </c>
      <c r="Z115" s="9">
        <f t="shared" si="8"/>
        <v>0</v>
      </c>
      <c r="AA115" s="9">
        <f t="shared" si="8"/>
        <v>0</v>
      </c>
      <c r="AB115" s="9">
        <f t="shared" si="8"/>
        <v>0</v>
      </c>
      <c r="AC115" s="9">
        <f t="shared" si="8"/>
        <v>0</v>
      </c>
      <c r="AD115" s="9">
        <f t="shared" si="8"/>
        <v>0</v>
      </c>
      <c r="AE115" s="9">
        <f t="shared" si="8"/>
        <v>0</v>
      </c>
      <c r="AF115" s="9">
        <f t="shared" si="8"/>
        <v>0</v>
      </c>
      <c r="AG115" s="9">
        <f t="shared" si="8"/>
        <v>0</v>
      </c>
      <c r="AH115" s="9">
        <f t="shared" si="8"/>
        <v>0</v>
      </c>
      <c r="AI115" s="9">
        <f t="shared" si="8"/>
        <v>0</v>
      </c>
      <c r="AJ115" s="9">
        <f t="shared" si="8"/>
        <v>0</v>
      </c>
      <c r="AK115" s="9">
        <f t="shared" si="8"/>
        <v>0</v>
      </c>
      <c r="AL115" s="9">
        <f t="shared" si="8"/>
        <v>0</v>
      </c>
      <c r="AM115" s="9">
        <f t="shared" si="8"/>
        <v>0</v>
      </c>
      <c r="AN115" s="9">
        <f t="shared" si="8"/>
        <v>0</v>
      </c>
      <c r="AO115" s="9">
        <f t="shared" si="8"/>
        <v>0</v>
      </c>
      <c r="AP115" s="9">
        <f t="shared" si="8"/>
        <v>0</v>
      </c>
      <c r="AQ115" s="9">
        <f t="shared" si="8"/>
        <v>0</v>
      </c>
      <c r="AR115" s="9">
        <f t="shared" si="8"/>
        <v>0</v>
      </c>
      <c r="AS115" s="9">
        <f t="shared" si="8"/>
        <v>0</v>
      </c>
      <c r="AT115" s="9">
        <f t="shared" si="8"/>
        <v>0</v>
      </c>
      <c r="AU115" s="9">
        <f t="shared" si="8"/>
        <v>0</v>
      </c>
      <c r="AV115" s="9">
        <f t="shared" si="8"/>
        <v>0</v>
      </c>
      <c r="AW115" s="9">
        <f t="shared" si="8"/>
        <v>0</v>
      </c>
      <c r="AX115" s="9">
        <f t="shared" si="8"/>
        <v>0</v>
      </c>
      <c r="AY115" s="9">
        <f t="shared" si="8"/>
        <v>0</v>
      </c>
    </row>
    <row r="116" spans="2:51" x14ac:dyDescent="0.25">
      <c r="B116" t="s">
        <v>56</v>
      </c>
      <c r="C116">
        <v>0</v>
      </c>
      <c r="D116" s="9">
        <f>$E109/4*$I$107/100*$D109</f>
        <v>58.784986464485357</v>
      </c>
      <c r="E116" s="9">
        <f t="shared" ref="E116:AY116" si="9">IF(D$121&lt;=$C$18,$E109/4*$I$107/100*$D109,0)</f>
        <v>58.784986464485357</v>
      </c>
      <c r="F116" s="9">
        <f t="shared" si="9"/>
        <v>58.784986464485357</v>
      </c>
      <c r="G116" s="9">
        <f t="shared" si="9"/>
        <v>58.784986464485357</v>
      </c>
      <c r="H116" s="9">
        <f t="shared" si="9"/>
        <v>58.784986464485357</v>
      </c>
      <c r="I116" s="9">
        <f t="shared" si="9"/>
        <v>58.784986464485357</v>
      </c>
      <c r="J116" s="9">
        <f t="shared" si="9"/>
        <v>58.784986464485357</v>
      </c>
      <c r="K116" s="9">
        <f t="shared" si="9"/>
        <v>58.784986464485357</v>
      </c>
      <c r="L116" s="9">
        <f t="shared" si="9"/>
        <v>58.784986464485357</v>
      </c>
      <c r="M116" s="9">
        <f t="shared" si="9"/>
        <v>58.784986464485357</v>
      </c>
      <c r="N116" s="9">
        <f t="shared" si="9"/>
        <v>58.784986464485357</v>
      </c>
      <c r="O116" s="9">
        <f t="shared" si="9"/>
        <v>58.784986464485357</v>
      </c>
      <c r="P116" s="9">
        <f t="shared" si="9"/>
        <v>58.784986464485357</v>
      </c>
      <c r="Q116" s="9">
        <f t="shared" si="9"/>
        <v>58.784986464485357</v>
      </c>
      <c r="R116" s="9">
        <f t="shared" si="9"/>
        <v>58.784986464485357</v>
      </c>
      <c r="S116" s="9">
        <f t="shared" si="9"/>
        <v>58.784986464485357</v>
      </c>
      <c r="T116" s="9">
        <f t="shared" si="9"/>
        <v>58.784986464485357</v>
      </c>
      <c r="U116" s="9">
        <f t="shared" si="9"/>
        <v>58.784986464485357</v>
      </c>
      <c r="V116" s="9">
        <f t="shared" si="9"/>
        <v>58.784986464485357</v>
      </c>
      <c r="W116" s="9">
        <f t="shared" si="9"/>
        <v>58.784986464485357</v>
      </c>
      <c r="X116" s="9">
        <f t="shared" si="9"/>
        <v>0</v>
      </c>
      <c r="Y116" s="9">
        <f t="shared" si="9"/>
        <v>0</v>
      </c>
      <c r="Z116" s="9">
        <f t="shared" si="9"/>
        <v>0</v>
      </c>
      <c r="AA116" s="9">
        <f t="shared" si="9"/>
        <v>0</v>
      </c>
      <c r="AB116" s="9">
        <f t="shared" si="9"/>
        <v>0</v>
      </c>
      <c r="AC116" s="9">
        <f t="shared" si="9"/>
        <v>0</v>
      </c>
      <c r="AD116" s="9">
        <f t="shared" si="9"/>
        <v>0</v>
      </c>
      <c r="AE116" s="9">
        <f t="shared" si="9"/>
        <v>0</v>
      </c>
      <c r="AF116" s="9">
        <f t="shared" si="9"/>
        <v>0</v>
      </c>
      <c r="AG116" s="9">
        <f t="shared" si="9"/>
        <v>0</v>
      </c>
      <c r="AH116" s="9">
        <f t="shared" si="9"/>
        <v>0</v>
      </c>
      <c r="AI116" s="9">
        <f t="shared" si="9"/>
        <v>0</v>
      </c>
      <c r="AJ116" s="9">
        <f t="shared" si="9"/>
        <v>0</v>
      </c>
      <c r="AK116" s="9">
        <f t="shared" si="9"/>
        <v>0</v>
      </c>
      <c r="AL116" s="9">
        <f t="shared" si="9"/>
        <v>0</v>
      </c>
      <c r="AM116" s="9">
        <f t="shared" si="9"/>
        <v>0</v>
      </c>
      <c r="AN116" s="9">
        <f t="shared" si="9"/>
        <v>0</v>
      </c>
      <c r="AO116" s="9">
        <f t="shared" si="9"/>
        <v>0</v>
      </c>
      <c r="AP116" s="9">
        <f t="shared" si="9"/>
        <v>0</v>
      </c>
      <c r="AQ116" s="9">
        <f t="shared" si="9"/>
        <v>0</v>
      </c>
      <c r="AR116" s="9">
        <f t="shared" si="9"/>
        <v>0</v>
      </c>
      <c r="AS116" s="9">
        <f t="shared" si="9"/>
        <v>0</v>
      </c>
      <c r="AT116" s="9">
        <f t="shared" si="9"/>
        <v>0</v>
      </c>
      <c r="AU116" s="9">
        <f t="shared" si="9"/>
        <v>0</v>
      </c>
      <c r="AV116" s="9">
        <f t="shared" si="9"/>
        <v>0</v>
      </c>
      <c r="AW116" s="9">
        <f t="shared" si="9"/>
        <v>0</v>
      </c>
      <c r="AX116" s="9">
        <f t="shared" si="9"/>
        <v>0</v>
      </c>
      <c r="AY116" s="9">
        <f t="shared" si="9"/>
        <v>0</v>
      </c>
    </row>
    <row r="117" spans="2:51" x14ac:dyDescent="0.25">
      <c r="B117" t="s">
        <v>57</v>
      </c>
      <c r="C117">
        <v>0</v>
      </c>
      <c r="D117" s="9">
        <f>$E110/4*$I$107/100*$D110</f>
        <v>35.233665256399156</v>
      </c>
      <c r="E117" s="9">
        <f t="shared" ref="E117:AY117" si="10">IF(D$121&lt;=$C$18,$E110/4*$I$107/100*$D110,0)</f>
        <v>35.233665256399156</v>
      </c>
      <c r="F117" s="9">
        <f t="shared" si="10"/>
        <v>35.233665256399156</v>
      </c>
      <c r="G117" s="9">
        <f t="shared" si="10"/>
        <v>35.233665256399156</v>
      </c>
      <c r="H117" s="9">
        <f t="shared" si="10"/>
        <v>35.233665256399156</v>
      </c>
      <c r="I117" s="9">
        <f t="shared" si="10"/>
        <v>35.233665256399156</v>
      </c>
      <c r="J117" s="9">
        <f t="shared" si="10"/>
        <v>35.233665256399156</v>
      </c>
      <c r="K117" s="9">
        <f t="shared" si="10"/>
        <v>35.233665256399156</v>
      </c>
      <c r="L117" s="9">
        <f t="shared" si="10"/>
        <v>35.233665256399156</v>
      </c>
      <c r="M117" s="9">
        <f t="shared" si="10"/>
        <v>35.233665256399156</v>
      </c>
      <c r="N117" s="9">
        <f t="shared" si="10"/>
        <v>35.233665256399156</v>
      </c>
      <c r="O117" s="9">
        <f t="shared" si="10"/>
        <v>35.233665256399156</v>
      </c>
      <c r="P117" s="9">
        <f t="shared" si="10"/>
        <v>35.233665256399156</v>
      </c>
      <c r="Q117" s="9">
        <f t="shared" si="10"/>
        <v>35.233665256399156</v>
      </c>
      <c r="R117" s="9">
        <f t="shared" si="10"/>
        <v>35.233665256399156</v>
      </c>
      <c r="S117" s="9">
        <f t="shared" si="10"/>
        <v>35.233665256399156</v>
      </c>
      <c r="T117" s="9">
        <f t="shared" si="10"/>
        <v>35.233665256399156</v>
      </c>
      <c r="U117" s="9">
        <f t="shared" si="10"/>
        <v>35.233665256399156</v>
      </c>
      <c r="V117" s="9">
        <f t="shared" si="10"/>
        <v>35.233665256399156</v>
      </c>
      <c r="W117" s="9">
        <f t="shared" si="10"/>
        <v>35.233665256399156</v>
      </c>
      <c r="X117" s="9">
        <f t="shared" si="10"/>
        <v>0</v>
      </c>
      <c r="Y117" s="9">
        <f t="shared" si="10"/>
        <v>0</v>
      </c>
      <c r="Z117" s="9">
        <f t="shared" si="10"/>
        <v>0</v>
      </c>
      <c r="AA117" s="9">
        <f t="shared" si="10"/>
        <v>0</v>
      </c>
      <c r="AB117" s="9">
        <f t="shared" si="10"/>
        <v>0</v>
      </c>
      <c r="AC117" s="9">
        <f t="shared" si="10"/>
        <v>0</v>
      </c>
      <c r="AD117" s="9">
        <f t="shared" si="10"/>
        <v>0</v>
      </c>
      <c r="AE117" s="9">
        <f t="shared" si="10"/>
        <v>0</v>
      </c>
      <c r="AF117" s="9">
        <f t="shared" si="10"/>
        <v>0</v>
      </c>
      <c r="AG117" s="9">
        <f t="shared" si="10"/>
        <v>0</v>
      </c>
      <c r="AH117" s="9">
        <f t="shared" si="10"/>
        <v>0</v>
      </c>
      <c r="AI117" s="9">
        <f t="shared" si="10"/>
        <v>0</v>
      </c>
      <c r="AJ117" s="9">
        <f t="shared" si="10"/>
        <v>0</v>
      </c>
      <c r="AK117" s="9">
        <f t="shared" si="10"/>
        <v>0</v>
      </c>
      <c r="AL117" s="9">
        <f t="shared" si="10"/>
        <v>0</v>
      </c>
      <c r="AM117" s="9">
        <f t="shared" si="10"/>
        <v>0</v>
      </c>
      <c r="AN117" s="9">
        <f t="shared" si="10"/>
        <v>0</v>
      </c>
      <c r="AO117" s="9">
        <f t="shared" si="10"/>
        <v>0</v>
      </c>
      <c r="AP117" s="9">
        <f t="shared" si="10"/>
        <v>0</v>
      </c>
      <c r="AQ117" s="9">
        <f t="shared" si="10"/>
        <v>0</v>
      </c>
      <c r="AR117" s="9">
        <f t="shared" si="10"/>
        <v>0</v>
      </c>
      <c r="AS117" s="9">
        <f t="shared" si="10"/>
        <v>0</v>
      </c>
      <c r="AT117" s="9">
        <f t="shared" si="10"/>
        <v>0</v>
      </c>
      <c r="AU117" s="9">
        <f t="shared" si="10"/>
        <v>0</v>
      </c>
      <c r="AV117" s="9">
        <f t="shared" si="10"/>
        <v>0</v>
      </c>
      <c r="AW117" s="9">
        <f t="shared" si="10"/>
        <v>0</v>
      </c>
      <c r="AX117" s="9">
        <f t="shared" si="10"/>
        <v>0</v>
      </c>
      <c r="AY117" s="9">
        <f t="shared" si="10"/>
        <v>0</v>
      </c>
    </row>
    <row r="118" spans="2:51" x14ac:dyDescent="0.25">
      <c r="B118" t="s">
        <v>17</v>
      </c>
      <c r="C118">
        <v>0</v>
      </c>
      <c r="D118" s="17">
        <f t="shared" ref="D118:AY118" si="11">SUM(D114:D117)</f>
        <v>313.21035383999174</v>
      </c>
      <c r="E118" s="17">
        <f t="shared" si="11"/>
        <v>313.21035383999174</v>
      </c>
      <c r="F118" s="17">
        <f t="shared" si="11"/>
        <v>313.21035383999174</v>
      </c>
      <c r="G118" s="17">
        <f t="shared" si="11"/>
        <v>313.21035383999174</v>
      </c>
      <c r="H118" s="17">
        <f t="shared" si="11"/>
        <v>313.21035383999174</v>
      </c>
      <c r="I118" s="17">
        <f t="shared" si="11"/>
        <v>313.21035383999174</v>
      </c>
      <c r="J118" s="17">
        <f t="shared" si="11"/>
        <v>313.21035383999174</v>
      </c>
      <c r="K118" s="17">
        <f t="shared" si="11"/>
        <v>313.21035383999174</v>
      </c>
      <c r="L118" s="17">
        <f t="shared" si="11"/>
        <v>313.21035383999174</v>
      </c>
      <c r="M118" s="17">
        <f t="shared" si="11"/>
        <v>313.21035383999174</v>
      </c>
      <c r="N118" s="17">
        <f t="shared" si="11"/>
        <v>313.21035383999174</v>
      </c>
      <c r="O118" s="17">
        <f t="shared" si="11"/>
        <v>313.21035383999174</v>
      </c>
      <c r="P118" s="17">
        <f t="shared" si="11"/>
        <v>313.21035383999174</v>
      </c>
      <c r="Q118" s="17">
        <f t="shared" si="11"/>
        <v>313.21035383999174</v>
      </c>
      <c r="R118" s="17">
        <f t="shared" si="11"/>
        <v>313.21035383999174</v>
      </c>
      <c r="S118" s="17">
        <f t="shared" si="11"/>
        <v>313.21035383999174</v>
      </c>
      <c r="T118" s="17">
        <f t="shared" si="11"/>
        <v>313.21035383999174</v>
      </c>
      <c r="U118" s="17">
        <f t="shared" si="11"/>
        <v>313.21035383999174</v>
      </c>
      <c r="V118" s="17">
        <f t="shared" si="11"/>
        <v>313.21035383999174</v>
      </c>
      <c r="W118" s="17">
        <f t="shared" si="11"/>
        <v>313.21035383999174</v>
      </c>
      <c r="X118" s="17">
        <f t="shared" si="11"/>
        <v>0</v>
      </c>
      <c r="Y118" s="17">
        <f t="shared" si="11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1"/>
        <v>0</v>
      </c>
      <c r="AD118" s="17">
        <f t="shared" si="11"/>
        <v>0</v>
      </c>
      <c r="AE118" s="17">
        <f t="shared" si="11"/>
        <v>0</v>
      </c>
      <c r="AF118" s="17">
        <f t="shared" si="11"/>
        <v>0</v>
      </c>
      <c r="AG118" s="17">
        <f t="shared" si="11"/>
        <v>0</v>
      </c>
      <c r="AH118" s="17">
        <f t="shared" si="11"/>
        <v>0</v>
      </c>
      <c r="AI118" s="17">
        <f t="shared" si="11"/>
        <v>0</v>
      </c>
      <c r="AJ118" s="17">
        <f t="shared" si="11"/>
        <v>0</v>
      </c>
      <c r="AK118" s="17">
        <f t="shared" si="11"/>
        <v>0</v>
      </c>
      <c r="AL118" s="17">
        <f t="shared" si="11"/>
        <v>0</v>
      </c>
      <c r="AM118" s="17">
        <f t="shared" si="11"/>
        <v>0</v>
      </c>
      <c r="AN118" s="17">
        <f t="shared" si="11"/>
        <v>0</v>
      </c>
      <c r="AO118" s="17">
        <f t="shared" si="11"/>
        <v>0</v>
      </c>
      <c r="AP118" s="17">
        <f t="shared" si="11"/>
        <v>0</v>
      </c>
      <c r="AQ118" s="17">
        <f t="shared" si="11"/>
        <v>0</v>
      </c>
      <c r="AR118" s="17">
        <f t="shared" si="11"/>
        <v>0</v>
      </c>
      <c r="AS118" s="17">
        <f t="shared" si="11"/>
        <v>0</v>
      </c>
      <c r="AT118" s="17">
        <f t="shared" si="11"/>
        <v>0</v>
      </c>
      <c r="AU118" s="17">
        <f t="shared" si="11"/>
        <v>0</v>
      </c>
      <c r="AV118" s="17">
        <f t="shared" si="11"/>
        <v>0</v>
      </c>
      <c r="AW118" s="17">
        <f t="shared" si="11"/>
        <v>0</v>
      </c>
      <c r="AX118" s="17">
        <f t="shared" si="11"/>
        <v>0</v>
      </c>
      <c r="AY118" s="17">
        <f t="shared" si="11"/>
        <v>0</v>
      </c>
    </row>
    <row r="120" spans="2:51" x14ac:dyDescent="0.25">
      <c r="B120" t="s">
        <v>76</v>
      </c>
      <c r="C120">
        <v>0</v>
      </c>
      <c r="D120" s="17">
        <f>D118</f>
        <v>313.21035383999174</v>
      </c>
      <c r="E120" s="17">
        <f t="shared" ref="E120:AY120" si="12">D120+E118</f>
        <v>626.42070767998348</v>
      </c>
      <c r="F120" s="17">
        <f t="shared" si="12"/>
        <v>939.63106151997522</v>
      </c>
      <c r="G120" s="17">
        <f t="shared" si="12"/>
        <v>1252.841415359967</v>
      </c>
      <c r="H120" s="17">
        <f t="shared" si="12"/>
        <v>1566.0517691999587</v>
      </c>
      <c r="I120" s="17">
        <f t="shared" si="12"/>
        <v>1879.2621230399504</v>
      </c>
      <c r="J120" s="17">
        <f t="shared" si="12"/>
        <v>2192.4724768799424</v>
      </c>
      <c r="K120" s="17">
        <f t="shared" si="12"/>
        <v>2505.6828307199339</v>
      </c>
      <c r="L120" s="17">
        <f t="shared" si="12"/>
        <v>2818.8931845599254</v>
      </c>
      <c r="M120" s="17">
        <f t="shared" si="12"/>
        <v>3132.1035383999169</v>
      </c>
      <c r="N120" s="17">
        <f t="shared" si="12"/>
        <v>3445.3138922399085</v>
      </c>
      <c r="O120" s="17">
        <f t="shared" si="12"/>
        <v>3758.5242460799</v>
      </c>
      <c r="P120" s="17">
        <f t="shared" si="12"/>
        <v>4071.7345999198915</v>
      </c>
      <c r="Q120" s="17">
        <f t="shared" si="12"/>
        <v>4384.944953759883</v>
      </c>
      <c r="R120" s="17">
        <f t="shared" si="12"/>
        <v>4698.1553075998745</v>
      </c>
      <c r="S120" s="17">
        <f t="shared" si="12"/>
        <v>5011.365661439866</v>
      </c>
      <c r="T120" s="17">
        <f t="shared" si="12"/>
        <v>5324.5760152798575</v>
      </c>
      <c r="U120" s="17">
        <f t="shared" si="12"/>
        <v>5637.786369119849</v>
      </c>
      <c r="V120" s="17">
        <f t="shared" si="12"/>
        <v>5950.9967229598406</v>
      </c>
      <c r="W120" s="17">
        <f t="shared" si="12"/>
        <v>6264.2070767998321</v>
      </c>
      <c r="X120" s="17">
        <f t="shared" si="12"/>
        <v>6264.2070767998321</v>
      </c>
      <c r="Y120" s="17">
        <f t="shared" si="12"/>
        <v>6264.2070767998321</v>
      </c>
      <c r="Z120" s="17">
        <f t="shared" si="12"/>
        <v>6264.2070767998321</v>
      </c>
      <c r="AA120" s="17">
        <f t="shared" si="12"/>
        <v>6264.2070767998321</v>
      </c>
      <c r="AB120" s="17">
        <f t="shared" si="12"/>
        <v>6264.2070767998321</v>
      </c>
      <c r="AC120" s="17">
        <f t="shared" si="12"/>
        <v>6264.2070767998321</v>
      </c>
      <c r="AD120" s="17">
        <f t="shared" si="12"/>
        <v>6264.2070767998321</v>
      </c>
      <c r="AE120" s="17">
        <f t="shared" si="12"/>
        <v>6264.2070767998321</v>
      </c>
      <c r="AF120" s="17">
        <f t="shared" si="12"/>
        <v>6264.2070767998321</v>
      </c>
      <c r="AG120" s="17">
        <f t="shared" si="12"/>
        <v>6264.2070767998321</v>
      </c>
      <c r="AH120" s="17">
        <f t="shared" si="12"/>
        <v>6264.2070767998321</v>
      </c>
      <c r="AI120" s="17">
        <f t="shared" si="12"/>
        <v>6264.2070767998321</v>
      </c>
      <c r="AJ120" s="17">
        <f t="shared" si="12"/>
        <v>6264.2070767998321</v>
      </c>
      <c r="AK120" s="17">
        <f t="shared" si="12"/>
        <v>6264.2070767998321</v>
      </c>
      <c r="AL120" s="17">
        <f t="shared" si="12"/>
        <v>6264.2070767998321</v>
      </c>
      <c r="AM120" s="17">
        <f t="shared" si="12"/>
        <v>6264.2070767998321</v>
      </c>
      <c r="AN120" s="17">
        <f t="shared" si="12"/>
        <v>6264.2070767998321</v>
      </c>
      <c r="AO120" s="17">
        <f t="shared" si="12"/>
        <v>6264.2070767998321</v>
      </c>
      <c r="AP120" s="17">
        <f t="shared" si="12"/>
        <v>6264.2070767998321</v>
      </c>
      <c r="AQ120" s="17">
        <f t="shared" si="12"/>
        <v>6264.2070767998321</v>
      </c>
      <c r="AR120" s="17">
        <f t="shared" si="12"/>
        <v>6264.2070767998321</v>
      </c>
      <c r="AS120" s="17">
        <f t="shared" si="12"/>
        <v>6264.2070767998321</v>
      </c>
      <c r="AT120" s="17">
        <f t="shared" si="12"/>
        <v>6264.2070767998321</v>
      </c>
      <c r="AU120" s="17">
        <f t="shared" si="12"/>
        <v>6264.2070767998321</v>
      </c>
      <c r="AV120" s="17">
        <f t="shared" si="12"/>
        <v>6264.2070767998321</v>
      </c>
      <c r="AW120" s="17">
        <f t="shared" si="12"/>
        <v>6264.2070767998321</v>
      </c>
      <c r="AX120" s="17">
        <f t="shared" si="12"/>
        <v>6264.2070767998321</v>
      </c>
      <c r="AY120" s="17">
        <f t="shared" si="12"/>
        <v>6264.2070767998321</v>
      </c>
    </row>
    <row r="121" spans="2:51" x14ac:dyDescent="0.25">
      <c r="B121" t="s">
        <v>77</v>
      </c>
      <c r="C121">
        <v>0</v>
      </c>
      <c r="D121" s="9">
        <f>D118*D107</f>
        <v>208.80690255999451</v>
      </c>
      <c r="E121" s="9">
        <f t="shared" ref="E121:AY121" si="13">D121+E118*E$96</f>
        <v>515.12509702453417</v>
      </c>
      <c r="F121" s="9">
        <f t="shared" si="13"/>
        <v>814.70279332237237</v>
      </c>
      <c r="G121" s="9">
        <f t="shared" si="13"/>
        <v>1107.688315374048</v>
      </c>
      <c r="H121" s="9">
        <f t="shared" si="13"/>
        <v>1394.2267232485474</v>
      </c>
      <c r="I121" s="9">
        <f t="shared" si="13"/>
        <v>1674.459884983999</v>
      </c>
      <c r="J121" s="9">
        <f t="shared" si="13"/>
        <v>1948.5265468279615</v>
      </c>
      <c r="K121" s="9">
        <f t="shared" si="13"/>
        <v>2216.5624019320812</v>
      </c>
      <c r="L121" s="9">
        <f t="shared" si="13"/>
        <v>2478.7001575351323</v>
      </c>
      <c r="M121" s="9">
        <f t="shared" si="13"/>
        <v>2735.0696006677008</v>
      </c>
      <c r="N121" s="9">
        <f t="shared" si="13"/>
        <v>2985.7976624110443</v>
      </c>
      <c r="O121" s="9">
        <f t="shared" si="13"/>
        <v>3231.0084807419425</v>
      </c>
      <c r="P121" s="9">
        <f t="shared" si="13"/>
        <v>3470.8234619946547</v>
      </c>
      <c r="Q121" s="9">
        <f t="shared" si="13"/>
        <v>3705.3613409704121</v>
      </c>
      <c r="R121" s="9">
        <f t="shared" si="13"/>
        <v>3934.7382397242091</v>
      </c>
      <c r="S121" s="9">
        <f t="shared" si="13"/>
        <v>4159.0677250579956</v>
      </c>
      <c r="T121" s="9">
        <f t="shared" si="13"/>
        <v>4378.4608647487412</v>
      </c>
      <c r="U121" s="9">
        <f t="shared" si="13"/>
        <v>4593.026282539201</v>
      </c>
      <c r="V121" s="9">
        <f t="shared" si="13"/>
        <v>4802.8702119186237</v>
      </c>
      <c r="W121" s="9">
        <f t="shared" si="13"/>
        <v>5008.0965487200156</v>
      </c>
      <c r="X121" s="9">
        <f t="shared" si="13"/>
        <v>5008.0965487200156</v>
      </c>
      <c r="Y121" s="9">
        <f t="shared" si="13"/>
        <v>5008.0965487200156</v>
      </c>
      <c r="Z121" s="9">
        <f t="shared" si="13"/>
        <v>5008.0965487200156</v>
      </c>
      <c r="AA121" s="9">
        <f t="shared" si="13"/>
        <v>5008.0965487200156</v>
      </c>
      <c r="AB121" s="9">
        <f t="shared" si="13"/>
        <v>5008.0965487200156</v>
      </c>
      <c r="AC121" s="9">
        <f t="shared" si="13"/>
        <v>5008.0965487200156</v>
      </c>
      <c r="AD121" s="9">
        <f t="shared" si="13"/>
        <v>5008.0965487200156</v>
      </c>
      <c r="AE121" s="9">
        <f t="shared" si="13"/>
        <v>5008.0965487200156</v>
      </c>
      <c r="AF121" s="9">
        <f t="shared" si="13"/>
        <v>5008.0965487200156</v>
      </c>
      <c r="AG121" s="9">
        <f t="shared" si="13"/>
        <v>5008.0965487200156</v>
      </c>
      <c r="AH121" s="9">
        <f t="shared" si="13"/>
        <v>5008.0965487200156</v>
      </c>
      <c r="AI121" s="9">
        <f t="shared" si="13"/>
        <v>5008.0965487200156</v>
      </c>
      <c r="AJ121" s="9">
        <f t="shared" si="13"/>
        <v>5008.0965487200156</v>
      </c>
      <c r="AK121" s="9">
        <f t="shared" si="13"/>
        <v>5008.0965487200156</v>
      </c>
      <c r="AL121" s="9">
        <f t="shared" si="13"/>
        <v>5008.0965487200156</v>
      </c>
      <c r="AM121" s="9">
        <f t="shared" si="13"/>
        <v>5008.0965487200156</v>
      </c>
      <c r="AN121" s="9">
        <f t="shared" si="13"/>
        <v>5008.0965487200156</v>
      </c>
      <c r="AO121" s="9">
        <f t="shared" si="13"/>
        <v>5008.0965487200156</v>
      </c>
      <c r="AP121" s="9">
        <f t="shared" si="13"/>
        <v>5008.0965487200156</v>
      </c>
      <c r="AQ121" s="9">
        <f t="shared" si="13"/>
        <v>5008.0965487200156</v>
      </c>
      <c r="AR121" s="9">
        <f t="shared" si="13"/>
        <v>5008.0965487200156</v>
      </c>
      <c r="AS121" s="9">
        <f t="shared" si="13"/>
        <v>5008.0965487200156</v>
      </c>
      <c r="AT121" s="9">
        <f t="shared" si="13"/>
        <v>5008.0965487200156</v>
      </c>
      <c r="AU121" s="9">
        <f t="shared" si="13"/>
        <v>5008.0965487200156</v>
      </c>
      <c r="AV121" s="9">
        <f t="shared" si="13"/>
        <v>5008.0965487200156</v>
      </c>
      <c r="AW121" s="9">
        <f t="shared" si="13"/>
        <v>5008.0965487200156</v>
      </c>
      <c r="AX121" s="9">
        <f t="shared" si="13"/>
        <v>5008.0965487200156</v>
      </c>
      <c r="AY121" s="9">
        <f t="shared" si="13"/>
        <v>5008.0965487200156</v>
      </c>
    </row>
    <row r="124" spans="2:51" x14ac:dyDescent="0.25">
      <c r="B124" t="s">
        <v>69</v>
      </c>
    </row>
    <row r="125" spans="2:51" x14ac:dyDescent="0.25">
      <c r="B125" t="s">
        <v>33</v>
      </c>
      <c r="C125" s="17">
        <f>C198</f>
        <v>757.87750000000005</v>
      </c>
      <c r="D125" s="9">
        <f t="shared" ref="D125:AY125" si="14">$C59/4+D114</f>
        <v>830.01564122491925</v>
      </c>
      <c r="E125" s="9">
        <f t="shared" si="14"/>
        <v>830.01564122491925</v>
      </c>
      <c r="F125" s="9">
        <f t="shared" si="14"/>
        <v>830.01564122491925</v>
      </c>
      <c r="G125" s="9">
        <f t="shared" si="14"/>
        <v>830.01564122491925</v>
      </c>
      <c r="H125" s="9">
        <f t="shared" si="14"/>
        <v>830.01564122491925</v>
      </c>
      <c r="I125" s="9">
        <f t="shared" si="14"/>
        <v>830.01564122491925</v>
      </c>
      <c r="J125" s="9">
        <f t="shared" si="14"/>
        <v>830.01564122491925</v>
      </c>
      <c r="K125" s="9">
        <f t="shared" si="14"/>
        <v>830.01564122491925</v>
      </c>
      <c r="L125" s="9">
        <f t="shared" si="14"/>
        <v>830.01564122491925</v>
      </c>
      <c r="M125" s="9">
        <f t="shared" si="14"/>
        <v>830.01564122491925</v>
      </c>
      <c r="N125" s="9">
        <f t="shared" si="14"/>
        <v>830.01564122491925</v>
      </c>
      <c r="O125" s="9">
        <f t="shared" si="14"/>
        <v>830.01564122491925</v>
      </c>
      <c r="P125" s="9">
        <f t="shared" si="14"/>
        <v>830.01564122491925</v>
      </c>
      <c r="Q125" s="9">
        <f t="shared" si="14"/>
        <v>830.01564122491925</v>
      </c>
      <c r="R125" s="9">
        <f t="shared" si="14"/>
        <v>830.01564122491925</v>
      </c>
      <c r="S125" s="9">
        <f t="shared" si="14"/>
        <v>830.01564122491925</v>
      </c>
      <c r="T125" s="9">
        <f t="shared" si="14"/>
        <v>830.01564122491925</v>
      </c>
      <c r="U125" s="9">
        <f t="shared" si="14"/>
        <v>830.01564122491925</v>
      </c>
      <c r="V125" s="9">
        <f t="shared" si="14"/>
        <v>830.01564122491925</v>
      </c>
      <c r="W125" s="9">
        <f t="shared" si="14"/>
        <v>830.01564122491925</v>
      </c>
      <c r="X125" s="9">
        <f t="shared" si="14"/>
        <v>757.87750000000005</v>
      </c>
      <c r="Y125" s="9">
        <f t="shared" si="14"/>
        <v>757.87750000000005</v>
      </c>
      <c r="Z125" s="9">
        <f t="shared" si="14"/>
        <v>757.87750000000005</v>
      </c>
      <c r="AA125" s="9">
        <f t="shared" si="14"/>
        <v>757.87750000000005</v>
      </c>
      <c r="AB125" s="9">
        <f t="shared" si="14"/>
        <v>757.87750000000005</v>
      </c>
      <c r="AC125" s="9">
        <f t="shared" si="14"/>
        <v>757.87750000000005</v>
      </c>
      <c r="AD125" s="9">
        <f t="shared" si="14"/>
        <v>757.87750000000005</v>
      </c>
      <c r="AE125" s="9">
        <f t="shared" si="14"/>
        <v>757.87750000000005</v>
      </c>
      <c r="AF125" s="9">
        <f t="shared" si="14"/>
        <v>757.87750000000005</v>
      </c>
      <c r="AG125" s="9">
        <f t="shared" si="14"/>
        <v>757.87750000000005</v>
      </c>
      <c r="AH125" s="9">
        <f t="shared" si="14"/>
        <v>757.87750000000005</v>
      </c>
      <c r="AI125" s="9">
        <f t="shared" si="14"/>
        <v>757.87750000000005</v>
      </c>
      <c r="AJ125" s="9">
        <f t="shared" si="14"/>
        <v>757.87750000000005</v>
      </c>
      <c r="AK125" s="9">
        <f t="shared" si="14"/>
        <v>757.87750000000005</v>
      </c>
      <c r="AL125" s="9">
        <f t="shared" si="14"/>
        <v>757.87750000000005</v>
      </c>
      <c r="AM125" s="9">
        <f t="shared" si="14"/>
        <v>757.87750000000005</v>
      </c>
      <c r="AN125" s="9">
        <f t="shared" si="14"/>
        <v>757.87750000000005</v>
      </c>
      <c r="AO125" s="9">
        <f t="shared" si="14"/>
        <v>757.87750000000005</v>
      </c>
      <c r="AP125" s="9">
        <f t="shared" si="14"/>
        <v>757.87750000000005</v>
      </c>
      <c r="AQ125" s="9">
        <f t="shared" si="14"/>
        <v>757.87750000000005</v>
      </c>
      <c r="AR125" s="9">
        <f t="shared" si="14"/>
        <v>757.87750000000005</v>
      </c>
      <c r="AS125" s="9">
        <f t="shared" si="14"/>
        <v>757.87750000000005</v>
      </c>
      <c r="AT125" s="9">
        <f t="shared" si="14"/>
        <v>757.87750000000005</v>
      </c>
      <c r="AU125" s="9">
        <f t="shared" si="14"/>
        <v>757.87750000000005</v>
      </c>
      <c r="AV125" s="9">
        <f t="shared" si="14"/>
        <v>757.87750000000005</v>
      </c>
      <c r="AW125" s="9">
        <f t="shared" si="14"/>
        <v>757.87750000000005</v>
      </c>
      <c r="AX125" s="9">
        <f t="shared" si="14"/>
        <v>757.87750000000005</v>
      </c>
      <c r="AY125" s="9">
        <f t="shared" si="14"/>
        <v>757.87750000000005</v>
      </c>
    </row>
    <row r="126" spans="2:51" x14ac:dyDescent="0.25">
      <c r="B126" t="s">
        <v>55</v>
      </c>
      <c r="C126" s="17">
        <f>C199</f>
        <v>806.23249999999996</v>
      </c>
      <c r="D126" s="9">
        <f t="shared" ref="D126:AY126" si="15">$C60/4+D115</f>
        <v>953.28606089418804</v>
      </c>
      <c r="E126" s="9">
        <f t="shared" si="15"/>
        <v>953.28606089418804</v>
      </c>
      <c r="F126" s="9">
        <f t="shared" si="15"/>
        <v>953.28606089418804</v>
      </c>
      <c r="G126" s="9">
        <f t="shared" si="15"/>
        <v>953.28606089418804</v>
      </c>
      <c r="H126" s="9">
        <f t="shared" si="15"/>
        <v>953.28606089418804</v>
      </c>
      <c r="I126" s="9">
        <f t="shared" si="15"/>
        <v>953.28606089418804</v>
      </c>
      <c r="J126" s="9">
        <f t="shared" si="15"/>
        <v>953.28606089418804</v>
      </c>
      <c r="K126" s="9">
        <f t="shared" si="15"/>
        <v>953.28606089418804</v>
      </c>
      <c r="L126" s="9">
        <f t="shared" si="15"/>
        <v>953.28606089418804</v>
      </c>
      <c r="M126" s="9">
        <f t="shared" si="15"/>
        <v>953.28606089418804</v>
      </c>
      <c r="N126" s="9">
        <f t="shared" si="15"/>
        <v>953.28606089418804</v>
      </c>
      <c r="O126" s="9">
        <f t="shared" si="15"/>
        <v>953.28606089418804</v>
      </c>
      <c r="P126" s="9">
        <f t="shared" si="15"/>
        <v>953.28606089418804</v>
      </c>
      <c r="Q126" s="9">
        <f t="shared" si="15"/>
        <v>953.28606089418804</v>
      </c>
      <c r="R126" s="9">
        <f t="shared" si="15"/>
        <v>953.28606089418804</v>
      </c>
      <c r="S126" s="9">
        <f t="shared" si="15"/>
        <v>953.28606089418804</v>
      </c>
      <c r="T126" s="9">
        <f t="shared" si="15"/>
        <v>953.28606089418804</v>
      </c>
      <c r="U126" s="9">
        <f t="shared" si="15"/>
        <v>953.28606089418804</v>
      </c>
      <c r="V126" s="9">
        <f t="shared" si="15"/>
        <v>953.28606089418804</v>
      </c>
      <c r="W126" s="9">
        <f t="shared" si="15"/>
        <v>953.28606089418804</v>
      </c>
      <c r="X126" s="9">
        <f t="shared" si="15"/>
        <v>806.23249999999996</v>
      </c>
      <c r="Y126" s="9">
        <f t="shared" si="15"/>
        <v>806.23249999999996</v>
      </c>
      <c r="Z126" s="9">
        <f t="shared" si="15"/>
        <v>806.23249999999996</v>
      </c>
      <c r="AA126" s="9">
        <f t="shared" si="15"/>
        <v>806.23249999999996</v>
      </c>
      <c r="AB126" s="9">
        <f t="shared" si="15"/>
        <v>806.23249999999996</v>
      </c>
      <c r="AC126" s="9">
        <f t="shared" si="15"/>
        <v>806.23249999999996</v>
      </c>
      <c r="AD126" s="9">
        <f t="shared" si="15"/>
        <v>806.23249999999996</v>
      </c>
      <c r="AE126" s="9">
        <f t="shared" si="15"/>
        <v>806.23249999999996</v>
      </c>
      <c r="AF126" s="9">
        <f t="shared" si="15"/>
        <v>806.23249999999996</v>
      </c>
      <c r="AG126" s="9">
        <f t="shared" si="15"/>
        <v>806.23249999999996</v>
      </c>
      <c r="AH126" s="9">
        <f t="shared" si="15"/>
        <v>806.23249999999996</v>
      </c>
      <c r="AI126" s="9">
        <f t="shared" si="15"/>
        <v>806.23249999999996</v>
      </c>
      <c r="AJ126" s="9">
        <f t="shared" si="15"/>
        <v>806.23249999999996</v>
      </c>
      <c r="AK126" s="9">
        <f t="shared" si="15"/>
        <v>806.23249999999996</v>
      </c>
      <c r="AL126" s="9">
        <f t="shared" si="15"/>
        <v>806.23249999999996</v>
      </c>
      <c r="AM126" s="9">
        <f t="shared" si="15"/>
        <v>806.23249999999996</v>
      </c>
      <c r="AN126" s="9">
        <f t="shared" si="15"/>
        <v>806.23249999999996</v>
      </c>
      <c r="AO126" s="9">
        <f t="shared" si="15"/>
        <v>806.23249999999996</v>
      </c>
      <c r="AP126" s="9">
        <f t="shared" si="15"/>
        <v>806.23249999999996</v>
      </c>
      <c r="AQ126" s="9">
        <f t="shared" si="15"/>
        <v>806.23249999999996</v>
      </c>
      <c r="AR126" s="9">
        <f t="shared" si="15"/>
        <v>806.23249999999996</v>
      </c>
      <c r="AS126" s="9">
        <f t="shared" si="15"/>
        <v>806.23249999999996</v>
      </c>
      <c r="AT126" s="9">
        <f t="shared" si="15"/>
        <v>806.23249999999996</v>
      </c>
      <c r="AU126" s="9">
        <f t="shared" si="15"/>
        <v>806.23249999999996</v>
      </c>
      <c r="AV126" s="9">
        <f t="shared" si="15"/>
        <v>806.23249999999996</v>
      </c>
      <c r="AW126" s="9">
        <f t="shared" si="15"/>
        <v>806.23249999999996</v>
      </c>
      <c r="AX126" s="9">
        <f t="shared" si="15"/>
        <v>806.23249999999996</v>
      </c>
      <c r="AY126" s="9">
        <f t="shared" si="15"/>
        <v>806.23249999999996</v>
      </c>
    </row>
    <row r="127" spans="2:51" x14ac:dyDescent="0.25">
      <c r="B127" t="s">
        <v>56</v>
      </c>
      <c r="C127" s="17">
        <f>C200</f>
        <v>217.07249999999999</v>
      </c>
      <c r="D127" s="9">
        <f t="shared" ref="D127:AY127" si="16">$C61/4+D116</f>
        <v>275.85748646448536</v>
      </c>
      <c r="E127" s="9">
        <f t="shared" si="16"/>
        <v>275.85748646448536</v>
      </c>
      <c r="F127" s="9">
        <f t="shared" si="16"/>
        <v>275.85748646448536</v>
      </c>
      <c r="G127" s="9">
        <f t="shared" si="16"/>
        <v>275.85748646448536</v>
      </c>
      <c r="H127" s="9">
        <f t="shared" si="16"/>
        <v>275.85748646448536</v>
      </c>
      <c r="I127" s="9">
        <f t="shared" si="16"/>
        <v>275.85748646448536</v>
      </c>
      <c r="J127" s="9">
        <f t="shared" si="16"/>
        <v>275.85748646448536</v>
      </c>
      <c r="K127" s="9">
        <f t="shared" si="16"/>
        <v>275.85748646448536</v>
      </c>
      <c r="L127" s="9">
        <f t="shared" si="16"/>
        <v>275.85748646448536</v>
      </c>
      <c r="M127" s="9">
        <f t="shared" si="16"/>
        <v>275.85748646448536</v>
      </c>
      <c r="N127" s="9">
        <f t="shared" si="16"/>
        <v>275.85748646448536</v>
      </c>
      <c r="O127" s="9">
        <f t="shared" si="16"/>
        <v>275.85748646448536</v>
      </c>
      <c r="P127" s="9">
        <f t="shared" si="16"/>
        <v>275.85748646448536</v>
      </c>
      <c r="Q127" s="9">
        <f t="shared" si="16"/>
        <v>275.85748646448536</v>
      </c>
      <c r="R127" s="9">
        <f t="shared" si="16"/>
        <v>275.85748646448536</v>
      </c>
      <c r="S127" s="9">
        <f t="shared" si="16"/>
        <v>275.85748646448536</v>
      </c>
      <c r="T127" s="9">
        <f t="shared" si="16"/>
        <v>275.85748646448536</v>
      </c>
      <c r="U127" s="9">
        <f t="shared" si="16"/>
        <v>275.85748646448536</v>
      </c>
      <c r="V127" s="9">
        <f t="shared" si="16"/>
        <v>275.85748646448536</v>
      </c>
      <c r="W127" s="9">
        <f t="shared" si="16"/>
        <v>275.85748646448536</v>
      </c>
      <c r="X127" s="9">
        <f t="shared" si="16"/>
        <v>217.07249999999999</v>
      </c>
      <c r="Y127" s="9">
        <f t="shared" si="16"/>
        <v>217.07249999999999</v>
      </c>
      <c r="Z127" s="9">
        <f t="shared" si="16"/>
        <v>217.07249999999999</v>
      </c>
      <c r="AA127" s="9">
        <f t="shared" si="16"/>
        <v>217.07249999999999</v>
      </c>
      <c r="AB127" s="9">
        <f t="shared" si="16"/>
        <v>217.07249999999999</v>
      </c>
      <c r="AC127" s="9">
        <f t="shared" si="16"/>
        <v>217.07249999999999</v>
      </c>
      <c r="AD127" s="9">
        <f t="shared" si="16"/>
        <v>217.07249999999999</v>
      </c>
      <c r="AE127" s="9">
        <f t="shared" si="16"/>
        <v>217.07249999999999</v>
      </c>
      <c r="AF127" s="9">
        <f t="shared" si="16"/>
        <v>217.07249999999999</v>
      </c>
      <c r="AG127" s="9">
        <f t="shared" si="16"/>
        <v>217.07249999999999</v>
      </c>
      <c r="AH127" s="9">
        <f t="shared" si="16"/>
        <v>217.07249999999999</v>
      </c>
      <c r="AI127" s="9">
        <f t="shared" si="16"/>
        <v>217.07249999999999</v>
      </c>
      <c r="AJ127" s="9">
        <f t="shared" si="16"/>
        <v>217.07249999999999</v>
      </c>
      <c r="AK127" s="9">
        <f t="shared" si="16"/>
        <v>217.07249999999999</v>
      </c>
      <c r="AL127" s="9">
        <f t="shared" si="16"/>
        <v>217.07249999999999</v>
      </c>
      <c r="AM127" s="9">
        <f t="shared" si="16"/>
        <v>217.07249999999999</v>
      </c>
      <c r="AN127" s="9">
        <f t="shared" si="16"/>
        <v>217.07249999999999</v>
      </c>
      <c r="AO127" s="9">
        <f t="shared" si="16"/>
        <v>217.07249999999999</v>
      </c>
      <c r="AP127" s="9">
        <f t="shared" si="16"/>
        <v>217.07249999999999</v>
      </c>
      <c r="AQ127" s="9">
        <f t="shared" si="16"/>
        <v>217.07249999999999</v>
      </c>
      <c r="AR127" s="9">
        <f t="shared" si="16"/>
        <v>217.07249999999999</v>
      </c>
      <c r="AS127" s="9">
        <f t="shared" si="16"/>
        <v>217.07249999999999</v>
      </c>
      <c r="AT127" s="9">
        <f t="shared" si="16"/>
        <v>217.07249999999999</v>
      </c>
      <c r="AU127" s="9">
        <f t="shared" si="16"/>
        <v>217.07249999999999</v>
      </c>
      <c r="AV127" s="9">
        <f t="shared" si="16"/>
        <v>217.07249999999999</v>
      </c>
      <c r="AW127" s="9">
        <f t="shared" si="16"/>
        <v>217.07249999999999</v>
      </c>
      <c r="AX127" s="9">
        <f t="shared" si="16"/>
        <v>217.07249999999999</v>
      </c>
      <c r="AY127" s="9">
        <f t="shared" si="16"/>
        <v>217.07249999999999</v>
      </c>
    </row>
    <row r="128" spans="2:51" x14ac:dyDescent="0.25">
      <c r="B128" t="s">
        <v>57</v>
      </c>
      <c r="C128" s="17">
        <f>C201</f>
        <v>183.07249999999999</v>
      </c>
      <c r="D128" s="9">
        <f t="shared" ref="D128:AY128" si="17">$C62/4+D117</f>
        <v>218.30616525639914</v>
      </c>
      <c r="E128" s="9">
        <f t="shared" si="17"/>
        <v>218.30616525639914</v>
      </c>
      <c r="F128" s="9">
        <f t="shared" si="17"/>
        <v>218.30616525639914</v>
      </c>
      <c r="G128" s="9">
        <f t="shared" si="17"/>
        <v>218.30616525639914</v>
      </c>
      <c r="H128" s="9">
        <f t="shared" si="17"/>
        <v>218.30616525639914</v>
      </c>
      <c r="I128" s="9">
        <f t="shared" si="17"/>
        <v>218.30616525639914</v>
      </c>
      <c r="J128" s="9">
        <f t="shared" si="17"/>
        <v>218.30616525639914</v>
      </c>
      <c r="K128" s="9">
        <f t="shared" si="17"/>
        <v>218.30616525639914</v>
      </c>
      <c r="L128" s="9">
        <f t="shared" si="17"/>
        <v>218.30616525639914</v>
      </c>
      <c r="M128" s="9">
        <f t="shared" si="17"/>
        <v>218.30616525639914</v>
      </c>
      <c r="N128" s="9">
        <f t="shared" si="17"/>
        <v>218.30616525639914</v>
      </c>
      <c r="O128" s="9">
        <f t="shared" si="17"/>
        <v>218.30616525639914</v>
      </c>
      <c r="P128" s="9">
        <f t="shared" si="17"/>
        <v>218.30616525639914</v>
      </c>
      <c r="Q128" s="9">
        <f t="shared" si="17"/>
        <v>218.30616525639914</v>
      </c>
      <c r="R128" s="9">
        <f t="shared" si="17"/>
        <v>218.30616525639914</v>
      </c>
      <c r="S128" s="9">
        <f t="shared" si="17"/>
        <v>218.30616525639914</v>
      </c>
      <c r="T128" s="9">
        <f t="shared" si="17"/>
        <v>218.30616525639914</v>
      </c>
      <c r="U128" s="9">
        <f t="shared" si="17"/>
        <v>218.30616525639914</v>
      </c>
      <c r="V128" s="9">
        <f t="shared" si="17"/>
        <v>218.30616525639914</v>
      </c>
      <c r="W128" s="9">
        <f t="shared" si="17"/>
        <v>218.30616525639914</v>
      </c>
      <c r="X128" s="9">
        <f t="shared" si="17"/>
        <v>183.07249999999999</v>
      </c>
      <c r="Y128" s="9">
        <f t="shared" si="17"/>
        <v>183.07249999999999</v>
      </c>
      <c r="Z128" s="9">
        <f t="shared" si="17"/>
        <v>183.07249999999999</v>
      </c>
      <c r="AA128" s="9">
        <f t="shared" si="17"/>
        <v>183.07249999999999</v>
      </c>
      <c r="AB128" s="9">
        <f t="shared" si="17"/>
        <v>183.07249999999999</v>
      </c>
      <c r="AC128" s="9">
        <f t="shared" si="17"/>
        <v>183.07249999999999</v>
      </c>
      <c r="AD128" s="9">
        <f t="shared" si="17"/>
        <v>183.07249999999999</v>
      </c>
      <c r="AE128" s="9">
        <f t="shared" si="17"/>
        <v>183.07249999999999</v>
      </c>
      <c r="AF128" s="9">
        <f t="shared" si="17"/>
        <v>183.07249999999999</v>
      </c>
      <c r="AG128" s="9">
        <f t="shared" si="17"/>
        <v>183.07249999999999</v>
      </c>
      <c r="AH128" s="9">
        <f t="shared" si="17"/>
        <v>183.07249999999999</v>
      </c>
      <c r="AI128" s="9">
        <f t="shared" si="17"/>
        <v>183.07249999999999</v>
      </c>
      <c r="AJ128" s="9">
        <f t="shared" si="17"/>
        <v>183.07249999999999</v>
      </c>
      <c r="AK128" s="9">
        <f t="shared" si="17"/>
        <v>183.07249999999999</v>
      </c>
      <c r="AL128" s="9">
        <f t="shared" si="17"/>
        <v>183.07249999999999</v>
      </c>
      <c r="AM128" s="9">
        <f t="shared" si="17"/>
        <v>183.07249999999999</v>
      </c>
      <c r="AN128" s="9">
        <f t="shared" si="17"/>
        <v>183.07249999999999</v>
      </c>
      <c r="AO128" s="9">
        <f t="shared" si="17"/>
        <v>183.07249999999999</v>
      </c>
      <c r="AP128" s="9">
        <f t="shared" si="17"/>
        <v>183.07249999999999</v>
      </c>
      <c r="AQ128" s="9">
        <f t="shared" si="17"/>
        <v>183.07249999999999</v>
      </c>
      <c r="AR128" s="9">
        <f t="shared" si="17"/>
        <v>183.07249999999999</v>
      </c>
      <c r="AS128" s="9">
        <f t="shared" si="17"/>
        <v>183.07249999999999</v>
      </c>
      <c r="AT128" s="9">
        <f t="shared" si="17"/>
        <v>183.07249999999999</v>
      </c>
      <c r="AU128" s="9">
        <f t="shared" si="17"/>
        <v>183.07249999999999</v>
      </c>
      <c r="AV128" s="9">
        <f t="shared" si="17"/>
        <v>183.07249999999999</v>
      </c>
      <c r="AW128" s="9">
        <f t="shared" si="17"/>
        <v>183.07249999999999</v>
      </c>
      <c r="AX128" s="9">
        <f t="shared" si="17"/>
        <v>183.07249999999999</v>
      </c>
      <c r="AY128" s="9">
        <f t="shared" si="17"/>
        <v>183.07249999999999</v>
      </c>
    </row>
    <row r="129" spans="2:51" x14ac:dyDescent="0.25">
      <c r="B129" t="s">
        <v>17</v>
      </c>
      <c r="C129" s="17">
        <f>C202</f>
        <v>1964.2550000000001</v>
      </c>
      <c r="D129" s="9">
        <f t="shared" ref="D129:AY129" si="18">SUM(D125:D128)</f>
        <v>2277.4653538399916</v>
      </c>
      <c r="E129" s="9">
        <f t="shared" si="18"/>
        <v>2277.4653538399916</v>
      </c>
      <c r="F129" s="9">
        <f t="shared" si="18"/>
        <v>2277.4653538399916</v>
      </c>
      <c r="G129" s="9">
        <f t="shared" si="18"/>
        <v>2277.4653538399916</v>
      </c>
      <c r="H129" s="9">
        <f t="shared" si="18"/>
        <v>2277.4653538399916</v>
      </c>
      <c r="I129" s="9">
        <f t="shared" si="18"/>
        <v>2277.4653538399916</v>
      </c>
      <c r="J129" s="9">
        <f t="shared" si="18"/>
        <v>2277.4653538399916</v>
      </c>
      <c r="K129" s="9">
        <f t="shared" si="18"/>
        <v>2277.4653538399916</v>
      </c>
      <c r="L129" s="9">
        <f t="shared" si="18"/>
        <v>2277.4653538399916</v>
      </c>
      <c r="M129" s="9">
        <f t="shared" si="18"/>
        <v>2277.4653538399916</v>
      </c>
      <c r="N129" s="9">
        <f t="shared" si="18"/>
        <v>2277.4653538399916</v>
      </c>
      <c r="O129" s="9">
        <f t="shared" si="18"/>
        <v>2277.4653538399916</v>
      </c>
      <c r="P129" s="9">
        <f t="shared" si="18"/>
        <v>2277.4653538399916</v>
      </c>
      <c r="Q129" s="9">
        <f t="shared" si="18"/>
        <v>2277.4653538399916</v>
      </c>
      <c r="R129" s="9">
        <f t="shared" si="18"/>
        <v>2277.4653538399916</v>
      </c>
      <c r="S129" s="9">
        <f t="shared" si="18"/>
        <v>2277.4653538399916</v>
      </c>
      <c r="T129" s="9">
        <f t="shared" si="18"/>
        <v>2277.4653538399916</v>
      </c>
      <c r="U129" s="9">
        <f t="shared" si="18"/>
        <v>2277.4653538399916</v>
      </c>
      <c r="V129" s="9">
        <f t="shared" si="18"/>
        <v>2277.4653538399916</v>
      </c>
      <c r="W129" s="9">
        <f t="shared" si="18"/>
        <v>2277.4653538399916</v>
      </c>
      <c r="X129" s="9">
        <f t="shared" si="18"/>
        <v>1964.2550000000001</v>
      </c>
      <c r="Y129" s="9">
        <f t="shared" si="18"/>
        <v>1964.2550000000001</v>
      </c>
      <c r="Z129" s="9">
        <f t="shared" si="18"/>
        <v>1964.2550000000001</v>
      </c>
      <c r="AA129" s="9">
        <f t="shared" si="18"/>
        <v>1964.2550000000001</v>
      </c>
      <c r="AB129" s="9">
        <f t="shared" si="18"/>
        <v>1964.2550000000001</v>
      </c>
      <c r="AC129" s="9">
        <f t="shared" si="18"/>
        <v>1964.2550000000001</v>
      </c>
      <c r="AD129" s="9">
        <f t="shared" si="18"/>
        <v>1964.2550000000001</v>
      </c>
      <c r="AE129" s="9">
        <f t="shared" si="18"/>
        <v>1964.2550000000001</v>
      </c>
      <c r="AF129" s="9">
        <f t="shared" si="18"/>
        <v>1964.2550000000001</v>
      </c>
      <c r="AG129" s="9">
        <f t="shared" si="18"/>
        <v>1964.2550000000001</v>
      </c>
      <c r="AH129" s="9">
        <f t="shared" si="18"/>
        <v>1964.2550000000001</v>
      </c>
      <c r="AI129" s="9">
        <f t="shared" si="18"/>
        <v>1964.2550000000001</v>
      </c>
      <c r="AJ129" s="9">
        <f t="shared" si="18"/>
        <v>1964.2550000000001</v>
      </c>
      <c r="AK129" s="9">
        <f t="shared" si="18"/>
        <v>1964.2550000000001</v>
      </c>
      <c r="AL129" s="9">
        <f t="shared" si="18"/>
        <v>1964.2550000000001</v>
      </c>
      <c r="AM129" s="9">
        <f t="shared" si="18"/>
        <v>1964.2550000000001</v>
      </c>
      <c r="AN129" s="9">
        <f t="shared" si="18"/>
        <v>1964.2550000000001</v>
      </c>
      <c r="AO129" s="9">
        <f t="shared" si="18"/>
        <v>1964.2550000000001</v>
      </c>
      <c r="AP129" s="9">
        <f t="shared" si="18"/>
        <v>1964.2550000000001</v>
      </c>
      <c r="AQ129" s="9">
        <f t="shared" si="18"/>
        <v>1964.2550000000001</v>
      </c>
      <c r="AR129" s="9">
        <f t="shared" si="18"/>
        <v>1964.2550000000001</v>
      </c>
      <c r="AS129" s="9">
        <f t="shared" si="18"/>
        <v>1964.2550000000001</v>
      </c>
      <c r="AT129" s="9">
        <f t="shared" si="18"/>
        <v>1964.2550000000001</v>
      </c>
      <c r="AU129" s="9">
        <f t="shared" si="18"/>
        <v>1964.2550000000001</v>
      </c>
      <c r="AV129" s="9">
        <f t="shared" si="18"/>
        <v>1964.2550000000001</v>
      </c>
      <c r="AW129" s="9">
        <f t="shared" si="18"/>
        <v>1964.2550000000001</v>
      </c>
      <c r="AX129" s="9">
        <f t="shared" si="18"/>
        <v>1964.2550000000001</v>
      </c>
      <c r="AY129" s="9">
        <f t="shared" si="18"/>
        <v>1964.2550000000001</v>
      </c>
    </row>
    <row r="130" spans="2:51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2:51" x14ac:dyDescent="0.25">
      <c r="B131" t="s">
        <v>105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2:51" x14ac:dyDescent="0.25">
      <c r="B132" t="s">
        <v>33</v>
      </c>
      <c r="C132" s="4">
        <f>C205</f>
        <v>12.449221797872777</v>
      </c>
      <c r="D132" s="24">
        <f t="shared" ref="D132:AY132" si="19">D125/($C40/4)*100</f>
        <v>13.634193934128689</v>
      </c>
      <c r="E132" s="24">
        <f t="shared" si="19"/>
        <v>13.634193934128689</v>
      </c>
      <c r="F132" s="24">
        <f t="shared" si="19"/>
        <v>13.634193934128689</v>
      </c>
      <c r="G132" s="24">
        <f t="shared" si="19"/>
        <v>13.634193934128689</v>
      </c>
      <c r="H132" s="24">
        <f t="shared" si="19"/>
        <v>13.634193934128689</v>
      </c>
      <c r="I132" s="24">
        <f t="shared" si="19"/>
        <v>13.634193934128689</v>
      </c>
      <c r="J132" s="24">
        <f t="shared" si="19"/>
        <v>13.634193934128689</v>
      </c>
      <c r="K132" s="24">
        <f t="shared" si="19"/>
        <v>13.634193934128689</v>
      </c>
      <c r="L132" s="24">
        <f t="shared" si="19"/>
        <v>13.634193934128689</v>
      </c>
      <c r="M132" s="24">
        <f t="shared" si="19"/>
        <v>13.634193934128689</v>
      </c>
      <c r="N132" s="24">
        <f t="shared" si="19"/>
        <v>13.634193934128689</v>
      </c>
      <c r="O132" s="24">
        <f t="shared" si="19"/>
        <v>13.634193934128689</v>
      </c>
      <c r="P132" s="24">
        <f t="shared" si="19"/>
        <v>13.634193934128689</v>
      </c>
      <c r="Q132" s="24">
        <f t="shared" si="19"/>
        <v>13.634193934128689</v>
      </c>
      <c r="R132" s="24">
        <f t="shared" si="19"/>
        <v>13.634193934128689</v>
      </c>
      <c r="S132" s="24">
        <f t="shared" si="19"/>
        <v>13.634193934128689</v>
      </c>
      <c r="T132" s="24">
        <f t="shared" si="19"/>
        <v>13.634193934128689</v>
      </c>
      <c r="U132" s="24">
        <f t="shared" si="19"/>
        <v>13.634193934128689</v>
      </c>
      <c r="V132" s="24">
        <f t="shared" si="19"/>
        <v>13.634193934128689</v>
      </c>
      <c r="W132" s="24">
        <f t="shared" si="19"/>
        <v>13.634193934128689</v>
      </c>
      <c r="X132" s="24">
        <f t="shared" si="19"/>
        <v>12.449221797872777</v>
      </c>
      <c r="Y132" s="24">
        <f t="shared" si="19"/>
        <v>12.449221797872777</v>
      </c>
      <c r="Z132" s="24">
        <f t="shared" si="19"/>
        <v>12.449221797872777</v>
      </c>
      <c r="AA132" s="24">
        <f t="shared" si="19"/>
        <v>12.449221797872777</v>
      </c>
      <c r="AB132" s="24">
        <f t="shared" si="19"/>
        <v>12.449221797872777</v>
      </c>
      <c r="AC132" s="24">
        <f t="shared" si="19"/>
        <v>12.449221797872777</v>
      </c>
      <c r="AD132" s="24">
        <f t="shared" si="19"/>
        <v>12.449221797872777</v>
      </c>
      <c r="AE132" s="24">
        <f t="shared" si="19"/>
        <v>12.449221797872777</v>
      </c>
      <c r="AF132" s="24">
        <f t="shared" si="19"/>
        <v>12.449221797872777</v>
      </c>
      <c r="AG132" s="24">
        <f t="shared" si="19"/>
        <v>12.449221797872777</v>
      </c>
      <c r="AH132" s="24">
        <f t="shared" si="19"/>
        <v>12.449221797872777</v>
      </c>
      <c r="AI132" s="24">
        <f t="shared" si="19"/>
        <v>12.449221797872777</v>
      </c>
      <c r="AJ132" s="24">
        <f t="shared" si="19"/>
        <v>12.449221797872777</v>
      </c>
      <c r="AK132" s="24">
        <f t="shared" si="19"/>
        <v>12.449221797872777</v>
      </c>
      <c r="AL132" s="24">
        <f t="shared" si="19"/>
        <v>12.449221797872777</v>
      </c>
      <c r="AM132" s="24">
        <f t="shared" si="19"/>
        <v>12.449221797872777</v>
      </c>
      <c r="AN132" s="24">
        <f t="shared" si="19"/>
        <v>12.449221797872777</v>
      </c>
      <c r="AO132" s="24">
        <f t="shared" si="19"/>
        <v>12.449221797872777</v>
      </c>
      <c r="AP132" s="24">
        <f t="shared" si="19"/>
        <v>12.449221797872777</v>
      </c>
      <c r="AQ132" s="24">
        <f t="shared" si="19"/>
        <v>12.449221797872777</v>
      </c>
      <c r="AR132" s="24">
        <f t="shared" si="19"/>
        <v>12.449221797872777</v>
      </c>
      <c r="AS132" s="24">
        <f t="shared" si="19"/>
        <v>12.449221797872777</v>
      </c>
      <c r="AT132" s="24">
        <f t="shared" si="19"/>
        <v>12.449221797872777</v>
      </c>
      <c r="AU132" s="24">
        <f t="shared" si="19"/>
        <v>12.449221797872777</v>
      </c>
      <c r="AV132" s="24">
        <f t="shared" si="19"/>
        <v>12.449221797872777</v>
      </c>
      <c r="AW132" s="24">
        <f t="shared" si="19"/>
        <v>12.449221797872777</v>
      </c>
      <c r="AX132" s="24">
        <f t="shared" si="19"/>
        <v>12.449221797872777</v>
      </c>
      <c r="AY132" s="24">
        <f t="shared" si="19"/>
        <v>12.449221797872777</v>
      </c>
    </row>
    <row r="133" spans="2:51" x14ac:dyDescent="0.25">
      <c r="B133" t="s">
        <v>55</v>
      </c>
      <c r="C133" s="4">
        <f>C206</f>
        <v>9.745051823648506</v>
      </c>
      <c r="D133" s="24">
        <f t="shared" ref="D133:AY133" si="20">D126/($C41/4)*100</f>
        <v>11.52251002803237</v>
      </c>
      <c r="E133" s="24">
        <f t="shared" si="20"/>
        <v>11.52251002803237</v>
      </c>
      <c r="F133" s="24">
        <f t="shared" si="20"/>
        <v>11.52251002803237</v>
      </c>
      <c r="G133" s="24">
        <f t="shared" si="20"/>
        <v>11.52251002803237</v>
      </c>
      <c r="H133" s="24">
        <f t="shared" si="20"/>
        <v>11.52251002803237</v>
      </c>
      <c r="I133" s="24">
        <f t="shared" si="20"/>
        <v>11.52251002803237</v>
      </c>
      <c r="J133" s="24">
        <f t="shared" si="20"/>
        <v>11.52251002803237</v>
      </c>
      <c r="K133" s="24">
        <f t="shared" si="20"/>
        <v>11.52251002803237</v>
      </c>
      <c r="L133" s="24">
        <f t="shared" si="20"/>
        <v>11.52251002803237</v>
      </c>
      <c r="M133" s="24">
        <f t="shared" si="20"/>
        <v>11.52251002803237</v>
      </c>
      <c r="N133" s="24">
        <f t="shared" si="20"/>
        <v>11.52251002803237</v>
      </c>
      <c r="O133" s="24">
        <f t="shared" si="20"/>
        <v>11.52251002803237</v>
      </c>
      <c r="P133" s="24">
        <f t="shared" si="20"/>
        <v>11.52251002803237</v>
      </c>
      <c r="Q133" s="24">
        <f t="shared" si="20"/>
        <v>11.52251002803237</v>
      </c>
      <c r="R133" s="24">
        <f t="shared" si="20"/>
        <v>11.52251002803237</v>
      </c>
      <c r="S133" s="24">
        <f t="shared" si="20"/>
        <v>11.52251002803237</v>
      </c>
      <c r="T133" s="24">
        <f t="shared" si="20"/>
        <v>11.52251002803237</v>
      </c>
      <c r="U133" s="24">
        <f t="shared" si="20"/>
        <v>11.52251002803237</v>
      </c>
      <c r="V133" s="24">
        <f t="shared" si="20"/>
        <v>11.52251002803237</v>
      </c>
      <c r="W133" s="24">
        <f t="shared" si="20"/>
        <v>11.52251002803237</v>
      </c>
      <c r="X133" s="24">
        <f t="shared" si="20"/>
        <v>9.745051823648506</v>
      </c>
      <c r="Y133" s="24">
        <f t="shared" si="20"/>
        <v>9.745051823648506</v>
      </c>
      <c r="Z133" s="24">
        <f t="shared" si="20"/>
        <v>9.745051823648506</v>
      </c>
      <c r="AA133" s="24">
        <f t="shared" si="20"/>
        <v>9.745051823648506</v>
      </c>
      <c r="AB133" s="24">
        <f t="shared" si="20"/>
        <v>9.745051823648506</v>
      </c>
      <c r="AC133" s="24">
        <f t="shared" si="20"/>
        <v>9.745051823648506</v>
      </c>
      <c r="AD133" s="24">
        <f t="shared" si="20"/>
        <v>9.745051823648506</v>
      </c>
      <c r="AE133" s="24">
        <f t="shared" si="20"/>
        <v>9.745051823648506</v>
      </c>
      <c r="AF133" s="24">
        <f t="shared" si="20"/>
        <v>9.745051823648506</v>
      </c>
      <c r="AG133" s="24">
        <f t="shared" si="20"/>
        <v>9.745051823648506</v>
      </c>
      <c r="AH133" s="24">
        <f t="shared" si="20"/>
        <v>9.745051823648506</v>
      </c>
      <c r="AI133" s="24">
        <f t="shared" si="20"/>
        <v>9.745051823648506</v>
      </c>
      <c r="AJ133" s="24">
        <f t="shared" si="20"/>
        <v>9.745051823648506</v>
      </c>
      <c r="AK133" s="24">
        <f t="shared" si="20"/>
        <v>9.745051823648506</v>
      </c>
      <c r="AL133" s="24">
        <f t="shared" si="20"/>
        <v>9.745051823648506</v>
      </c>
      <c r="AM133" s="24">
        <f t="shared" si="20"/>
        <v>9.745051823648506</v>
      </c>
      <c r="AN133" s="24">
        <f t="shared" si="20"/>
        <v>9.745051823648506</v>
      </c>
      <c r="AO133" s="24">
        <f t="shared" si="20"/>
        <v>9.745051823648506</v>
      </c>
      <c r="AP133" s="24">
        <f t="shared" si="20"/>
        <v>9.745051823648506</v>
      </c>
      <c r="AQ133" s="24">
        <f t="shared" si="20"/>
        <v>9.745051823648506</v>
      </c>
      <c r="AR133" s="24">
        <f t="shared" si="20"/>
        <v>9.745051823648506</v>
      </c>
      <c r="AS133" s="24">
        <f t="shared" si="20"/>
        <v>9.745051823648506</v>
      </c>
      <c r="AT133" s="24">
        <f t="shared" si="20"/>
        <v>9.745051823648506</v>
      </c>
      <c r="AU133" s="24">
        <f t="shared" si="20"/>
        <v>9.745051823648506</v>
      </c>
      <c r="AV133" s="24">
        <f t="shared" si="20"/>
        <v>9.745051823648506</v>
      </c>
      <c r="AW133" s="24">
        <f t="shared" si="20"/>
        <v>9.745051823648506</v>
      </c>
      <c r="AX133" s="24">
        <f t="shared" si="20"/>
        <v>9.745051823648506</v>
      </c>
      <c r="AY133" s="24">
        <f t="shared" si="20"/>
        <v>9.745051823648506</v>
      </c>
    </row>
    <row r="134" spans="2:51" x14ac:dyDescent="0.25">
      <c r="B134" t="s">
        <v>56</v>
      </c>
      <c r="C134" s="4">
        <f>C207</f>
        <v>6.5635346587043619</v>
      </c>
      <c r="D134" s="24">
        <f t="shared" ref="D134:AY134" si="21">D127/($C42/4)*100</f>
        <v>8.3409928630882249</v>
      </c>
      <c r="E134" s="24">
        <f t="shared" si="21"/>
        <v>8.3409928630882249</v>
      </c>
      <c r="F134" s="24">
        <f t="shared" si="21"/>
        <v>8.3409928630882249</v>
      </c>
      <c r="G134" s="24">
        <f t="shared" si="21"/>
        <v>8.3409928630882249</v>
      </c>
      <c r="H134" s="24">
        <f t="shared" si="21"/>
        <v>8.3409928630882249</v>
      </c>
      <c r="I134" s="24">
        <f t="shared" si="21"/>
        <v>8.3409928630882249</v>
      </c>
      <c r="J134" s="24">
        <f t="shared" si="21"/>
        <v>8.3409928630882249</v>
      </c>
      <c r="K134" s="24">
        <f t="shared" si="21"/>
        <v>8.3409928630882249</v>
      </c>
      <c r="L134" s="24">
        <f t="shared" si="21"/>
        <v>8.3409928630882249</v>
      </c>
      <c r="M134" s="24">
        <f t="shared" si="21"/>
        <v>8.3409928630882249</v>
      </c>
      <c r="N134" s="24">
        <f t="shared" si="21"/>
        <v>8.3409928630882249</v>
      </c>
      <c r="O134" s="24">
        <f t="shared" si="21"/>
        <v>8.3409928630882249</v>
      </c>
      <c r="P134" s="24">
        <f t="shared" si="21"/>
        <v>8.3409928630882249</v>
      </c>
      <c r="Q134" s="24">
        <f t="shared" si="21"/>
        <v>8.3409928630882249</v>
      </c>
      <c r="R134" s="24">
        <f t="shared" si="21"/>
        <v>8.3409928630882249</v>
      </c>
      <c r="S134" s="24">
        <f t="shared" si="21"/>
        <v>8.3409928630882249</v>
      </c>
      <c r="T134" s="24">
        <f t="shared" si="21"/>
        <v>8.3409928630882249</v>
      </c>
      <c r="U134" s="24">
        <f t="shared" si="21"/>
        <v>8.3409928630882249</v>
      </c>
      <c r="V134" s="24">
        <f t="shared" si="21"/>
        <v>8.3409928630882249</v>
      </c>
      <c r="W134" s="24">
        <f t="shared" si="21"/>
        <v>8.3409928630882249</v>
      </c>
      <c r="X134" s="24">
        <f t="shared" si="21"/>
        <v>6.5635346587043619</v>
      </c>
      <c r="Y134" s="24">
        <f t="shared" si="21"/>
        <v>6.5635346587043619</v>
      </c>
      <c r="Z134" s="24">
        <f t="shared" si="21"/>
        <v>6.5635346587043619</v>
      </c>
      <c r="AA134" s="24">
        <f t="shared" si="21"/>
        <v>6.5635346587043619</v>
      </c>
      <c r="AB134" s="24">
        <f t="shared" si="21"/>
        <v>6.5635346587043619</v>
      </c>
      <c r="AC134" s="24">
        <f t="shared" si="21"/>
        <v>6.5635346587043619</v>
      </c>
      <c r="AD134" s="24">
        <f t="shared" si="21"/>
        <v>6.5635346587043619</v>
      </c>
      <c r="AE134" s="24">
        <f t="shared" si="21"/>
        <v>6.5635346587043619</v>
      </c>
      <c r="AF134" s="24">
        <f t="shared" si="21"/>
        <v>6.5635346587043619</v>
      </c>
      <c r="AG134" s="24">
        <f t="shared" si="21"/>
        <v>6.5635346587043619</v>
      </c>
      <c r="AH134" s="24">
        <f t="shared" si="21"/>
        <v>6.5635346587043619</v>
      </c>
      <c r="AI134" s="24">
        <f t="shared" si="21"/>
        <v>6.5635346587043619</v>
      </c>
      <c r="AJ134" s="24">
        <f t="shared" si="21"/>
        <v>6.5635346587043619</v>
      </c>
      <c r="AK134" s="24">
        <f t="shared" si="21"/>
        <v>6.5635346587043619</v>
      </c>
      <c r="AL134" s="24">
        <f t="shared" si="21"/>
        <v>6.5635346587043619</v>
      </c>
      <c r="AM134" s="24">
        <f t="shared" si="21"/>
        <v>6.5635346587043619</v>
      </c>
      <c r="AN134" s="24">
        <f t="shared" si="21"/>
        <v>6.5635346587043619</v>
      </c>
      <c r="AO134" s="24">
        <f t="shared" si="21"/>
        <v>6.5635346587043619</v>
      </c>
      <c r="AP134" s="24">
        <f t="shared" si="21"/>
        <v>6.5635346587043619</v>
      </c>
      <c r="AQ134" s="24">
        <f t="shared" si="21"/>
        <v>6.5635346587043619</v>
      </c>
      <c r="AR134" s="24">
        <f t="shared" si="21"/>
        <v>6.5635346587043619</v>
      </c>
      <c r="AS134" s="24">
        <f t="shared" si="21"/>
        <v>6.5635346587043619</v>
      </c>
      <c r="AT134" s="24">
        <f t="shared" si="21"/>
        <v>6.5635346587043619</v>
      </c>
      <c r="AU134" s="24">
        <f t="shared" si="21"/>
        <v>6.5635346587043619</v>
      </c>
      <c r="AV134" s="24">
        <f t="shared" si="21"/>
        <v>6.5635346587043619</v>
      </c>
      <c r="AW134" s="24">
        <f t="shared" si="21"/>
        <v>6.5635346587043619</v>
      </c>
      <c r="AX134" s="24">
        <f t="shared" si="21"/>
        <v>6.5635346587043619</v>
      </c>
      <c r="AY134" s="24">
        <f t="shared" si="21"/>
        <v>6.5635346587043619</v>
      </c>
    </row>
    <row r="135" spans="2:51" x14ac:dyDescent="0.25">
      <c r="B135" t="s">
        <v>57</v>
      </c>
      <c r="C135" s="4">
        <f>C208</f>
        <v>9.2355908689620385</v>
      </c>
      <c r="D135" s="24">
        <f t="shared" ref="D135:AY135" si="22">D128/($C43/4)*100</f>
        <v>11.013049073345901</v>
      </c>
      <c r="E135" s="24">
        <f t="shared" si="22"/>
        <v>11.013049073345901</v>
      </c>
      <c r="F135" s="24">
        <f t="shared" si="22"/>
        <v>11.013049073345901</v>
      </c>
      <c r="G135" s="24">
        <f t="shared" si="22"/>
        <v>11.013049073345901</v>
      </c>
      <c r="H135" s="24">
        <f t="shared" si="22"/>
        <v>11.013049073345901</v>
      </c>
      <c r="I135" s="24">
        <f t="shared" si="22"/>
        <v>11.013049073345901</v>
      </c>
      <c r="J135" s="24">
        <f t="shared" si="22"/>
        <v>11.013049073345901</v>
      </c>
      <c r="K135" s="24">
        <f t="shared" si="22"/>
        <v>11.013049073345901</v>
      </c>
      <c r="L135" s="24">
        <f t="shared" si="22"/>
        <v>11.013049073345901</v>
      </c>
      <c r="M135" s="24">
        <f t="shared" si="22"/>
        <v>11.013049073345901</v>
      </c>
      <c r="N135" s="24">
        <f t="shared" si="22"/>
        <v>11.013049073345901</v>
      </c>
      <c r="O135" s="24">
        <f t="shared" si="22"/>
        <v>11.013049073345901</v>
      </c>
      <c r="P135" s="24">
        <f t="shared" si="22"/>
        <v>11.013049073345901</v>
      </c>
      <c r="Q135" s="24">
        <f t="shared" si="22"/>
        <v>11.013049073345901</v>
      </c>
      <c r="R135" s="24">
        <f t="shared" si="22"/>
        <v>11.013049073345901</v>
      </c>
      <c r="S135" s="24">
        <f t="shared" si="22"/>
        <v>11.013049073345901</v>
      </c>
      <c r="T135" s="24">
        <f t="shared" si="22"/>
        <v>11.013049073345901</v>
      </c>
      <c r="U135" s="24">
        <f t="shared" si="22"/>
        <v>11.013049073345901</v>
      </c>
      <c r="V135" s="24">
        <f t="shared" si="22"/>
        <v>11.013049073345901</v>
      </c>
      <c r="W135" s="24">
        <f t="shared" si="22"/>
        <v>11.013049073345901</v>
      </c>
      <c r="X135" s="24">
        <f t="shared" si="22"/>
        <v>9.2355908689620367</v>
      </c>
      <c r="Y135" s="24">
        <f t="shared" si="22"/>
        <v>9.2355908689620367</v>
      </c>
      <c r="Z135" s="24">
        <f t="shared" si="22"/>
        <v>9.2355908689620367</v>
      </c>
      <c r="AA135" s="24">
        <f t="shared" si="22"/>
        <v>9.2355908689620367</v>
      </c>
      <c r="AB135" s="24">
        <f t="shared" si="22"/>
        <v>9.2355908689620367</v>
      </c>
      <c r="AC135" s="24">
        <f t="shared" si="22"/>
        <v>9.2355908689620367</v>
      </c>
      <c r="AD135" s="24">
        <f t="shared" si="22"/>
        <v>9.2355908689620367</v>
      </c>
      <c r="AE135" s="24">
        <f t="shared" si="22"/>
        <v>9.2355908689620367</v>
      </c>
      <c r="AF135" s="24">
        <f t="shared" si="22"/>
        <v>9.2355908689620367</v>
      </c>
      <c r="AG135" s="24">
        <f t="shared" si="22"/>
        <v>9.2355908689620367</v>
      </c>
      <c r="AH135" s="24">
        <f t="shared" si="22"/>
        <v>9.2355908689620367</v>
      </c>
      <c r="AI135" s="24">
        <f t="shared" si="22"/>
        <v>9.2355908689620367</v>
      </c>
      <c r="AJ135" s="24">
        <f t="shared" si="22"/>
        <v>9.2355908689620367</v>
      </c>
      <c r="AK135" s="24">
        <f t="shared" si="22"/>
        <v>9.2355908689620367</v>
      </c>
      <c r="AL135" s="24">
        <f t="shared" si="22"/>
        <v>9.2355908689620367</v>
      </c>
      <c r="AM135" s="24">
        <f t="shared" si="22"/>
        <v>9.2355908689620367</v>
      </c>
      <c r="AN135" s="24">
        <f t="shared" si="22"/>
        <v>9.2355908689620367</v>
      </c>
      <c r="AO135" s="24">
        <f t="shared" si="22"/>
        <v>9.2355908689620367</v>
      </c>
      <c r="AP135" s="24">
        <f t="shared" si="22"/>
        <v>9.2355908689620367</v>
      </c>
      <c r="AQ135" s="24">
        <f t="shared" si="22"/>
        <v>9.2355908689620367</v>
      </c>
      <c r="AR135" s="24">
        <f t="shared" si="22"/>
        <v>9.2355908689620367</v>
      </c>
      <c r="AS135" s="24">
        <f t="shared" si="22"/>
        <v>9.2355908689620367</v>
      </c>
      <c r="AT135" s="24">
        <f t="shared" si="22"/>
        <v>9.2355908689620367</v>
      </c>
      <c r="AU135" s="24">
        <f t="shared" si="22"/>
        <v>9.2355908689620367</v>
      </c>
      <c r="AV135" s="24">
        <f t="shared" si="22"/>
        <v>9.2355908689620367</v>
      </c>
      <c r="AW135" s="24">
        <f t="shared" si="22"/>
        <v>9.2355908689620367</v>
      </c>
      <c r="AX135" s="24">
        <f t="shared" si="22"/>
        <v>9.2355908689620367</v>
      </c>
      <c r="AY135" s="24">
        <f t="shared" si="22"/>
        <v>9.2355908689620367</v>
      </c>
    </row>
    <row r="136" spans="2:51" x14ac:dyDescent="0.25">
      <c r="B136" t="s">
        <v>17</v>
      </c>
      <c r="C136" s="4">
        <f>C209</f>
        <v>9.9959543014172674</v>
      </c>
      <c r="D136" s="24">
        <f t="shared" ref="D136:AY136" si="23">D129/($C44/4)*100</f>
        <v>11.589859565100081</v>
      </c>
      <c r="E136" s="24">
        <f t="shared" si="23"/>
        <v>11.589859565100081</v>
      </c>
      <c r="F136" s="24">
        <f t="shared" si="23"/>
        <v>11.589859565100081</v>
      </c>
      <c r="G136" s="24">
        <f t="shared" si="23"/>
        <v>11.589859565100081</v>
      </c>
      <c r="H136" s="24">
        <f t="shared" si="23"/>
        <v>11.589859565100081</v>
      </c>
      <c r="I136" s="24">
        <f t="shared" si="23"/>
        <v>11.589859565100081</v>
      </c>
      <c r="J136" s="24">
        <f t="shared" si="23"/>
        <v>11.589859565100081</v>
      </c>
      <c r="K136" s="24">
        <f t="shared" si="23"/>
        <v>11.589859565100081</v>
      </c>
      <c r="L136" s="24">
        <f t="shared" si="23"/>
        <v>11.589859565100081</v>
      </c>
      <c r="M136" s="24">
        <f t="shared" si="23"/>
        <v>11.589859565100081</v>
      </c>
      <c r="N136" s="24">
        <f t="shared" si="23"/>
        <v>11.589859565100081</v>
      </c>
      <c r="O136" s="24">
        <f t="shared" si="23"/>
        <v>11.589859565100081</v>
      </c>
      <c r="P136" s="24">
        <f t="shared" si="23"/>
        <v>11.589859565100081</v>
      </c>
      <c r="Q136" s="24">
        <f t="shared" si="23"/>
        <v>11.589859565100081</v>
      </c>
      <c r="R136" s="24">
        <f t="shared" si="23"/>
        <v>11.589859565100081</v>
      </c>
      <c r="S136" s="24">
        <f t="shared" si="23"/>
        <v>11.589859565100081</v>
      </c>
      <c r="T136" s="24">
        <f t="shared" si="23"/>
        <v>11.589859565100081</v>
      </c>
      <c r="U136" s="24">
        <f t="shared" si="23"/>
        <v>11.589859565100081</v>
      </c>
      <c r="V136" s="24">
        <f t="shared" si="23"/>
        <v>11.589859565100081</v>
      </c>
      <c r="W136" s="24">
        <f t="shared" si="23"/>
        <v>11.589859565100081</v>
      </c>
      <c r="X136" s="24">
        <f t="shared" si="23"/>
        <v>9.9959543014172674</v>
      </c>
      <c r="Y136" s="24">
        <f t="shared" si="23"/>
        <v>9.9959543014172674</v>
      </c>
      <c r="Z136" s="24">
        <f t="shared" si="23"/>
        <v>9.9959543014172674</v>
      </c>
      <c r="AA136" s="24">
        <f t="shared" si="23"/>
        <v>9.9959543014172674</v>
      </c>
      <c r="AB136" s="24">
        <f t="shared" si="23"/>
        <v>9.9959543014172674</v>
      </c>
      <c r="AC136" s="24">
        <f t="shared" si="23"/>
        <v>9.9959543014172674</v>
      </c>
      <c r="AD136" s="24">
        <f t="shared" si="23"/>
        <v>9.9959543014172674</v>
      </c>
      <c r="AE136" s="24">
        <f t="shared" si="23"/>
        <v>9.9959543014172674</v>
      </c>
      <c r="AF136" s="24">
        <f t="shared" si="23"/>
        <v>9.9959543014172674</v>
      </c>
      <c r="AG136" s="24">
        <f t="shared" si="23"/>
        <v>9.9959543014172674</v>
      </c>
      <c r="AH136" s="24">
        <f t="shared" si="23"/>
        <v>9.9959543014172674</v>
      </c>
      <c r="AI136" s="24">
        <f t="shared" si="23"/>
        <v>9.9959543014172674</v>
      </c>
      <c r="AJ136" s="24">
        <f t="shared" si="23"/>
        <v>9.9959543014172674</v>
      </c>
      <c r="AK136" s="24">
        <f t="shared" si="23"/>
        <v>9.9959543014172674</v>
      </c>
      <c r="AL136" s="24">
        <f t="shared" si="23"/>
        <v>9.9959543014172674</v>
      </c>
      <c r="AM136" s="24">
        <f t="shared" si="23"/>
        <v>9.9959543014172674</v>
      </c>
      <c r="AN136" s="24">
        <f t="shared" si="23"/>
        <v>9.9959543014172674</v>
      </c>
      <c r="AO136" s="24">
        <f t="shared" si="23"/>
        <v>9.9959543014172674</v>
      </c>
      <c r="AP136" s="24">
        <f t="shared" si="23"/>
        <v>9.9959543014172674</v>
      </c>
      <c r="AQ136" s="24">
        <f t="shared" si="23"/>
        <v>9.9959543014172674</v>
      </c>
      <c r="AR136" s="24">
        <f t="shared" si="23"/>
        <v>9.9959543014172674</v>
      </c>
      <c r="AS136" s="24">
        <f t="shared" si="23"/>
        <v>9.9959543014172674</v>
      </c>
      <c r="AT136" s="24">
        <f t="shared" si="23"/>
        <v>9.9959543014172674</v>
      </c>
      <c r="AU136" s="24">
        <f t="shared" si="23"/>
        <v>9.9959543014172674</v>
      </c>
      <c r="AV136" s="24">
        <f t="shared" si="23"/>
        <v>9.9959543014172674</v>
      </c>
      <c r="AW136" s="24">
        <f t="shared" si="23"/>
        <v>9.9959543014172674</v>
      </c>
      <c r="AX136" s="24">
        <f t="shared" si="23"/>
        <v>9.9959543014172674</v>
      </c>
      <c r="AY136" s="24">
        <f t="shared" si="23"/>
        <v>9.9959543014172674</v>
      </c>
    </row>
    <row r="137" spans="2:51" x14ac:dyDescent="0.25">
      <c r="C137" t="s">
        <v>130</v>
      </c>
      <c r="F137" s="5"/>
      <c r="G137" s="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2:51" x14ac:dyDescent="0.25">
      <c r="D138" t="s">
        <v>129</v>
      </c>
      <c r="F138" t="s">
        <v>128</v>
      </c>
      <c r="G138" s="5"/>
    </row>
    <row r="139" spans="2:51" x14ac:dyDescent="0.25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5">
      <c r="B140" t="s">
        <v>33</v>
      </c>
      <c r="C140" s="6">
        <f t="shared" ref="C140:D144" si="24">C132</f>
        <v>12.449221797872777</v>
      </c>
      <c r="D140" s="30">
        <f t="shared" si="24"/>
        <v>13.634193934128689</v>
      </c>
      <c r="E140" s="20">
        <f>D140/C140-1</f>
        <v>9.5184434456649258E-2</v>
      </c>
      <c r="F140" s="28">
        <v>13.171406244891315</v>
      </c>
      <c r="G140" s="20">
        <f>F140/C140-1</f>
        <v>5.8010408902983812E-2</v>
      </c>
      <c r="I140" t="s">
        <v>135</v>
      </c>
    </row>
    <row r="141" spans="2:51" x14ac:dyDescent="0.25">
      <c r="B141" t="s">
        <v>55</v>
      </c>
      <c r="C141" s="6">
        <f t="shared" si="24"/>
        <v>9.745051823648506</v>
      </c>
      <c r="D141" s="30">
        <f t="shared" si="24"/>
        <v>11.52251002803237</v>
      </c>
      <c r="E141" s="20">
        <f>D141/C141-1</f>
        <v>0.18239597249451989</v>
      </c>
      <c r="F141" s="28">
        <v>10.828328494176311</v>
      </c>
      <c r="G141" s="20">
        <f>F141/C141-1</f>
        <v>0.11116171469699077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5">
      <c r="B142" t="s">
        <v>56</v>
      </c>
      <c r="C142" s="6">
        <f t="shared" si="24"/>
        <v>6.5635346587043619</v>
      </c>
      <c r="D142" s="30">
        <f t="shared" si="24"/>
        <v>8.3409928630882249</v>
      </c>
      <c r="E142" s="20">
        <f>D142/C142-1</f>
        <v>0.27080807778270066</v>
      </c>
      <c r="F142" s="28">
        <v>7.6468113292321673</v>
      </c>
      <c r="G142" s="20">
        <f>F142/C142-1</f>
        <v>0.16504470942210947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5">
      <c r="B143" t="s">
        <v>57</v>
      </c>
      <c r="C143" s="6">
        <f t="shared" si="24"/>
        <v>9.2355908689620385</v>
      </c>
      <c r="D143" s="30">
        <f t="shared" si="24"/>
        <v>11.013049073345901</v>
      </c>
      <c r="E143" s="20">
        <f>D143/C143-1</f>
        <v>0.19245744312444035</v>
      </c>
      <c r="F143" s="28">
        <v>10.318867539489842</v>
      </c>
      <c r="G143" s="20">
        <f>F143/C143-1</f>
        <v>0.11729370496135338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5">
      <c r="B144" t="s">
        <v>17</v>
      </c>
      <c r="C144" s="6">
        <f t="shared" si="24"/>
        <v>9.9959543014172674</v>
      </c>
      <c r="D144" s="30">
        <f t="shared" si="24"/>
        <v>11.589859565100081</v>
      </c>
      <c r="E144" s="20">
        <f>D144/C144-1</f>
        <v>0.15945503707002984</v>
      </c>
      <c r="F144" s="28">
        <v>10.967364139871153</v>
      </c>
      <c r="G144" s="20">
        <f>F144/C144-1</f>
        <v>9.7180300065613068E-2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5">
      <c r="B146" s="23" t="s">
        <v>136</v>
      </c>
      <c r="D146" s="6"/>
      <c r="E146" s="6"/>
      <c r="F146" s="6"/>
      <c r="G146" s="6"/>
      <c r="I146" s="6" t="s">
        <v>114</v>
      </c>
      <c r="J146" s="15">
        <v>0.25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5">
      <c r="B147" s="23"/>
      <c r="D147" s="6"/>
      <c r="E147" s="6"/>
      <c r="F147" s="6"/>
      <c r="G147" s="6"/>
      <c r="I147" s="6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5">
      <c r="B148" t="s">
        <v>113</v>
      </c>
      <c r="C148" s="6">
        <f>SUM(D148:AY148)</f>
        <v>18</v>
      </c>
      <c r="D148" s="6">
        <f>IF(D149&gt;0,1,0)</f>
        <v>1</v>
      </c>
      <c r="E148" s="6">
        <f t="shared" ref="E148:AY148" si="25">IF(E149&gt;0,1,0)</f>
        <v>1</v>
      </c>
      <c r="F148" s="6">
        <f t="shared" si="25"/>
        <v>1</v>
      </c>
      <c r="G148" s="6">
        <f t="shared" si="25"/>
        <v>1</v>
      </c>
      <c r="H148" s="6">
        <f t="shared" si="25"/>
        <v>1</v>
      </c>
      <c r="I148" s="6">
        <f t="shared" si="25"/>
        <v>1</v>
      </c>
      <c r="J148" s="6">
        <f t="shared" si="25"/>
        <v>1</v>
      </c>
      <c r="K148" s="6">
        <f t="shared" si="25"/>
        <v>1</v>
      </c>
      <c r="L148" s="6">
        <f t="shared" si="25"/>
        <v>1</v>
      </c>
      <c r="M148" s="6">
        <f t="shared" si="25"/>
        <v>1</v>
      </c>
      <c r="N148" s="6">
        <f t="shared" si="25"/>
        <v>1</v>
      </c>
      <c r="O148" s="6">
        <f t="shared" si="25"/>
        <v>1</v>
      </c>
      <c r="P148" s="6">
        <f t="shared" si="25"/>
        <v>1</v>
      </c>
      <c r="Q148" s="6">
        <f t="shared" si="25"/>
        <v>1</v>
      </c>
      <c r="R148" s="6">
        <f t="shared" si="25"/>
        <v>1</v>
      </c>
      <c r="S148" s="6">
        <f t="shared" si="25"/>
        <v>1</v>
      </c>
      <c r="T148" s="6">
        <f t="shared" si="25"/>
        <v>1</v>
      </c>
      <c r="U148" s="6">
        <f t="shared" si="25"/>
        <v>1</v>
      </c>
      <c r="V148" s="6">
        <f t="shared" si="25"/>
        <v>0</v>
      </c>
      <c r="W148" s="6">
        <f t="shared" si="25"/>
        <v>0</v>
      </c>
      <c r="X148" s="6">
        <f t="shared" si="25"/>
        <v>0</v>
      </c>
      <c r="Y148" s="6">
        <f t="shared" si="25"/>
        <v>0</v>
      </c>
      <c r="Z148" s="6">
        <f t="shared" si="25"/>
        <v>0</v>
      </c>
      <c r="AA148" s="6">
        <f t="shared" si="25"/>
        <v>0</v>
      </c>
      <c r="AB148" s="6">
        <f t="shared" si="25"/>
        <v>0</v>
      </c>
      <c r="AC148" s="6">
        <f t="shared" si="25"/>
        <v>0</v>
      </c>
      <c r="AD148" s="6">
        <f t="shared" si="25"/>
        <v>0</v>
      </c>
      <c r="AE148" s="6">
        <f t="shared" si="25"/>
        <v>0</v>
      </c>
      <c r="AF148" s="6">
        <f t="shared" si="25"/>
        <v>0</v>
      </c>
      <c r="AG148" s="6">
        <f t="shared" si="25"/>
        <v>0</v>
      </c>
      <c r="AH148" s="6">
        <f t="shared" si="25"/>
        <v>0</v>
      </c>
      <c r="AI148" s="6">
        <f t="shared" si="25"/>
        <v>0</v>
      </c>
      <c r="AJ148" s="6">
        <f t="shared" si="25"/>
        <v>0</v>
      </c>
      <c r="AK148" s="6">
        <f t="shared" si="25"/>
        <v>0</v>
      </c>
      <c r="AL148" s="6">
        <f t="shared" si="25"/>
        <v>0</v>
      </c>
      <c r="AM148" s="6">
        <f t="shared" si="25"/>
        <v>0</v>
      </c>
      <c r="AN148" s="6">
        <f t="shared" si="25"/>
        <v>0</v>
      </c>
      <c r="AO148" s="6">
        <f t="shared" si="25"/>
        <v>0</v>
      </c>
      <c r="AP148" s="6">
        <f t="shared" si="25"/>
        <v>0</v>
      </c>
      <c r="AQ148" s="6">
        <f t="shared" si="25"/>
        <v>0</v>
      </c>
      <c r="AR148" s="6">
        <f t="shared" si="25"/>
        <v>0</v>
      </c>
      <c r="AS148" s="6">
        <f t="shared" si="25"/>
        <v>0</v>
      </c>
      <c r="AT148" s="6">
        <f t="shared" si="25"/>
        <v>0</v>
      </c>
      <c r="AU148" s="6">
        <f t="shared" si="25"/>
        <v>0</v>
      </c>
      <c r="AV148" s="6">
        <f t="shared" si="25"/>
        <v>0</v>
      </c>
      <c r="AW148" s="6">
        <f t="shared" si="25"/>
        <v>0</v>
      </c>
      <c r="AX148" s="6">
        <f t="shared" si="25"/>
        <v>0</v>
      </c>
      <c r="AY148" s="6">
        <f t="shared" si="25"/>
        <v>0</v>
      </c>
    </row>
    <row r="149" spans="2:51" x14ac:dyDescent="0.25">
      <c r="B149" t="s">
        <v>100</v>
      </c>
      <c r="D149" s="15">
        <f>E84</f>
        <v>2.5000000000000001E-2</v>
      </c>
      <c r="E149" s="15">
        <f t="shared" ref="E149:AY149" si="26">IF(D162&lt;=$C$18,MIN($E$86,D149+$E$84),0)</f>
        <v>0.05</v>
      </c>
      <c r="F149" s="15">
        <f t="shared" si="26"/>
        <v>7.5000000000000011E-2</v>
      </c>
      <c r="G149" s="15">
        <f t="shared" si="26"/>
        <v>0.1</v>
      </c>
      <c r="H149" s="15">
        <f t="shared" si="26"/>
        <v>0.125</v>
      </c>
      <c r="I149" s="15">
        <f t="shared" si="26"/>
        <v>0.15</v>
      </c>
      <c r="J149" s="15">
        <f t="shared" si="26"/>
        <v>0.17499999999999999</v>
      </c>
      <c r="K149" s="15">
        <f t="shared" si="26"/>
        <v>0.19999999999999998</v>
      </c>
      <c r="L149" s="15">
        <f t="shared" si="26"/>
        <v>0.22499999999999998</v>
      </c>
      <c r="M149" s="15">
        <f t="shared" si="26"/>
        <v>0.24999999999999997</v>
      </c>
      <c r="N149" s="15">
        <f t="shared" si="26"/>
        <v>0.25</v>
      </c>
      <c r="O149" s="15">
        <f t="shared" si="26"/>
        <v>0.25</v>
      </c>
      <c r="P149" s="15">
        <f t="shared" si="26"/>
        <v>0.25</v>
      </c>
      <c r="Q149" s="15">
        <f t="shared" si="26"/>
        <v>0.25</v>
      </c>
      <c r="R149" s="15">
        <f t="shared" si="26"/>
        <v>0.25</v>
      </c>
      <c r="S149" s="15">
        <f t="shared" si="26"/>
        <v>0.25</v>
      </c>
      <c r="T149" s="15">
        <f t="shared" si="26"/>
        <v>0.25</v>
      </c>
      <c r="U149" s="15">
        <f t="shared" si="26"/>
        <v>0.25</v>
      </c>
      <c r="V149" s="15">
        <f t="shared" si="26"/>
        <v>0</v>
      </c>
      <c r="W149" s="15">
        <f t="shared" si="26"/>
        <v>0</v>
      </c>
      <c r="X149" s="15">
        <f t="shared" si="26"/>
        <v>0</v>
      </c>
      <c r="Y149" s="15">
        <f t="shared" si="26"/>
        <v>0</v>
      </c>
      <c r="Z149" s="15">
        <f t="shared" si="26"/>
        <v>0</v>
      </c>
      <c r="AA149" s="15">
        <f t="shared" si="26"/>
        <v>0</v>
      </c>
      <c r="AB149" s="15">
        <f t="shared" si="26"/>
        <v>0</v>
      </c>
      <c r="AC149" s="15">
        <f t="shared" si="26"/>
        <v>0</v>
      </c>
      <c r="AD149" s="15">
        <f t="shared" si="26"/>
        <v>0</v>
      </c>
      <c r="AE149" s="15">
        <f t="shared" si="26"/>
        <v>0</v>
      </c>
      <c r="AF149" s="15">
        <f t="shared" si="26"/>
        <v>0</v>
      </c>
      <c r="AG149" s="15">
        <f t="shared" si="26"/>
        <v>0</v>
      </c>
      <c r="AH149" s="15">
        <f t="shared" si="26"/>
        <v>0</v>
      </c>
      <c r="AI149" s="15">
        <f t="shared" si="26"/>
        <v>0</v>
      </c>
      <c r="AJ149" s="15">
        <f t="shared" si="26"/>
        <v>0</v>
      </c>
      <c r="AK149" s="15">
        <f t="shared" si="26"/>
        <v>0</v>
      </c>
      <c r="AL149" s="15">
        <f t="shared" si="26"/>
        <v>0</v>
      </c>
      <c r="AM149" s="15">
        <f t="shared" si="26"/>
        <v>0</v>
      </c>
      <c r="AN149" s="15">
        <f t="shared" si="26"/>
        <v>0</v>
      </c>
      <c r="AO149" s="15">
        <f t="shared" si="26"/>
        <v>0</v>
      </c>
      <c r="AP149" s="15">
        <f t="shared" si="26"/>
        <v>0</v>
      </c>
      <c r="AQ149" s="15">
        <f t="shared" si="26"/>
        <v>0</v>
      </c>
      <c r="AR149" s="15">
        <f t="shared" si="26"/>
        <v>0</v>
      </c>
      <c r="AS149" s="15">
        <f t="shared" si="26"/>
        <v>0</v>
      </c>
      <c r="AT149" s="15">
        <f t="shared" si="26"/>
        <v>0</v>
      </c>
      <c r="AU149" s="15">
        <f t="shared" si="26"/>
        <v>0</v>
      </c>
      <c r="AV149" s="15">
        <f t="shared" si="26"/>
        <v>0</v>
      </c>
      <c r="AW149" s="15">
        <f t="shared" si="26"/>
        <v>0</v>
      </c>
      <c r="AX149" s="15">
        <f t="shared" si="26"/>
        <v>0</v>
      </c>
      <c r="AY149" s="15">
        <f t="shared" si="26"/>
        <v>0</v>
      </c>
    </row>
    <row r="150" spans="2:51" x14ac:dyDescent="0.25">
      <c r="B150" t="s">
        <v>99</v>
      </c>
      <c r="D150" s="10">
        <f t="shared" ref="D150:AY150" si="27">D159*1000000*100/(($C$44-$C$40*$E$83)*1000000/4)</f>
        <v>0.27867702348017315</v>
      </c>
      <c r="E150" s="10">
        <f t="shared" si="27"/>
        <v>0.55735404696034629</v>
      </c>
      <c r="F150" s="10">
        <f t="shared" si="27"/>
        <v>0.8360310704405195</v>
      </c>
      <c r="G150" s="10">
        <f t="shared" si="27"/>
        <v>1.1147080939206926</v>
      </c>
      <c r="H150" s="10">
        <f t="shared" si="27"/>
        <v>1.3933851174008653</v>
      </c>
      <c r="I150" s="10">
        <f t="shared" si="27"/>
        <v>1.6720621408810385</v>
      </c>
      <c r="J150" s="10">
        <f t="shared" si="27"/>
        <v>1.9507391643612115</v>
      </c>
      <c r="K150" s="10">
        <f t="shared" si="27"/>
        <v>2.2294161878413847</v>
      </c>
      <c r="L150" s="10">
        <f t="shared" si="27"/>
        <v>2.5080932113215573</v>
      </c>
      <c r="M150" s="10">
        <f t="shared" si="27"/>
        <v>2.7867702348017307</v>
      </c>
      <c r="N150" s="10">
        <f t="shared" si="27"/>
        <v>2.7867702348017307</v>
      </c>
      <c r="O150" s="10">
        <f t="shared" si="27"/>
        <v>2.7867702348017307</v>
      </c>
      <c r="P150" s="10">
        <f t="shared" si="27"/>
        <v>2.7867702348017307</v>
      </c>
      <c r="Q150" s="10">
        <f t="shared" si="27"/>
        <v>2.7867702348017307</v>
      </c>
      <c r="R150" s="10">
        <f t="shared" si="27"/>
        <v>2.7867702348017307</v>
      </c>
      <c r="S150" s="10">
        <f t="shared" si="27"/>
        <v>2.7867702348017307</v>
      </c>
      <c r="T150" s="10">
        <f t="shared" si="27"/>
        <v>2.7867702348017307</v>
      </c>
      <c r="U150" s="10">
        <f t="shared" si="27"/>
        <v>2.7867702348017307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</row>
    <row r="151" spans="2:51" x14ac:dyDescent="0.25">
      <c r="B151" t="s">
        <v>67</v>
      </c>
      <c r="D151" s="14">
        <f t="shared" ref="D151:AY151" si="28">(D170-($E$83*$C$59)/4)/((($C$63-$E$83*$C$59)/4))-1</f>
        <v>2.868984471422209E-2</v>
      </c>
      <c r="E151" s="14">
        <f t="shared" si="28"/>
        <v>5.7379689428443958E-2</v>
      </c>
      <c r="F151" s="14">
        <f t="shared" si="28"/>
        <v>8.6069534142666271E-2</v>
      </c>
      <c r="G151" s="14">
        <f t="shared" si="28"/>
        <v>0.11475937885688836</v>
      </c>
      <c r="H151" s="14">
        <f t="shared" si="28"/>
        <v>0.14344922357111045</v>
      </c>
      <c r="I151" s="14">
        <f t="shared" si="28"/>
        <v>0.17213906828533232</v>
      </c>
      <c r="J151" s="14">
        <f t="shared" si="28"/>
        <v>0.20082891299955419</v>
      </c>
      <c r="K151" s="14">
        <f t="shared" si="28"/>
        <v>0.2295187577137765</v>
      </c>
      <c r="L151" s="14">
        <f t="shared" si="28"/>
        <v>0.25820860242799859</v>
      </c>
      <c r="M151" s="14">
        <f t="shared" si="28"/>
        <v>0.28689844714222046</v>
      </c>
      <c r="N151" s="14">
        <f t="shared" si="28"/>
        <v>0.28689844714222046</v>
      </c>
      <c r="O151" s="14">
        <f t="shared" si="28"/>
        <v>0.28689844714222046</v>
      </c>
      <c r="P151" s="14">
        <f t="shared" si="28"/>
        <v>0.28689844714222046</v>
      </c>
      <c r="Q151" s="14">
        <f t="shared" si="28"/>
        <v>0.28689844714222046</v>
      </c>
      <c r="R151" s="14">
        <f t="shared" si="28"/>
        <v>0.28689844714222046</v>
      </c>
      <c r="S151" s="14">
        <f t="shared" si="28"/>
        <v>0.28689844714222046</v>
      </c>
      <c r="T151" s="14">
        <f t="shared" si="28"/>
        <v>0.28689844714222046</v>
      </c>
      <c r="U151" s="14">
        <f t="shared" si="28"/>
        <v>0.28689844714222046</v>
      </c>
      <c r="V151" s="14">
        <f t="shared" si="28"/>
        <v>0</v>
      </c>
      <c r="W151" s="14">
        <f t="shared" si="28"/>
        <v>0</v>
      </c>
      <c r="X151" s="14">
        <f t="shared" si="28"/>
        <v>0</v>
      </c>
      <c r="Y151" s="14">
        <f t="shared" si="28"/>
        <v>0</v>
      </c>
      <c r="Z151" s="14">
        <f t="shared" si="28"/>
        <v>0</v>
      </c>
      <c r="AA151" s="14">
        <f t="shared" si="28"/>
        <v>0</v>
      </c>
      <c r="AB151" s="14">
        <f t="shared" si="28"/>
        <v>0</v>
      </c>
      <c r="AC151" s="14">
        <f t="shared" si="28"/>
        <v>0</v>
      </c>
      <c r="AD151" s="14">
        <f t="shared" si="28"/>
        <v>0</v>
      </c>
      <c r="AE151" s="14">
        <f t="shared" si="28"/>
        <v>0</v>
      </c>
      <c r="AF151" s="14">
        <f t="shared" si="28"/>
        <v>0</v>
      </c>
      <c r="AG151" s="14">
        <f t="shared" si="28"/>
        <v>0</v>
      </c>
      <c r="AH151" s="14">
        <f t="shared" si="28"/>
        <v>0</v>
      </c>
      <c r="AI151" s="14">
        <f t="shared" si="28"/>
        <v>0</v>
      </c>
      <c r="AJ151" s="14">
        <f t="shared" si="28"/>
        <v>0</v>
      </c>
      <c r="AK151" s="14">
        <f t="shared" si="28"/>
        <v>0</v>
      </c>
      <c r="AL151" s="14">
        <f t="shared" si="28"/>
        <v>0</v>
      </c>
      <c r="AM151" s="14">
        <f t="shared" si="28"/>
        <v>0</v>
      </c>
      <c r="AN151" s="14">
        <f t="shared" si="28"/>
        <v>0</v>
      </c>
      <c r="AO151" s="14">
        <f t="shared" si="28"/>
        <v>0</v>
      </c>
      <c r="AP151" s="14">
        <f t="shared" si="28"/>
        <v>0</v>
      </c>
      <c r="AQ151" s="14">
        <f t="shared" si="28"/>
        <v>0</v>
      </c>
      <c r="AR151" s="14">
        <f t="shared" si="28"/>
        <v>0</v>
      </c>
      <c r="AS151" s="14">
        <f t="shared" si="28"/>
        <v>0</v>
      </c>
      <c r="AT151" s="14">
        <f t="shared" si="28"/>
        <v>0</v>
      </c>
      <c r="AU151" s="14">
        <f t="shared" si="28"/>
        <v>0</v>
      </c>
      <c r="AV151" s="14">
        <f t="shared" si="28"/>
        <v>0</v>
      </c>
      <c r="AW151" s="14">
        <f t="shared" si="28"/>
        <v>0</v>
      </c>
      <c r="AX151" s="14">
        <f t="shared" si="28"/>
        <v>0</v>
      </c>
      <c r="AY151" s="14">
        <f t="shared" si="28"/>
        <v>0</v>
      </c>
    </row>
    <row r="152" spans="2:51" x14ac:dyDescent="0.25">
      <c r="B152" t="s">
        <v>104</v>
      </c>
      <c r="D152" s="9">
        <f t="shared" ref="D152:AY152" si="29">D159</f>
        <v>49.106375000000007</v>
      </c>
      <c r="E152" s="9">
        <f t="shared" si="29"/>
        <v>98.212750000000014</v>
      </c>
      <c r="F152" s="9">
        <f t="shared" si="29"/>
        <v>147.31912500000004</v>
      </c>
      <c r="G152" s="9">
        <f t="shared" si="29"/>
        <v>196.42550000000003</v>
      </c>
      <c r="H152" s="9">
        <f t="shared" si="29"/>
        <v>245.53187500000001</v>
      </c>
      <c r="I152" s="9">
        <f t="shared" si="29"/>
        <v>294.63825000000003</v>
      </c>
      <c r="J152" s="9">
        <f t="shared" si="29"/>
        <v>343.74462499999998</v>
      </c>
      <c r="K152" s="9">
        <f t="shared" si="29"/>
        <v>392.851</v>
      </c>
      <c r="L152" s="9">
        <f t="shared" si="29"/>
        <v>441.95737499999996</v>
      </c>
      <c r="M152" s="9">
        <f t="shared" si="29"/>
        <v>491.06374999999997</v>
      </c>
      <c r="N152" s="9">
        <f t="shared" si="29"/>
        <v>491.06375000000003</v>
      </c>
      <c r="O152" s="9">
        <f t="shared" si="29"/>
        <v>491.06375000000003</v>
      </c>
      <c r="P152" s="9">
        <f t="shared" si="29"/>
        <v>491.06375000000003</v>
      </c>
      <c r="Q152" s="9">
        <f t="shared" si="29"/>
        <v>491.06375000000003</v>
      </c>
      <c r="R152" s="9">
        <f t="shared" si="29"/>
        <v>491.06375000000003</v>
      </c>
      <c r="S152" s="9">
        <f t="shared" si="29"/>
        <v>491.06375000000003</v>
      </c>
      <c r="T152" s="9">
        <f t="shared" si="29"/>
        <v>491.06375000000003</v>
      </c>
      <c r="U152" s="9">
        <f t="shared" si="29"/>
        <v>491.06375000000003</v>
      </c>
      <c r="V152" s="9">
        <f t="shared" si="29"/>
        <v>0</v>
      </c>
      <c r="W152" s="9">
        <f t="shared" si="29"/>
        <v>0</v>
      </c>
      <c r="X152" s="9">
        <f t="shared" si="29"/>
        <v>0</v>
      </c>
      <c r="Y152" s="9">
        <f t="shared" si="29"/>
        <v>0</v>
      </c>
      <c r="Z152" s="9">
        <f t="shared" si="29"/>
        <v>0</v>
      </c>
      <c r="AA152" s="9">
        <f t="shared" si="29"/>
        <v>0</v>
      </c>
      <c r="AB152" s="9">
        <f t="shared" si="29"/>
        <v>0</v>
      </c>
      <c r="AC152" s="9">
        <f t="shared" si="29"/>
        <v>0</v>
      </c>
      <c r="AD152" s="9">
        <f t="shared" si="29"/>
        <v>0</v>
      </c>
      <c r="AE152" s="9">
        <f t="shared" si="29"/>
        <v>0</v>
      </c>
      <c r="AF152" s="9">
        <f t="shared" si="29"/>
        <v>0</v>
      </c>
      <c r="AG152" s="9">
        <f t="shared" si="29"/>
        <v>0</v>
      </c>
      <c r="AH152" s="9">
        <f t="shared" si="29"/>
        <v>0</v>
      </c>
      <c r="AI152" s="9">
        <f t="shared" si="29"/>
        <v>0</v>
      </c>
      <c r="AJ152" s="9">
        <f t="shared" si="29"/>
        <v>0</v>
      </c>
      <c r="AK152" s="9">
        <f t="shared" si="29"/>
        <v>0</v>
      </c>
      <c r="AL152" s="9">
        <f t="shared" si="29"/>
        <v>0</v>
      </c>
      <c r="AM152" s="9">
        <f t="shared" si="29"/>
        <v>0</v>
      </c>
      <c r="AN152" s="9">
        <f t="shared" si="29"/>
        <v>0</v>
      </c>
      <c r="AO152" s="9">
        <f t="shared" si="29"/>
        <v>0</v>
      </c>
      <c r="AP152" s="9">
        <f t="shared" si="29"/>
        <v>0</v>
      </c>
      <c r="AQ152" s="9">
        <f t="shared" si="29"/>
        <v>0</v>
      </c>
      <c r="AR152" s="9">
        <f t="shared" si="29"/>
        <v>0</v>
      </c>
      <c r="AS152" s="9">
        <f t="shared" si="29"/>
        <v>0</v>
      </c>
      <c r="AT152" s="9">
        <f t="shared" si="29"/>
        <v>0</v>
      </c>
      <c r="AU152" s="9">
        <f t="shared" si="29"/>
        <v>0</v>
      </c>
      <c r="AV152" s="9">
        <f t="shared" si="29"/>
        <v>0</v>
      </c>
      <c r="AW152" s="9">
        <f t="shared" si="29"/>
        <v>0</v>
      </c>
      <c r="AX152" s="9">
        <f t="shared" si="29"/>
        <v>0</v>
      </c>
      <c r="AY152" s="9">
        <f t="shared" si="29"/>
        <v>0</v>
      </c>
    </row>
    <row r="153" spans="2:51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5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5">
      <c r="B155" t="s">
        <v>33</v>
      </c>
      <c r="C155">
        <v>0</v>
      </c>
      <c r="D155" s="9">
        <f t="shared" ref="D155:AY155" si="30">D$159*($F107/$F$111)</f>
        <v>11.310106997942828</v>
      </c>
      <c r="E155" s="9">
        <f t="shared" si="30"/>
        <v>22.620213995885656</v>
      </c>
      <c r="F155" s="9">
        <f t="shared" si="30"/>
        <v>33.930320993828488</v>
      </c>
      <c r="G155" s="9">
        <f t="shared" si="30"/>
        <v>45.240427991771313</v>
      </c>
      <c r="H155" s="9">
        <f t="shared" si="30"/>
        <v>56.550534989714137</v>
      </c>
      <c r="I155" s="9">
        <f t="shared" si="30"/>
        <v>67.860641987656962</v>
      </c>
      <c r="J155" s="9">
        <f t="shared" si="30"/>
        <v>79.170748985599786</v>
      </c>
      <c r="K155" s="9">
        <f t="shared" si="30"/>
        <v>90.480855983542611</v>
      </c>
      <c r="L155" s="9">
        <f t="shared" si="30"/>
        <v>101.79096298148542</v>
      </c>
      <c r="M155" s="9">
        <f t="shared" si="30"/>
        <v>113.10106997942826</v>
      </c>
      <c r="N155" s="9">
        <f t="shared" si="30"/>
        <v>113.10106997942827</v>
      </c>
      <c r="O155" s="9">
        <f t="shared" si="30"/>
        <v>113.10106997942827</v>
      </c>
      <c r="P155" s="9">
        <f t="shared" si="30"/>
        <v>113.10106997942827</v>
      </c>
      <c r="Q155" s="9">
        <f t="shared" si="30"/>
        <v>113.10106997942827</v>
      </c>
      <c r="R155" s="9">
        <f t="shared" si="30"/>
        <v>113.10106997942827</v>
      </c>
      <c r="S155" s="9">
        <f t="shared" si="30"/>
        <v>113.10106997942827</v>
      </c>
      <c r="T155" s="9">
        <f t="shared" si="30"/>
        <v>113.10106997942827</v>
      </c>
      <c r="U155" s="9">
        <f t="shared" si="30"/>
        <v>113.10106997942827</v>
      </c>
      <c r="V155" s="9">
        <f t="shared" si="30"/>
        <v>0</v>
      </c>
      <c r="W155" s="9">
        <f t="shared" si="30"/>
        <v>0</v>
      </c>
      <c r="X155" s="9">
        <f t="shared" si="30"/>
        <v>0</v>
      </c>
      <c r="Y155" s="9">
        <f t="shared" si="30"/>
        <v>0</v>
      </c>
      <c r="Z155" s="9">
        <f t="shared" si="30"/>
        <v>0</v>
      </c>
      <c r="AA155" s="9">
        <f t="shared" si="30"/>
        <v>0</v>
      </c>
      <c r="AB155" s="9">
        <f t="shared" si="30"/>
        <v>0</v>
      </c>
      <c r="AC155" s="9">
        <f t="shared" si="30"/>
        <v>0</v>
      </c>
      <c r="AD155" s="9">
        <f t="shared" si="30"/>
        <v>0</v>
      </c>
      <c r="AE155" s="9">
        <f t="shared" si="30"/>
        <v>0</v>
      </c>
      <c r="AF155" s="9">
        <f t="shared" si="30"/>
        <v>0</v>
      </c>
      <c r="AG155" s="9">
        <f t="shared" si="30"/>
        <v>0</v>
      </c>
      <c r="AH155" s="9">
        <f t="shared" si="30"/>
        <v>0</v>
      </c>
      <c r="AI155" s="9">
        <f t="shared" si="30"/>
        <v>0</v>
      </c>
      <c r="AJ155" s="9">
        <f t="shared" si="30"/>
        <v>0</v>
      </c>
      <c r="AK155" s="9">
        <f t="shared" si="30"/>
        <v>0</v>
      </c>
      <c r="AL155" s="9">
        <f t="shared" si="30"/>
        <v>0</v>
      </c>
      <c r="AM155" s="9">
        <f t="shared" si="30"/>
        <v>0</v>
      </c>
      <c r="AN155" s="9">
        <f t="shared" si="30"/>
        <v>0</v>
      </c>
      <c r="AO155" s="9">
        <f t="shared" si="30"/>
        <v>0</v>
      </c>
      <c r="AP155" s="9">
        <f t="shared" si="30"/>
        <v>0</v>
      </c>
      <c r="AQ155" s="9">
        <f t="shared" si="30"/>
        <v>0</v>
      </c>
      <c r="AR155" s="9">
        <f t="shared" si="30"/>
        <v>0</v>
      </c>
      <c r="AS155" s="9">
        <f t="shared" si="30"/>
        <v>0</v>
      </c>
      <c r="AT155" s="9">
        <f t="shared" si="30"/>
        <v>0</v>
      </c>
      <c r="AU155" s="9">
        <f t="shared" si="30"/>
        <v>0</v>
      </c>
      <c r="AV155" s="9">
        <f t="shared" si="30"/>
        <v>0</v>
      </c>
      <c r="AW155" s="9">
        <f t="shared" si="30"/>
        <v>0</v>
      </c>
      <c r="AX155" s="9">
        <f t="shared" si="30"/>
        <v>0</v>
      </c>
      <c r="AY155" s="9">
        <f t="shared" si="30"/>
        <v>0</v>
      </c>
    </row>
    <row r="156" spans="2:51" x14ac:dyDescent="0.25">
      <c r="B156" t="s">
        <v>55</v>
      </c>
      <c r="C156">
        <v>0</v>
      </c>
      <c r="D156" s="9">
        <f t="shared" ref="D156:AY156" si="31">D$159*($F108/$F$111)</f>
        <v>23.055646845073422</v>
      </c>
      <c r="E156" s="9">
        <f t="shared" si="31"/>
        <v>46.111293690146844</v>
      </c>
      <c r="F156" s="9">
        <f t="shared" si="31"/>
        <v>69.166940535220277</v>
      </c>
      <c r="G156" s="9">
        <f t="shared" si="31"/>
        <v>92.222587380293689</v>
      </c>
      <c r="H156" s="9">
        <f t="shared" si="31"/>
        <v>115.2782342253671</v>
      </c>
      <c r="I156" s="9">
        <f t="shared" si="31"/>
        <v>138.33388107044053</v>
      </c>
      <c r="J156" s="9">
        <f t="shared" si="31"/>
        <v>161.38952791551392</v>
      </c>
      <c r="K156" s="9">
        <f t="shared" si="31"/>
        <v>184.44517476058735</v>
      </c>
      <c r="L156" s="9">
        <f t="shared" si="31"/>
        <v>207.50082160566075</v>
      </c>
      <c r="M156" s="9">
        <f t="shared" si="31"/>
        <v>230.55646845073417</v>
      </c>
      <c r="N156" s="9">
        <f t="shared" si="31"/>
        <v>230.5564684507342</v>
      </c>
      <c r="O156" s="9">
        <f t="shared" si="31"/>
        <v>230.5564684507342</v>
      </c>
      <c r="P156" s="9">
        <f t="shared" si="31"/>
        <v>230.5564684507342</v>
      </c>
      <c r="Q156" s="9">
        <f t="shared" si="31"/>
        <v>230.5564684507342</v>
      </c>
      <c r="R156" s="9">
        <f t="shared" si="31"/>
        <v>230.5564684507342</v>
      </c>
      <c r="S156" s="9">
        <f t="shared" si="31"/>
        <v>230.5564684507342</v>
      </c>
      <c r="T156" s="9">
        <f t="shared" si="31"/>
        <v>230.5564684507342</v>
      </c>
      <c r="U156" s="9">
        <f t="shared" si="31"/>
        <v>230.5564684507342</v>
      </c>
      <c r="V156" s="9">
        <f t="shared" si="31"/>
        <v>0</v>
      </c>
      <c r="W156" s="9">
        <f t="shared" si="31"/>
        <v>0</v>
      </c>
      <c r="X156" s="9">
        <f t="shared" si="31"/>
        <v>0</v>
      </c>
      <c r="Y156" s="9">
        <f t="shared" si="31"/>
        <v>0</v>
      </c>
      <c r="Z156" s="9">
        <f t="shared" si="31"/>
        <v>0</v>
      </c>
      <c r="AA156" s="9">
        <f t="shared" si="31"/>
        <v>0</v>
      </c>
      <c r="AB156" s="9">
        <f t="shared" si="31"/>
        <v>0</v>
      </c>
      <c r="AC156" s="9">
        <f t="shared" si="31"/>
        <v>0</v>
      </c>
      <c r="AD156" s="9">
        <f t="shared" si="31"/>
        <v>0</v>
      </c>
      <c r="AE156" s="9">
        <f t="shared" si="31"/>
        <v>0</v>
      </c>
      <c r="AF156" s="9">
        <f t="shared" si="31"/>
        <v>0</v>
      </c>
      <c r="AG156" s="9">
        <f t="shared" si="31"/>
        <v>0</v>
      </c>
      <c r="AH156" s="9">
        <f t="shared" si="31"/>
        <v>0</v>
      </c>
      <c r="AI156" s="9">
        <f t="shared" si="31"/>
        <v>0</v>
      </c>
      <c r="AJ156" s="9">
        <f t="shared" si="31"/>
        <v>0</v>
      </c>
      <c r="AK156" s="9">
        <f t="shared" si="31"/>
        <v>0</v>
      </c>
      <c r="AL156" s="9">
        <f t="shared" si="31"/>
        <v>0</v>
      </c>
      <c r="AM156" s="9">
        <f t="shared" si="31"/>
        <v>0</v>
      </c>
      <c r="AN156" s="9">
        <f t="shared" si="31"/>
        <v>0</v>
      </c>
      <c r="AO156" s="9">
        <f t="shared" si="31"/>
        <v>0</v>
      </c>
      <c r="AP156" s="9">
        <f t="shared" si="31"/>
        <v>0</v>
      </c>
      <c r="AQ156" s="9">
        <f t="shared" si="31"/>
        <v>0</v>
      </c>
      <c r="AR156" s="9">
        <f t="shared" si="31"/>
        <v>0</v>
      </c>
      <c r="AS156" s="9">
        <f t="shared" si="31"/>
        <v>0</v>
      </c>
      <c r="AT156" s="9">
        <f t="shared" si="31"/>
        <v>0</v>
      </c>
      <c r="AU156" s="9">
        <f t="shared" si="31"/>
        <v>0</v>
      </c>
      <c r="AV156" s="9">
        <f t="shared" si="31"/>
        <v>0</v>
      </c>
      <c r="AW156" s="9">
        <f t="shared" si="31"/>
        <v>0</v>
      </c>
      <c r="AX156" s="9">
        <f t="shared" si="31"/>
        <v>0</v>
      </c>
      <c r="AY156" s="9">
        <f t="shared" si="31"/>
        <v>0</v>
      </c>
    </row>
    <row r="157" spans="2:51" x14ac:dyDescent="0.25">
      <c r="B157" t="s">
        <v>56</v>
      </c>
      <c r="C157">
        <v>0</v>
      </c>
      <c r="D157" s="9">
        <f t="shared" ref="D157:AY157" si="32">D$159*($F109/$F$111)</f>
        <v>9.2165458590480256</v>
      </c>
      <c r="E157" s="9">
        <f t="shared" si="32"/>
        <v>18.433091718096051</v>
      </c>
      <c r="F157" s="9">
        <f t="shared" si="32"/>
        <v>27.64963757714408</v>
      </c>
      <c r="G157" s="9">
        <f t="shared" si="32"/>
        <v>36.866183436192102</v>
      </c>
      <c r="H157" s="9">
        <f t="shared" si="32"/>
        <v>46.082729295240121</v>
      </c>
      <c r="I157" s="9">
        <f t="shared" si="32"/>
        <v>55.299275154288146</v>
      </c>
      <c r="J157" s="9">
        <f t="shared" si="32"/>
        <v>64.515821013336165</v>
      </c>
      <c r="K157" s="9">
        <f t="shared" si="32"/>
        <v>73.732366872384191</v>
      </c>
      <c r="L157" s="9">
        <f t="shared" si="32"/>
        <v>82.948912731432202</v>
      </c>
      <c r="M157" s="9">
        <f t="shared" si="32"/>
        <v>92.165458590480227</v>
      </c>
      <c r="N157" s="9">
        <f t="shared" si="32"/>
        <v>92.165458590480242</v>
      </c>
      <c r="O157" s="9">
        <f t="shared" si="32"/>
        <v>92.165458590480242</v>
      </c>
      <c r="P157" s="9">
        <f t="shared" si="32"/>
        <v>92.165458590480242</v>
      </c>
      <c r="Q157" s="9">
        <f t="shared" si="32"/>
        <v>92.165458590480242</v>
      </c>
      <c r="R157" s="9">
        <f t="shared" si="32"/>
        <v>92.165458590480242</v>
      </c>
      <c r="S157" s="9">
        <f t="shared" si="32"/>
        <v>92.165458590480242</v>
      </c>
      <c r="T157" s="9">
        <f t="shared" si="32"/>
        <v>92.165458590480242</v>
      </c>
      <c r="U157" s="9">
        <f t="shared" si="32"/>
        <v>92.165458590480242</v>
      </c>
      <c r="V157" s="9">
        <f t="shared" si="32"/>
        <v>0</v>
      </c>
      <c r="W157" s="9">
        <f t="shared" si="32"/>
        <v>0</v>
      </c>
      <c r="X157" s="9">
        <f t="shared" si="32"/>
        <v>0</v>
      </c>
      <c r="Y157" s="9">
        <f t="shared" si="32"/>
        <v>0</v>
      </c>
      <c r="Z157" s="9">
        <f t="shared" si="32"/>
        <v>0</v>
      </c>
      <c r="AA157" s="9">
        <f t="shared" si="32"/>
        <v>0</v>
      </c>
      <c r="AB157" s="9">
        <f t="shared" si="32"/>
        <v>0</v>
      </c>
      <c r="AC157" s="9">
        <f t="shared" si="32"/>
        <v>0</v>
      </c>
      <c r="AD157" s="9">
        <f t="shared" si="32"/>
        <v>0</v>
      </c>
      <c r="AE157" s="9">
        <f t="shared" si="32"/>
        <v>0</v>
      </c>
      <c r="AF157" s="9">
        <f t="shared" si="32"/>
        <v>0</v>
      </c>
      <c r="AG157" s="9">
        <f t="shared" si="32"/>
        <v>0</v>
      </c>
      <c r="AH157" s="9">
        <f t="shared" si="32"/>
        <v>0</v>
      </c>
      <c r="AI157" s="9">
        <f t="shared" si="32"/>
        <v>0</v>
      </c>
      <c r="AJ157" s="9">
        <f t="shared" si="32"/>
        <v>0</v>
      </c>
      <c r="AK157" s="9">
        <f t="shared" si="32"/>
        <v>0</v>
      </c>
      <c r="AL157" s="9">
        <f t="shared" si="32"/>
        <v>0</v>
      </c>
      <c r="AM157" s="9">
        <f t="shared" si="32"/>
        <v>0</v>
      </c>
      <c r="AN157" s="9">
        <f t="shared" si="32"/>
        <v>0</v>
      </c>
      <c r="AO157" s="9">
        <f t="shared" si="32"/>
        <v>0</v>
      </c>
      <c r="AP157" s="9">
        <f t="shared" si="32"/>
        <v>0</v>
      </c>
      <c r="AQ157" s="9">
        <f t="shared" si="32"/>
        <v>0</v>
      </c>
      <c r="AR157" s="9">
        <f t="shared" si="32"/>
        <v>0</v>
      </c>
      <c r="AS157" s="9">
        <f t="shared" si="32"/>
        <v>0</v>
      </c>
      <c r="AT157" s="9">
        <f t="shared" si="32"/>
        <v>0</v>
      </c>
      <c r="AU157" s="9">
        <f t="shared" si="32"/>
        <v>0</v>
      </c>
      <c r="AV157" s="9">
        <f t="shared" si="32"/>
        <v>0</v>
      </c>
      <c r="AW157" s="9">
        <f t="shared" si="32"/>
        <v>0</v>
      </c>
      <c r="AX157" s="9">
        <f t="shared" si="32"/>
        <v>0</v>
      </c>
      <c r="AY157" s="9">
        <f t="shared" si="32"/>
        <v>0</v>
      </c>
    </row>
    <row r="158" spans="2:51" x14ac:dyDescent="0.25">
      <c r="B158" t="s">
        <v>57</v>
      </c>
      <c r="C158">
        <v>0</v>
      </c>
      <c r="D158" s="9">
        <f t="shared" ref="D158:AY158" si="33">D$159*($F110/$F$111)</f>
        <v>5.5240752979357319</v>
      </c>
      <c r="E158" s="9">
        <f t="shared" si="33"/>
        <v>11.048150595871464</v>
      </c>
      <c r="F158" s="9">
        <f t="shared" si="33"/>
        <v>16.572225893807197</v>
      </c>
      <c r="G158" s="9">
        <f t="shared" si="33"/>
        <v>22.096301191742928</v>
      </c>
      <c r="H158" s="9">
        <f t="shared" si="33"/>
        <v>27.620376489678655</v>
      </c>
      <c r="I158" s="9">
        <f t="shared" si="33"/>
        <v>33.144451787614386</v>
      </c>
      <c r="J158" s="9">
        <f t="shared" si="33"/>
        <v>38.668527085550117</v>
      </c>
      <c r="K158" s="9">
        <f t="shared" si="33"/>
        <v>44.192602383485848</v>
      </c>
      <c r="L158" s="9">
        <f t="shared" si="33"/>
        <v>49.716677681421572</v>
      </c>
      <c r="M158" s="9">
        <f t="shared" si="33"/>
        <v>55.240752979357303</v>
      </c>
      <c r="N158" s="9">
        <f t="shared" si="33"/>
        <v>55.24075297935731</v>
      </c>
      <c r="O158" s="9">
        <f t="shared" si="33"/>
        <v>55.24075297935731</v>
      </c>
      <c r="P158" s="9">
        <f t="shared" si="33"/>
        <v>55.24075297935731</v>
      </c>
      <c r="Q158" s="9">
        <f t="shared" si="33"/>
        <v>55.24075297935731</v>
      </c>
      <c r="R158" s="9">
        <f t="shared" si="33"/>
        <v>55.24075297935731</v>
      </c>
      <c r="S158" s="9">
        <f t="shared" si="33"/>
        <v>55.24075297935731</v>
      </c>
      <c r="T158" s="9">
        <f t="shared" si="33"/>
        <v>55.24075297935731</v>
      </c>
      <c r="U158" s="9">
        <f t="shared" si="33"/>
        <v>55.24075297935731</v>
      </c>
      <c r="V158" s="9">
        <f t="shared" si="33"/>
        <v>0</v>
      </c>
      <c r="W158" s="9">
        <f t="shared" si="33"/>
        <v>0</v>
      </c>
      <c r="X158" s="9">
        <f t="shared" si="33"/>
        <v>0</v>
      </c>
      <c r="Y158" s="9">
        <f t="shared" si="33"/>
        <v>0</v>
      </c>
      <c r="Z158" s="9">
        <f t="shared" si="33"/>
        <v>0</v>
      </c>
      <c r="AA158" s="9">
        <f t="shared" si="33"/>
        <v>0</v>
      </c>
      <c r="AB158" s="9">
        <f t="shared" si="33"/>
        <v>0</v>
      </c>
      <c r="AC158" s="9">
        <f t="shared" si="33"/>
        <v>0</v>
      </c>
      <c r="AD158" s="9">
        <f t="shared" si="33"/>
        <v>0</v>
      </c>
      <c r="AE158" s="9">
        <f t="shared" si="33"/>
        <v>0</v>
      </c>
      <c r="AF158" s="9">
        <f t="shared" si="33"/>
        <v>0</v>
      </c>
      <c r="AG158" s="9">
        <f t="shared" si="33"/>
        <v>0</v>
      </c>
      <c r="AH158" s="9">
        <f t="shared" si="33"/>
        <v>0</v>
      </c>
      <c r="AI158" s="9">
        <f t="shared" si="33"/>
        <v>0</v>
      </c>
      <c r="AJ158" s="9">
        <f t="shared" si="33"/>
        <v>0</v>
      </c>
      <c r="AK158" s="9">
        <f t="shared" si="33"/>
        <v>0</v>
      </c>
      <c r="AL158" s="9">
        <f t="shared" si="33"/>
        <v>0</v>
      </c>
      <c r="AM158" s="9">
        <f t="shared" si="33"/>
        <v>0</v>
      </c>
      <c r="AN158" s="9">
        <f t="shared" si="33"/>
        <v>0</v>
      </c>
      <c r="AO158" s="9">
        <f t="shared" si="33"/>
        <v>0</v>
      </c>
      <c r="AP158" s="9">
        <f t="shared" si="33"/>
        <v>0</v>
      </c>
      <c r="AQ158" s="9">
        <f t="shared" si="33"/>
        <v>0</v>
      </c>
      <c r="AR158" s="9">
        <f t="shared" si="33"/>
        <v>0</v>
      </c>
      <c r="AS158" s="9">
        <f t="shared" si="33"/>
        <v>0</v>
      </c>
      <c r="AT158" s="9">
        <f t="shared" si="33"/>
        <v>0</v>
      </c>
      <c r="AU158" s="9">
        <f t="shared" si="33"/>
        <v>0</v>
      </c>
      <c r="AV158" s="9">
        <f t="shared" si="33"/>
        <v>0</v>
      </c>
      <c r="AW158" s="9">
        <f t="shared" si="33"/>
        <v>0</v>
      </c>
      <c r="AX158" s="9">
        <f t="shared" si="33"/>
        <v>0</v>
      </c>
      <c r="AY158" s="9">
        <f t="shared" si="33"/>
        <v>0</v>
      </c>
    </row>
    <row r="159" spans="2:51" x14ac:dyDescent="0.25">
      <c r="B159" t="s">
        <v>17</v>
      </c>
      <c r="C159">
        <v>0</v>
      </c>
      <c r="D159" s="17">
        <f>D149*$C$63/4</f>
        <v>49.106375000000007</v>
      </c>
      <c r="E159" s="17">
        <f t="shared" ref="E159:AY159" si="34">E149*$C$63/4</f>
        <v>98.212750000000014</v>
      </c>
      <c r="F159" s="17">
        <f t="shared" si="34"/>
        <v>147.31912500000004</v>
      </c>
      <c r="G159" s="17">
        <f t="shared" si="34"/>
        <v>196.42550000000003</v>
      </c>
      <c r="H159" s="17">
        <f t="shared" si="34"/>
        <v>245.53187500000001</v>
      </c>
      <c r="I159" s="17">
        <f t="shared" si="34"/>
        <v>294.63825000000003</v>
      </c>
      <c r="J159" s="17">
        <f t="shared" si="34"/>
        <v>343.74462499999998</v>
      </c>
      <c r="K159" s="17">
        <f t="shared" si="34"/>
        <v>392.851</v>
      </c>
      <c r="L159" s="17">
        <f t="shared" si="34"/>
        <v>441.95737499999996</v>
      </c>
      <c r="M159" s="17">
        <f t="shared" si="34"/>
        <v>491.06374999999997</v>
      </c>
      <c r="N159" s="17">
        <f t="shared" si="34"/>
        <v>491.06375000000003</v>
      </c>
      <c r="O159" s="17">
        <f t="shared" si="34"/>
        <v>491.06375000000003</v>
      </c>
      <c r="P159" s="17">
        <f t="shared" si="34"/>
        <v>491.06375000000003</v>
      </c>
      <c r="Q159" s="17">
        <f t="shared" si="34"/>
        <v>491.06375000000003</v>
      </c>
      <c r="R159" s="17">
        <f t="shared" si="34"/>
        <v>491.06375000000003</v>
      </c>
      <c r="S159" s="17">
        <f t="shared" si="34"/>
        <v>491.06375000000003</v>
      </c>
      <c r="T159" s="17">
        <f t="shared" si="34"/>
        <v>491.06375000000003</v>
      </c>
      <c r="U159" s="17">
        <f t="shared" si="34"/>
        <v>491.06375000000003</v>
      </c>
      <c r="V159" s="17">
        <f t="shared" si="34"/>
        <v>0</v>
      </c>
      <c r="W159" s="17">
        <f t="shared" si="34"/>
        <v>0</v>
      </c>
      <c r="X159" s="17">
        <f t="shared" si="34"/>
        <v>0</v>
      </c>
      <c r="Y159" s="17">
        <f t="shared" si="34"/>
        <v>0</v>
      </c>
      <c r="Z159" s="17">
        <f t="shared" si="34"/>
        <v>0</v>
      </c>
      <c r="AA159" s="17">
        <f t="shared" si="34"/>
        <v>0</v>
      </c>
      <c r="AB159" s="17">
        <f t="shared" si="34"/>
        <v>0</v>
      </c>
      <c r="AC159" s="17">
        <f t="shared" si="34"/>
        <v>0</v>
      </c>
      <c r="AD159" s="17">
        <f t="shared" si="34"/>
        <v>0</v>
      </c>
      <c r="AE159" s="17">
        <f t="shared" si="34"/>
        <v>0</v>
      </c>
      <c r="AF159" s="17">
        <f t="shared" si="34"/>
        <v>0</v>
      </c>
      <c r="AG159" s="17">
        <f t="shared" si="34"/>
        <v>0</v>
      </c>
      <c r="AH159" s="17">
        <f t="shared" si="34"/>
        <v>0</v>
      </c>
      <c r="AI159" s="17">
        <f t="shared" si="34"/>
        <v>0</v>
      </c>
      <c r="AJ159" s="17">
        <f t="shared" si="34"/>
        <v>0</v>
      </c>
      <c r="AK159" s="17">
        <f t="shared" si="34"/>
        <v>0</v>
      </c>
      <c r="AL159" s="17">
        <f t="shared" si="34"/>
        <v>0</v>
      </c>
      <c r="AM159" s="17">
        <f t="shared" si="34"/>
        <v>0</v>
      </c>
      <c r="AN159" s="17">
        <f t="shared" si="34"/>
        <v>0</v>
      </c>
      <c r="AO159" s="17">
        <f t="shared" si="34"/>
        <v>0</v>
      </c>
      <c r="AP159" s="17">
        <f t="shared" si="34"/>
        <v>0</v>
      </c>
      <c r="AQ159" s="17">
        <f t="shared" si="34"/>
        <v>0</v>
      </c>
      <c r="AR159" s="17">
        <f t="shared" si="34"/>
        <v>0</v>
      </c>
      <c r="AS159" s="17">
        <f t="shared" si="34"/>
        <v>0</v>
      </c>
      <c r="AT159" s="17">
        <f t="shared" si="34"/>
        <v>0</v>
      </c>
      <c r="AU159" s="17">
        <f t="shared" si="34"/>
        <v>0</v>
      </c>
      <c r="AV159" s="17">
        <f t="shared" si="34"/>
        <v>0</v>
      </c>
      <c r="AW159" s="17">
        <f t="shared" si="34"/>
        <v>0</v>
      </c>
      <c r="AX159" s="17">
        <f t="shared" si="34"/>
        <v>0</v>
      </c>
      <c r="AY159" s="17">
        <f t="shared" si="34"/>
        <v>0</v>
      </c>
    </row>
    <row r="160" spans="2:51" x14ac:dyDescent="0.25">
      <c r="D160" s="17"/>
      <c r="E160" s="17"/>
      <c r="F160" s="17"/>
      <c r="G160" s="17"/>
      <c r="H160" s="17"/>
      <c r="I160" s="17"/>
      <c r="J160" s="17"/>
      <c r="K160" s="17"/>
      <c r="L160" s="1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2:51" x14ac:dyDescent="0.25">
      <c r="B161" t="s">
        <v>76</v>
      </c>
      <c r="C161">
        <v>0</v>
      </c>
      <c r="D161" s="17">
        <f>D159</f>
        <v>49.106375000000007</v>
      </c>
      <c r="E161" s="17">
        <f t="shared" ref="E161:AY161" si="35">D161+E159</f>
        <v>147.31912500000001</v>
      </c>
      <c r="F161" s="17">
        <f t="shared" si="35"/>
        <v>294.63825000000008</v>
      </c>
      <c r="G161" s="17">
        <f t="shared" si="35"/>
        <v>491.06375000000014</v>
      </c>
      <c r="H161" s="17">
        <f t="shared" si="35"/>
        <v>736.59562500000015</v>
      </c>
      <c r="I161" s="17">
        <f t="shared" si="35"/>
        <v>1031.2338750000001</v>
      </c>
      <c r="J161" s="17">
        <f t="shared" si="35"/>
        <v>1374.9785000000002</v>
      </c>
      <c r="K161" s="17">
        <f t="shared" si="35"/>
        <v>1767.8295000000003</v>
      </c>
      <c r="L161" s="17">
        <f t="shared" si="35"/>
        <v>2209.7868750000002</v>
      </c>
      <c r="M161" s="17">
        <f t="shared" si="35"/>
        <v>2700.850625</v>
      </c>
      <c r="N161" s="17">
        <f t="shared" si="35"/>
        <v>3191.9143750000003</v>
      </c>
      <c r="O161" s="17">
        <f t="shared" si="35"/>
        <v>3682.9781250000005</v>
      </c>
      <c r="P161" s="17">
        <f t="shared" si="35"/>
        <v>4174.0418750000008</v>
      </c>
      <c r="Q161" s="17">
        <f t="shared" si="35"/>
        <v>4665.1056250000011</v>
      </c>
      <c r="R161" s="17">
        <f t="shared" si="35"/>
        <v>5156.1693750000013</v>
      </c>
      <c r="S161" s="17">
        <f t="shared" si="35"/>
        <v>5647.2331250000016</v>
      </c>
      <c r="T161" s="17">
        <f t="shared" si="35"/>
        <v>6138.2968750000018</v>
      </c>
      <c r="U161" s="17">
        <f t="shared" si="35"/>
        <v>6629.3606250000021</v>
      </c>
      <c r="V161" s="17">
        <f t="shared" si="35"/>
        <v>6629.3606250000021</v>
      </c>
      <c r="W161" s="17">
        <f t="shared" si="35"/>
        <v>6629.3606250000021</v>
      </c>
      <c r="X161" s="17">
        <f t="shared" si="35"/>
        <v>6629.3606250000021</v>
      </c>
      <c r="Y161" s="17">
        <f t="shared" si="35"/>
        <v>6629.3606250000021</v>
      </c>
      <c r="Z161" s="17">
        <f t="shared" si="35"/>
        <v>6629.3606250000021</v>
      </c>
      <c r="AA161" s="17">
        <f t="shared" si="35"/>
        <v>6629.3606250000021</v>
      </c>
      <c r="AB161" s="17">
        <f t="shared" si="35"/>
        <v>6629.3606250000021</v>
      </c>
      <c r="AC161" s="17">
        <f t="shared" si="35"/>
        <v>6629.3606250000021</v>
      </c>
      <c r="AD161" s="17">
        <f t="shared" si="35"/>
        <v>6629.3606250000021</v>
      </c>
      <c r="AE161" s="17">
        <f t="shared" si="35"/>
        <v>6629.3606250000021</v>
      </c>
      <c r="AF161" s="17">
        <f t="shared" si="35"/>
        <v>6629.3606250000021</v>
      </c>
      <c r="AG161" s="17">
        <f t="shared" si="35"/>
        <v>6629.3606250000021</v>
      </c>
      <c r="AH161" s="17">
        <f t="shared" si="35"/>
        <v>6629.3606250000021</v>
      </c>
      <c r="AI161" s="17">
        <f t="shared" si="35"/>
        <v>6629.3606250000021</v>
      </c>
      <c r="AJ161" s="17">
        <f t="shared" si="35"/>
        <v>6629.3606250000021</v>
      </c>
      <c r="AK161" s="17">
        <f t="shared" si="35"/>
        <v>6629.3606250000021</v>
      </c>
      <c r="AL161" s="17">
        <f t="shared" si="35"/>
        <v>6629.3606250000021</v>
      </c>
      <c r="AM161" s="17">
        <f t="shared" si="35"/>
        <v>6629.3606250000021</v>
      </c>
      <c r="AN161" s="17">
        <f t="shared" si="35"/>
        <v>6629.3606250000021</v>
      </c>
      <c r="AO161" s="17">
        <f t="shared" si="35"/>
        <v>6629.3606250000021</v>
      </c>
      <c r="AP161" s="17">
        <f t="shared" si="35"/>
        <v>6629.3606250000021</v>
      </c>
      <c r="AQ161" s="17">
        <f t="shared" si="35"/>
        <v>6629.3606250000021</v>
      </c>
      <c r="AR161" s="17">
        <f t="shared" si="35"/>
        <v>6629.3606250000021</v>
      </c>
      <c r="AS161" s="17">
        <f t="shared" si="35"/>
        <v>6629.3606250000021</v>
      </c>
      <c r="AT161" s="17">
        <f t="shared" si="35"/>
        <v>6629.3606250000021</v>
      </c>
      <c r="AU161" s="17">
        <f t="shared" si="35"/>
        <v>6629.3606250000021</v>
      </c>
      <c r="AV161" s="17">
        <f t="shared" si="35"/>
        <v>6629.3606250000021</v>
      </c>
      <c r="AW161" s="17">
        <f t="shared" si="35"/>
        <v>6629.3606250000021</v>
      </c>
      <c r="AX161" s="17">
        <f t="shared" si="35"/>
        <v>6629.3606250000021</v>
      </c>
      <c r="AY161" s="17">
        <f t="shared" si="35"/>
        <v>6629.3606250000021</v>
      </c>
    </row>
    <row r="162" spans="2:51" x14ac:dyDescent="0.25">
      <c r="B162" t="s">
        <v>77</v>
      </c>
      <c r="C162">
        <v>0</v>
      </c>
      <c r="D162" s="9">
        <f>D161*D$96</f>
        <v>49.106375000000007</v>
      </c>
      <c r="E162" s="9">
        <f t="shared" ref="E162:AY162" si="36">D162+E159*E$96</f>
        <v>145.15796424205382</v>
      </c>
      <c r="F162" s="9">
        <f t="shared" si="36"/>
        <v>286.06494112526241</v>
      </c>
      <c r="G162" s="9">
        <f t="shared" si="36"/>
        <v>469.80672027207061</v>
      </c>
      <c r="H162" s="9">
        <f t="shared" si="36"/>
        <v>694.42992216303412</v>
      </c>
      <c r="I162" s="9">
        <f t="shared" si="36"/>
        <v>958.04639381991069</v>
      </c>
      <c r="J162" s="9">
        <f t="shared" si="36"/>
        <v>1258.8312840559556</v>
      </c>
      <c r="K162" s="9">
        <f t="shared" si="36"/>
        <v>1595.0211718503474</v>
      </c>
      <c r="L162" s="9">
        <f t="shared" si="36"/>
        <v>1964.9122464407542</v>
      </c>
      <c r="M162" s="9">
        <f t="shared" si="36"/>
        <v>2366.8585377642062</v>
      </c>
      <c r="N162" s="9">
        <f t="shared" si="36"/>
        <v>2759.9600451710053</v>
      </c>
      <c r="O162" s="9">
        <f t="shared" si="36"/>
        <v>3144.411397158095</v>
      </c>
      <c r="P162" s="9">
        <f t="shared" si="36"/>
        <v>3520.4029394437571</v>
      </c>
      <c r="Q162" s="9">
        <f t="shared" si="36"/>
        <v>3888.1208292096858</v>
      </c>
      <c r="R162" s="9">
        <f t="shared" si="36"/>
        <v>4247.7471272692737</v>
      </c>
      <c r="S162" s="9">
        <f t="shared" si="36"/>
        <v>4599.4598882077462</v>
      </c>
      <c r="T162" s="9">
        <f t="shared" si="36"/>
        <v>4943.4332485387704</v>
      </c>
      <c r="U162" s="9">
        <f t="shared" si="36"/>
        <v>5279.8375129211909</v>
      </c>
      <c r="V162" s="9">
        <f t="shared" si="36"/>
        <v>5279.8375129211909</v>
      </c>
      <c r="W162" s="9">
        <f t="shared" si="36"/>
        <v>5279.8375129211909</v>
      </c>
      <c r="X162" s="9">
        <f t="shared" si="36"/>
        <v>5279.8375129211909</v>
      </c>
      <c r="Y162" s="9">
        <f t="shared" si="36"/>
        <v>5279.8375129211909</v>
      </c>
      <c r="Z162" s="9">
        <f t="shared" si="36"/>
        <v>5279.8375129211909</v>
      </c>
      <c r="AA162" s="9">
        <f t="shared" si="36"/>
        <v>5279.8375129211909</v>
      </c>
      <c r="AB162" s="9">
        <f t="shared" si="36"/>
        <v>5279.8375129211909</v>
      </c>
      <c r="AC162" s="9">
        <f t="shared" si="36"/>
        <v>5279.8375129211909</v>
      </c>
      <c r="AD162" s="9">
        <f t="shared" si="36"/>
        <v>5279.8375129211909</v>
      </c>
      <c r="AE162" s="9">
        <f t="shared" si="36"/>
        <v>5279.8375129211909</v>
      </c>
      <c r="AF162" s="9">
        <f t="shared" si="36"/>
        <v>5279.8375129211909</v>
      </c>
      <c r="AG162" s="9">
        <f t="shared" si="36"/>
        <v>5279.8375129211909</v>
      </c>
      <c r="AH162" s="9">
        <f t="shared" si="36"/>
        <v>5279.8375129211909</v>
      </c>
      <c r="AI162" s="9">
        <f t="shared" si="36"/>
        <v>5279.8375129211909</v>
      </c>
      <c r="AJ162" s="9">
        <f t="shared" si="36"/>
        <v>5279.8375129211909</v>
      </c>
      <c r="AK162" s="9">
        <f t="shared" si="36"/>
        <v>5279.8375129211909</v>
      </c>
      <c r="AL162" s="9">
        <f t="shared" si="36"/>
        <v>5279.8375129211909</v>
      </c>
      <c r="AM162" s="9">
        <f t="shared" si="36"/>
        <v>5279.8375129211909</v>
      </c>
      <c r="AN162" s="9">
        <f t="shared" si="36"/>
        <v>5279.8375129211909</v>
      </c>
      <c r="AO162" s="9">
        <f t="shared" si="36"/>
        <v>5279.8375129211909</v>
      </c>
      <c r="AP162" s="9">
        <f t="shared" si="36"/>
        <v>5279.8375129211909</v>
      </c>
      <c r="AQ162" s="9">
        <f t="shared" si="36"/>
        <v>5279.8375129211909</v>
      </c>
      <c r="AR162" s="9">
        <f t="shared" si="36"/>
        <v>5279.8375129211909</v>
      </c>
      <c r="AS162" s="9">
        <f t="shared" si="36"/>
        <v>5279.8375129211909</v>
      </c>
      <c r="AT162" s="9">
        <f t="shared" si="36"/>
        <v>5279.8375129211909</v>
      </c>
      <c r="AU162" s="9">
        <f t="shared" si="36"/>
        <v>5279.8375129211909</v>
      </c>
      <c r="AV162" s="9">
        <f t="shared" si="36"/>
        <v>5279.8375129211909</v>
      </c>
      <c r="AW162" s="9">
        <f t="shared" si="36"/>
        <v>5279.8375129211909</v>
      </c>
      <c r="AX162" s="9">
        <f t="shared" si="36"/>
        <v>5279.8375129211909</v>
      </c>
      <c r="AY162" s="9">
        <f t="shared" si="36"/>
        <v>5279.8375129211909</v>
      </c>
    </row>
    <row r="163" spans="2:51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5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5">
      <c r="B166" t="s">
        <v>33</v>
      </c>
      <c r="C166" s="17">
        <f>C125</f>
        <v>757.87750000000005</v>
      </c>
      <c r="D166" s="9">
        <f t="shared" ref="D166:AY166" si="37">$C59/4+D155</f>
        <v>769.18760699794291</v>
      </c>
      <c r="E166" s="9">
        <f t="shared" si="37"/>
        <v>780.49771399588576</v>
      </c>
      <c r="F166" s="9">
        <f t="shared" si="37"/>
        <v>791.8078209938285</v>
      </c>
      <c r="G166" s="9">
        <f t="shared" si="37"/>
        <v>803.11792799177135</v>
      </c>
      <c r="H166" s="9">
        <f t="shared" si="37"/>
        <v>814.42803498971421</v>
      </c>
      <c r="I166" s="9">
        <f t="shared" si="37"/>
        <v>825.73814198765706</v>
      </c>
      <c r="J166" s="9">
        <f t="shared" si="37"/>
        <v>837.0482489855998</v>
      </c>
      <c r="K166" s="9">
        <f t="shared" si="37"/>
        <v>848.35835598354265</v>
      </c>
      <c r="L166" s="9">
        <f t="shared" si="37"/>
        <v>859.6684629814855</v>
      </c>
      <c r="M166" s="9">
        <f t="shared" si="37"/>
        <v>870.97856997942836</v>
      </c>
      <c r="N166" s="9">
        <f t="shared" si="37"/>
        <v>870.97856997942836</v>
      </c>
      <c r="O166" s="9">
        <f t="shared" si="37"/>
        <v>870.97856997942836</v>
      </c>
      <c r="P166" s="9">
        <f t="shared" si="37"/>
        <v>870.97856997942836</v>
      </c>
      <c r="Q166" s="9">
        <f t="shared" si="37"/>
        <v>870.97856997942836</v>
      </c>
      <c r="R166" s="9">
        <f t="shared" si="37"/>
        <v>870.97856997942836</v>
      </c>
      <c r="S166" s="9">
        <f t="shared" si="37"/>
        <v>870.97856997942836</v>
      </c>
      <c r="T166" s="9">
        <f t="shared" si="37"/>
        <v>870.97856997942836</v>
      </c>
      <c r="U166" s="9">
        <f t="shared" si="37"/>
        <v>870.97856997942836</v>
      </c>
      <c r="V166" s="9">
        <f t="shared" si="37"/>
        <v>757.87750000000005</v>
      </c>
      <c r="W166" s="9">
        <f t="shared" si="37"/>
        <v>757.87750000000005</v>
      </c>
      <c r="X166" s="9">
        <f t="shared" si="37"/>
        <v>757.87750000000005</v>
      </c>
      <c r="Y166" s="9">
        <f t="shared" si="37"/>
        <v>757.87750000000005</v>
      </c>
      <c r="Z166" s="9">
        <f t="shared" si="37"/>
        <v>757.87750000000005</v>
      </c>
      <c r="AA166" s="9">
        <f t="shared" si="37"/>
        <v>757.87750000000005</v>
      </c>
      <c r="AB166" s="9">
        <f t="shared" si="37"/>
        <v>757.87750000000005</v>
      </c>
      <c r="AC166" s="9">
        <f t="shared" si="37"/>
        <v>757.87750000000005</v>
      </c>
      <c r="AD166" s="9">
        <f t="shared" si="37"/>
        <v>757.87750000000005</v>
      </c>
      <c r="AE166" s="9">
        <f t="shared" si="37"/>
        <v>757.87750000000005</v>
      </c>
      <c r="AF166" s="9">
        <f t="shared" si="37"/>
        <v>757.87750000000005</v>
      </c>
      <c r="AG166" s="9">
        <f t="shared" si="37"/>
        <v>757.87750000000005</v>
      </c>
      <c r="AH166" s="9">
        <f t="shared" si="37"/>
        <v>757.87750000000005</v>
      </c>
      <c r="AI166" s="9">
        <f t="shared" si="37"/>
        <v>757.87750000000005</v>
      </c>
      <c r="AJ166" s="9">
        <f t="shared" si="37"/>
        <v>757.87750000000005</v>
      </c>
      <c r="AK166" s="9">
        <f t="shared" si="37"/>
        <v>757.87750000000005</v>
      </c>
      <c r="AL166" s="9">
        <f t="shared" si="37"/>
        <v>757.87750000000005</v>
      </c>
      <c r="AM166" s="9">
        <f t="shared" si="37"/>
        <v>757.87750000000005</v>
      </c>
      <c r="AN166" s="9">
        <f t="shared" si="37"/>
        <v>757.87750000000005</v>
      </c>
      <c r="AO166" s="9">
        <f t="shared" si="37"/>
        <v>757.87750000000005</v>
      </c>
      <c r="AP166" s="9">
        <f t="shared" si="37"/>
        <v>757.87750000000005</v>
      </c>
      <c r="AQ166" s="9">
        <f t="shared" si="37"/>
        <v>757.87750000000005</v>
      </c>
      <c r="AR166" s="9">
        <f t="shared" si="37"/>
        <v>757.87750000000005</v>
      </c>
      <c r="AS166" s="9">
        <f t="shared" si="37"/>
        <v>757.87750000000005</v>
      </c>
      <c r="AT166" s="9">
        <f t="shared" si="37"/>
        <v>757.87750000000005</v>
      </c>
      <c r="AU166" s="9">
        <f t="shared" si="37"/>
        <v>757.87750000000005</v>
      </c>
      <c r="AV166" s="9">
        <f t="shared" si="37"/>
        <v>757.87750000000005</v>
      </c>
      <c r="AW166" s="9">
        <f t="shared" si="37"/>
        <v>757.87750000000005</v>
      </c>
      <c r="AX166" s="9">
        <f t="shared" si="37"/>
        <v>757.87750000000005</v>
      </c>
      <c r="AY166" s="9">
        <f t="shared" si="37"/>
        <v>757.87750000000005</v>
      </c>
    </row>
    <row r="167" spans="2:51" x14ac:dyDescent="0.25">
      <c r="B167" t="s">
        <v>55</v>
      </c>
      <c r="C167" s="17">
        <f>C126</f>
        <v>806.23249999999996</v>
      </c>
      <c r="D167" s="9">
        <f t="shared" ref="D167:AY167" si="38">$C60/4+D156</f>
        <v>829.28814684507336</v>
      </c>
      <c r="E167" s="9">
        <f t="shared" si="38"/>
        <v>852.34379369014675</v>
      </c>
      <c r="F167" s="9">
        <f t="shared" si="38"/>
        <v>875.39944053522026</v>
      </c>
      <c r="G167" s="9">
        <f t="shared" si="38"/>
        <v>898.45508738029366</v>
      </c>
      <c r="H167" s="9">
        <f t="shared" si="38"/>
        <v>921.51073422536706</v>
      </c>
      <c r="I167" s="9">
        <f t="shared" si="38"/>
        <v>944.56638107044046</v>
      </c>
      <c r="J167" s="9">
        <f t="shared" si="38"/>
        <v>967.62202791551385</v>
      </c>
      <c r="K167" s="9">
        <f t="shared" si="38"/>
        <v>990.67767476058725</v>
      </c>
      <c r="L167" s="9">
        <f t="shared" si="38"/>
        <v>1013.7333216056606</v>
      </c>
      <c r="M167" s="9">
        <f t="shared" si="38"/>
        <v>1036.788968450734</v>
      </c>
      <c r="N167" s="9">
        <f t="shared" si="38"/>
        <v>1036.788968450734</v>
      </c>
      <c r="O167" s="9">
        <f t="shared" si="38"/>
        <v>1036.788968450734</v>
      </c>
      <c r="P167" s="9">
        <f t="shared" si="38"/>
        <v>1036.788968450734</v>
      </c>
      <c r="Q167" s="9">
        <f t="shared" si="38"/>
        <v>1036.788968450734</v>
      </c>
      <c r="R167" s="9">
        <f t="shared" si="38"/>
        <v>1036.788968450734</v>
      </c>
      <c r="S167" s="9">
        <f t="shared" si="38"/>
        <v>1036.788968450734</v>
      </c>
      <c r="T167" s="9">
        <f t="shared" si="38"/>
        <v>1036.788968450734</v>
      </c>
      <c r="U167" s="9">
        <f t="shared" si="38"/>
        <v>1036.788968450734</v>
      </c>
      <c r="V167" s="9">
        <f t="shared" si="38"/>
        <v>806.23249999999996</v>
      </c>
      <c r="W167" s="9">
        <f t="shared" si="38"/>
        <v>806.23249999999996</v>
      </c>
      <c r="X167" s="9">
        <f t="shared" si="38"/>
        <v>806.23249999999996</v>
      </c>
      <c r="Y167" s="9">
        <f t="shared" si="38"/>
        <v>806.23249999999996</v>
      </c>
      <c r="Z167" s="9">
        <f t="shared" si="38"/>
        <v>806.23249999999996</v>
      </c>
      <c r="AA167" s="9">
        <f t="shared" si="38"/>
        <v>806.23249999999996</v>
      </c>
      <c r="AB167" s="9">
        <f t="shared" si="38"/>
        <v>806.23249999999996</v>
      </c>
      <c r="AC167" s="9">
        <f t="shared" si="38"/>
        <v>806.23249999999996</v>
      </c>
      <c r="AD167" s="9">
        <f t="shared" si="38"/>
        <v>806.23249999999996</v>
      </c>
      <c r="AE167" s="9">
        <f t="shared" si="38"/>
        <v>806.23249999999996</v>
      </c>
      <c r="AF167" s="9">
        <f t="shared" si="38"/>
        <v>806.23249999999996</v>
      </c>
      <c r="AG167" s="9">
        <f t="shared" si="38"/>
        <v>806.23249999999996</v>
      </c>
      <c r="AH167" s="9">
        <f t="shared" si="38"/>
        <v>806.23249999999996</v>
      </c>
      <c r="AI167" s="9">
        <f t="shared" si="38"/>
        <v>806.23249999999996</v>
      </c>
      <c r="AJ167" s="9">
        <f t="shared" si="38"/>
        <v>806.23249999999996</v>
      </c>
      <c r="AK167" s="9">
        <f t="shared" si="38"/>
        <v>806.23249999999996</v>
      </c>
      <c r="AL167" s="9">
        <f t="shared" si="38"/>
        <v>806.23249999999996</v>
      </c>
      <c r="AM167" s="9">
        <f t="shared" si="38"/>
        <v>806.23249999999996</v>
      </c>
      <c r="AN167" s="9">
        <f t="shared" si="38"/>
        <v>806.23249999999996</v>
      </c>
      <c r="AO167" s="9">
        <f t="shared" si="38"/>
        <v>806.23249999999996</v>
      </c>
      <c r="AP167" s="9">
        <f t="shared" si="38"/>
        <v>806.23249999999996</v>
      </c>
      <c r="AQ167" s="9">
        <f t="shared" si="38"/>
        <v>806.23249999999996</v>
      </c>
      <c r="AR167" s="9">
        <f t="shared" si="38"/>
        <v>806.23249999999996</v>
      </c>
      <c r="AS167" s="9">
        <f t="shared" si="38"/>
        <v>806.23249999999996</v>
      </c>
      <c r="AT167" s="9">
        <f t="shared" si="38"/>
        <v>806.23249999999996</v>
      </c>
      <c r="AU167" s="9">
        <f t="shared" si="38"/>
        <v>806.23249999999996</v>
      </c>
      <c r="AV167" s="9">
        <f t="shared" si="38"/>
        <v>806.23249999999996</v>
      </c>
      <c r="AW167" s="9">
        <f t="shared" si="38"/>
        <v>806.23249999999996</v>
      </c>
      <c r="AX167" s="9">
        <f t="shared" si="38"/>
        <v>806.23249999999996</v>
      </c>
      <c r="AY167" s="9">
        <f t="shared" si="38"/>
        <v>806.23249999999996</v>
      </c>
    </row>
    <row r="168" spans="2:51" x14ac:dyDescent="0.25">
      <c r="B168" t="s">
        <v>56</v>
      </c>
      <c r="C168" s="17">
        <f>C127</f>
        <v>217.07249999999999</v>
      </c>
      <c r="D168" s="9">
        <f t="shared" ref="D168:AY168" si="39">$C61/4+D157</f>
        <v>226.28904585904803</v>
      </c>
      <c r="E168" s="9">
        <f t="shared" si="39"/>
        <v>235.50559171809604</v>
      </c>
      <c r="F168" s="9">
        <f t="shared" si="39"/>
        <v>244.72213757714408</v>
      </c>
      <c r="G168" s="9">
        <f t="shared" si="39"/>
        <v>253.93868343619209</v>
      </c>
      <c r="H168" s="9">
        <f t="shared" si="39"/>
        <v>263.15522929524013</v>
      </c>
      <c r="I168" s="9">
        <f t="shared" si="39"/>
        <v>272.37177515428812</v>
      </c>
      <c r="J168" s="9">
        <f t="shared" si="39"/>
        <v>281.58832101333616</v>
      </c>
      <c r="K168" s="9">
        <f t="shared" si="39"/>
        <v>290.8048668723842</v>
      </c>
      <c r="L168" s="9">
        <f t="shared" si="39"/>
        <v>300.02141273143218</v>
      </c>
      <c r="M168" s="9">
        <f t="shared" si="39"/>
        <v>309.23795859048022</v>
      </c>
      <c r="N168" s="9">
        <f t="shared" si="39"/>
        <v>309.23795859048022</v>
      </c>
      <c r="O168" s="9">
        <f t="shared" si="39"/>
        <v>309.23795859048022</v>
      </c>
      <c r="P168" s="9">
        <f t="shared" si="39"/>
        <v>309.23795859048022</v>
      </c>
      <c r="Q168" s="9">
        <f t="shared" si="39"/>
        <v>309.23795859048022</v>
      </c>
      <c r="R168" s="9">
        <f t="shared" si="39"/>
        <v>309.23795859048022</v>
      </c>
      <c r="S168" s="9">
        <f t="shared" si="39"/>
        <v>309.23795859048022</v>
      </c>
      <c r="T168" s="9">
        <f t="shared" si="39"/>
        <v>309.23795859048022</v>
      </c>
      <c r="U168" s="9">
        <f t="shared" si="39"/>
        <v>309.23795859048022</v>
      </c>
      <c r="V168" s="9">
        <f t="shared" si="39"/>
        <v>217.07249999999999</v>
      </c>
      <c r="W168" s="9">
        <f t="shared" si="39"/>
        <v>217.07249999999999</v>
      </c>
      <c r="X168" s="9">
        <f t="shared" si="39"/>
        <v>217.07249999999999</v>
      </c>
      <c r="Y168" s="9">
        <f t="shared" si="39"/>
        <v>217.07249999999999</v>
      </c>
      <c r="Z168" s="9">
        <f t="shared" si="39"/>
        <v>217.07249999999999</v>
      </c>
      <c r="AA168" s="9">
        <f t="shared" si="39"/>
        <v>217.07249999999999</v>
      </c>
      <c r="AB168" s="9">
        <f t="shared" si="39"/>
        <v>217.07249999999999</v>
      </c>
      <c r="AC168" s="9">
        <f t="shared" si="39"/>
        <v>217.07249999999999</v>
      </c>
      <c r="AD168" s="9">
        <f t="shared" si="39"/>
        <v>217.07249999999999</v>
      </c>
      <c r="AE168" s="9">
        <f t="shared" si="39"/>
        <v>217.07249999999999</v>
      </c>
      <c r="AF168" s="9">
        <f t="shared" si="39"/>
        <v>217.07249999999999</v>
      </c>
      <c r="AG168" s="9">
        <f t="shared" si="39"/>
        <v>217.07249999999999</v>
      </c>
      <c r="AH168" s="9">
        <f t="shared" si="39"/>
        <v>217.07249999999999</v>
      </c>
      <c r="AI168" s="9">
        <f t="shared" si="39"/>
        <v>217.07249999999999</v>
      </c>
      <c r="AJ168" s="9">
        <f t="shared" si="39"/>
        <v>217.07249999999999</v>
      </c>
      <c r="AK168" s="9">
        <f t="shared" si="39"/>
        <v>217.07249999999999</v>
      </c>
      <c r="AL168" s="9">
        <f t="shared" si="39"/>
        <v>217.07249999999999</v>
      </c>
      <c r="AM168" s="9">
        <f t="shared" si="39"/>
        <v>217.07249999999999</v>
      </c>
      <c r="AN168" s="9">
        <f t="shared" si="39"/>
        <v>217.07249999999999</v>
      </c>
      <c r="AO168" s="9">
        <f t="shared" si="39"/>
        <v>217.07249999999999</v>
      </c>
      <c r="AP168" s="9">
        <f t="shared" si="39"/>
        <v>217.07249999999999</v>
      </c>
      <c r="AQ168" s="9">
        <f t="shared" si="39"/>
        <v>217.07249999999999</v>
      </c>
      <c r="AR168" s="9">
        <f t="shared" si="39"/>
        <v>217.07249999999999</v>
      </c>
      <c r="AS168" s="9">
        <f t="shared" si="39"/>
        <v>217.07249999999999</v>
      </c>
      <c r="AT168" s="9">
        <f t="shared" si="39"/>
        <v>217.07249999999999</v>
      </c>
      <c r="AU168" s="9">
        <f t="shared" si="39"/>
        <v>217.07249999999999</v>
      </c>
      <c r="AV168" s="9">
        <f t="shared" si="39"/>
        <v>217.07249999999999</v>
      </c>
      <c r="AW168" s="9">
        <f t="shared" si="39"/>
        <v>217.07249999999999</v>
      </c>
      <c r="AX168" s="9">
        <f t="shared" si="39"/>
        <v>217.07249999999999</v>
      </c>
      <c r="AY168" s="9">
        <f t="shared" si="39"/>
        <v>217.07249999999999</v>
      </c>
    </row>
    <row r="169" spans="2:51" x14ac:dyDescent="0.25">
      <c r="B169" t="s">
        <v>57</v>
      </c>
      <c r="C169" s="17">
        <f>C128</f>
        <v>183.07249999999999</v>
      </c>
      <c r="D169" s="9">
        <f t="shared" ref="D169:AY169" si="40">$C62/4+D158</f>
        <v>188.59657529793571</v>
      </c>
      <c r="E169" s="9">
        <f t="shared" si="40"/>
        <v>194.12065059587147</v>
      </c>
      <c r="F169" s="9">
        <f t="shared" si="40"/>
        <v>199.64472589380719</v>
      </c>
      <c r="G169" s="9">
        <f t="shared" si="40"/>
        <v>205.16880119174292</v>
      </c>
      <c r="H169" s="9">
        <f t="shared" si="40"/>
        <v>210.69287648967864</v>
      </c>
      <c r="I169" s="9">
        <f t="shared" si="40"/>
        <v>216.21695178761439</v>
      </c>
      <c r="J169" s="9">
        <f t="shared" si="40"/>
        <v>221.74102708555012</v>
      </c>
      <c r="K169" s="9">
        <f t="shared" si="40"/>
        <v>227.26510238348584</v>
      </c>
      <c r="L169" s="9">
        <f t="shared" si="40"/>
        <v>232.78917768142156</v>
      </c>
      <c r="M169" s="9">
        <f t="shared" si="40"/>
        <v>238.31325297935729</v>
      </c>
      <c r="N169" s="9">
        <f t="shared" si="40"/>
        <v>238.31325297935729</v>
      </c>
      <c r="O169" s="9">
        <f t="shared" si="40"/>
        <v>238.31325297935729</v>
      </c>
      <c r="P169" s="9">
        <f t="shared" si="40"/>
        <v>238.31325297935729</v>
      </c>
      <c r="Q169" s="9">
        <f t="shared" si="40"/>
        <v>238.31325297935729</v>
      </c>
      <c r="R169" s="9">
        <f t="shared" si="40"/>
        <v>238.31325297935729</v>
      </c>
      <c r="S169" s="9">
        <f t="shared" si="40"/>
        <v>238.31325297935729</v>
      </c>
      <c r="T169" s="9">
        <f t="shared" si="40"/>
        <v>238.31325297935729</v>
      </c>
      <c r="U169" s="9">
        <f t="shared" si="40"/>
        <v>238.31325297935729</v>
      </c>
      <c r="V169" s="9">
        <f t="shared" si="40"/>
        <v>183.07249999999999</v>
      </c>
      <c r="W169" s="9">
        <f t="shared" si="40"/>
        <v>183.07249999999999</v>
      </c>
      <c r="X169" s="9">
        <f t="shared" si="40"/>
        <v>183.07249999999999</v>
      </c>
      <c r="Y169" s="9">
        <f t="shared" si="40"/>
        <v>183.07249999999999</v>
      </c>
      <c r="Z169" s="9">
        <f t="shared" si="40"/>
        <v>183.07249999999999</v>
      </c>
      <c r="AA169" s="9">
        <f t="shared" si="40"/>
        <v>183.07249999999999</v>
      </c>
      <c r="AB169" s="9">
        <f t="shared" si="40"/>
        <v>183.07249999999999</v>
      </c>
      <c r="AC169" s="9">
        <f t="shared" si="40"/>
        <v>183.07249999999999</v>
      </c>
      <c r="AD169" s="9">
        <f t="shared" si="40"/>
        <v>183.07249999999999</v>
      </c>
      <c r="AE169" s="9">
        <f t="shared" si="40"/>
        <v>183.07249999999999</v>
      </c>
      <c r="AF169" s="9">
        <f t="shared" si="40"/>
        <v>183.07249999999999</v>
      </c>
      <c r="AG169" s="9">
        <f t="shared" si="40"/>
        <v>183.07249999999999</v>
      </c>
      <c r="AH169" s="9">
        <f t="shared" si="40"/>
        <v>183.07249999999999</v>
      </c>
      <c r="AI169" s="9">
        <f t="shared" si="40"/>
        <v>183.07249999999999</v>
      </c>
      <c r="AJ169" s="9">
        <f t="shared" si="40"/>
        <v>183.07249999999999</v>
      </c>
      <c r="AK169" s="9">
        <f t="shared" si="40"/>
        <v>183.07249999999999</v>
      </c>
      <c r="AL169" s="9">
        <f t="shared" si="40"/>
        <v>183.07249999999999</v>
      </c>
      <c r="AM169" s="9">
        <f t="shared" si="40"/>
        <v>183.07249999999999</v>
      </c>
      <c r="AN169" s="9">
        <f t="shared" si="40"/>
        <v>183.07249999999999</v>
      </c>
      <c r="AO169" s="9">
        <f t="shared" si="40"/>
        <v>183.07249999999999</v>
      </c>
      <c r="AP169" s="9">
        <f t="shared" si="40"/>
        <v>183.07249999999999</v>
      </c>
      <c r="AQ169" s="9">
        <f t="shared" si="40"/>
        <v>183.07249999999999</v>
      </c>
      <c r="AR169" s="9">
        <f t="shared" si="40"/>
        <v>183.07249999999999</v>
      </c>
      <c r="AS169" s="9">
        <f t="shared" si="40"/>
        <v>183.07249999999999</v>
      </c>
      <c r="AT169" s="9">
        <f t="shared" si="40"/>
        <v>183.07249999999999</v>
      </c>
      <c r="AU169" s="9">
        <f t="shared" si="40"/>
        <v>183.07249999999999</v>
      </c>
      <c r="AV169" s="9">
        <f t="shared" si="40"/>
        <v>183.07249999999999</v>
      </c>
      <c r="AW169" s="9">
        <f t="shared" si="40"/>
        <v>183.07249999999999</v>
      </c>
      <c r="AX169" s="9">
        <f t="shared" si="40"/>
        <v>183.07249999999999</v>
      </c>
      <c r="AY169" s="9">
        <f t="shared" si="40"/>
        <v>183.07249999999999</v>
      </c>
    </row>
    <row r="170" spans="2:51" x14ac:dyDescent="0.25">
      <c r="B170" t="s">
        <v>17</v>
      </c>
      <c r="C170" s="17">
        <f>C129</f>
        <v>1964.2550000000001</v>
      </c>
      <c r="D170" s="9">
        <f t="shared" ref="D170:AY170" si="41">SUM(D166:D169)</f>
        <v>2013.361375</v>
      </c>
      <c r="E170" s="9">
        <f t="shared" si="41"/>
        <v>2062.4677499999998</v>
      </c>
      <c r="F170" s="9">
        <f t="shared" si="41"/>
        <v>2111.5741250000001</v>
      </c>
      <c r="G170" s="9">
        <f t="shared" si="41"/>
        <v>2160.6805000000004</v>
      </c>
      <c r="H170" s="9">
        <f t="shared" si="41"/>
        <v>2209.7868750000002</v>
      </c>
      <c r="I170" s="9">
        <f t="shared" si="41"/>
        <v>2258.8932500000001</v>
      </c>
      <c r="J170" s="9">
        <f t="shared" si="41"/>
        <v>2307.9996249999999</v>
      </c>
      <c r="K170" s="9">
        <f t="shared" si="41"/>
        <v>2357.1060000000002</v>
      </c>
      <c r="L170" s="9">
        <f t="shared" si="41"/>
        <v>2406.2123750000001</v>
      </c>
      <c r="M170" s="9">
        <f t="shared" si="41"/>
        <v>2455.3187499999999</v>
      </c>
      <c r="N170" s="9">
        <f t="shared" si="41"/>
        <v>2455.3187499999999</v>
      </c>
      <c r="O170" s="9">
        <f t="shared" si="41"/>
        <v>2455.3187499999999</v>
      </c>
      <c r="P170" s="9">
        <f t="shared" si="41"/>
        <v>2455.3187499999999</v>
      </c>
      <c r="Q170" s="9">
        <f t="shared" si="41"/>
        <v>2455.3187499999999</v>
      </c>
      <c r="R170" s="9">
        <f t="shared" si="41"/>
        <v>2455.3187499999999</v>
      </c>
      <c r="S170" s="9">
        <f t="shared" si="41"/>
        <v>2455.3187499999999</v>
      </c>
      <c r="T170" s="9">
        <f t="shared" si="41"/>
        <v>2455.3187499999999</v>
      </c>
      <c r="U170" s="9">
        <f t="shared" si="41"/>
        <v>2455.3187499999999</v>
      </c>
      <c r="V170" s="9">
        <f t="shared" si="41"/>
        <v>1964.2550000000001</v>
      </c>
      <c r="W170" s="9">
        <f t="shared" si="41"/>
        <v>1964.2550000000001</v>
      </c>
      <c r="X170" s="9">
        <f t="shared" si="41"/>
        <v>1964.2550000000001</v>
      </c>
      <c r="Y170" s="9">
        <f t="shared" si="41"/>
        <v>1964.2550000000001</v>
      </c>
      <c r="Z170" s="9">
        <f t="shared" si="41"/>
        <v>1964.2550000000001</v>
      </c>
      <c r="AA170" s="9">
        <f t="shared" si="41"/>
        <v>1964.2550000000001</v>
      </c>
      <c r="AB170" s="9">
        <f t="shared" si="41"/>
        <v>1964.2550000000001</v>
      </c>
      <c r="AC170" s="9">
        <f t="shared" si="41"/>
        <v>1964.2550000000001</v>
      </c>
      <c r="AD170" s="9">
        <f t="shared" si="41"/>
        <v>1964.2550000000001</v>
      </c>
      <c r="AE170" s="9">
        <f t="shared" si="41"/>
        <v>1964.2550000000001</v>
      </c>
      <c r="AF170" s="9">
        <f t="shared" si="41"/>
        <v>1964.2550000000001</v>
      </c>
      <c r="AG170" s="9">
        <f t="shared" si="41"/>
        <v>1964.2550000000001</v>
      </c>
      <c r="AH170" s="9">
        <f t="shared" si="41"/>
        <v>1964.2550000000001</v>
      </c>
      <c r="AI170" s="9">
        <f t="shared" si="41"/>
        <v>1964.2550000000001</v>
      </c>
      <c r="AJ170" s="9">
        <f t="shared" si="41"/>
        <v>1964.2550000000001</v>
      </c>
      <c r="AK170" s="9">
        <f t="shared" si="41"/>
        <v>1964.2550000000001</v>
      </c>
      <c r="AL170" s="9">
        <f t="shared" si="41"/>
        <v>1964.2550000000001</v>
      </c>
      <c r="AM170" s="9">
        <f t="shared" si="41"/>
        <v>1964.2550000000001</v>
      </c>
      <c r="AN170" s="9">
        <f t="shared" si="41"/>
        <v>1964.2550000000001</v>
      </c>
      <c r="AO170" s="9">
        <f t="shared" si="41"/>
        <v>1964.2550000000001</v>
      </c>
      <c r="AP170" s="9">
        <f t="shared" si="41"/>
        <v>1964.2550000000001</v>
      </c>
      <c r="AQ170" s="9">
        <f t="shared" si="41"/>
        <v>1964.2550000000001</v>
      </c>
      <c r="AR170" s="9">
        <f t="shared" si="41"/>
        <v>1964.2550000000001</v>
      </c>
      <c r="AS170" s="9">
        <f t="shared" si="41"/>
        <v>1964.2550000000001</v>
      </c>
      <c r="AT170" s="9">
        <f t="shared" si="41"/>
        <v>1964.2550000000001</v>
      </c>
      <c r="AU170" s="9">
        <f t="shared" si="41"/>
        <v>1964.2550000000001</v>
      </c>
      <c r="AV170" s="9">
        <f t="shared" si="41"/>
        <v>1964.2550000000001</v>
      </c>
      <c r="AW170" s="9">
        <f t="shared" si="41"/>
        <v>1964.2550000000001</v>
      </c>
      <c r="AX170" s="9">
        <f t="shared" si="41"/>
        <v>1964.2550000000001</v>
      </c>
      <c r="AY170" s="9">
        <f t="shared" si="41"/>
        <v>1964.2550000000001</v>
      </c>
    </row>
    <row r="171" spans="2:5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5">
      <c r="B172" t="s">
        <v>105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2:51" x14ac:dyDescent="0.25">
      <c r="B173" t="s">
        <v>33</v>
      </c>
      <c r="C173" s="6">
        <f>C132</f>
        <v>12.449221797872777</v>
      </c>
      <c r="D173" s="24">
        <f t="shared" ref="D173:AY173" si="42">D166/($C40/4)*100</f>
        <v>12.635006480192896</v>
      </c>
      <c r="E173" s="24">
        <f t="shared" si="42"/>
        <v>12.820791162513009</v>
      </c>
      <c r="F173" s="24">
        <f t="shared" si="42"/>
        <v>13.006575844833124</v>
      </c>
      <c r="G173" s="24">
        <f t="shared" si="42"/>
        <v>13.192360527153241</v>
      </c>
      <c r="H173" s="24">
        <f t="shared" si="42"/>
        <v>13.378145209473354</v>
      </c>
      <c r="I173" s="24">
        <f t="shared" si="42"/>
        <v>13.563929891793473</v>
      </c>
      <c r="J173" s="24">
        <f t="shared" si="42"/>
        <v>13.749714574113586</v>
      </c>
      <c r="K173" s="24">
        <f t="shared" si="42"/>
        <v>13.935499256433701</v>
      </c>
      <c r="L173" s="24">
        <f t="shared" si="42"/>
        <v>14.121283938753818</v>
      </c>
      <c r="M173" s="24">
        <f t="shared" si="42"/>
        <v>14.307068621073931</v>
      </c>
      <c r="N173" s="24">
        <f t="shared" si="42"/>
        <v>14.307068621073931</v>
      </c>
      <c r="O173" s="24">
        <f t="shared" si="42"/>
        <v>14.307068621073931</v>
      </c>
      <c r="P173" s="24">
        <f t="shared" si="42"/>
        <v>14.307068621073931</v>
      </c>
      <c r="Q173" s="24">
        <f t="shared" si="42"/>
        <v>14.307068621073931</v>
      </c>
      <c r="R173" s="24">
        <f t="shared" si="42"/>
        <v>14.307068621073931</v>
      </c>
      <c r="S173" s="24">
        <f t="shared" si="42"/>
        <v>14.307068621073931</v>
      </c>
      <c r="T173" s="24">
        <f t="shared" si="42"/>
        <v>14.307068621073931</v>
      </c>
      <c r="U173" s="24">
        <f t="shared" si="42"/>
        <v>14.307068621073931</v>
      </c>
      <c r="V173" s="24">
        <f t="shared" si="42"/>
        <v>12.449221797872777</v>
      </c>
      <c r="W173" s="24">
        <f t="shared" si="42"/>
        <v>12.449221797872777</v>
      </c>
      <c r="X173" s="24">
        <f t="shared" si="42"/>
        <v>12.449221797872777</v>
      </c>
      <c r="Y173" s="24">
        <f t="shared" si="42"/>
        <v>12.449221797872777</v>
      </c>
      <c r="Z173" s="24">
        <f t="shared" si="42"/>
        <v>12.449221797872777</v>
      </c>
      <c r="AA173" s="24">
        <f t="shared" si="42"/>
        <v>12.449221797872777</v>
      </c>
      <c r="AB173" s="24">
        <f t="shared" si="42"/>
        <v>12.449221797872777</v>
      </c>
      <c r="AC173" s="24">
        <f t="shared" si="42"/>
        <v>12.449221797872777</v>
      </c>
      <c r="AD173" s="24">
        <f t="shared" si="42"/>
        <v>12.449221797872777</v>
      </c>
      <c r="AE173" s="24">
        <f t="shared" si="42"/>
        <v>12.449221797872777</v>
      </c>
      <c r="AF173" s="24">
        <f t="shared" si="42"/>
        <v>12.449221797872777</v>
      </c>
      <c r="AG173" s="24">
        <f t="shared" si="42"/>
        <v>12.449221797872777</v>
      </c>
      <c r="AH173" s="24">
        <f t="shared" si="42"/>
        <v>12.449221797872777</v>
      </c>
      <c r="AI173" s="24">
        <f t="shared" si="42"/>
        <v>12.449221797872777</v>
      </c>
      <c r="AJ173" s="24">
        <f t="shared" si="42"/>
        <v>12.449221797872777</v>
      </c>
      <c r="AK173" s="24">
        <f t="shared" si="42"/>
        <v>12.449221797872777</v>
      </c>
      <c r="AL173" s="24">
        <f t="shared" si="42"/>
        <v>12.449221797872777</v>
      </c>
      <c r="AM173" s="24">
        <f t="shared" si="42"/>
        <v>12.449221797872777</v>
      </c>
      <c r="AN173" s="24">
        <f t="shared" si="42"/>
        <v>12.449221797872777</v>
      </c>
      <c r="AO173" s="24">
        <f t="shared" si="42"/>
        <v>12.449221797872777</v>
      </c>
      <c r="AP173" s="24">
        <f t="shared" si="42"/>
        <v>12.449221797872777</v>
      </c>
      <c r="AQ173" s="24">
        <f t="shared" si="42"/>
        <v>12.449221797872777</v>
      </c>
      <c r="AR173" s="24">
        <f t="shared" si="42"/>
        <v>12.449221797872777</v>
      </c>
      <c r="AS173" s="24">
        <f t="shared" si="42"/>
        <v>12.449221797872777</v>
      </c>
      <c r="AT173" s="24">
        <f t="shared" si="42"/>
        <v>12.449221797872777</v>
      </c>
      <c r="AU173" s="24">
        <f t="shared" si="42"/>
        <v>12.449221797872777</v>
      </c>
      <c r="AV173" s="24">
        <f t="shared" si="42"/>
        <v>12.449221797872777</v>
      </c>
      <c r="AW173" s="24">
        <f t="shared" si="42"/>
        <v>12.449221797872777</v>
      </c>
      <c r="AX173" s="24">
        <f t="shared" si="42"/>
        <v>12.449221797872777</v>
      </c>
      <c r="AY173" s="24">
        <f t="shared" si="42"/>
        <v>12.449221797872777</v>
      </c>
    </row>
    <row r="174" spans="2:51" x14ac:dyDescent="0.25">
      <c r="B174" t="s">
        <v>55</v>
      </c>
      <c r="C174" s="6">
        <f>C133</f>
        <v>9.745051823648506</v>
      </c>
      <c r="D174" s="24">
        <f t="shared" ref="D174:AY174" si="43">D167/($C41/4)*100</f>
        <v>10.023728847128679</v>
      </c>
      <c r="E174" s="24">
        <f t="shared" si="43"/>
        <v>10.302405870608851</v>
      </c>
      <c r="F174" s="24">
        <f t="shared" si="43"/>
        <v>10.581082894089025</v>
      </c>
      <c r="G174" s="24">
        <f t="shared" si="43"/>
        <v>10.859759917569198</v>
      </c>
      <c r="H174" s="24">
        <f t="shared" si="43"/>
        <v>11.13843694104937</v>
      </c>
      <c r="I174" s="24">
        <f t="shared" si="43"/>
        <v>11.417113964529543</v>
      </c>
      <c r="J174" s="24">
        <f t="shared" si="43"/>
        <v>11.695790988009716</v>
      </c>
      <c r="K174" s="24">
        <f t="shared" si="43"/>
        <v>11.974468011489888</v>
      </c>
      <c r="L174" s="24">
        <f t="shared" si="43"/>
        <v>12.253145034970062</v>
      </c>
      <c r="M174" s="24">
        <f t="shared" si="43"/>
        <v>12.531822058450235</v>
      </c>
      <c r="N174" s="24">
        <f t="shared" si="43"/>
        <v>12.531822058450235</v>
      </c>
      <c r="O174" s="24">
        <f t="shared" si="43"/>
        <v>12.531822058450235</v>
      </c>
      <c r="P174" s="24">
        <f t="shared" si="43"/>
        <v>12.531822058450235</v>
      </c>
      <c r="Q174" s="24">
        <f t="shared" si="43"/>
        <v>12.531822058450235</v>
      </c>
      <c r="R174" s="24">
        <f t="shared" si="43"/>
        <v>12.531822058450235</v>
      </c>
      <c r="S174" s="24">
        <f t="shared" si="43"/>
        <v>12.531822058450235</v>
      </c>
      <c r="T174" s="24">
        <f t="shared" si="43"/>
        <v>12.531822058450235</v>
      </c>
      <c r="U174" s="24">
        <f t="shared" si="43"/>
        <v>12.531822058450235</v>
      </c>
      <c r="V174" s="24">
        <f t="shared" si="43"/>
        <v>9.745051823648506</v>
      </c>
      <c r="W174" s="24">
        <f t="shared" si="43"/>
        <v>9.745051823648506</v>
      </c>
      <c r="X174" s="24">
        <f t="shared" si="43"/>
        <v>9.745051823648506</v>
      </c>
      <c r="Y174" s="24">
        <f t="shared" si="43"/>
        <v>9.745051823648506</v>
      </c>
      <c r="Z174" s="24">
        <f t="shared" si="43"/>
        <v>9.745051823648506</v>
      </c>
      <c r="AA174" s="24">
        <f t="shared" si="43"/>
        <v>9.745051823648506</v>
      </c>
      <c r="AB174" s="24">
        <f t="shared" si="43"/>
        <v>9.745051823648506</v>
      </c>
      <c r="AC174" s="24">
        <f t="shared" si="43"/>
        <v>9.745051823648506</v>
      </c>
      <c r="AD174" s="24">
        <f t="shared" si="43"/>
        <v>9.745051823648506</v>
      </c>
      <c r="AE174" s="24">
        <f t="shared" si="43"/>
        <v>9.745051823648506</v>
      </c>
      <c r="AF174" s="24">
        <f t="shared" si="43"/>
        <v>9.745051823648506</v>
      </c>
      <c r="AG174" s="24">
        <f t="shared" si="43"/>
        <v>9.745051823648506</v>
      </c>
      <c r="AH174" s="24">
        <f t="shared" si="43"/>
        <v>9.745051823648506</v>
      </c>
      <c r="AI174" s="24">
        <f t="shared" si="43"/>
        <v>9.745051823648506</v>
      </c>
      <c r="AJ174" s="24">
        <f t="shared" si="43"/>
        <v>9.745051823648506</v>
      </c>
      <c r="AK174" s="24">
        <f t="shared" si="43"/>
        <v>9.745051823648506</v>
      </c>
      <c r="AL174" s="24">
        <f t="shared" si="43"/>
        <v>9.745051823648506</v>
      </c>
      <c r="AM174" s="24">
        <f t="shared" si="43"/>
        <v>9.745051823648506</v>
      </c>
      <c r="AN174" s="24">
        <f t="shared" si="43"/>
        <v>9.745051823648506</v>
      </c>
      <c r="AO174" s="24">
        <f t="shared" si="43"/>
        <v>9.745051823648506</v>
      </c>
      <c r="AP174" s="24">
        <f t="shared" si="43"/>
        <v>9.745051823648506</v>
      </c>
      <c r="AQ174" s="24">
        <f t="shared" si="43"/>
        <v>9.745051823648506</v>
      </c>
      <c r="AR174" s="24">
        <f t="shared" si="43"/>
        <v>9.745051823648506</v>
      </c>
      <c r="AS174" s="24">
        <f t="shared" si="43"/>
        <v>9.745051823648506</v>
      </c>
      <c r="AT174" s="24">
        <f t="shared" si="43"/>
        <v>9.745051823648506</v>
      </c>
      <c r="AU174" s="24">
        <f t="shared" si="43"/>
        <v>9.745051823648506</v>
      </c>
      <c r="AV174" s="24">
        <f t="shared" si="43"/>
        <v>9.745051823648506</v>
      </c>
      <c r="AW174" s="24">
        <f t="shared" si="43"/>
        <v>9.745051823648506</v>
      </c>
      <c r="AX174" s="24">
        <f t="shared" si="43"/>
        <v>9.745051823648506</v>
      </c>
      <c r="AY174" s="24">
        <f t="shared" si="43"/>
        <v>9.745051823648506</v>
      </c>
    </row>
    <row r="175" spans="2:51" x14ac:dyDescent="0.25">
      <c r="B175" t="s">
        <v>56</v>
      </c>
      <c r="C175" s="6">
        <f>C134</f>
        <v>6.5635346587043619</v>
      </c>
      <c r="D175" s="24">
        <f t="shared" ref="D175:AY175" si="44">D168/($C42/4)*100</f>
        <v>6.8422116821845345</v>
      </c>
      <c r="E175" s="24">
        <f t="shared" si="44"/>
        <v>7.1208887056647079</v>
      </c>
      <c r="F175" s="24">
        <f t="shared" si="44"/>
        <v>7.3995657291448813</v>
      </c>
      <c r="G175" s="24">
        <f t="shared" si="44"/>
        <v>7.6782427526250547</v>
      </c>
      <c r="H175" s="24">
        <f t="shared" si="44"/>
        <v>7.9569197761052273</v>
      </c>
      <c r="I175" s="24">
        <f t="shared" si="44"/>
        <v>8.2355967995853998</v>
      </c>
      <c r="J175" s="24">
        <f t="shared" si="44"/>
        <v>8.5142738230655723</v>
      </c>
      <c r="K175" s="24">
        <f t="shared" si="44"/>
        <v>8.7929508465457467</v>
      </c>
      <c r="L175" s="24">
        <f t="shared" si="44"/>
        <v>9.0716278700259174</v>
      </c>
      <c r="M175" s="24">
        <f t="shared" si="44"/>
        <v>9.3503048935060917</v>
      </c>
      <c r="N175" s="24">
        <f t="shared" si="44"/>
        <v>9.3503048935060917</v>
      </c>
      <c r="O175" s="24">
        <f t="shared" si="44"/>
        <v>9.3503048935060917</v>
      </c>
      <c r="P175" s="24">
        <f t="shared" si="44"/>
        <v>9.3503048935060917</v>
      </c>
      <c r="Q175" s="24">
        <f t="shared" si="44"/>
        <v>9.3503048935060917</v>
      </c>
      <c r="R175" s="24">
        <f t="shared" si="44"/>
        <v>9.3503048935060917</v>
      </c>
      <c r="S175" s="24">
        <f t="shared" si="44"/>
        <v>9.3503048935060917</v>
      </c>
      <c r="T175" s="24">
        <f t="shared" si="44"/>
        <v>9.3503048935060917</v>
      </c>
      <c r="U175" s="24">
        <f t="shared" si="44"/>
        <v>9.3503048935060917</v>
      </c>
      <c r="V175" s="24">
        <f t="shared" si="44"/>
        <v>6.5635346587043619</v>
      </c>
      <c r="W175" s="24">
        <f t="shared" si="44"/>
        <v>6.5635346587043619</v>
      </c>
      <c r="X175" s="24">
        <f t="shared" si="44"/>
        <v>6.5635346587043619</v>
      </c>
      <c r="Y175" s="24">
        <f t="shared" si="44"/>
        <v>6.5635346587043619</v>
      </c>
      <c r="Z175" s="24">
        <f t="shared" si="44"/>
        <v>6.5635346587043619</v>
      </c>
      <c r="AA175" s="24">
        <f t="shared" si="44"/>
        <v>6.5635346587043619</v>
      </c>
      <c r="AB175" s="24">
        <f t="shared" si="44"/>
        <v>6.5635346587043619</v>
      </c>
      <c r="AC175" s="24">
        <f t="shared" si="44"/>
        <v>6.5635346587043619</v>
      </c>
      <c r="AD175" s="24">
        <f t="shared" si="44"/>
        <v>6.5635346587043619</v>
      </c>
      <c r="AE175" s="24">
        <f t="shared" si="44"/>
        <v>6.5635346587043619</v>
      </c>
      <c r="AF175" s="24">
        <f t="shared" si="44"/>
        <v>6.5635346587043619</v>
      </c>
      <c r="AG175" s="24">
        <f t="shared" si="44"/>
        <v>6.5635346587043619</v>
      </c>
      <c r="AH175" s="24">
        <f t="shared" si="44"/>
        <v>6.5635346587043619</v>
      </c>
      <c r="AI175" s="24">
        <f t="shared" si="44"/>
        <v>6.5635346587043619</v>
      </c>
      <c r="AJ175" s="24">
        <f t="shared" si="44"/>
        <v>6.5635346587043619</v>
      </c>
      <c r="AK175" s="24">
        <f t="shared" si="44"/>
        <v>6.5635346587043619</v>
      </c>
      <c r="AL175" s="24">
        <f t="shared" si="44"/>
        <v>6.5635346587043619</v>
      </c>
      <c r="AM175" s="24">
        <f t="shared" si="44"/>
        <v>6.5635346587043619</v>
      </c>
      <c r="AN175" s="24">
        <f t="shared" si="44"/>
        <v>6.5635346587043619</v>
      </c>
      <c r="AO175" s="24">
        <f t="shared" si="44"/>
        <v>6.5635346587043619</v>
      </c>
      <c r="AP175" s="24">
        <f t="shared" si="44"/>
        <v>6.5635346587043619</v>
      </c>
      <c r="AQ175" s="24">
        <f t="shared" si="44"/>
        <v>6.5635346587043619</v>
      </c>
      <c r="AR175" s="24">
        <f t="shared" si="44"/>
        <v>6.5635346587043619</v>
      </c>
      <c r="AS175" s="24">
        <f t="shared" si="44"/>
        <v>6.5635346587043619</v>
      </c>
      <c r="AT175" s="24">
        <f t="shared" si="44"/>
        <v>6.5635346587043619</v>
      </c>
      <c r="AU175" s="24">
        <f t="shared" si="44"/>
        <v>6.5635346587043619</v>
      </c>
      <c r="AV175" s="24">
        <f t="shared" si="44"/>
        <v>6.5635346587043619</v>
      </c>
      <c r="AW175" s="24">
        <f t="shared" si="44"/>
        <v>6.5635346587043619</v>
      </c>
      <c r="AX175" s="24">
        <f t="shared" si="44"/>
        <v>6.5635346587043619</v>
      </c>
      <c r="AY175" s="24">
        <f t="shared" si="44"/>
        <v>6.5635346587043619</v>
      </c>
    </row>
    <row r="176" spans="2:51" x14ac:dyDescent="0.25">
      <c r="B176" t="s">
        <v>57</v>
      </c>
      <c r="C176" s="6">
        <f>C135</f>
        <v>9.2355908689620385</v>
      </c>
      <c r="D176" s="24">
        <f t="shared" ref="D176:AY176" si="45">D169/($C43/4)*100</f>
        <v>9.514267892442211</v>
      </c>
      <c r="E176" s="24">
        <f t="shared" si="45"/>
        <v>9.7929449159223836</v>
      </c>
      <c r="F176" s="24">
        <f t="shared" si="45"/>
        <v>10.071621939402558</v>
      </c>
      <c r="G176" s="24">
        <f t="shared" si="45"/>
        <v>10.35029896288273</v>
      </c>
      <c r="H176" s="24">
        <f t="shared" si="45"/>
        <v>10.628975986362903</v>
      </c>
      <c r="I176" s="24">
        <f t="shared" si="45"/>
        <v>10.907653009843077</v>
      </c>
      <c r="J176" s="24">
        <f t="shared" si="45"/>
        <v>11.18633003332325</v>
      </c>
      <c r="K176" s="24">
        <f t="shared" si="45"/>
        <v>11.465007056803422</v>
      </c>
      <c r="L176" s="24">
        <f t="shared" si="45"/>
        <v>11.743684080283595</v>
      </c>
      <c r="M176" s="24">
        <f t="shared" si="45"/>
        <v>12.022361103763767</v>
      </c>
      <c r="N176" s="24">
        <f t="shared" si="45"/>
        <v>12.022361103763767</v>
      </c>
      <c r="O176" s="24">
        <f t="shared" si="45"/>
        <v>12.022361103763767</v>
      </c>
      <c r="P176" s="24">
        <f t="shared" si="45"/>
        <v>12.022361103763767</v>
      </c>
      <c r="Q176" s="24">
        <f t="shared" si="45"/>
        <v>12.022361103763767</v>
      </c>
      <c r="R176" s="24">
        <f t="shared" si="45"/>
        <v>12.022361103763767</v>
      </c>
      <c r="S176" s="24">
        <f t="shared" si="45"/>
        <v>12.022361103763767</v>
      </c>
      <c r="T176" s="24">
        <f t="shared" si="45"/>
        <v>12.022361103763767</v>
      </c>
      <c r="U176" s="24">
        <f t="shared" si="45"/>
        <v>12.022361103763767</v>
      </c>
      <c r="V176" s="24">
        <f t="shared" si="45"/>
        <v>9.2355908689620367</v>
      </c>
      <c r="W176" s="24">
        <f t="shared" si="45"/>
        <v>9.2355908689620367</v>
      </c>
      <c r="X176" s="24">
        <f t="shared" si="45"/>
        <v>9.2355908689620367</v>
      </c>
      <c r="Y176" s="24">
        <f t="shared" si="45"/>
        <v>9.2355908689620367</v>
      </c>
      <c r="Z176" s="24">
        <f t="shared" si="45"/>
        <v>9.2355908689620367</v>
      </c>
      <c r="AA176" s="24">
        <f t="shared" si="45"/>
        <v>9.2355908689620367</v>
      </c>
      <c r="AB176" s="24">
        <f t="shared" si="45"/>
        <v>9.2355908689620367</v>
      </c>
      <c r="AC176" s="24">
        <f t="shared" si="45"/>
        <v>9.2355908689620367</v>
      </c>
      <c r="AD176" s="24">
        <f t="shared" si="45"/>
        <v>9.2355908689620367</v>
      </c>
      <c r="AE176" s="24">
        <f t="shared" si="45"/>
        <v>9.2355908689620367</v>
      </c>
      <c r="AF176" s="24">
        <f t="shared" si="45"/>
        <v>9.2355908689620367</v>
      </c>
      <c r="AG176" s="24">
        <f t="shared" si="45"/>
        <v>9.2355908689620367</v>
      </c>
      <c r="AH176" s="24">
        <f t="shared" si="45"/>
        <v>9.2355908689620367</v>
      </c>
      <c r="AI176" s="24">
        <f t="shared" si="45"/>
        <v>9.2355908689620367</v>
      </c>
      <c r="AJ176" s="24">
        <f t="shared" si="45"/>
        <v>9.2355908689620367</v>
      </c>
      <c r="AK176" s="24">
        <f t="shared" si="45"/>
        <v>9.2355908689620367</v>
      </c>
      <c r="AL176" s="24">
        <f t="shared" si="45"/>
        <v>9.2355908689620367</v>
      </c>
      <c r="AM176" s="24">
        <f t="shared" si="45"/>
        <v>9.2355908689620367</v>
      </c>
      <c r="AN176" s="24">
        <f t="shared" si="45"/>
        <v>9.2355908689620367</v>
      </c>
      <c r="AO176" s="24">
        <f t="shared" si="45"/>
        <v>9.2355908689620367</v>
      </c>
      <c r="AP176" s="24">
        <f t="shared" si="45"/>
        <v>9.2355908689620367</v>
      </c>
      <c r="AQ176" s="24">
        <f t="shared" si="45"/>
        <v>9.2355908689620367</v>
      </c>
      <c r="AR176" s="24">
        <f t="shared" si="45"/>
        <v>9.2355908689620367</v>
      </c>
      <c r="AS176" s="24">
        <f t="shared" si="45"/>
        <v>9.2355908689620367</v>
      </c>
      <c r="AT176" s="24">
        <f t="shared" si="45"/>
        <v>9.2355908689620367</v>
      </c>
      <c r="AU176" s="24">
        <f t="shared" si="45"/>
        <v>9.2355908689620367</v>
      </c>
      <c r="AV176" s="24">
        <f t="shared" si="45"/>
        <v>9.2355908689620367</v>
      </c>
      <c r="AW176" s="24">
        <f t="shared" si="45"/>
        <v>9.2355908689620367</v>
      </c>
      <c r="AX176" s="24">
        <f t="shared" si="45"/>
        <v>9.2355908689620367</v>
      </c>
      <c r="AY176" s="24">
        <f t="shared" si="45"/>
        <v>9.2355908689620367</v>
      </c>
    </row>
    <row r="177" spans="2:51" x14ac:dyDescent="0.25">
      <c r="B177" t="s">
        <v>17</v>
      </c>
      <c r="C177" s="6">
        <f>C136</f>
        <v>9.9959543014172674</v>
      </c>
      <c r="D177" s="24">
        <f t="shared" ref="D177:AY177" si="46">D170/($C44/4)*100</f>
        <v>10.245853158952698</v>
      </c>
      <c r="E177" s="24">
        <f t="shared" si="46"/>
        <v>10.495752016488129</v>
      </c>
      <c r="F177" s="24">
        <f t="shared" si="46"/>
        <v>10.745650874023562</v>
      </c>
      <c r="G177" s="24">
        <f t="shared" si="46"/>
        <v>10.995549731558995</v>
      </c>
      <c r="H177" s="24">
        <f t="shared" si="46"/>
        <v>11.245448589094426</v>
      </c>
      <c r="I177" s="24">
        <f t="shared" si="46"/>
        <v>11.495347446629857</v>
      </c>
      <c r="J177" s="24">
        <f t="shared" si="46"/>
        <v>11.745246304165288</v>
      </c>
      <c r="K177" s="24">
        <f t="shared" si="46"/>
        <v>11.995145161700721</v>
      </c>
      <c r="L177" s="24">
        <f t="shared" si="46"/>
        <v>12.245044019236152</v>
      </c>
      <c r="M177" s="24">
        <f t="shared" si="46"/>
        <v>12.494942876771582</v>
      </c>
      <c r="N177" s="24">
        <f t="shared" si="46"/>
        <v>12.494942876771582</v>
      </c>
      <c r="O177" s="24">
        <f t="shared" si="46"/>
        <v>12.494942876771582</v>
      </c>
      <c r="P177" s="24">
        <f t="shared" si="46"/>
        <v>12.494942876771582</v>
      </c>
      <c r="Q177" s="24">
        <f t="shared" si="46"/>
        <v>12.494942876771582</v>
      </c>
      <c r="R177" s="24">
        <f t="shared" si="46"/>
        <v>12.494942876771582</v>
      </c>
      <c r="S177" s="24">
        <f t="shared" si="46"/>
        <v>12.494942876771582</v>
      </c>
      <c r="T177" s="24">
        <f t="shared" si="46"/>
        <v>12.494942876771582</v>
      </c>
      <c r="U177" s="24">
        <f t="shared" si="46"/>
        <v>12.494942876771582</v>
      </c>
      <c r="V177" s="24">
        <f t="shared" si="46"/>
        <v>9.9959543014172674</v>
      </c>
      <c r="W177" s="24">
        <f t="shared" si="46"/>
        <v>9.9959543014172674</v>
      </c>
      <c r="X177" s="24">
        <f t="shared" si="46"/>
        <v>9.9959543014172674</v>
      </c>
      <c r="Y177" s="24">
        <f t="shared" si="46"/>
        <v>9.9959543014172674</v>
      </c>
      <c r="Z177" s="24">
        <f t="shared" si="46"/>
        <v>9.9959543014172674</v>
      </c>
      <c r="AA177" s="24">
        <f t="shared" si="46"/>
        <v>9.9959543014172674</v>
      </c>
      <c r="AB177" s="24">
        <f t="shared" si="46"/>
        <v>9.9959543014172674</v>
      </c>
      <c r="AC177" s="24">
        <f t="shared" si="46"/>
        <v>9.9959543014172674</v>
      </c>
      <c r="AD177" s="24">
        <f t="shared" si="46"/>
        <v>9.9959543014172674</v>
      </c>
      <c r="AE177" s="24">
        <f t="shared" si="46"/>
        <v>9.9959543014172674</v>
      </c>
      <c r="AF177" s="24">
        <f t="shared" si="46"/>
        <v>9.9959543014172674</v>
      </c>
      <c r="AG177" s="24">
        <f t="shared" si="46"/>
        <v>9.9959543014172674</v>
      </c>
      <c r="AH177" s="24">
        <f t="shared" si="46"/>
        <v>9.9959543014172674</v>
      </c>
      <c r="AI177" s="24">
        <f t="shared" si="46"/>
        <v>9.9959543014172674</v>
      </c>
      <c r="AJ177" s="24">
        <f t="shared" si="46"/>
        <v>9.9959543014172674</v>
      </c>
      <c r="AK177" s="24">
        <f t="shared" si="46"/>
        <v>9.9959543014172674</v>
      </c>
      <c r="AL177" s="24">
        <f t="shared" si="46"/>
        <v>9.9959543014172674</v>
      </c>
      <c r="AM177" s="24">
        <f t="shared" si="46"/>
        <v>9.9959543014172674</v>
      </c>
      <c r="AN177" s="24">
        <f t="shared" si="46"/>
        <v>9.9959543014172674</v>
      </c>
      <c r="AO177" s="24">
        <f t="shared" si="46"/>
        <v>9.9959543014172674</v>
      </c>
      <c r="AP177" s="24">
        <f t="shared" si="46"/>
        <v>9.9959543014172674</v>
      </c>
      <c r="AQ177" s="24">
        <f t="shared" si="46"/>
        <v>9.9959543014172674</v>
      </c>
      <c r="AR177" s="24">
        <f t="shared" si="46"/>
        <v>9.9959543014172674</v>
      </c>
      <c r="AS177" s="24">
        <f t="shared" si="46"/>
        <v>9.9959543014172674</v>
      </c>
      <c r="AT177" s="24">
        <f t="shared" si="46"/>
        <v>9.9959543014172674</v>
      </c>
      <c r="AU177" s="24">
        <f t="shared" si="46"/>
        <v>9.9959543014172674</v>
      </c>
      <c r="AV177" s="24">
        <f t="shared" si="46"/>
        <v>9.9959543014172674</v>
      </c>
      <c r="AW177" s="24">
        <f t="shared" si="46"/>
        <v>9.9959543014172674</v>
      </c>
      <c r="AX177" s="24">
        <f t="shared" si="46"/>
        <v>9.9959543014172674</v>
      </c>
      <c r="AY177" s="24">
        <f t="shared" si="46"/>
        <v>9.9959543014172674</v>
      </c>
    </row>
    <row r="178" spans="2:5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5">
      <c r="B179" s="23" t="s">
        <v>137</v>
      </c>
    </row>
    <row r="180" spans="2:51" x14ac:dyDescent="0.25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2:51" x14ac:dyDescent="0.25">
      <c r="B181" t="s">
        <v>67</v>
      </c>
      <c r="D181" s="15">
        <f>D151</f>
        <v>2.868984471422209E-2</v>
      </c>
      <c r="E181" s="15">
        <v>5.7379689428443958E-2</v>
      </c>
      <c r="F181" s="15">
        <v>8.6069534142666271E-2</v>
      </c>
      <c r="G181" s="15">
        <v>0.11475937885688836</v>
      </c>
      <c r="H181" s="15">
        <v>0.14344922357111045</v>
      </c>
      <c r="I181" s="15">
        <v>0.17213906828533232</v>
      </c>
      <c r="J181" s="15">
        <v>0.20082891299955419</v>
      </c>
      <c r="K181" s="15">
        <v>0.2295187577137765</v>
      </c>
      <c r="L181" s="15">
        <v>0.25820860242799859</v>
      </c>
      <c r="M181" s="15">
        <v>0.28689844714222046</v>
      </c>
      <c r="N181" s="15">
        <v>0.28689844714222046</v>
      </c>
      <c r="O181" s="15">
        <v>0.28689844714222046</v>
      </c>
      <c r="P181" s="15">
        <v>0.28689844714222046</v>
      </c>
      <c r="Q181" s="15">
        <v>0.28689844714222046</v>
      </c>
      <c r="R181" s="15">
        <v>0.28689844714222046</v>
      </c>
      <c r="S181" s="15">
        <v>0.28689844714222046</v>
      </c>
      <c r="T181" s="15">
        <v>0.28689844714222046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</row>
    <row r="182" spans="2:51" x14ac:dyDescent="0.25">
      <c r="B182" t="s">
        <v>99</v>
      </c>
      <c r="D182" s="10">
        <f t="shared" ref="D182:AY182" si="47">D191*1000000*100/(($C$44-$C$40*$E$83)*1000000/4)</f>
        <v>0.27867702348017326</v>
      </c>
      <c r="E182" s="10">
        <f t="shared" si="47"/>
        <v>0.5573540469603443</v>
      </c>
      <c r="F182" s="10">
        <f t="shared" si="47"/>
        <v>0.83603107044051961</v>
      </c>
      <c r="G182" s="10">
        <f t="shared" si="47"/>
        <v>1.114708093920693</v>
      </c>
      <c r="H182" s="10">
        <f t="shared" si="47"/>
        <v>1.3933851174008665</v>
      </c>
      <c r="I182" s="10">
        <f t="shared" si="47"/>
        <v>1.6720621408810372</v>
      </c>
      <c r="J182" s="10">
        <f t="shared" si="47"/>
        <v>1.9507391643612086</v>
      </c>
      <c r="K182" s="10">
        <f t="shared" si="47"/>
        <v>2.2294161878413838</v>
      </c>
      <c r="L182" s="10">
        <f t="shared" si="47"/>
        <v>2.5080932113215568</v>
      </c>
      <c r="M182" s="10">
        <f t="shared" si="47"/>
        <v>2.7867702348017289</v>
      </c>
      <c r="N182" s="10">
        <f t="shared" si="47"/>
        <v>2.7867702348017289</v>
      </c>
      <c r="O182" s="10">
        <f t="shared" si="47"/>
        <v>2.7867702348017289</v>
      </c>
      <c r="P182" s="10">
        <f t="shared" si="47"/>
        <v>2.7867702348017289</v>
      </c>
      <c r="Q182" s="10">
        <f t="shared" si="47"/>
        <v>2.7867702348017289</v>
      </c>
      <c r="R182" s="10">
        <f t="shared" si="47"/>
        <v>2.7867702348017289</v>
      </c>
      <c r="S182" s="10">
        <f t="shared" si="47"/>
        <v>2.7867702348017289</v>
      </c>
      <c r="T182" s="10">
        <f t="shared" si="47"/>
        <v>2.7867702348017289</v>
      </c>
      <c r="U182" s="10">
        <f t="shared" si="47"/>
        <v>0</v>
      </c>
      <c r="V182" s="10">
        <f t="shared" si="47"/>
        <v>0</v>
      </c>
      <c r="W182" s="10">
        <f t="shared" si="47"/>
        <v>0</v>
      </c>
      <c r="X182" s="10">
        <f t="shared" si="47"/>
        <v>0</v>
      </c>
      <c r="Y182" s="10">
        <f t="shared" si="47"/>
        <v>0</v>
      </c>
      <c r="Z182" s="10">
        <f t="shared" si="47"/>
        <v>0</v>
      </c>
      <c r="AA182" s="10">
        <f t="shared" si="47"/>
        <v>0</v>
      </c>
      <c r="AB182" s="10">
        <f t="shared" si="47"/>
        <v>0</v>
      </c>
      <c r="AC182" s="10">
        <f t="shared" si="47"/>
        <v>0</v>
      </c>
      <c r="AD182" s="10">
        <f t="shared" si="47"/>
        <v>0</v>
      </c>
      <c r="AE182" s="10">
        <f t="shared" si="47"/>
        <v>0</v>
      </c>
      <c r="AF182" s="10">
        <f t="shared" si="47"/>
        <v>0</v>
      </c>
      <c r="AG182" s="10">
        <f t="shared" si="47"/>
        <v>0</v>
      </c>
      <c r="AH182" s="10">
        <f t="shared" si="47"/>
        <v>0</v>
      </c>
      <c r="AI182" s="10">
        <f t="shared" si="47"/>
        <v>0</v>
      </c>
      <c r="AJ182" s="10">
        <f t="shared" si="47"/>
        <v>0</v>
      </c>
      <c r="AK182" s="10">
        <f t="shared" si="47"/>
        <v>0</v>
      </c>
      <c r="AL182" s="10">
        <f t="shared" si="47"/>
        <v>0</v>
      </c>
      <c r="AM182" s="10">
        <f t="shared" si="47"/>
        <v>0</v>
      </c>
      <c r="AN182" s="10">
        <f t="shared" si="47"/>
        <v>0</v>
      </c>
      <c r="AO182" s="10">
        <f t="shared" si="47"/>
        <v>0</v>
      </c>
      <c r="AP182" s="10">
        <f t="shared" si="47"/>
        <v>0</v>
      </c>
      <c r="AQ182" s="10">
        <f t="shared" si="47"/>
        <v>0</v>
      </c>
      <c r="AR182" s="10">
        <f t="shared" si="47"/>
        <v>0</v>
      </c>
      <c r="AS182" s="10">
        <f t="shared" si="47"/>
        <v>0</v>
      </c>
      <c r="AT182" s="10">
        <f t="shared" si="47"/>
        <v>0</v>
      </c>
      <c r="AU182" s="10">
        <f t="shared" si="47"/>
        <v>0</v>
      </c>
      <c r="AV182" s="10">
        <f t="shared" si="47"/>
        <v>0</v>
      </c>
      <c r="AW182" s="10">
        <f t="shared" si="47"/>
        <v>0</v>
      </c>
      <c r="AX182" s="10">
        <f t="shared" si="47"/>
        <v>0</v>
      </c>
      <c r="AY182" s="10">
        <f t="shared" si="47"/>
        <v>0</v>
      </c>
    </row>
    <row r="183" spans="2:51" x14ac:dyDescent="0.25">
      <c r="B183" t="s">
        <v>100</v>
      </c>
      <c r="D183" s="14">
        <f t="shared" ref="D183:AY183" si="48">D202/($C$63/4)-1</f>
        <v>2.5000000000000133E-2</v>
      </c>
      <c r="E183" s="14">
        <f t="shared" si="48"/>
        <v>4.9999999999999822E-2</v>
      </c>
      <c r="F183" s="14">
        <f t="shared" si="48"/>
        <v>7.4999999999999956E-2</v>
      </c>
      <c r="G183" s="14">
        <f t="shared" si="48"/>
        <v>9.9999999999999867E-2</v>
      </c>
      <c r="H183" s="14">
        <f t="shared" si="48"/>
        <v>0.12499999999999978</v>
      </c>
      <c r="I183" s="14">
        <f t="shared" si="48"/>
        <v>0.14999999999999969</v>
      </c>
      <c r="J183" s="14">
        <f t="shared" si="48"/>
        <v>0.1749999999999996</v>
      </c>
      <c r="K183" s="14">
        <f t="shared" si="48"/>
        <v>0.19999999999999996</v>
      </c>
      <c r="L183" s="14">
        <f t="shared" si="48"/>
        <v>0.22499999999999964</v>
      </c>
      <c r="M183" s="14">
        <f t="shared" si="48"/>
        <v>0.24999999999999956</v>
      </c>
      <c r="N183" s="14">
        <f t="shared" si="48"/>
        <v>0.24999999999999956</v>
      </c>
      <c r="O183" s="14">
        <f t="shared" si="48"/>
        <v>0.24999999999999956</v>
      </c>
      <c r="P183" s="14">
        <f t="shared" si="48"/>
        <v>0.24999999999999956</v>
      </c>
      <c r="Q183" s="14">
        <f t="shared" si="48"/>
        <v>0.24999999999999956</v>
      </c>
      <c r="R183" s="14">
        <f t="shared" si="48"/>
        <v>0.24999999999999956</v>
      </c>
      <c r="S183" s="14">
        <f t="shared" si="48"/>
        <v>0.24999999999999956</v>
      </c>
      <c r="T183" s="14">
        <f t="shared" si="48"/>
        <v>0.24999999999999956</v>
      </c>
      <c r="U183" s="14">
        <f t="shared" si="48"/>
        <v>0</v>
      </c>
      <c r="V183" s="14">
        <f t="shared" si="48"/>
        <v>0</v>
      </c>
      <c r="W183" s="14">
        <f t="shared" si="48"/>
        <v>0</v>
      </c>
      <c r="X183" s="14">
        <f t="shared" si="48"/>
        <v>0</v>
      </c>
      <c r="Y183" s="14">
        <f t="shared" si="48"/>
        <v>0</v>
      </c>
      <c r="Z183" s="14">
        <f t="shared" si="48"/>
        <v>0</v>
      </c>
      <c r="AA183" s="14">
        <f t="shared" si="48"/>
        <v>0</v>
      </c>
      <c r="AB183" s="14">
        <f t="shared" si="48"/>
        <v>0</v>
      </c>
      <c r="AC183" s="14">
        <f t="shared" si="48"/>
        <v>0</v>
      </c>
      <c r="AD183" s="14">
        <f t="shared" si="48"/>
        <v>0</v>
      </c>
      <c r="AE183" s="14">
        <f t="shared" si="48"/>
        <v>0</v>
      </c>
      <c r="AF183" s="14">
        <f t="shared" si="48"/>
        <v>0</v>
      </c>
      <c r="AG183" s="14">
        <f t="shared" si="48"/>
        <v>0</v>
      </c>
      <c r="AH183" s="14">
        <f t="shared" si="48"/>
        <v>0</v>
      </c>
      <c r="AI183" s="14">
        <f t="shared" si="48"/>
        <v>0</v>
      </c>
      <c r="AJ183" s="14">
        <f t="shared" si="48"/>
        <v>0</v>
      </c>
      <c r="AK183" s="14">
        <f t="shared" si="48"/>
        <v>0</v>
      </c>
      <c r="AL183" s="14">
        <f t="shared" si="48"/>
        <v>0</v>
      </c>
      <c r="AM183" s="14">
        <f t="shared" si="48"/>
        <v>0</v>
      </c>
      <c r="AN183" s="14">
        <f t="shared" si="48"/>
        <v>0</v>
      </c>
      <c r="AO183" s="14">
        <f t="shared" si="48"/>
        <v>0</v>
      </c>
      <c r="AP183" s="14">
        <f t="shared" si="48"/>
        <v>0</v>
      </c>
      <c r="AQ183" s="14">
        <f t="shared" si="48"/>
        <v>0</v>
      </c>
      <c r="AR183" s="14">
        <f t="shared" si="48"/>
        <v>0</v>
      </c>
      <c r="AS183" s="14">
        <f t="shared" si="48"/>
        <v>0</v>
      </c>
      <c r="AT183" s="14">
        <f t="shared" si="48"/>
        <v>0</v>
      </c>
      <c r="AU183" s="14">
        <f t="shared" si="48"/>
        <v>0</v>
      </c>
      <c r="AV183" s="14">
        <f t="shared" si="48"/>
        <v>0</v>
      </c>
      <c r="AW183" s="14">
        <f t="shared" si="48"/>
        <v>0</v>
      </c>
      <c r="AX183" s="14">
        <f t="shared" si="48"/>
        <v>0</v>
      </c>
      <c r="AY183" s="14">
        <f t="shared" si="48"/>
        <v>0</v>
      </c>
    </row>
    <row r="184" spans="2:51" x14ac:dyDescent="0.25">
      <c r="B184" t="s">
        <v>104</v>
      </c>
      <c r="D184" s="9">
        <f t="shared" ref="D184:AY184" si="49">D191</f>
        <v>49.106375000000028</v>
      </c>
      <c r="E184" s="9">
        <f t="shared" si="49"/>
        <v>98.212749999999673</v>
      </c>
      <c r="F184" s="9">
        <f t="shared" si="49"/>
        <v>147.31912500000007</v>
      </c>
      <c r="G184" s="9">
        <f t="shared" si="49"/>
        <v>196.42550000000011</v>
      </c>
      <c r="H184" s="9">
        <f t="shared" si="49"/>
        <v>245.53187500000018</v>
      </c>
      <c r="I184" s="9">
        <f t="shared" si="49"/>
        <v>294.63824999999974</v>
      </c>
      <c r="J184" s="9">
        <f t="shared" si="49"/>
        <v>343.74462499999947</v>
      </c>
      <c r="K184" s="9">
        <f t="shared" si="49"/>
        <v>392.85099999999989</v>
      </c>
      <c r="L184" s="9">
        <f t="shared" si="49"/>
        <v>441.95737499999984</v>
      </c>
      <c r="M184" s="9">
        <f t="shared" si="49"/>
        <v>491.06374999999957</v>
      </c>
      <c r="N184" s="9">
        <f t="shared" si="49"/>
        <v>491.06374999999957</v>
      </c>
      <c r="O184" s="9">
        <f t="shared" si="49"/>
        <v>491.06374999999957</v>
      </c>
      <c r="P184" s="9">
        <f t="shared" si="49"/>
        <v>491.06374999999957</v>
      </c>
      <c r="Q184" s="9">
        <f t="shared" si="49"/>
        <v>491.06374999999957</v>
      </c>
      <c r="R184" s="9">
        <f t="shared" si="49"/>
        <v>491.06374999999957</v>
      </c>
      <c r="S184" s="9">
        <f t="shared" si="49"/>
        <v>491.06374999999957</v>
      </c>
      <c r="T184" s="9">
        <f t="shared" si="49"/>
        <v>491.06374999999957</v>
      </c>
      <c r="U184" s="9">
        <f t="shared" si="49"/>
        <v>0</v>
      </c>
      <c r="V184" s="9">
        <f t="shared" si="49"/>
        <v>0</v>
      </c>
      <c r="W184" s="9">
        <f t="shared" si="49"/>
        <v>0</v>
      </c>
      <c r="X184" s="9">
        <f t="shared" si="49"/>
        <v>0</v>
      </c>
      <c r="Y184" s="9">
        <f t="shared" si="49"/>
        <v>0</v>
      </c>
      <c r="Z184" s="9">
        <f t="shared" si="49"/>
        <v>0</v>
      </c>
      <c r="AA184" s="9">
        <f t="shared" si="49"/>
        <v>0</v>
      </c>
      <c r="AB184" s="9">
        <f t="shared" si="49"/>
        <v>0</v>
      </c>
      <c r="AC184" s="9">
        <f t="shared" si="49"/>
        <v>0</v>
      </c>
      <c r="AD184" s="9">
        <f t="shared" si="49"/>
        <v>0</v>
      </c>
      <c r="AE184" s="9">
        <f t="shared" si="49"/>
        <v>0</v>
      </c>
      <c r="AF184" s="9">
        <f t="shared" si="49"/>
        <v>0</v>
      </c>
      <c r="AG184" s="9">
        <f t="shared" si="49"/>
        <v>0</v>
      </c>
      <c r="AH184" s="9">
        <f t="shared" si="49"/>
        <v>0</v>
      </c>
      <c r="AI184" s="9">
        <f t="shared" si="49"/>
        <v>0</v>
      </c>
      <c r="AJ184" s="9">
        <f t="shared" si="49"/>
        <v>0</v>
      </c>
      <c r="AK184" s="9">
        <f t="shared" si="49"/>
        <v>0</v>
      </c>
      <c r="AL184" s="9">
        <f t="shared" si="49"/>
        <v>0</v>
      </c>
      <c r="AM184" s="9">
        <f t="shared" si="49"/>
        <v>0</v>
      </c>
      <c r="AN184" s="9">
        <f t="shared" si="49"/>
        <v>0</v>
      </c>
      <c r="AO184" s="9">
        <f t="shared" si="49"/>
        <v>0</v>
      </c>
      <c r="AP184" s="9">
        <f t="shared" si="49"/>
        <v>0</v>
      </c>
      <c r="AQ184" s="9">
        <f t="shared" si="49"/>
        <v>0</v>
      </c>
      <c r="AR184" s="9">
        <f t="shared" si="49"/>
        <v>0</v>
      </c>
      <c r="AS184" s="9">
        <f t="shared" si="49"/>
        <v>0</v>
      </c>
      <c r="AT184" s="9">
        <f t="shared" si="49"/>
        <v>0</v>
      </c>
      <c r="AU184" s="9">
        <f t="shared" si="49"/>
        <v>0</v>
      </c>
      <c r="AV184" s="9">
        <f t="shared" si="49"/>
        <v>0</v>
      </c>
      <c r="AW184" s="9">
        <f t="shared" si="49"/>
        <v>0</v>
      </c>
      <c r="AX184" s="9">
        <f t="shared" si="49"/>
        <v>0</v>
      </c>
      <c r="AY184" s="9">
        <f t="shared" si="49"/>
        <v>0</v>
      </c>
    </row>
    <row r="186" spans="2:51" x14ac:dyDescent="0.25">
      <c r="B186" t="s">
        <v>66</v>
      </c>
    </row>
    <row r="187" spans="2:51" x14ac:dyDescent="0.25">
      <c r="B187" t="s">
        <v>33</v>
      </c>
      <c r="C187">
        <v>0</v>
      </c>
      <c r="D187" s="9">
        <f t="shared" ref="D187:AY187" si="50">$C59/4*(1-$E$83)*(D$181)</f>
        <v>14.495591858268572</v>
      </c>
      <c r="E187" s="9">
        <f t="shared" si="50"/>
        <v>28.99118371653703</v>
      </c>
      <c r="F187" s="9">
        <f t="shared" si="50"/>
        <v>43.486775574805712</v>
      </c>
      <c r="G187" s="9">
        <f t="shared" si="50"/>
        <v>57.982367433074288</v>
      </c>
      <c r="H187" s="9">
        <f t="shared" si="50"/>
        <v>72.477959291342856</v>
      </c>
      <c r="I187" s="9">
        <f t="shared" si="50"/>
        <v>86.973551149611311</v>
      </c>
      <c r="J187" s="9">
        <f t="shared" si="50"/>
        <v>101.46914300787978</v>
      </c>
      <c r="K187" s="9">
        <f t="shared" si="50"/>
        <v>115.96473486614846</v>
      </c>
      <c r="L187" s="9">
        <f t="shared" si="50"/>
        <v>130.46032672441703</v>
      </c>
      <c r="M187" s="9">
        <f t="shared" si="50"/>
        <v>144.95591858268548</v>
      </c>
      <c r="N187" s="9">
        <f t="shared" si="50"/>
        <v>144.95591858268548</v>
      </c>
      <c r="O187" s="9">
        <f t="shared" si="50"/>
        <v>144.95591858268548</v>
      </c>
      <c r="P187" s="9">
        <f t="shared" si="50"/>
        <v>144.95591858268548</v>
      </c>
      <c r="Q187" s="9">
        <f t="shared" si="50"/>
        <v>144.95591858268548</v>
      </c>
      <c r="R187" s="9">
        <f t="shared" si="50"/>
        <v>144.95591858268548</v>
      </c>
      <c r="S187" s="9">
        <f t="shared" si="50"/>
        <v>144.95591858268548</v>
      </c>
      <c r="T187" s="9">
        <f t="shared" si="50"/>
        <v>144.95591858268548</v>
      </c>
      <c r="U187" s="9">
        <f t="shared" si="50"/>
        <v>0</v>
      </c>
      <c r="V187" s="9">
        <f t="shared" si="50"/>
        <v>0</v>
      </c>
      <c r="W187" s="9">
        <f t="shared" si="50"/>
        <v>0</v>
      </c>
      <c r="X187" s="9">
        <f t="shared" si="50"/>
        <v>0</v>
      </c>
      <c r="Y187" s="9">
        <f t="shared" si="50"/>
        <v>0</v>
      </c>
      <c r="Z187" s="9">
        <f t="shared" si="50"/>
        <v>0</v>
      </c>
      <c r="AA187" s="9">
        <f t="shared" si="50"/>
        <v>0</v>
      </c>
      <c r="AB187" s="9">
        <f t="shared" si="50"/>
        <v>0</v>
      </c>
      <c r="AC187" s="9">
        <f t="shared" si="50"/>
        <v>0</v>
      </c>
      <c r="AD187" s="9">
        <f t="shared" si="50"/>
        <v>0</v>
      </c>
      <c r="AE187" s="9">
        <f t="shared" si="50"/>
        <v>0</v>
      </c>
      <c r="AF187" s="9">
        <f t="shared" si="50"/>
        <v>0</v>
      </c>
      <c r="AG187" s="9">
        <f t="shared" si="50"/>
        <v>0</v>
      </c>
      <c r="AH187" s="9">
        <f t="shared" si="50"/>
        <v>0</v>
      </c>
      <c r="AI187" s="9">
        <f t="shared" si="50"/>
        <v>0</v>
      </c>
      <c r="AJ187" s="9">
        <f t="shared" si="50"/>
        <v>0</v>
      </c>
      <c r="AK187" s="9">
        <f t="shared" si="50"/>
        <v>0</v>
      </c>
      <c r="AL187" s="9">
        <f t="shared" si="50"/>
        <v>0</v>
      </c>
      <c r="AM187" s="9">
        <f t="shared" si="50"/>
        <v>0</v>
      </c>
      <c r="AN187" s="9">
        <f t="shared" si="50"/>
        <v>0</v>
      </c>
      <c r="AO187" s="9">
        <f t="shared" si="50"/>
        <v>0</v>
      </c>
      <c r="AP187" s="9">
        <f t="shared" si="50"/>
        <v>0</v>
      </c>
      <c r="AQ187" s="9">
        <f t="shared" si="50"/>
        <v>0</v>
      </c>
      <c r="AR187" s="9">
        <f t="shared" si="50"/>
        <v>0</v>
      </c>
      <c r="AS187" s="9">
        <f t="shared" si="50"/>
        <v>0</v>
      </c>
      <c r="AT187" s="9">
        <f t="shared" si="50"/>
        <v>0</v>
      </c>
      <c r="AU187" s="9">
        <f t="shared" si="50"/>
        <v>0</v>
      </c>
      <c r="AV187" s="9">
        <f t="shared" si="50"/>
        <v>0</v>
      </c>
      <c r="AW187" s="9">
        <f t="shared" si="50"/>
        <v>0</v>
      </c>
      <c r="AX187" s="9">
        <f t="shared" si="50"/>
        <v>0</v>
      </c>
      <c r="AY187" s="9">
        <f t="shared" si="50"/>
        <v>0</v>
      </c>
    </row>
    <row r="188" spans="2:51" x14ac:dyDescent="0.25">
      <c r="B188" t="s">
        <v>55</v>
      </c>
      <c r="C188">
        <v>0</v>
      </c>
      <c r="D188" s="9">
        <f t="shared" ref="D188:AY188" si="51">$C60/4*(D$181)</f>
        <v>23.130685228559059</v>
      </c>
      <c r="E188" s="9">
        <f t="shared" si="51"/>
        <v>46.261370457117941</v>
      </c>
      <c r="F188" s="9">
        <f t="shared" si="51"/>
        <v>69.392055685677178</v>
      </c>
      <c r="G188" s="9">
        <f t="shared" si="51"/>
        <v>92.522740914236238</v>
      </c>
      <c r="H188" s="9">
        <f t="shared" si="51"/>
        <v>115.6534261427953</v>
      </c>
      <c r="I188" s="9">
        <f t="shared" si="51"/>
        <v>138.78411137135419</v>
      </c>
      <c r="J188" s="9">
        <f t="shared" si="51"/>
        <v>161.91479659991307</v>
      </c>
      <c r="K188" s="9">
        <f t="shared" si="51"/>
        <v>185.0454818284723</v>
      </c>
      <c r="L188" s="9">
        <f t="shared" si="51"/>
        <v>208.17616705703136</v>
      </c>
      <c r="M188" s="9">
        <f t="shared" si="51"/>
        <v>231.30685228559025</v>
      </c>
      <c r="N188" s="9">
        <f t="shared" si="51"/>
        <v>231.30685228559025</v>
      </c>
      <c r="O188" s="9">
        <f t="shared" si="51"/>
        <v>231.30685228559025</v>
      </c>
      <c r="P188" s="9">
        <f t="shared" si="51"/>
        <v>231.30685228559025</v>
      </c>
      <c r="Q188" s="9">
        <f t="shared" si="51"/>
        <v>231.30685228559025</v>
      </c>
      <c r="R188" s="9">
        <f t="shared" si="51"/>
        <v>231.30685228559025</v>
      </c>
      <c r="S188" s="9">
        <f t="shared" si="51"/>
        <v>231.30685228559025</v>
      </c>
      <c r="T188" s="9">
        <f t="shared" si="51"/>
        <v>231.30685228559025</v>
      </c>
      <c r="U188" s="9">
        <f t="shared" si="51"/>
        <v>0</v>
      </c>
      <c r="V188" s="9">
        <f t="shared" si="51"/>
        <v>0</v>
      </c>
      <c r="W188" s="9">
        <f t="shared" si="51"/>
        <v>0</v>
      </c>
      <c r="X188" s="9">
        <f t="shared" si="51"/>
        <v>0</v>
      </c>
      <c r="Y188" s="9">
        <f t="shared" si="51"/>
        <v>0</v>
      </c>
      <c r="Z188" s="9">
        <f t="shared" si="51"/>
        <v>0</v>
      </c>
      <c r="AA188" s="9">
        <f t="shared" si="51"/>
        <v>0</v>
      </c>
      <c r="AB188" s="9">
        <f t="shared" si="51"/>
        <v>0</v>
      </c>
      <c r="AC188" s="9">
        <f t="shared" si="51"/>
        <v>0</v>
      </c>
      <c r="AD188" s="9">
        <f t="shared" si="51"/>
        <v>0</v>
      </c>
      <c r="AE188" s="9">
        <f t="shared" si="51"/>
        <v>0</v>
      </c>
      <c r="AF188" s="9">
        <f t="shared" si="51"/>
        <v>0</v>
      </c>
      <c r="AG188" s="9">
        <f t="shared" si="51"/>
        <v>0</v>
      </c>
      <c r="AH188" s="9">
        <f t="shared" si="51"/>
        <v>0</v>
      </c>
      <c r="AI188" s="9">
        <f t="shared" si="51"/>
        <v>0</v>
      </c>
      <c r="AJ188" s="9">
        <f t="shared" si="51"/>
        <v>0</v>
      </c>
      <c r="AK188" s="9">
        <f t="shared" si="51"/>
        <v>0</v>
      </c>
      <c r="AL188" s="9">
        <f t="shared" si="51"/>
        <v>0</v>
      </c>
      <c r="AM188" s="9">
        <f t="shared" si="51"/>
        <v>0</v>
      </c>
      <c r="AN188" s="9">
        <f t="shared" si="51"/>
        <v>0</v>
      </c>
      <c r="AO188" s="9">
        <f t="shared" si="51"/>
        <v>0</v>
      </c>
      <c r="AP188" s="9">
        <f t="shared" si="51"/>
        <v>0</v>
      </c>
      <c r="AQ188" s="9">
        <f t="shared" si="51"/>
        <v>0</v>
      </c>
      <c r="AR188" s="9">
        <f t="shared" si="51"/>
        <v>0</v>
      </c>
      <c r="AS188" s="9">
        <f t="shared" si="51"/>
        <v>0</v>
      </c>
      <c r="AT188" s="9">
        <f t="shared" si="51"/>
        <v>0</v>
      </c>
      <c r="AU188" s="9">
        <f t="shared" si="51"/>
        <v>0</v>
      </c>
      <c r="AV188" s="9">
        <f t="shared" si="51"/>
        <v>0</v>
      </c>
      <c r="AW188" s="9">
        <f t="shared" si="51"/>
        <v>0</v>
      </c>
      <c r="AX188" s="9">
        <f t="shared" si="51"/>
        <v>0</v>
      </c>
      <c r="AY188" s="9">
        <f t="shared" si="51"/>
        <v>0</v>
      </c>
    </row>
    <row r="189" spans="2:51" x14ac:dyDescent="0.25">
      <c r="B189" t="s">
        <v>56</v>
      </c>
      <c r="C189">
        <v>0</v>
      </c>
      <c r="D189" s="9">
        <f t="shared" ref="D189:AY189" si="52">$C61/4*(D$181)</f>
        <v>6.227776316727974</v>
      </c>
      <c r="E189" s="9">
        <f t="shared" si="52"/>
        <v>12.4555526334559</v>
      </c>
      <c r="F189" s="9">
        <f t="shared" si="52"/>
        <v>18.683328950183924</v>
      </c>
      <c r="G189" s="9">
        <f t="shared" si="52"/>
        <v>24.911105266911896</v>
      </c>
      <c r="H189" s="9">
        <f t="shared" si="52"/>
        <v>31.138881583639872</v>
      </c>
      <c r="I189" s="9">
        <f t="shared" si="52"/>
        <v>37.366657900367798</v>
      </c>
      <c r="J189" s="9">
        <f t="shared" si="52"/>
        <v>43.594434217095724</v>
      </c>
      <c r="K189" s="9">
        <f t="shared" si="52"/>
        <v>49.82221053382375</v>
      </c>
      <c r="L189" s="9">
        <f t="shared" si="52"/>
        <v>56.049986850551718</v>
      </c>
      <c r="M189" s="9">
        <f t="shared" si="52"/>
        <v>62.277763167279645</v>
      </c>
      <c r="N189" s="9">
        <f t="shared" si="52"/>
        <v>62.277763167279645</v>
      </c>
      <c r="O189" s="9">
        <f t="shared" si="52"/>
        <v>62.277763167279645</v>
      </c>
      <c r="P189" s="9">
        <f t="shared" si="52"/>
        <v>62.277763167279645</v>
      </c>
      <c r="Q189" s="9">
        <f t="shared" si="52"/>
        <v>62.277763167279645</v>
      </c>
      <c r="R189" s="9">
        <f t="shared" si="52"/>
        <v>62.277763167279645</v>
      </c>
      <c r="S189" s="9">
        <f t="shared" si="52"/>
        <v>62.277763167279645</v>
      </c>
      <c r="T189" s="9">
        <f t="shared" si="52"/>
        <v>62.277763167279645</v>
      </c>
      <c r="U189" s="9">
        <f t="shared" si="52"/>
        <v>0</v>
      </c>
      <c r="V189" s="9">
        <f t="shared" si="52"/>
        <v>0</v>
      </c>
      <c r="W189" s="9">
        <f t="shared" si="52"/>
        <v>0</v>
      </c>
      <c r="X189" s="9">
        <f t="shared" si="52"/>
        <v>0</v>
      </c>
      <c r="Y189" s="9">
        <f t="shared" si="52"/>
        <v>0</v>
      </c>
      <c r="Z189" s="9">
        <f t="shared" si="52"/>
        <v>0</v>
      </c>
      <c r="AA189" s="9">
        <f t="shared" si="52"/>
        <v>0</v>
      </c>
      <c r="AB189" s="9">
        <f t="shared" si="52"/>
        <v>0</v>
      </c>
      <c r="AC189" s="9">
        <f t="shared" si="52"/>
        <v>0</v>
      </c>
      <c r="AD189" s="9">
        <f t="shared" si="52"/>
        <v>0</v>
      </c>
      <c r="AE189" s="9">
        <f t="shared" si="52"/>
        <v>0</v>
      </c>
      <c r="AF189" s="9">
        <f t="shared" si="52"/>
        <v>0</v>
      </c>
      <c r="AG189" s="9">
        <f t="shared" si="52"/>
        <v>0</v>
      </c>
      <c r="AH189" s="9">
        <f t="shared" si="52"/>
        <v>0</v>
      </c>
      <c r="AI189" s="9">
        <f t="shared" si="52"/>
        <v>0</v>
      </c>
      <c r="AJ189" s="9">
        <f t="shared" si="52"/>
        <v>0</v>
      </c>
      <c r="AK189" s="9">
        <f t="shared" si="52"/>
        <v>0</v>
      </c>
      <c r="AL189" s="9">
        <f t="shared" si="52"/>
        <v>0</v>
      </c>
      <c r="AM189" s="9">
        <f t="shared" si="52"/>
        <v>0</v>
      </c>
      <c r="AN189" s="9">
        <f t="shared" si="52"/>
        <v>0</v>
      </c>
      <c r="AO189" s="9">
        <f t="shared" si="52"/>
        <v>0</v>
      </c>
      <c r="AP189" s="9">
        <f t="shared" si="52"/>
        <v>0</v>
      </c>
      <c r="AQ189" s="9">
        <f t="shared" si="52"/>
        <v>0</v>
      </c>
      <c r="AR189" s="9">
        <f t="shared" si="52"/>
        <v>0</v>
      </c>
      <c r="AS189" s="9">
        <f t="shared" si="52"/>
        <v>0</v>
      </c>
      <c r="AT189" s="9">
        <f t="shared" si="52"/>
        <v>0</v>
      </c>
      <c r="AU189" s="9">
        <f t="shared" si="52"/>
        <v>0</v>
      </c>
      <c r="AV189" s="9">
        <f t="shared" si="52"/>
        <v>0</v>
      </c>
      <c r="AW189" s="9">
        <f t="shared" si="52"/>
        <v>0</v>
      </c>
      <c r="AX189" s="9">
        <f t="shared" si="52"/>
        <v>0</v>
      </c>
      <c r="AY189" s="9">
        <f t="shared" si="52"/>
        <v>0</v>
      </c>
    </row>
    <row r="190" spans="2:51" x14ac:dyDescent="0.25">
      <c r="B190" t="s">
        <v>57</v>
      </c>
      <c r="C190">
        <v>0</v>
      </c>
      <c r="D190" s="9">
        <f t="shared" ref="D190:AY190" si="53">$C62/4*(D$181)</f>
        <v>5.252321596444423</v>
      </c>
      <c r="E190" s="9">
        <f t="shared" si="53"/>
        <v>10.504643192888807</v>
      </c>
      <c r="F190" s="9">
        <f t="shared" si="53"/>
        <v>15.756964789333271</v>
      </c>
      <c r="G190" s="9">
        <f t="shared" si="53"/>
        <v>21.009286385777692</v>
      </c>
      <c r="H190" s="9">
        <f t="shared" si="53"/>
        <v>26.261607982222117</v>
      </c>
      <c r="I190" s="9">
        <f t="shared" si="53"/>
        <v>31.513929578666499</v>
      </c>
      <c r="J190" s="9">
        <f t="shared" si="53"/>
        <v>36.766251175110881</v>
      </c>
      <c r="K190" s="9">
        <f t="shared" si="53"/>
        <v>42.018572771555348</v>
      </c>
      <c r="L190" s="9">
        <f t="shared" si="53"/>
        <v>47.270894367999773</v>
      </c>
      <c r="M190" s="9">
        <f t="shared" si="53"/>
        <v>52.523215964444155</v>
      </c>
      <c r="N190" s="9">
        <f t="shared" si="53"/>
        <v>52.523215964444155</v>
      </c>
      <c r="O190" s="9">
        <f t="shared" si="53"/>
        <v>52.523215964444155</v>
      </c>
      <c r="P190" s="9">
        <f t="shared" si="53"/>
        <v>52.523215964444155</v>
      </c>
      <c r="Q190" s="9">
        <f t="shared" si="53"/>
        <v>52.523215964444155</v>
      </c>
      <c r="R190" s="9">
        <f t="shared" si="53"/>
        <v>52.523215964444155</v>
      </c>
      <c r="S190" s="9">
        <f t="shared" si="53"/>
        <v>52.523215964444155</v>
      </c>
      <c r="T190" s="9">
        <f t="shared" si="53"/>
        <v>52.523215964444155</v>
      </c>
      <c r="U190" s="9">
        <f t="shared" si="53"/>
        <v>0</v>
      </c>
      <c r="V190" s="9">
        <f t="shared" si="53"/>
        <v>0</v>
      </c>
      <c r="W190" s="9">
        <f t="shared" si="53"/>
        <v>0</v>
      </c>
      <c r="X190" s="9">
        <f t="shared" si="53"/>
        <v>0</v>
      </c>
      <c r="Y190" s="9">
        <f t="shared" si="53"/>
        <v>0</v>
      </c>
      <c r="Z190" s="9">
        <f t="shared" si="53"/>
        <v>0</v>
      </c>
      <c r="AA190" s="9">
        <f t="shared" si="53"/>
        <v>0</v>
      </c>
      <c r="AB190" s="9">
        <f t="shared" si="53"/>
        <v>0</v>
      </c>
      <c r="AC190" s="9">
        <f t="shared" si="53"/>
        <v>0</v>
      </c>
      <c r="AD190" s="9">
        <f t="shared" si="53"/>
        <v>0</v>
      </c>
      <c r="AE190" s="9">
        <f t="shared" si="53"/>
        <v>0</v>
      </c>
      <c r="AF190" s="9">
        <f t="shared" si="53"/>
        <v>0</v>
      </c>
      <c r="AG190" s="9">
        <f t="shared" si="53"/>
        <v>0</v>
      </c>
      <c r="AH190" s="9">
        <f t="shared" si="53"/>
        <v>0</v>
      </c>
      <c r="AI190" s="9">
        <f t="shared" si="53"/>
        <v>0</v>
      </c>
      <c r="AJ190" s="9">
        <f t="shared" si="53"/>
        <v>0</v>
      </c>
      <c r="AK190" s="9">
        <f t="shared" si="53"/>
        <v>0</v>
      </c>
      <c r="AL190" s="9">
        <f t="shared" si="53"/>
        <v>0</v>
      </c>
      <c r="AM190" s="9">
        <f t="shared" si="53"/>
        <v>0</v>
      </c>
      <c r="AN190" s="9">
        <f t="shared" si="53"/>
        <v>0</v>
      </c>
      <c r="AO190" s="9">
        <f t="shared" si="53"/>
        <v>0</v>
      </c>
      <c r="AP190" s="9">
        <f t="shared" si="53"/>
        <v>0</v>
      </c>
      <c r="AQ190" s="9">
        <f t="shared" si="53"/>
        <v>0</v>
      </c>
      <c r="AR190" s="9">
        <f t="shared" si="53"/>
        <v>0</v>
      </c>
      <c r="AS190" s="9">
        <f t="shared" si="53"/>
        <v>0</v>
      </c>
      <c r="AT190" s="9">
        <f t="shared" si="53"/>
        <v>0</v>
      </c>
      <c r="AU190" s="9">
        <f t="shared" si="53"/>
        <v>0</v>
      </c>
      <c r="AV190" s="9">
        <f t="shared" si="53"/>
        <v>0</v>
      </c>
      <c r="AW190" s="9">
        <f t="shared" si="53"/>
        <v>0</v>
      </c>
      <c r="AX190" s="9">
        <f t="shared" si="53"/>
        <v>0</v>
      </c>
      <c r="AY190" s="9">
        <f t="shared" si="53"/>
        <v>0</v>
      </c>
    </row>
    <row r="191" spans="2:51" x14ac:dyDescent="0.25">
      <c r="B191" t="s">
        <v>17</v>
      </c>
      <c r="C191" s="17">
        <f t="shared" ref="C191:AY191" si="54">SUM(C187:C190)</f>
        <v>0</v>
      </c>
      <c r="D191" s="17">
        <f t="shared" si="54"/>
        <v>49.106375000000028</v>
      </c>
      <c r="E191" s="17">
        <f t="shared" si="54"/>
        <v>98.212749999999673</v>
      </c>
      <c r="F191" s="17">
        <f t="shared" si="54"/>
        <v>147.31912500000007</v>
      </c>
      <c r="G191" s="17">
        <f t="shared" si="54"/>
        <v>196.42550000000011</v>
      </c>
      <c r="H191" s="17">
        <f t="shared" si="54"/>
        <v>245.53187500000018</v>
      </c>
      <c r="I191" s="17">
        <f t="shared" si="54"/>
        <v>294.63824999999974</v>
      </c>
      <c r="J191" s="17">
        <f t="shared" si="54"/>
        <v>343.74462499999947</v>
      </c>
      <c r="K191" s="17">
        <f t="shared" si="54"/>
        <v>392.85099999999989</v>
      </c>
      <c r="L191" s="17">
        <f t="shared" si="54"/>
        <v>441.95737499999984</v>
      </c>
      <c r="M191" s="17">
        <f t="shared" si="54"/>
        <v>491.06374999999957</v>
      </c>
      <c r="N191" s="17">
        <f t="shared" si="54"/>
        <v>491.06374999999957</v>
      </c>
      <c r="O191" s="17">
        <f t="shared" si="54"/>
        <v>491.06374999999957</v>
      </c>
      <c r="P191" s="17">
        <f t="shared" si="54"/>
        <v>491.06374999999957</v>
      </c>
      <c r="Q191" s="17">
        <f t="shared" si="54"/>
        <v>491.06374999999957</v>
      </c>
      <c r="R191" s="17">
        <f t="shared" si="54"/>
        <v>491.06374999999957</v>
      </c>
      <c r="S191" s="17">
        <f t="shared" si="54"/>
        <v>491.06374999999957</v>
      </c>
      <c r="T191" s="17">
        <f t="shared" si="54"/>
        <v>491.06374999999957</v>
      </c>
      <c r="U191" s="17">
        <f t="shared" si="54"/>
        <v>0</v>
      </c>
      <c r="V191" s="17">
        <f t="shared" si="54"/>
        <v>0</v>
      </c>
      <c r="W191" s="17">
        <f t="shared" si="54"/>
        <v>0</v>
      </c>
      <c r="X191" s="17">
        <f t="shared" si="54"/>
        <v>0</v>
      </c>
      <c r="Y191" s="17">
        <f t="shared" si="54"/>
        <v>0</v>
      </c>
      <c r="Z191" s="17">
        <f t="shared" si="54"/>
        <v>0</v>
      </c>
      <c r="AA191" s="17">
        <f t="shared" si="54"/>
        <v>0</v>
      </c>
      <c r="AB191" s="17">
        <f t="shared" si="54"/>
        <v>0</v>
      </c>
      <c r="AC191" s="17">
        <f t="shared" si="54"/>
        <v>0</v>
      </c>
      <c r="AD191" s="17">
        <f t="shared" si="54"/>
        <v>0</v>
      </c>
      <c r="AE191" s="17">
        <f t="shared" si="54"/>
        <v>0</v>
      </c>
      <c r="AF191" s="17">
        <f t="shared" si="54"/>
        <v>0</v>
      </c>
      <c r="AG191" s="17">
        <f t="shared" si="54"/>
        <v>0</v>
      </c>
      <c r="AH191" s="17">
        <f t="shared" si="54"/>
        <v>0</v>
      </c>
      <c r="AI191" s="17">
        <f t="shared" si="54"/>
        <v>0</v>
      </c>
      <c r="AJ191" s="17">
        <f t="shared" si="54"/>
        <v>0</v>
      </c>
      <c r="AK191" s="17">
        <f t="shared" si="54"/>
        <v>0</v>
      </c>
      <c r="AL191" s="17">
        <f t="shared" si="54"/>
        <v>0</v>
      </c>
      <c r="AM191" s="17">
        <f t="shared" si="54"/>
        <v>0</v>
      </c>
      <c r="AN191" s="17">
        <f t="shared" si="54"/>
        <v>0</v>
      </c>
      <c r="AO191" s="17">
        <f t="shared" si="54"/>
        <v>0</v>
      </c>
      <c r="AP191" s="17">
        <f t="shared" si="54"/>
        <v>0</v>
      </c>
      <c r="AQ191" s="17">
        <f t="shared" si="54"/>
        <v>0</v>
      </c>
      <c r="AR191" s="17">
        <f t="shared" si="54"/>
        <v>0</v>
      </c>
      <c r="AS191" s="17">
        <f t="shared" si="54"/>
        <v>0</v>
      </c>
      <c r="AT191" s="17">
        <f t="shared" si="54"/>
        <v>0</v>
      </c>
      <c r="AU191" s="17">
        <f t="shared" si="54"/>
        <v>0</v>
      </c>
      <c r="AV191" s="17">
        <f t="shared" si="54"/>
        <v>0</v>
      </c>
      <c r="AW191" s="17">
        <f t="shared" si="54"/>
        <v>0</v>
      </c>
      <c r="AX191" s="17">
        <f t="shared" si="54"/>
        <v>0</v>
      </c>
      <c r="AY191" s="17">
        <f t="shared" si="54"/>
        <v>0</v>
      </c>
    </row>
    <row r="192" spans="2:51" x14ac:dyDescent="0.25"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2:51" x14ac:dyDescent="0.25">
      <c r="B193" t="s">
        <v>76</v>
      </c>
      <c r="C193">
        <v>0</v>
      </c>
      <c r="D193" s="17">
        <f>D191</f>
        <v>49.106375000000028</v>
      </c>
      <c r="E193" s="17">
        <f t="shared" ref="E193:AY193" si="55">D193+E191</f>
        <v>147.3191249999997</v>
      </c>
      <c r="F193" s="17">
        <f t="shared" si="55"/>
        <v>294.63824999999974</v>
      </c>
      <c r="G193" s="17">
        <f t="shared" si="55"/>
        <v>491.06374999999986</v>
      </c>
      <c r="H193" s="17">
        <f t="shared" si="55"/>
        <v>736.59562500000004</v>
      </c>
      <c r="I193" s="17">
        <f t="shared" si="55"/>
        <v>1031.2338749999999</v>
      </c>
      <c r="J193" s="17">
        <f t="shared" si="55"/>
        <v>1374.9784999999993</v>
      </c>
      <c r="K193" s="17">
        <f t="shared" si="55"/>
        <v>1767.8294999999991</v>
      </c>
      <c r="L193" s="17">
        <f t="shared" si="55"/>
        <v>2209.7868749999989</v>
      </c>
      <c r="M193" s="17">
        <f t="shared" si="55"/>
        <v>2700.8506249999982</v>
      </c>
      <c r="N193" s="17">
        <f t="shared" si="55"/>
        <v>3191.9143749999976</v>
      </c>
      <c r="O193" s="17">
        <f t="shared" si="55"/>
        <v>3682.9781249999969</v>
      </c>
      <c r="P193" s="17">
        <f t="shared" si="55"/>
        <v>4174.0418749999963</v>
      </c>
      <c r="Q193" s="17">
        <f t="shared" si="55"/>
        <v>4665.1056249999956</v>
      </c>
      <c r="R193" s="17">
        <f t="shared" si="55"/>
        <v>5156.1693749999949</v>
      </c>
      <c r="S193" s="17">
        <f t="shared" si="55"/>
        <v>5647.2331249999943</v>
      </c>
      <c r="T193" s="17">
        <f t="shared" si="55"/>
        <v>6138.2968749999936</v>
      </c>
      <c r="U193" s="17">
        <f t="shared" si="55"/>
        <v>6138.2968749999936</v>
      </c>
      <c r="V193" s="17">
        <f t="shared" si="55"/>
        <v>6138.2968749999936</v>
      </c>
      <c r="W193" s="17">
        <f t="shared" si="55"/>
        <v>6138.2968749999936</v>
      </c>
      <c r="X193" s="17">
        <f t="shared" si="55"/>
        <v>6138.2968749999936</v>
      </c>
      <c r="Y193" s="17">
        <f t="shared" si="55"/>
        <v>6138.2968749999936</v>
      </c>
      <c r="Z193" s="17">
        <f t="shared" si="55"/>
        <v>6138.2968749999936</v>
      </c>
      <c r="AA193" s="17">
        <f t="shared" si="55"/>
        <v>6138.2968749999936</v>
      </c>
      <c r="AB193" s="17">
        <f t="shared" si="55"/>
        <v>6138.2968749999936</v>
      </c>
      <c r="AC193" s="17">
        <f t="shared" si="55"/>
        <v>6138.2968749999936</v>
      </c>
      <c r="AD193" s="17">
        <f t="shared" si="55"/>
        <v>6138.2968749999936</v>
      </c>
      <c r="AE193" s="17">
        <f t="shared" si="55"/>
        <v>6138.2968749999936</v>
      </c>
      <c r="AF193" s="17">
        <f t="shared" si="55"/>
        <v>6138.2968749999936</v>
      </c>
      <c r="AG193" s="17">
        <f t="shared" si="55"/>
        <v>6138.2968749999936</v>
      </c>
      <c r="AH193" s="17">
        <f t="shared" si="55"/>
        <v>6138.2968749999936</v>
      </c>
      <c r="AI193" s="17">
        <f t="shared" si="55"/>
        <v>6138.2968749999936</v>
      </c>
      <c r="AJ193" s="17">
        <f t="shared" si="55"/>
        <v>6138.2968749999936</v>
      </c>
      <c r="AK193" s="17">
        <f t="shared" si="55"/>
        <v>6138.2968749999936</v>
      </c>
      <c r="AL193" s="17">
        <f t="shared" si="55"/>
        <v>6138.2968749999936</v>
      </c>
      <c r="AM193" s="17">
        <f t="shared" si="55"/>
        <v>6138.2968749999936</v>
      </c>
      <c r="AN193" s="17">
        <f t="shared" si="55"/>
        <v>6138.2968749999936</v>
      </c>
      <c r="AO193" s="17">
        <f t="shared" si="55"/>
        <v>6138.2968749999936</v>
      </c>
      <c r="AP193" s="17">
        <f t="shared" si="55"/>
        <v>6138.2968749999936</v>
      </c>
      <c r="AQ193" s="17">
        <f t="shared" si="55"/>
        <v>6138.2968749999936</v>
      </c>
      <c r="AR193" s="17">
        <f t="shared" si="55"/>
        <v>6138.2968749999936</v>
      </c>
      <c r="AS193" s="17">
        <f t="shared" si="55"/>
        <v>6138.2968749999936</v>
      </c>
      <c r="AT193" s="17">
        <f t="shared" si="55"/>
        <v>6138.2968749999936</v>
      </c>
      <c r="AU193" s="17">
        <f t="shared" si="55"/>
        <v>6138.2968749999936</v>
      </c>
      <c r="AV193" s="17">
        <f t="shared" si="55"/>
        <v>6138.2968749999936</v>
      </c>
      <c r="AW193" s="17">
        <f t="shared" si="55"/>
        <v>6138.2968749999936</v>
      </c>
      <c r="AX193" s="17">
        <f t="shared" si="55"/>
        <v>6138.2968749999936</v>
      </c>
      <c r="AY193" s="17">
        <f t="shared" si="55"/>
        <v>6138.2968749999936</v>
      </c>
    </row>
    <row r="194" spans="2:51" x14ac:dyDescent="0.25">
      <c r="B194" t="s">
        <v>77</v>
      </c>
      <c r="C194">
        <v>0</v>
      </c>
      <c r="D194" s="9">
        <f>D191*D$96</f>
        <v>49.106375000000028</v>
      </c>
      <c r="E194" s="9">
        <f t="shared" ref="E194:AY194" si="56">D194+E191*E$96</f>
        <v>145.15796424205351</v>
      </c>
      <c r="F194" s="9">
        <f t="shared" si="56"/>
        <v>286.06494112526207</v>
      </c>
      <c r="G194" s="9">
        <f t="shared" si="56"/>
        <v>469.80672027207038</v>
      </c>
      <c r="H194" s="9">
        <f t="shared" si="56"/>
        <v>694.42992216303412</v>
      </c>
      <c r="I194" s="9">
        <f t="shared" si="56"/>
        <v>958.04639381991046</v>
      </c>
      <c r="J194" s="9">
        <f t="shared" si="56"/>
        <v>1258.8312840559549</v>
      </c>
      <c r="K194" s="9">
        <f t="shared" si="56"/>
        <v>1595.0211718503467</v>
      </c>
      <c r="L194" s="9">
        <f t="shared" si="56"/>
        <v>1964.9122464407533</v>
      </c>
      <c r="M194" s="9">
        <f t="shared" si="56"/>
        <v>2366.8585377642048</v>
      </c>
      <c r="N194" s="9">
        <f t="shared" si="56"/>
        <v>2759.9600451710035</v>
      </c>
      <c r="O194" s="9">
        <f t="shared" si="56"/>
        <v>3144.4113971580928</v>
      </c>
      <c r="P194" s="9">
        <f t="shared" si="56"/>
        <v>3520.4029394437548</v>
      </c>
      <c r="Q194" s="9">
        <f t="shared" si="56"/>
        <v>3888.1208292096835</v>
      </c>
      <c r="R194" s="9">
        <f t="shared" si="56"/>
        <v>4247.747127269271</v>
      </c>
      <c r="S194" s="9">
        <f t="shared" si="56"/>
        <v>4599.4598882077435</v>
      </c>
      <c r="T194" s="9">
        <f t="shared" si="56"/>
        <v>4943.4332485387677</v>
      </c>
      <c r="U194" s="9">
        <f t="shared" si="56"/>
        <v>4943.4332485387677</v>
      </c>
      <c r="V194" s="9">
        <f t="shared" si="56"/>
        <v>4943.4332485387677</v>
      </c>
      <c r="W194" s="9">
        <f t="shared" si="56"/>
        <v>4943.4332485387677</v>
      </c>
      <c r="X194" s="9">
        <f t="shared" si="56"/>
        <v>4943.4332485387677</v>
      </c>
      <c r="Y194" s="9">
        <f t="shared" si="56"/>
        <v>4943.4332485387677</v>
      </c>
      <c r="Z194" s="9">
        <f t="shared" si="56"/>
        <v>4943.4332485387677</v>
      </c>
      <c r="AA194" s="9">
        <f t="shared" si="56"/>
        <v>4943.4332485387677</v>
      </c>
      <c r="AB194" s="9">
        <f t="shared" si="56"/>
        <v>4943.4332485387677</v>
      </c>
      <c r="AC194" s="9">
        <f t="shared" si="56"/>
        <v>4943.4332485387677</v>
      </c>
      <c r="AD194" s="9">
        <f t="shared" si="56"/>
        <v>4943.4332485387677</v>
      </c>
      <c r="AE194" s="9">
        <f t="shared" si="56"/>
        <v>4943.4332485387677</v>
      </c>
      <c r="AF194" s="9">
        <f t="shared" si="56"/>
        <v>4943.4332485387677</v>
      </c>
      <c r="AG194" s="9">
        <f t="shared" si="56"/>
        <v>4943.4332485387677</v>
      </c>
      <c r="AH194" s="9">
        <f t="shared" si="56"/>
        <v>4943.4332485387677</v>
      </c>
      <c r="AI194" s="9">
        <f t="shared" si="56"/>
        <v>4943.4332485387677</v>
      </c>
      <c r="AJ194" s="9">
        <f t="shared" si="56"/>
        <v>4943.4332485387677</v>
      </c>
      <c r="AK194" s="9">
        <f t="shared" si="56"/>
        <v>4943.4332485387677</v>
      </c>
      <c r="AL194" s="9">
        <f t="shared" si="56"/>
        <v>4943.4332485387677</v>
      </c>
      <c r="AM194" s="9">
        <f t="shared" si="56"/>
        <v>4943.4332485387677</v>
      </c>
      <c r="AN194" s="9">
        <f t="shared" si="56"/>
        <v>4943.4332485387677</v>
      </c>
      <c r="AO194" s="9">
        <f t="shared" si="56"/>
        <v>4943.4332485387677</v>
      </c>
      <c r="AP194" s="9">
        <f t="shared" si="56"/>
        <v>4943.4332485387677</v>
      </c>
      <c r="AQ194" s="9">
        <f t="shared" si="56"/>
        <v>4943.4332485387677</v>
      </c>
      <c r="AR194" s="9">
        <f t="shared" si="56"/>
        <v>4943.4332485387677</v>
      </c>
      <c r="AS194" s="9">
        <f t="shared" si="56"/>
        <v>4943.4332485387677</v>
      </c>
      <c r="AT194" s="9">
        <f t="shared" si="56"/>
        <v>4943.4332485387677</v>
      </c>
      <c r="AU194" s="9">
        <f t="shared" si="56"/>
        <v>4943.4332485387677</v>
      </c>
      <c r="AV194" s="9">
        <f t="shared" si="56"/>
        <v>4943.4332485387677</v>
      </c>
      <c r="AW194" s="9">
        <f t="shared" si="56"/>
        <v>4943.4332485387677</v>
      </c>
      <c r="AX194" s="9">
        <f t="shared" si="56"/>
        <v>4943.4332485387677</v>
      </c>
      <c r="AY194" s="9">
        <f t="shared" si="56"/>
        <v>4943.4332485387677</v>
      </c>
    </row>
    <row r="197" spans="2:51" x14ac:dyDescent="0.25">
      <c r="B197" t="s">
        <v>69</v>
      </c>
    </row>
    <row r="198" spans="2:51" x14ac:dyDescent="0.25">
      <c r="B198" t="s">
        <v>33</v>
      </c>
      <c r="C198" s="5">
        <f>C59/4</f>
        <v>757.87750000000005</v>
      </c>
      <c r="D198" s="9">
        <f t="shared" ref="D198:AY198" si="57">$C59/4+D187</f>
        <v>772.37309185826859</v>
      </c>
      <c r="E198" s="9">
        <f t="shared" si="57"/>
        <v>786.86868371653713</v>
      </c>
      <c r="F198" s="9">
        <f t="shared" si="57"/>
        <v>801.36427557480579</v>
      </c>
      <c r="G198" s="9">
        <f t="shared" si="57"/>
        <v>815.85986743307433</v>
      </c>
      <c r="H198" s="9">
        <f t="shared" si="57"/>
        <v>830.35545929134287</v>
      </c>
      <c r="I198" s="9">
        <f t="shared" si="57"/>
        <v>844.85105114961141</v>
      </c>
      <c r="J198" s="9">
        <f t="shared" si="57"/>
        <v>859.34664300787983</v>
      </c>
      <c r="K198" s="9">
        <f t="shared" si="57"/>
        <v>873.84223486614849</v>
      </c>
      <c r="L198" s="9">
        <f t="shared" si="57"/>
        <v>888.33782672441703</v>
      </c>
      <c r="M198" s="9">
        <f t="shared" si="57"/>
        <v>902.83341858268557</v>
      </c>
      <c r="N198" s="9">
        <f t="shared" si="57"/>
        <v>902.83341858268557</v>
      </c>
      <c r="O198" s="9">
        <f t="shared" si="57"/>
        <v>902.83341858268557</v>
      </c>
      <c r="P198" s="9">
        <f t="shared" si="57"/>
        <v>902.83341858268557</v>
      </c>
      <c r="Q198" s="9">
        <f t="shared" si="57"/>
        <v>902.83341858268557</v>
      </c>
      <c r="R198" s="9">
        <f t="shared" si="57"/>
        <v>902.83341858268557</v>
      </c>
      <c r="S198" s="9">
        <f t="shared" si="57"/>
        <v>902.83341858268557</v>
      </c>
      <c r="T198" s="9">
        <f t="shared" si="57"/>
        <v>902.83341858268557</v>
      </c>
      <c r="U198" s="9">
        <f t="shared" si="57"/>
        <v>757.87750000000005</v>
      </c>
      <c r="V198" s="9">
        <f t="shared" si="57"/>
        <v>757.87750000000005</v>
      </c>
      <c r="W198" s="9">
        <f t="shared" si="57"/>
        <v>757.87750000000005</v>
      </c>
      <c r="X198" s="9">
        <f t="shared" si="57"/>
        <v>757.87750000000005</v>
      </c>
      <c r="Y198" s="9">
        <f t="shared" si="57"/>
        <v>757.87750000000005</v>
      </c>
      <c r="Z198" s="9">
        <f t="shared" si="57"/>
        <v>757.87750000000005</v>
      </c>
      <c r="AA198" s="9">
        <f t="shared" si="57"/>
        <v>757.87750000000005</v>
      </c>
      <c r="AB198" s="9">
        <f t="shared" si="57"/>
        <v>757.87750000000005</v>
      </c>
      <c r="AC198" s="9">
        <f t="shared" si="57"/>
        <v>757.87750000000005</v>
      </c>
      <c r="AD198" s="9">
        <f t="shared" si="57"/>
        <v>757.87750000000005</v>
      </c>
      <c r="AE198" s="9">
        <f t="shared" si="57"/>
        <v>757.87750000000005</v>
      </c>
      <c r="AF198" s="9">
        <f t="shared" si="57"/>
        <v>757.87750000000005</v>
      </c>
      <c r="AG198" s="9">
        <f t="shared" si="57"/>
        <v>757.87750000000005</v>
      </c>
      <c r="AH198" s="9">
        <f t="shared" si="57"/>
        <v>757.87750000000005</v>
      </c>
      <c r="AI198" s="9">
        <f t="shared" si="57"/>
        <v>757.87750000000005</v>
      </c>
      <c r="AJ198" s="9">
        <f t="shared" si="57"/>
        <v>757.87750000000005</v>
      </c>
      <c r="AK198" s="9">
        <f t="shared" si="57"/>
        <v>757.87750000000005</v>
      </c>
      <c r="AL198" s="9">
        <f t="shared" si="57"/>
        <v>757.87750000000005</v>
      </c>
      <c r="AM198" s="9">
        <f t="shared" si="57"/>
        <v>757.87750000000005</v>
      </c>
      <c r="AN198" s="9">
        <f t="shared" si="57"/>
        <v>757.87750000000005</v>
      </c>
      <c r="AO198" s="9">
        <f t="shared" si="57"/>
        <v>757.87750000000005</v>
      </c>
      <c r="AP198" s="9">
        <f t="shared" si="57"/>
        <v>757.87750000000005</v>
      </c>
      <c r="AQ198" s="9">
        <f t="shared" si="57"/>
        <v>757.87750000000005</v>
      </c>
      <c r="AR198" s="9">
        <f t="shared" si="57"/>
        <v>757.87750000000005</v>
      </c>
      <c r="AS198" s="9">
        <f t="shared" si="57"/>
        <v>757.87750000000005</v>
      </c>
      <c r="AT198" s="9">
        <f t="shared" si="57"/>
        <v>757.87750000000005</v>
      </c>
      <c r="AU198" s="9">
        <f t="shared" si="57"/>
        <v>757.87750000000005</v>
      </c>
      <c r="AV198" s="9">
        <f t="shared" si="57"/>
        <v>757.87750000000005</v>
      </c>
      <c r="AW198" s="9">
        <f t="shared" si="57"/>
        <v>757.87750000000005</v>
      </c>
      <c r="AX198" s="9">
        <f t="shared" si="57"/>
        <v>757.87750000000005</v>
      </c>
      <c r="AY198" s="9">
        <f t="shared" si="57"/>
        <v>757.87750000000005</v>
      </c>
    </row>
    <row r="199" spans="2:51" x14ac:dyDescent="0.25">
      <c r="B199" t="s">
        <v>55</v>
      </c>
      <c r="C199" s="5">
        <f>C60/4</f>
        <v>806.23249999999996</v>
      </c>
      <c r="D199" s="9">
        <f t="shared" ref="D199:AY199" si="58">$C60/4+D188</f>
        <v>829.36318522855902</v>
      </c>
      <c r="E199" s="9">
        <f t="shared" si="58"/>
        <v>852.49387045711785</v>
      </c>
      <c r="F199" s="9">
        <f t="shared" si="58"/>
        <v>875.62455568567714</v>
      </c>
      <c r="G199" s="9">
        <f t="shared" si="58"/>
        <v>898.7552409142362</v>
      </c>
      <c r="H199" s="9">
        <f t="shared" si="58"/>
        <v>921.88592614279526</v>
      </c>
      <c r="I199" s="9">
        <f t="shared" si="58"/>
        <v>945.0166113713542</v>
      </c>
      <c r="J199" s="9">
        <f t="shared" si="58"/>
        <v>968.14729659991303</v>
      </c>
      <c r="K199" s="9">
        <f t="shared" si="58"/>
        <v>991.27798182847232</v>
      </c>
      <c r="L199" s="9">
        <f t="shared" si="58"/>
        <v>1014.4086670570314</v>
      </c>
      <c r="M199" s="9">
        <f t="shared" si="58"/>
        <v>1037.5393522855902</v>
      </c>
      <c r="N199" s="9">
        <f t="shared" si="58"/>
        <v>1037.5393522855902</v>
      </c>
      <c r="O199" s="9">
        <f t="shared" si="58"/>
        <v>1037.5393522855902</v>
      </c>
      <c r="P199" s="9">
        <f t="shared" si="58"/>
        <v>1037.5393522855902</v>
      </c>
      <c r="Q199" s="9">
        <f t="shared" si="58"/>
        <v>1037.5393522855902</v>
      </c>
      <c r="R199" s="9">
        <f t="shared" si="58"/>
        <v>1037.5393522855902</v>
      </c>
      <c r="S199" s="9">
        <f t="shared" si="58"/>
        <v>1037.5393522855902</v>
      </c>
      <c r="T199" s="9">
        <f t="shared" si="58"/>
        <v>1037.5393522855902</v>
      </c>
      <c r="U199" s="9">
        <f t="shared" si="58"/>
        <v>806.23249999999996</v>
      </c>
      <c r="V199" s="9">
        <f t="shared" si="58"/>
        <v>806.23249999999996</v>
      </c>
      <c r="W199" s="9">
        <f t="shared" si="58"/>
        <v>806.23249999999996</v>
      </c>
      <c r="X199" s="9">
        <f t="shared" si="58"/>
        <v>806.23249999999996</v>
      </c>
      <c r="Y199" s="9">
        <f t="shared" si="58"/>
        <v>806.23249999999996</v>
      </c>
      <c r="Z199" s="9">
        <f t="shared" si="58"/>
        <v>806.23249999999996</v>
      </c>
      <c r="AA199" s="9">
        <f t="shared" si="58"/>
        <v>806.23249999999996</v>
      </c>
      <c r="AB199" s="9">
        <f t="shared" si="58"/>
        <v>806.23249999999996</v>
      </c>
      <c r="AC199" s="9">
        <f t="shared" si="58"/>
        <v>806.23249999999996</v>
      </c>
      <c r="AD199" s="9">
        <f t="shared" si="58"/>
        <v>806.23249999999996</v>
      </c>
      <c r="AE199" s="9">
        <f t="shared" si="58"/>
        <v>806.23249999999996</v>
      </c>
      <c r="AF199" s="9">
        <f t="shared" si="58"/>
        <v>806.23249999999996</v>
      </c>
      <c r="AG199" s="9">
        <f t="shared" si="58"/>
        <v>806.23249999999996</v>
      </c>
      <c r="AH199" s="9">
        <f t="shared" si="58"/>
        <v>806.23249999999996</v>
      </c>
      <c r="AI199" s="9">
        <f t="shared" si="58"/>
        <v>806.23249999999996</v>
      </c>
      <c r="AJ199" s="9">
        <f t="shared" si="58"/>
        <v>806.23249999999996</v>
      </c>
      <c r="AK199" s="9">
        <f t="shared" si="58"/>
        <v>806.23249999999996</v>
      </c>
      <c r="AL199" s="9">
        <f t="shared" si="58"/>
        <v>806.23249999999996</v>
      </c>
      <c r="AM199" s="9">
        <f t="shared" si="58"/>
        <v>806.23249999999996</v>
      </c>
      <c r="AN199" s="9">
        <f t="shared" si="58"/>
        <v>806.23249999999996</v>
      </c>
      <c r="AO199" s="9">
        <f t="shared" si="58"/>
        <v>806.23249999999996</v>
      </c>
      <c r="AP199" s="9">
        <f t="shared" si="58"/>
        <v>806.23249999999996</v>
      </c>
      <c r="AQ199" s="9">
        <f t="shared" si="58"/>
        <v>806.23249999999996</v>
      </c>
      <c r="AR199" s="9">
        <f t="shared" si="58"/>
        <v>806.23249999999996</v>
      </c>
      <c r="AS199" s="9">
        <f t="shared" si="58"/>
        <v>806.23249999999996</v>
      </c>
      <c r="AT199" s="9">
        <f t="shared" si="58"/>
        <v>806.23249999999996</v>
      </c>
      <c r="AU199" s="9">
        <f t="shared" si="58"/>
        <v>806.23249999999996</v>
      </c>
      <c r="AV199" s="9">
        <f t="shared" si="58"/>
        <v>806.23249999999996</v>
      </c>
      <c r="AW199" s="9">
        <f t="shared" si="58"/>
        <v>806.23249999999996</v>
      </c>
      <c r="AX199" s="9">
        <f t="shared" si="58"/>
        <v>806.23249999999996</v>
      </c>
      <c r="AY199" s="9">
        <f t="shared" si="58"/>
        <v>806.23249999999996</v>
      </c>
    </row>
    <row r="200" spans="2:51" x14ac:dyDescent="0.25">
      <c r="B200" t="s">
        <v>56</v>
      </c>
      <c r="C200" s="5">
        <f>C61/4</f>
        <v>217.07249999999999</v>
      </c>
      <c r="D200" s="9">
        <f t="shared" ref="D200:AY200" si="59">$C61/4+D189</f>
        <v>223.30027631672797</v>
      </c>
      <c r="E200" s="9">
        <f t="shared" si="59"/>
        <v>229.5280526334559</v>
      </c>
      <c r="F200" s="9">
        <f t="shared" si="59"/>
        <v>235.75582895018391</v>
      </c>
      <c r="G200" s="9">
        <f t="shared" si="59"/>
        <v>241.98360526691189</v>
      </c>
      <c r="H200" s="9">
        <f t="shared" si="59"/>
        <v>248.21138158363988</v>
      </c>
      <c r="I200" s="9">
        <f t="shared" si="59"/>
        <v>254.43915790036777</v>
      </c>
      <c r="J200" s="9">
        <f t="shared" si="59"/>
        <v>260.66693421709573</v>
      </c>
      <c r="K200" s="9">
        <f t="shared" si="59"/>
        <v>266.89471053382374</v>
      </c>
      <c r="L200" s="9">
        <f t="shared" si="59"/>
        <v>273.1224868505517</v>
      </c>
      <c r="M200" s="9">
        <f t="shared" si="59"/>
        <v>279.35026316727965</v>
      </c>
      <c r="N200" s="9">
        <f t="shared" si="59"/>
        <v>279.35026316727965</v>
      </c>
      <c r="O200" s="9">
        <f t="shared" si="59"/>
        <v>279.35026316727965</v>
      </c>
      <c r="P200" s="9">
        <f t="shared" si="59"/>
        <v>279.35026316727965</v>
      </c>
      <c r="Q200" s="9">
        <f t="shared" si="59"/>
        <v>279.35026316727965</v>
      </c>
      <c r="R200" s="9">
        <f t="shared" si="59"/>
        <v>279.35026316727965</v>
      </c>
      <c r="S200" s="9">
        <f t="shared" si="59"/>
        <v>279.35026316727965</v>
      </c>
      <c r="T200" s="9">
        <f t="shared" si="59"/>
        <v>279.35026316727965</v>
      </c>
      <c r="U200" s="9">
        <f t="shared" si="59"/>
        <v>217.07249999999999</v>
      </c>
      <c r="V200" s="9">
        <f t="shared" si="59"/>
        <v>217.07249999999999</v>
      </c>
      <c r="W200" s="9">
        <f t="shared" si="59"/>
        <v>217.07249999999999</v>
      </c>
      <c r="X200" s="9">
        <f t="shared" si="59"/>
        <v>217.07249999999999</v>
      </c>
      <c r="Y200" s="9">
        <f t="shared" si="59"/>
        <v>217.07249999999999</v>
      </c>
      <c r="Z200" s="9">
        <f t="shared" si="59"/>
        <v>217.07249999999999</v>
      </c>
      <c r="AA200" s="9">
        <f t="shared" si="59"/>
        <v>217.07249999999999</v>
      </c>
      <c r="AB200" s="9">
        <f t="shared" si="59"/>
        <v>217.07249999999999</v>
      </c>
      <c r="AC200" s="9">
        <f t="shared" si="59"/>
        <v>217.07249999999999</v>
      </c>
      <c r="AD200" s="9">
        <f t="shared" si="59"/>
        <v>217.07249999999999</v>
      </c>
      <c r="AE200" s="9">
        <f t="shared" si="59"/>
        <v>217.07249999999999</v>
      </c>
      <c r="AF200" s="9">
        <f t="shared" si="59"/>
        <v>217.07249999999999</v>
      </c>
      <c r="AG200" s="9">
        <f t="shared" si="59"/>
        <v>217.07249999999999</v>
      </c>
      <c r="AH200" s="9">
        <f t="shared" si="59"/>
        <v>217.07249999999999</v>
      </c>
      <c r="AI200" s="9">
        <f t="shared" si="59"/>
        <v>217.07249999999999</v>
      </c>
      <c r="AJ200" s="9">
        <f t="shared" si="59"/>
        <v>217.07249999999999</v>
      </c>
      <c r="AK200" s="9">
        <f t="shared" si="59"/>
        <v>217.07249999999999</v>
      </c>
      <c r="AL200" s="9">
        <f t="shared" si="59"/>
        <v>217.07249999999999</v>
      </c>
      <c r="AM200" s="9">
        <f t="shared" si="59"/>
        <v>217.07249999999999</v>
      </c>
      <c r="AN200" s="9">
        <f t="shared" si="59"/>
        <v>217.07249999999999</v>
      </c>
      <c r="AO200" s="9">
        <f t="shared" si="59"/>
        <v>217.07249999999999</v>
      </c>
      <c r="AP200" s="9">
        <f t="shared" si="59"/>
        <v>217.07249999999999</v>
      </c>
      <c r="AQ200" s="9">
        <f t="shared" si="59"/>
        <v>217.07249999999999</v>
      </c>
      <c r="AR200" s="9">
        <f t="shared" si="59"/>
        <v>217.07249999999999</v>
      </c>
      <c r="AS200" s="9">
        <f t="shared" si="59"/>
        <v>217.07249999999999</v>
      </c>
      <c r="AT200" s="9">
        <f t="shared" si="59"/>
        <v>217.07249999999999</v>
      </c>
      <c r="AU200" s="9">
        <f t="shared" si="59"/>
        <v>217.07249999999999</v>
      </c>
      <c r="AV200" s="9">
        <f t="shared" si="59"/>
        <v>217.07249999999999</v>
      </c>
      <c r="AW200" s="9">
        <f t="shared" si="59"/>
        <v>217.07249999999999</v>
      </c>
      <c r="AX200" s="9">
        <f t="shared" si="59"/>
        <v>217.07249999999999</v>
      </c>
      <c r="AY200" s="9">
        <f t="shared" si="59"/>
        <v>217.07249999999999</v>
      </c>
    </row>
    <row r="201" spans="2:51" x14ac:dyDescent="0.25">
      <c r="B201" t="s">
        <v>57</v>
      </c>
      <c r="C201" s="5">
        <f>C62/4</f>
        <v>183.07249999999999</v>
      </c>
      <c r="D201" s="9">
        <f t="shared" ref="D201:AY201" si="60">$C62/4+D190</f>
        <v>188.32482159644442</v>
      </c>
      <c r="E201" s="9">
        <f t="shared" si="60"/>
        <v>193.5771431928888</v>
      </c>
      <c r="F201" s="9">
        <f t="shared" si="60"/>
        <v>198.82946478933326</v>
      </c>
      <c r="G201" s="9">
        <f t="shared" si="60"/>
        <v>204.08178638577769</v>
      </c>
      <c r="H201" s="9">
        <f t="shared" si="60"/>
        <v>209.33410798222212</v>
      </c>
      <c r="I201" s="9">
        <f t="shared" si="60"/>
        <v>214.5864295786665</v>
      </c>
      <c r="J201" s="9">
        <f t="shared" si="60"/>
        <v>219.83875117511087</v>
      </c>
      <c r="K201" s="9">
        <f t="shared" si="60"/>
        <v>225.09107277155533</v>
      </c>
      <c r="L201" s="9">
        <f t="shared" si="60"/>
        <v>230.34339436799976</v>
      </c>
      <c r="M201" s="9">
        <f t="shared" si="60"/>
        <v>235.59571596444414</v>
      </c>
      <c r="N201" s="9">
        <f t="shared" si="60"/>
        <v>235.59571596444414</v>
      </c>
      <c r="O201" s="9">
        <f t="shared" si="60"/>
        <v>235.59571596444414</v>
      </c>
      <c r="P201" s="9">
        <f t="shared" si="60"/>
        <v>235.59571596444414</v>
      </c>
      <c r="Q201" s="9">
        <f t="shared" si="60"/>
        <v>235.59571596444414</v>
      </c>
      <c r="R201" s="9">
        <f t="shared" si="60"/>
        <v>235.59571596444414</v>
      </c>
      <c r="S201" s="9">
        <f t="shared" si="60"/>
        <v>235.59571596444414</v>
      </c>
      <c r="T201" s="9">
        <f t="shared" si="60"/>
        <v>235.59571596444414</v>
      </c>
      <c r="U201" s="9">
        <f t="shared" si="60"/>
        <v>183.07249999999999</v>
      </c>
      <c r="V201" s="9">
        <f t="shared" si="60"/>
        <v>183.07249999999999</v>
      </c>
      <c r="W201" s="9">
        <f t="shared" si="60"/>
        <v>183.07249999999999</v>
      </c>
      <c r="X201" s="9">
        <f t="shared" si="60"/>
        <v>183.07249999999999</v>
      </c>
      <c r="Y201" s="9">
        <f t="shared" si="60"/>
        <v>183.07249999999999</v>
      </c>
      <c r="Z201" s="9">
        <f t="shared" si="60"/>
        <v>183.07249999999999</v>
      </c>
      <c r="AA201" s="9">
        <f t="shared" si="60"/>
        <v>183.07249999999999</v>
      </c>
      <c r="AB201" s="9">
        <f t="shared" si="60"/>
        <v>183.07249999999999</v>
      </c>
      <c r="AC201" s="9">
        <f t="shared" si="60"/>
        <v>183.07249999999999</v>
      </c>
      <c r="AD201" s="9">
        <f t="shared" si="60"/>
        <v>183.07249999999999</v>
      </c>
      <c r="AE201" s="9">
        <f t="shared" si="60"/>
        <v>183.07249999999999</v>
      </c>
      <c r="AF201" s="9">
        <f t="shared" si="60"/>
        <v>183.07249999999999</v>
      </c>
      <c r="AG201" s="9">
        <f t="shared" si="60"/>
        <v>183.07249999999999</v>
      </c>
      <c r="AH201" s="9">
        <f t="shared" si="60"/>
        <v>183.07249999999999</v>
      </c>
      <c r="AI201" s="9">
        <f t="shared" si="60"/>
        <v>183.07249999999999</v>
      </c>
      <c r="AJ201" s="9">
        <f t="shared" si="60"/>
        <v>183.07249999999999</v>
      </c>
      <c r="AK201" s="9">
        <f t="shared" si="60"/>
        <v>183.07249999999999</v>
      </c>
      <c r="AL201" s="9">
        <f t="shared" si="60"/>
        <v>183.07249999999999</v>
      </c>
      <c r="AM201" s="9">
        <f t="shared" si="60"/>
        <v>183.07249999999999</v>
      </c>
      <c r="AN201" s="9">
        <f t="shared" si="60"/>
        <v>183.07249999999999</v>
      </c>
      <c r="AO201" s="9">
        <f t="shared" si="60"/>
        <v>183.07249999999999</v>
      </c>
      <c r="AP201" s="9">
        <f t="shared" si="60"/>
        <v>183.07249999999999</v>
      </c>
      <c r="AQ201" s="9">
        <f t="shared" si="60"/>
        <v>183.07249999999999</v>
      </c>
      <c r="AR201" s="9">
        <f t="shared" si="60"/>
        <v>183.07249999999999</v>
      </c>
      <c r="AS201" s="9">
        <f t="shared" si="60"/>
        <v>183.07249999999999</v>
      </c>
      <c r="AT201" s="9">
        <f t="shared" si="60"/>
        <v>183.07249999999999</v>
      </c>
      <c r="AU201" s="9">
        <f t="shared" si="60"/>
        <v>183.07249999999999</v>
      </c>
      <c r="AV201" s="9">
        <f t="shared" si="60"/>
        <v>183.07249999999999</v>
      </c>
      <c r="AW201" s="9">
        <f t="shared" si="60"/>
        <v>183.07249999999999</v>
      </c>
      <c r="AX201" s="9">
        <f t="shared" si="60"/>
        <v>183.07249999999999</v>
      </c>
      <c r="AY201" s="9">
        <f t="shared" si="60"/>
        <v>183.07249999999999</v>
      </c>
    </row>
    <row r="202" spans="2:51" x14ac:dyDescent="0.25">
      <c r="B202" t="s">
        <v>17</v>
      </c>
      <c r="C202" s="9">
        <f t="shared" ref="C202:AY202" si="61">SUM(C198:C201)</f>
        <v>1964.2550000000001</v>
      </c>
      <c r="D202" s="9">
        <f t="shared" si="61"/>
        <v>2013.3613750000002</v>
      </c>
      <c r="E202" s="9">
        <f t="shared" si="61"/>
        <v>2062.4677499999998</v>
      </c>
      <c r="F202" s="9">
        <f t="shared" si="61"/>
        <v>2111.5741250000001</v>
      </c>
      <c r="G202" s="9">
        <f t="shared" si="61"/>
        <v>2160.6804999999999</v>
      </c>
      <c r="H202" s="9">
        <f t="shared" si="61"/>
        <v>2209.7868749999998</v>
      </c>
      <c r="I202" s="9">
        <f t="shared" si="61"/>
        <v>2258.8932499999996</v>
      </c>
      <c r="J202" s="9">
        <f t="shared" si="61"/>
        <v>2307.9996249999995</v>
      </c>
      <c r="K202" s="9">
        <f t="shared" si="61"/>
        <v>2357.1060000000002</v>
      </c>
      <c r="L202" s="9">
        <f t="shared" si="61"/>
        <v>2406.2123749999996</v>
      </c>
      <c r="M202" s="9">
        <f t="shared" si="61"/>
        <v>2455.3187499999995</v>
      </c>
      <c r="N202" s="9">
        <f t="shared" si="61"/>
        <v>2455.3187499999995</v>
      </c>
      <c r="O202" s="9">
        <f t="shared" si="61"/>
        <v>2455.3187499999995</v>
      </c>
      <c r="P202" s="9">
        <f t="shared" si="61"/>
        <v>2455.3187499999995</v>
      </c>
      <c r="Q202" s="9">
        <f t="shared" si="61"/>
        <v>2455.3187499999995</v>
      </c>
      <c r="R202" s="9">
        <f t="shared" si="61"/>
        <v>2455.3187499999995</v>
      </c>
      <c r="S202" s="9">
        <f t="shared" si="61"/>
        <v>2455.3187499999995</v>
      </c>
      <c r="T202" s="9">
        <f t="shared" si="61"/>
        <v>2455.3187499999995</v>
      </c>
      <c r="U202" s="9">
        <f t="shared" si="61"/>
        <v>1964.2550000000001</v>
      </c>
      <c r="V202" s="9">
        <f t="shared" si="61"/>
        <v>1964.2550000000001</v>
      </c>
      <c r="W202" s="9">
        <f t="shared" si="61"/>
        <v>1964.2550000000001</v>
      </c>
      <c r="X202" s="9">
        <f t="shared" si="61"/>
        <v>1964.2550000000001</v>
      </c>
      <c r="Y202" s="9">
        <f t="shared" si="61"/>
        <v>1964.2550000000001</v>
      </c>
      <c r="Z202" s="9">
        <f t="shared" si="61"/>
        <v>1964.2550000000001</v>
      </c>
      <c r="AA202" s="9">
        <f t="shared" si="61"/>
        <v>1964.2550000000001</v>
      </c>
      <c r="AB202" s="9">
        <f t="shared" si="61"/>
        <v>1964.2550000000001</v>
      </c>
      <c r="AC202" s="9">
        <f t="shared" si="61"/>
        <v>1964.2550000000001</v>
      </c>
      <c r="AD202" s="9">
        <f t="shared" si="61"/>
        <v>1964.2550000000001</v>
      </c>
      <c r="AE202" s="9">
        <f t="shared" si="61"/>
        <v>1964.2550000000001</v>
      </c>
      <c r="AF202" s="9">
        <f t="shared" si="61"/>
        <v>1964.2550000000001</v>
      </c>
      <c r="AG202" s="9">
        <f t="shared" si="61"/>
        <v>1964.2550000000001</v>
      </c>
      <c r="AH202" s="9">
        <f t="shared" si="61"/>
        <v>1964.2550000000001</v>
      </c>
      <c r="AI202" s="9">
        <f t="shared" si="61"/>
        <v>1964.2550000000001</v>
      </c>
      <c r="AJ202" s="9">
        <f t="shared" si="61"/>
        <v>1964.2550000000001</v>
      </c>
      <c r="AK202" s="9">
        <f t="shared" si="61"/>
        <v>1964.2550000000001</v>
      </c>
      <c r="AL202" s="9">
        <f t="shared" si="61"/>
        <v>1964.2550000000001</v>
      </c>
      <c r="AM202" s="9">
        <f t="shared" si="61"/>
        <v>1964.2550000000001</v>
      </c>
      <c r="AN202" s="9">
        <f t="shared" si="61"/>
        <v>1964.2550000000001</v>
      </c>
      <c r="AO202" s="9">
        <f t="shared" si="61"/>
        <v>1964.2550000000001</v>
      </c>
      <c r="AP202" s="9">
        <f t="shared" si="61"/>
        <v>1964.2550000000001</v>
      </c>
      <c r="AQ202" s="9">
        <f t="shared" si="61"/>
        <v>1964.2550000000001</v>
      </c>
      <c r="AR202" s="9">
        <f t="shared" si="61"/>
        <v>1964.2550000000001</v>
      </c>
      <c r="AS202" s="9">
        <f t="shared" si="61"/>
        <v>1964.2550000000001</v>
      </c>
      <c r="AT202" s="9">
        <f t="shared" si="61"/>
        <v>1964.2550000000001</v>
      </c>
      <c r="AU202" s="9">
        <f t="shared" si="61"/>
        <v>1964.2550000000001</v>
      </c>
      <c r="AV202" s="9">
        <f t="shared" si="61"/>
        <v>1964.2550000000001</v>
      </c>
      <c r="AW202" s="9">
        <f t="shared" si="61"/>
        <v>1964.2550000000001</v>
      </c>
      <c r="AX202" s="9">
        <f t="shared" si="61"/>
        <v>1964.2550000000001</v>
      </c>
      <c r="AY202" s="9">
        <f t="shared" si="61"/>
        <v>1964.2550000000001</v>
      </c>
    </row>
    <row r="203" spans="2:51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2:51" x14ac:dyDescent="0.25">
      <c r="B204" t="s">
        <v>105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2:51" x14ac:dyDescent="0.25">
      <c r="B205" t="s">
        <v>33</v>
      </c>
      <c r="C205" s="6">
        <f>C72</f>
        <v>12.449221797872777</v>
      </c>
      <c r="D205" s="24">
        <f t="shared" ref="D205:AY205" si="62">D198/($C40/4)*100</f>
        <v>12.687332624668695</v>
      </c>
      <c r="E205" s="24">
        <f t="shared" si="62"/>
        <v>12.925443451464616</v>
      </c>
      <c r="F205" s="24">
        <f t="shared" si="62"/>
        <v>13.163554278260536</v>
      </c>
      <c r="G205" s="24">
        <f t="shared" si="62"/>
        <v>13.401665105056454</v>
      </c>
      <c r="H205" s="24">
        <f t="shared" si="62"/>
        <v>13.639775931852375</v>
      </c>
      <c r="I205" s="24">
        <f t="shared" si="62"/>
        <v>13.877886758648291</v>
      </c>
      <c r="J205" s="24">
        <f t="shared" si="62"/>
        <v>14.115997585444209</v>
      </c>
      <c r="K205" s="24">
        <f t="shared" si="62"/>
        <v>14.35410841224013</v>
      </c>
      <c r="L205" s="24">
        <f t="shared" si="62"/>
        <v>14.592219239036048</v>
      </c>
      <c r="M205" s="24">
        <f t="shared" si="62"/>
        <v>14.830330065831967</v>
      </c>
      <c r="N205" s="24">
        <f t="shared" si="62"/>
        <v>14.830330065831967</v>
      </c>
      <c r="O205" s="24">
        <f t="shared" si="62"/>
        <v>14.830330065831967</v>
      </c>
      <c r="P205" s="24">
        <f t="shared" si="62"/>
        <v>14.830330065831967</v>
      </c>
      <c r="Q205" s="24">
        <f t="shared" si="62"/>
        <v>14.830330065831967</v>
      </c>
      <c r="R205" s="24">
        <f t="shared" si="62"/>
        <v>14.830330065831967</v>
      </c>
      <c r="S205" s="24">
        <f t="shared" si="62"/>
        <v>14.830330065831967</v>
      </c>
      <c r="T205" s="24">
        <f t="shared" si="62"/>
        <v>14.830330065831967</v>
      </c>
      <c r="U205" s="24">
        <f t="shared" si="62"/>
        <v>12.449221797872777</v>
      </c>
      <c r="V205" s="24">
        <f t="shared" si="62"/>
        <v>12.449221797872777</v>
      </c>
      <c r="W205" s="24">
        <f t="shared" si="62"/>
        <v>12.449221797872777</v>
      </c>
      <c r="X205" s="24">
        <f t="shared" si="62"/>
        <v>12.449221797872777</v>
      </c>
      <c r="Y205" s="24">
        <f t="shared" si="62"/>
        <v>12.449221797872777</v>
      </c>
      <c r="Z205" s="24">
        <f t="shared" si="62"/>
        <v>12.449221797872777</v>
      </c>
      <c r="AA205" s="24">
        <f t="shared" si="62"/>
        <v>12.449221797872777</v>
      </c>
      <c r="AB205" s="24">
        <f t="shared" si="62"/>
        <v>12.449221797872777</v>
      </c>
      <c r="AC205" s="24">
        <f t="shared" si="62"/>
        <v>12.449221797872777</v>
      </c>
      <c r="AD205" s="24">
        <f t="shared" si="62"/>
        <v>12.449221797872777</v>
      </c>
      <c r="AE205" s="24">
        <f t="shared" si="62"/>
        <v>12.449221797872777</v>
      </c>
      <c r="AF205" s="24">
        <f t="shared" si="62"/>
        <v>12.449221797872777</v>
      </c>
      <c r="AG205" s="24">
        <f t="shared" si="62"/>
        <v>12.449221797872777</v>
      </c>
      <c r="AH205" s="24">
        <f t="shared" si="62"/>
        <v>12.449221797872777</v>
      </c>
      <c r="AI205" s="24">
        <f t="shared" si="62"/>
        <v>12.449221797872777</v>
      </c>
      <c r="AJ205" s="24">
        <f t="shared" si="62"/>
        <v>12.449221797872777</v>
      </c>
      <c r="AK205" s="24">
        <f t="shared" si="62"/>
        <v>12.449221797872777</v>
      </c>
      <c r="AL205" s="24">
        <f t="shared" si="62"/>
        <v>12.449221797872777</v>
      </c>
      <c r="AM205" s="24">
        <f t="shared" si="62"/>
        <v>12.449221797872777</v>
      </c>
      <c r="AN205" s="24">
        <f t="shared" si="62"/>
        <v>12.449221797872777</v>
      </c>
      <c r="AO205" s="24">
        <f t="shared" si="62"/>
        <v>12.449221797872777</v>
      </c>
      <c r="AP205" s="24">
        <f t="shared" si="62"/>
        <v>12.449221797872777</v>
      </c>
      <c r="AQ205" s="24">
        <f t="shared" si="62"/>
        <v>12.449221797872777</v>
      </c>
      <c r="AR205" s="24">
        <f t="shared" si="62"/>
        <v>12.449221797872777</v>
      </c>
      <c r="AS205" s="24">
        <f t="shared" si="62"/>
        <v>12.449221797872777</v>
      </c>
      <c r="AT205" s="24">
        <f t="shared" si="62"/>
        <v>12.449221797872777</v>
      </c>
      <c r="AU205" s="24">
        <f t="shared" si="62"/>
        <v>12.449221797872777</v>
      </c>
      <c r="AV205" s="24">
        <f t="shared" si="62"/>
        <v>12.449221797872777</v>
      </c>
      <c r="AW205" s="24">
        <f t="shared" si="62"/>
        <v>12.449221797872777</v>
      </c>
      <c r="AX205" s="24">
        <f t="shared" si="62"/>
        <v>12.449221797872777</v>
      </c>
      <c r="AY205" s="24">
        <f t="shared" si="62"/>
        <v>12.449221797872777</v>
      </c>
    </row>
    <row r="206" spans="2:51" x14ac:dyDescent="0.25">
      <c r="B206" t="s">
        <v>55</v>
      </c>
      <c r="C206" s="6">
        <f>C73</f>
        <v>9.745051823648506</v>
      </c>
      <c r="D206" s="24">
        <f t="shared" ref="D206:AY206" si="63">D199/($C41/4)*100</f>
        <v>10.024635847201028</v>
      </c>
      <c r="E206" s="24">
        <f t="shared" si="63"/>
        <v>10.304219870753547</v>
      </c>
      <c r="F206" s="24">
        <f t="shared" si="63"/>
        <v>10.583803894306072</v>
      </c>
      <c r="G206" s="24">
        <f t="shared" si="63"/>
        <v>10.863387917858596</v>
      </c>
      <c r="H206" s="24">
        <f t="shared" si="63"/>
        <v>11.142971941411117</v>
      </c>
      <c r="I206" s="24">
        <f t="shared" si="63"/>
        <v>11.422555964963637</v>
      </c>
      <c r="J206" s="24">
        <f t="shared" si="63"/>
        <v>11.702139988516159</v>
      </c>
      <c r="K206" s="24">
        <f t="shared" si="63"/>
        <v>11.981724012068682</v>
      </c>
      <c r="L206" s="24">
        <f t="shared" si="63"/>
        <v>12.261308035621205</v>
      </c>
      <c r="M206" s="24">
        <f t="shared" si="63"/>
        <v>12.540892059173725</v>
      </c>
      <c r="N206" s="24">
        <f t="shared" si="63"/>
        <v>12.540892059173725</v>
      </c>
      <c r="O206" s="24">
        <f t="shared" si="63"/>
        <v>12.540892059173725</v>
      </c>
      <c r="P206" s="24">
        <f t="shared" si="63"/>
        <v>12.540892059173725</v>
      </c>
      <c r="Q206" s="24">
        <f t="shared" si="63"/>
        <v>12.540892059173725</v>
      </c>
      <c r="R206" s="24">
        <f t="shared" si="63"/>
        <v>12.540892059173725</v>
      </c>
      <c r="S206" s="24">
        <f t="shared" si="63"/>
        <v>12.540892059173725</v>
      </c>
      <c r="T206" s="24">
        <f t="shared" si="63"/>
        <v>12.540892059173725</v>
      </c>
      <c r="U206" s="24">
        <f t="shared" si="63"/>
        <v>9.745051823648506</v>
      </c>
      <c r="V206" s="24">
        <f t="shared" si="63"/>
        <v>9.745051823648506</v>
      </c>
      <c r="W206" s="24">
        <f t="shared" si="63"/>
        <v>9.745051823648506</v>
      </c>
      <c r="X206" s="24">
        <f t="shared" si="63"/>
        <v>9.745051823648506</v>
      </c>
      <c r="Y206" s="24">
        <f t="shared" si="63"/>
        <v>9.745051823648506</v>
      </c>
      <c r="Z206" s="24">
        <f t="shared" si="63"/>
        <v>9.745051823648506</v>
      </c>
      <c r="AA206" s="24">
        <f t="shared" si="63"/>
        <v>9.745051823648506</v>
      </c>
      <c r="AB206" s="24">
        <f t="shared" si="63"/>
        <v>9.745051823648506</v>
      </c>
      <c r="AC206" s="24">
        <f t="shared" si="63"/>
        <v>9.745051823648506</v>
      </c>
      <c r="AD206" s="24">
        <f t="shared" si="63"/>
        <v>9.745051823648506</v>
      </c>
      <c r="AE206" s="24">
        <f t="shared" si="63"/>
        <v>9.745051823648506</v>
      </c>
      <c r="AF206" s="24">
        <f t="shared" si="63"/>
        <v>9.745051823648506</v>
      </c>
      <c r="AG206" s="24">
        <f t="shared" si="63"/>
        <v>9.745051823648506</v>
      </c>
      <c r="AH206" s="24">
        <f t="shared" si="63"/>
        <v>9.745051823648506</v>
      </c>
      <c r="AI206" s="24">
        <f t="shared" si="63"/>
        <v>9.745051823648506</v>
      </c>
      <c r="AJ206" s="24">
        <f t="shared" si="63"/>
        <v>9.745051823648506</v>
      </c>
      <c r="AK206" s="24">
        <f t="shared" si="63"/>
        <v>9.745051823648506</v>
      </c>
      <c r="AL206" s="24">
        <f t="shared" si="63"/>
        <v>9.745051823648506</v>
      </c>
      <c r="AM206" s="24">
        <f t="shared" si="63"/>
        <v>9.745051823648506</v>
      </c>
      <c r="AN206" s="24">
        <f t="shared" si="63"/>
        <v>9.745051823648506</v>
      </c>
      <c r="AO206" s="24">
        <f t="shared" si="63"/>
        <v>9.745051823648506</v>
      </c>
      <c r="AP206" s="24">
        <f t="shared" si="63"/>
        <v>9.745051823648506</v>
      </c>
      <c r="AQ206" s="24">
        <f t="shared" si="63"/>
        <v>9.745051823648506</v>
      </c>
      <c r="AR206" s="24">
        <f t="shared" si="63"/>
        <v>9.745051823648506</v>
      </c>
      <c r="AS206" s="24">
        <f t="shared" si="63"/>
        <v>9.745051823648506</v>
      </c>
      <c r="AT206" s="24">
        <f t="shared" si="63"/>
        <v>9.745051823648506</v>
      </c>
      <c r="AU206" s="24">
        <f t="shared" si="63"/>
        <v>9.745051823648506</v>
      </c>
      <c r="AV206" s="24">
        <f t="shared" si="63"/>
        <v>9.745051823648506</v>
      </c>
      <c r="AW206" s="24">
        <f t="shared" si="63"/>
        <v>9.745051823648506</v>
      </c>
      <c r="AX206" s="24">
        <f t="shared" si="63"/>
        <v>9.745051823648506</v>
      </c>
      <c r="AY206" s="24">
        <f t="shared" si="63"/>
        <v>9.745051823648506</v>
      </c>
    </row>
    <row r="207" spans="2:51" x14ac:dyDescent="0.25">
      <c r="B207" t="s">
        <v>56</v>
      </c>
      <c r="C207" s="6">
        <f>C74</f>
        <v>6.5635346587043619</v>
      </c>
      <c r="D207" s="24">
        <f t="shared" ref="D207:AY207" si="64">D200/($C42/4)*100</f>
        <v>6.7518414488390048</v>
      </c>
      <c r="E207" s="24">
        <f t="shared" si="64"/>
        <v>6.9401482389736451</v>
      </c>
      <c r="F207" s="24">
        <f t="shared" si="64"/>
        <v>7.1284550291082898</v>
      </c>
      <c r="G207" s="24">
        <f t="shared" si="64"/>
        <v>7.3167618192429327</v>
      </c>
      <c r="H207" s="24">
        <f t="shared" si="64"/>
        <v>7.5050686093775756</v>
      </c>
      <c r="I207" s="24">
        <f t="shared" si="64"/>
        <v>7.6933753995122158</v>
      </c>
      <c r="J207" s="24">
        <f t="shared" si="64"/>
        <v>7.8816821896468587</v>
      </c>
      <c r="K207" s="24">
        <f t="shared" si="64"/>
        <v>8.0699889797815025</v>
      </c>
      <c r="L207" s="24">
        <f t="shared" si="64"/>
        <v>8.2582957699161454</v>
      </c>
      <c r="M207" s="24">
        <f t="shared" si="64"/>
        <v>8.4466025600507866</v>
      </c>
      <c r="N207" s="24">
        <f t="shared" si="64"/>
        <v>8.4466025600507866</v>
      </c>
      <c r="O207" s="24">
        <f t="shared" si="64"/>
        <v>8.4466025600507866</v>
      </c>
      <c r="P207" s="24">
        <f t="shared" si="64"/>
        <v>8.4466025600507866</v>
      </c>
      <c r="Q207" s="24">
        <f t="shared" si="64"/>
        <v>8.4466025600507866</v>
      </c>
      <c r="R207" s="24">
        <f t="shared" si="64"/>
        <v>8.4466025600507866</v>
      </c>
      <c r="S207" s="24">
        <f t="shared" si="64"/>
        <v>8.4466025600507866</v>
      </c>
      <c r="T207" s="24">
        <f t="shared" si="64"/>
        <v>8.4466025600507866</v>
      </c>
      <c r="U207" s="24">
        <f t="shared" si="64"/>
        <v>6.5635346587043619</v>
      </c>
      <c r="V207" s="24">
        <f t="shared" si="64"/>
        <v>6.5635346587043619</v>
      </c>
      <c r="W207" s="24">
        <f t="shared" si="64"/>
        <v>6.5635346587043619</v>
      </c>
      <c r="X207" s="24">
        <f t="shared" si="64"/>
        <v>6.5635346587043619</v>
      </c>
      <c r="Y207" s="24">
        <f t="shared" si="64"/>
        <v>6.5635346587043619</v>
      </c>
      <c r="Z207" s="24">
        <f t="shared" si="64"/>
        <v>6.5635346587043619</v>
      </c>
      <c r="AA207" s="24">
        <f t="shared" si="64"/>
        <v>6.5635346587043619</v>
      </c>
      <c r="AB207" s="24">
        <f t="shared" si="64"/>
        <v>6.5635346587043619</v>
      </c>
      <c r="AC207" s="24">
        <f t="shared" si="64"/>
        <v>6.5635346587043619</v>
      </c>
      <c r="AD207" s="24">
        <f t="shared" si="64"/>
        <v>6.5635346587043619</v>
      </c>
      <c r="AE207" s="24">
        <f t="shared" si="64"/>
        <v>6.5635346587043619</v>
      </c>
      <c r="AF207" s="24">
        <f t="shared" si="64"/>
        <v>6.5635346587043619</v>
      </c>
      <c r="AG207" s="24">
        <f t="shared" si="64"/>
        <v>6.5635346587043619</v>
      </c>
      <c r="AH207" s="24">
        <f t="shared" si="64"/>
        <v>6.5635346587043619</v>
      </c>
      <c r="AI207" s="24">
        <f t="shared" si="64"/>
        <v>6.5635346587043619</v>
      </c>
      <c r="AJ207" s="24">
        <f t="shared" si="64"/>
        <v>6.5635346587043619</v>
      </c>
      <c r="AK207" s="24">
        <f t="shared" si="64"/>
        <v>6.5635346587043619</v>
      </c>
      <c r="AL207" s="24">
        <f t="shared" si="64"/>
        <v>6.5635346587043619</v>
      </c>
      <c r="AM207" s="24">
        <f t="shared" si="64"/>
        <v>6.5635346587043619</v>
      </c>
      <c r="AN207" s="24">
        <f t="shared" si="64"/>
        <v>6.5635346587043619</v>
      </c>
      <c r="AO207" s="24">
        <f t="shared" si="64"/>
        <v>6.5635346587043619</v>
      </c>
      <c r="AP207" s="24">
        <f t="shared" si="64"/>
        <v>6.5635346587043619</v>
      </c>
      <c r="AQ207" s="24">
        <f t="shared" si="64"/>
        <v>6.5635346587043619</v>
      </c>
      <c r="AR207" s="24">
        <f t="shared" si="64"/>
        <v>6.5635346587043619</v>
      </c>
      <c r="AS207" s="24">
        <f t="shared" si="64"/>
        <v>6.5635346587043619</v>
      </c>
      <c r="AT207" s="24">
        <f t="shared" si="64"/>
        <v>6.5635346587043619</v>
      </c>
      <c r="AU207" s="24">
        <f t="shared" si="64"/>
        <v>6.5635346587043619</v>
      </c>
      <c r="AV207" s="24">
        <f t="shared" si="64"/>
        <v>6.5635346587043619</v>
      </c>
      <c r="AW207" s="24">
        <f t="shared" si="64"/>
        <v>6.5635346587043619</v>
      </c>
      <c r="AX207" s="24">
        <f t="shared" si="64"/>
        <v>6.5635346587043619</v>
      </c>
      <c r="AY207" s="24">
        <f t="shared" si="64"/>
        <v>6.5635346587043619</v>
      </c>
    </row>
    <row r="208" spans="2:51" x14ac:dyDescent="0.25">
      <c r="B208" t="s">
        <v>57</v>
      </c>
      <c r="C208" s="6">
        <f>C75</f>
        <v>9.2355908689620385</v>
      </c>
      <c r="D208" s="24">
        <f t="shared" ref="D208:AY208" si="65">D201/($C43/4)*100</f>
        <v>9.5005585368366461</v>
      </c>
      <c r="E208" s="24">
        <f t="shared" si="65"/>
        <v>9.7655262047112537</v>
      </c>
      <c r="F208" s="24">
        <f t="shared" si="65"/>
        <v>10.030493872585861</v>
      </c>
      <c r="G208" s="24">
        <f t="shared" si="65"/>
        <v>10.295461540460471</v>
      </c>
      <c r="H208" s="24">
        <f t="shared" si="65"/>
        <v>10.56042920833508</v>
      </c>
      <c r="I208" s="24">
        <f t="shared" si="65"/>
        <v>10.825396876209686</v>
      </c>
      <c r="J208" s="24">
        <f t="shared" si="65"/>
        <v>11.090364544084292</v>
      </c>
      <c r="K208" s="24">
        <f t="shared" si="65"/>
        <v>11.355332211958903</v>
      </c>
      <c r="L208" s="24">
        <f t="shared" si="65"/>
        <v>11.62029987983351</v>
      </c>
      <c r="M208" s="24">
        <f t="shared" si="65"/>
        <v>11.885267547708118</v>
      </c>
      <c r="N208" s="24">
        <f t="shared" si="65"/>
        <v>11.885267547708118</v>
      </c>
      <c r="O208" s="24">
        <f t="shared" si="65"/>
        <v>11.885267547708118</v>
      </c>
      <c r="P208" s="24">
        <f t="shared" si="65"/>
        <v>11.885267547708118</v>
      </c>
      <c r="Q208" s="24">
        <f t="shared" si="65"/>
        <v>11.885267547708118</v>
      </c>
      <c r="R208" s="24">
        <f t="shared" si="65"/>
        <v>11.885267547708118</v>
      </c>
      <c r="S208" s="24">
        <f t="shared" si="65"/>
        <v>11.885267547708118</v>
      </c>
      <c r="T208" s="24">
        <f t="shared" si="65"/>
        <v>11.885267547708118</v>
      </c>
      <c r="U208" s="24">
        <f t="shared" si="65"/>
        <v>9.2355908689620367</v>
      </c>
      <c r="V208" s="24">
        <f t="shared" si="65"/>
        <v>9.2355908689620367</v>
      </c>
      <c r="W208" s="24">
        <f t="shared" si="65"/>
        <v>9.2355908689620367</v>
      </c>
      <c r="X208" s="24">
        <f t="shared" si="65"/>
        <v>9.2355908689620367</v>
      </c>
      <c r="Y208" s="24">
        <f t="shared" si="65"/>
        <v>9.2355908689620367</v>
      </c>
      <c r="Z208" s="24">
        <f t="shared" si="65"/>
        <v>9.2355908689620367</v>
      </c>
      <c r="AA208" s="24">
        <f t="shared" si="65"/>
        <v>9.2355908689620367</v>
      </c>
      <c r="AB208" s="24">
        <f t="shared" si="65"/>
        <v>9.2355908689620367</v>
      </c>
      <c r="AC208" s="24">
        <f t="shared" si="65"/>
        <v>9.2355908689620367</v>
      </c>
      <c r="AD208" s="24">
        <f t="shared" si="65"/>
        <v>9.2355908689620367</v>
      </c>
      <c r="AE208" s="24">
        <f t="shared" si="65"/>
        <v>9.2355908689620367</v>
      </c>
      <c r="AF208" s="24">
        <f t="shared" si="65"/>
        <v>9.2355908689620367</v>
      </c>
      <c r="AG208" s="24">
        <f t="shared" si="65"/>
        <v>9.2355908689620367</v>
      </c>
      <c r="AH208" s="24">
        <f t="shared" si="65"/>
        <v>9.2355908689620367</v>
      </c>
      <c r="AI208" s="24">
        <f t="shared" si="65"/>
        <v>9.2355908689620367</v>
      </c>
      <c r="AJ208" s="24">
        <f t="shared" si="65"/>
        <v>9.2355908689620367</v>
      </c>
      <c r="AK208" s="24">
        <f t="shared" si="65"/>
        <v>9.2355908689620367</v>
      </c>
      <c r="AL208" s="24">
        <f t="shared" si="65"/>
        <v>9.2355908689620367</v>
      </c>
      <c r="AM208" s="24">
        <f t="shared" si="65"/>
        <v>9.2355908689620367</v>
      </c>
      <c r="AN208" s="24">
        <f t="shared" si="65"/>
        <v>9.2355908689620367</v>
      </c>
      <c r="AO208" s="24">
        <f t="shared" si="65"/>
        <v>9.2355908689620367</v>
      </c>
      <c r="AP208" s="24">
        <f t="shared" si="65"/>
        <v>9.2355908689620367</v>
      </c>
      <c r="AQ208" s="24">
        <f t="shared" si="65"/>
        <v>9.2355908689620367</v>
      </c>
      <c r="AR208" s="24">
        <f t="shared" si="65"/>
        <v>9.2355908689620367</v>
      </c>
      <c r="AS208" s="24">
        <f t="shared" si="65"/>
        <v>9.2355908689620367</v>
      </c>
      <c r="AT208" s="24">
        <f t="shared" si="65"/>
        <v>9.2355908689620367</v>
      </c>
      <c r="AU208" s="24">
        <f t="shared" si="65"/>
        <v>9.2355908689620367</v>
      </c>
      <c r="AV208" s="24">
        <f t="shared" si="65"/>
        <v>9.2355908689620367</v>
      </c>
      <c r="AW208" s="24">
        <f t="shared" si="65"/>
        <v>9.2355908689620367</v>
      </c>
      <c r="AX208" s="24">
        <f t="shared" si="65"/>
        <v>9.2355908689620367</v>
      </c>
      <c r="AY208" s="24">
        <f t="shared" si="65"/>
        <v>9.2355908689620367</v>
      </c>
    </row>
    <row r="209" spans="1:51" x14ac:dyDescent="0.25">
      <c r="B209" t="s">
        <v>17</v>
      </c>
      <c r="C209" s="6">
        <f>C76</f>
        <v>9.9959543014172674</v>
      </c>
      <c r="D209" s="24">
        <f t="shared" ref="D209:AY209" si="66">D202/($C44/4)*100</f>
        <v>10.245853158952698</v>
      </c>
      <c r="E209" s="24">
        <f t="shared" si="66"/>
        <v>10.495752016488129</v>
      </c>
      <c r="F209" s="24">
        <f t="shared" si="66"/>
        <v>10.745650874023562</v>
      </c>
      <c r="G209" s="24">
        <f t="shared" si="66"/>
        <v>10.995549731558993</v>
      </c>
      <c r="H209" s="24">
        <f t="shared" si="66"/>
        <v>11.245448589094424</v>
      </c>
      <c r="I209" s="24">
        <f t="shared" si="66"/>
        <v>11.495347446629856</v>
      </c>
      <c r="J209" s="24">
        <f t="shared" si="66"/>
        <v>11.745246304165285</v>
      </c>
      <c r="K209" s="24">
        <f t="shared" si="66"/>
        <v>11.995145161700721</v>
      </c>
      <c r="L209" s="24">
        <f t="shared" si="66"/>
        <v>12.245044019236149</v>
      </c>
      <c r="M209" s="24">
        <f t="shared" si="66"/>
        <v>12.494942876771582</v>
      </c>
      <c r="N209" s="24">
        <f t="shared" si="66"/>
        <v>12.494942876771582</v>
      </c>
      <c r="O209" s="24">
        <f t="shared" si="66"/>
        <v>12.494942876771582</v>
      </c>
      <c r="P209" s="24">
        <f t="shared" si="66"/>
        <v>12.494942876771582</v>
      </c>
      <c r="Q209" s="24">
        <f t="shared" si="66"/>
        <v>12.494942876771582</v>
      </c>
      <c r="R209" s="24">
        <f t="shared" si="66"/>
        <v>12.494942876771582</v>
      </c>
      <c r="S209" s="24">
        <f t="shared" si="66"/>
        <v>12.494942876771582</v>
      </c>
      <c r="T209" s="24">
        <f t="shared" si="66"/>
        <v>12.494942876771582</v>
      </c>
      <c r="U209" s="24">
        <f t="shared" si="66"/>
        <v>9.9959543014172674</v>
      </c>
      <c r="V209" s="24">
        <f t="shared" si="66"/>
        <v>9.9959543014172674</v>
      </c>
      <c r="W209" s="24">
        <f t="shared" si="66"/>
        <v>9.9959543014172674</v>
      </c>
      <c r="X209" s="24">
        <f t="shared" si="66"/>
        <v>9.9959543014172674</v>
      </c>
      <c r="Y209" s="24">
        <f t="shared" si="66"/>
        <v>9.9959543014172674</v>
      </c>
      <c r="Z209" s="24">
        <f t="shared" si="66"/>
        <v>9.9959543014172674</v>
      </c>
      <c r="AA209" s="24">
        <f t="shared" si="66"/>
        <v>9.9959543014172674</v>
      </c>
      <c r="AB209" s="24">
        <f t="shared" si="66"/>
        <v>9.9959543014172674</v>
      </c>
      <c r="AC209" s="24">
        <f t="shared" si="66"/>
        <v>9.9959543014172674</v>
      </c>
      <c r="AD209" s="24">
        <f t="shared" si="66"/>
        <v>9.9959543014172674</v>
      </c>
      <c r="AE209" s="24">
        <f t="shared" si="66"/>
        <v>9.9959543014172674</v>
      </c>
      <c r="AF209" s="24">
        <f t="shared" si="66"/>
        <v>9.9959543014172674</v>
      </c>
      <c r="AG209" s="24">
        <f t="shared" si="66"/>
        <v>9.9959543014172674</v>
      </c>
      <c r="AH209" s="24">
        <f t="shared" si="66"/>
        <v>9.9959543014172674</v>
      </c>
      <c r="AI209" s="24">
        <f t="shared" si="66"/>
        <v>9.9959543014172674</v>
      </c>
      <c r="AJ209" s="24">
        <f t="shared" si="66"/>
        <v>9.9959543014172674</v>
      </c>
      <c r="AK209" s="24">
        <f t="shared" si="66"/>
        <v>9.9959543014172674</v>
      </c>
      <c r="AL209" s="24">
        <f t="shared" si="66"/>
        <v>9.9959543014172674</v>
      </c>
      <c r="AM209" s="24">
        <f t="shared" si="66"/>
        <v>9.9959543014172674</v>
      </c>
      <c r="AN209" s="24">
        <f t="shared" si="66"/>
        <v>9.9959543014172674</v>
      </c>
      <c r="AO209" s="24">
        <f t="shared" si="66"/>
        <v>9.9959543014172674</v>
      </c>
      <c r="AP209" s="24">
        <f t="shared" si="66"/>
        <v>9.9959543014172674</v>
      </c>
      <c r="AQ209" s="24">
        <f t="shared" si="66"/>
        <v>9.9959543014172674</v>
      </c>
      <c r="AR209" s="24">
        <f t="shared" si="66"/>
        <v>9.9959543014172674</v>
      </c>
      <c r="AS209" s="24">
        <f t="shared" si="66"/>
        <v>9.9959543014172674</v>
      </c>
      <c r="AT209" s="24">
        <f t="shared" si="66"/>
        <v>9.9959543014172674</v>
      </c>
      <c r="AU209" s="24">
        <f t="shared" si="66"/>
        <v>9.9959543014172674</v>
      </c>
      <c r="AV209" s="24">
        <f t="shared" si="66"/>
        <v>9.9959543014172674</v>
      </c>
      <c r="AW209" s="24">
        <f t="shared" si="66"/>
        <v>9.9959543014172674</v>
      </c>
      <c r="AX209" s="24">
        <f t="shared" si="66"/>
        <v>9.9959543014172674</v>
      </c>
      <c r="AY209" s="24">
        <f t="shared" si="66"/>
        <v>9.9959543014172674</v>
      </c>
    </row>
    <row r="210" spans="1:51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1" spans="1:51" x14ac:dyDescent="0.25">
      <c r="B221" s="1" t="s">
        <v>84</v>
      </c>
    </row>
    <row r="223" spans="1:51" x14ac:dyDescent="0.25">
      <c r="A223" t="s">
        <v>108</v>
      </c>
      <c r="B223" s="22" t="s">
        <v>101</v>
      </c>
      <c r="D223" s="17">
        <f t="shared" ref="D223:AY223" si="67">MIN($C$18,D194)</f>
        <v>49.106375000000028</v>
      </c>
      <c r="E223" s="17">
        <f t="shared" si="67"/>
        <v>145.15796424205351</v>
      </c>
      <c r="F223" s="17">
        <f t="shared" si="67"/>
        <v>286.06494112526207</v>
      </c>
      <c r="G223" s="17">
        <f t="shared" si="67"/>
        <v>469.80672027207038</v>
      </c>
      <c r="H223" s="17">
        <f t="shared" si="67"/>
        <v>694.42992216303412</v>
      </c>
      <c r="I223" s="17">
        <f t="shared" si="67"/>
        <v>958.04639381991046</v>
      </c>
      <c r="J223" s="17">
        <f t="shared" si="67"/>
        <v>1258.8312840559549</v>
      </c>
      <c r="K223" s="17">
        <f t="shared" si="67"/>
        <v>1595.0211718503467</v>
      </c>
      <c r="L223" s="17">
        <f t="shared" si="67"/>
        <v>1964.9122464407533</v>
      </c>
      <c r="M223" s="17">
        <f t="shared" si="67"/>
        <v>2366.8585377642048</v>
      </c>
      <c r="N223" s="17">
        <f t="shared" si="67"/>
        <v>2759.9600451710035</v>
      </c>
      <c r="O223" s="17">
        <f t="shared" si="67"/>
        <v>3144.4113971580928</v>
      </c>
      <c r="P223" s="17">
        <f t="shared" si="67"/>
        <v>3520.4029394437548</v>
      </c>
      <c r="Q223" s="17">
        <f t="shared" si="67"/>
        <v>3888.1208292096835</v>
      </c>
      <c r="R223" s="17">
        <f t="shared" si="67"/>
        <v>4247.747127269271</v>
      </c>
      <c r="S223" s="17">
        <f t="shared" si="67"/>
        <v>4599.4598882077435</v>
      </c>
      <c r="T223" s="17">
        <f t="shared" si="67"/>
        <v>4943.4332485387677</v>
      </c>
      <c r="U223" s="17">
        <f t="shared" si="67"/>
        <v>4943.4332485387677</v>
      </c>
      <c r="V223" s="17">
        <f t="shared" si="67"/>
        <v>4943.4332485387677</v>
      </c>
      <c r="W223" s="17">
        <f t="shared" si="67"/>
        <v>4943.4332485387677</v>
      </c>
      <c r="X223" s="17">
        <f t="shared" si="67"/>
        <v>4943.4332485387677</v>
      </c>
      <c r="Y223" s="17">
        <f t="shared" si="67"/>
        <v>4943.4332485387677</v>
      </c>
      <c r="Z223" s="17">
        <f t="shared" si="67"/>
        <v>4943.4332485387677</v>
      </c>
      <c r="AA223" s="17">
        <f t="shared" si="67"/>
        <v>4943.4332485387677</v>
      </c>
      <c r="AB223" s="17">
        <f t="shared" si="67"/>
        <v>4943.4332485387677</v>
      </c>
      <c r="AC223" s="17">
        <f t="shared" si="67"/>
        <v>4943.4332485387677</v>
      </c>
      <c r="AD223" s="17">
        <f t="shared" si="67"/>
        <v>4943.4332485387677</v>
      </c>
      <c r="AE223" s="17">
        <f t="shared" si="67"/>
        <v>4943.4332485387677</v>
      </c>
      <c r="AF223" s="17">
        <f t="shared" si="67"/>
        <v>4943.4332485387677</v>
      </c>
      <c r="AG223" s="17">
        <f t="shared" si="67"/>
        <v>4943.4332485387677</v>
      </c>
      <c r="AH223" s="17">
        <f t="shared" si="67"/>
        <v>4943.4332485387677</v>
      </c>
      <c r="AI223" s="17">
        <f t="shared" si="67"/>
        <v>4943.4332485387677</v>
      </c>
      <c r="AJ223" s="17">
        <f t="shared" si="67"/>
        <v>4943.4332485387677</v>
      </c>
      <c r="AK223" s="17">
        <f t="shared" si="67"/>
        <v>4943.4332485387677</v>
      </c>
      <c r="AL223" s="17">
        <f t="shared" si="67"/>
        <v>4943.4332485387677</v>
      </c>
      <c r="AM223" s="17">
        <f t="shared" si="67"/>
        <v>4943.4332485387677</v>
      </c>
      <c r="AN223" s="17">
        <f t="shared" si="67"/>
        <v>4943.4332485387677</v>
      </c>
      <c r="AO223" s="17">
        <f t="shared" si="67"/>
        <v>4943.4332485387677</v>
      </c>
      <c r="AP223" s="17">
        <f t="shared" si="67"/>
        <v>4943.4332485387677</v>
      </c>
      <c r="AQ223" s="17">
        <f t="shared" si="67"/>
        <v>4943.4332485387677</v>
      </c>
      <c r="AR223" s="17">
        <f t="shared" si="67"/>
        <v>4943.4332485387677</v>
      </c>
      <c r="AS223" s="17">
        <f t="shared" si="67"/>
        <v>4943.4332485387677</v>
      </c>
      <c r="AT223" s="17">
        <f t="shared" si="67"/>
        <v>4943.4332485387677</v>
      </c>
      <c r="AU223" s="17">
        <f t="shared" si="67"/>
        <v>4943.4332485387677</v>
      </c>
      <c r="AV223" s="17">
        <f t="shared" si="67"/>
        <v>4943.4332485387677</v>
      </c>
      <c r="AW223" s="17">
        <f t="shared" si="67"/>
        <v>4943.4332485387677</v>
      </c>
      <c r="AX223" s="17">
        <f t="shared" si="67"/>
        <v>4943.4332485387677</v>
      </c>
      <c r="AY223" s="17">
        <f t="shared" si="67"/>
        <v>4943.4332485387677</v>
      </c>
    </row>
    <row r="224" spans="1:51" x14ac:dyDescent="0.25">
      <c r="B224" t="s">
        <v>103</v>
      </c>
      <c r="D224" s="17">
        <f t="shared" ref="D224:AY224" si="68">MIN($C$18,D121)</f>
        <v>208.80690255999451</v>
      </c>
      <c r="E224" s="17">
        <f t="shared" si="68"/>
        <v>515.12509702453417</v>
      </c>
      <c r="F224" s="17">
        <f t="shared" si="68"/>
        <v>814.70279332237237</v>
      </c>
      <c r="G224" s="17">
        <f t="shared" si="68"/>
        <v>1107.688315374048</v>
      </c>
      <c r="H224" s="17">
        <f t="shared" si="68"/>
        <v>1394.2267232485474</v>
      </c>
      <c r="I224" s="17">
        <f t="shared" si="68"/>
        <v>1674.459884983999</v>
      </c>
      <c r="J224" s="17">
        <f t="shared" si="68"/>
        <v>1948.5265468279615</v>
      </c>
      <c r="K224" s="17">
        <f t="shared" si="68"/>
        <v>2216.5624019320812</v>
      </c>
      <c r="L224" s="17">
        <f t="shared" si="68"/>
        <v>2478.7001575351323</v>
      </c>
      <c r="M224" s="17">
        <f t="shared" si="68"/>
        <v>2735.0696006677008</v>
      </c>
      <c r="N224" s="17">
        <f t="shared" si="68"/>
        <v>2985.7976624110443</v>
      </c>
      <c r="O224" s="17">
        <f t="shared" si="68"/>
        <v>3231.0084807419425</v>
      </c>
      <c r="P224" s="17">
        <f t="shared" si="68"/>
        <v>3470.8234619946547</v>
      </c>
      <c r="Q224" s="17">
        <f t="shared" si="68"/>
        <v>3705.3613409704121</v>
      </c>
      <c r="R224" s="17">
        <f t="shared" si="68"/>
        <v>3934.7382397242091</v>
      </c>
      <c r="S224" s="17">
        <f t="shared" si="68"/>
        <v>4159.0677250579956</v>
      </c>
      <c r="T224" s="17">
        <f t="shared" si="68"/>
        <v>4378.4608647487412</v>
      </c>
      <c r="U224" s="17">
        <f t="shared" si="68"/>
        <v>4593.026282539201</v>
      </c>
      <c r="V224" s="17">
        <f t="shared" si="68"/>
        <v>4802.8702119186237</v>
      </c>
      <c r="W224" s="17">
        <f t="shared" si="68"/>
        <v>5000</v>
      </c>
      <c r="X224" s="17">
        <f t="shared" si="68"/>
        <v>5000</v>
      </c>
      <c r="Y224" s="17">
        <f t="shared" si="68"/>
        <v>5000</v>
      </c>
      <c r="Z224" s="17">
        <f t="shared" si="68"/>
        <v>5000</v>
      </c>
      <c r="AA224" s="17">
        <f t="shared" si="68"/>
        <v>5000</v>
      </c>
      <c r="AB224" s="17">
        <f t="shared" si="68"/>
        <v>5000</v>
      </c>
      <c r="AC224" s="17">
        <f t="shared" si="68"/>
        <v>5000</v>
      </c>
      <c r="AD224" s="17">
        <f t="shared" si="68"/>
        <v>5000</v>
      </c>
      <c r="AE224" s="17">
        <f t="shared" si="68"/>
        <v>5000</v>
      </c>
      <c r="AF224" s="17">
        <f t="shared" si="68"/>
        <v>5000</v>
      </c>
      <c r="AG224" s="17">
        <f t="shared" si="68"/>
        <v>5000</v>
      </c>
      <c r="AH224" s="17">
        <f t="shared" si="68"/>
        <v>5000</v>
      </c>
      <c r="AI224" s="17">
        <f t="shared" si="68"/>
        <v>5000</v>
      </c>
      <c r="AJ224" s="17">
        <f t="shared" si="68"/>
        <v>5000</v>
      </c>
      <c r="AK224" s="17">
        <f t="shared" si="68"/>
        <v>5000</v>
      </c>
      <c r="AL224" s="17">
        <f t="shared" si="68"/>
        <v>5000</v>
      </c>
      <c r="AM224" s="17">
        <f t="shared" si="68"/>
        <v>5000</v>
      </c>
      <c r="AN224" s="17">
        <f t="shared" si="68"/>
        <v>5000</v>
      </c>
      <c r="AO224" s="17">
        <f t="shared" si="68"/>
        <v>5000</v>
      </c>
      <c r="AP224" s="17">
        <f t="shared" si="68"/>
        <v>5000</v>
      </c>
      <c r="AQ224" s="17">
        <f t="shared" si="68"/>
        <v>5000</v>
      </c>
      <c r="AR224" s="17">
        <f t="shared" si="68"/>
        <v>5000</v>
      </c>
      <c r="AS224" s="17">
        <f t="shared" si="68"/>
        <v>5000</v>
      </c>
      <c r="AT224" s="17">
        <f t="shared" si="68"/>
        <v>5000</v>
      </c>
      <c r="AU224" s="17">
        <f t="shared" si="68"/>
        <v>5000</v>
      </c>
      <c r="AV224" s="17">
        <f t="shared" si="68"/>
        <v>5000</v>
      </c>
      <c r="AW224" s="17">
        <f t="shared" si="68"/>
        <v>5000</v>
      </c>
      <c r="AX224" s="17">
        <f t="shared" si="68"/>
        <v>5000</v>
      </c>
      <c r="AY224" s="17">
        <f t="shared" si="68"/>
        <v>5000</v>
      </c>
    </row>
    <row r="225" spans="1:51" x14ac:dyDescent="0.25">
      <c r="B225" t="s">
        <v>102</v>
      </c>
      <c r="D225" s="17">
        <f t="shared" ref="D225:AY225" si="69">MIN($C$18,D162)</f>
        <v>49.106375000000007</v>
      </c>
      <c r="E225" s="17">
        <f t="shared" si="69"/>
        <v>145.15796424205382</v>
      </c>
      <c r="F225" s="17">
        <f t="shared" si="69"/>
        <v>286.06494112526241</v>
      </c>
      <c r="G225" s="17">
        <f t="shared" si="69"/>
        <v>469.80672027207061</v>
      </c>
      <c r="H225" s="17">
        <f t="shared" si="69"/>
        <v>694.42992216303412</v>
      </c>
      <c r="I225" s="17">
        <f t="shared" si="69"/>
        <v>958.04639381991069</v>
      </c>
      <c r="J225" s="17">
        <f t="shared" si="69"/>
        <v>1258.8312840559556</v>
      </c>
      <c r="K225" s="17">
        <f t="shared" si="69"/>
        <v>1595.0211718503474</v>
      </c>
      <c r="L225" s="17">
        <f t="shared" si="69"/>
        <v>1964.9122464407542</v>
      </c>
      <c r="M225" s="17">
        <f t="shared" si="69"/>
        <v>2366.8585377642062</v>
      </c>
      <c r="N225" s="17">
        <f t="shared" si="69"/>
        <v>2759.9600451710053</v>
      </c>
      <c r="O225" s="17">
        <f t="shared" si="69"/>
        <v>3144.411397158095</v>
      </c>
      <c r="P225" s="17">
        <f t="shared" si="69"/>
        <v>3520.4029394437571</v>
      </c>
      <c r="Q225" s="17">
        <f t="shared" si="69"/>
        <v>3888.1208292096858</v>
      </c>
      <c r="R225" s="17">
        <f t="shared" si="69"/>
        <v>4247.7471272692737</v>
      </c>
      <c r="S225" s="17">
        <f t="shared" si="69"/>
        <v>4599.4598882077462</v>
      </c>
      <c r="T225" s="17">
        <f t="shared" si="69"/>
        <v>4943.4332485387704</v>
      </c>
      <c r="U225" s="17">
        <f t="shared" si="69"/>
        <v>5000</v>
      </c>
      <c r="V225" s="17">
        <f t="shared" si="69"/>
        <v>5000</v>
      </c>
      <c r="W225" s="17">
        <f t="shared" si="69"/>
        <v>5000</v>
      </c>
      <c r="X225" s="17">
        <f t="shared" si="69"/>
        <v>5000</v>
      </c>
      <c r="Y225" s="17">
        <f t="shared" si="69"/>
        <v>5000</v>
      </c>
      <c r="Z225" s="17">
        <f t="shared" si="69"/>
        <v>5000</v>
      </c>
      <c r="AA225" s="17">
        <f t="shared" si="69"/>
        <v>5000</v>
      </c>
      <c r="AB225" s="17">
        <f t="shared" si="69"/>
        <v>5000</v>
      </c>
      <c r="AC225" s="17">
        <f t="shared" si="69"/>
        <v>5000</v>
      </c>
      <c r="AD225" s="17">
        <f t="shared" si="69"/>
        <v>5000</v>
      </c>
      <c r="AE225" s="17">
        <f t="shared" si="69"/>
        <v>5000</v>
      </c>
      <c r="AF225" s="17">
        <f t="shared" si="69"/>
        <v>5000</v>
      </c>
      <c r="AG225" s="17">
        <f t="shared" si="69"/>
        <v>5000</v>
      </c>
      <c r="AH225" s="17">
        <f t="shared" si="69"/>
        <v>5000</v>
      </c>
      <c r="AI225" s="17">
        <f t="shared" si="69"/>
        <v>5000</v>
      </c>
      <c r="AJ225" s="17">
        <f t="shared" si="69"/>
        <v>5000</v>
      </c>
      <c r="AK225" s="17">
        <f t="shared" si="69"/>
        <v>5000</v>
      </c>
      <c r="AL225" s="17">
        <f t="shared" si="69"/>
        <v>5000</v>
      </c>
      <c r="AM225" s="17">
        <f t="shared" si="69"/>
        <v>5000</v>
      </c>
      <c r="AN225" s="17">
        <f t="shared" si="69"/>
        <v>5000</v>
      </c>
      <c r="AO225" s="17">
        <f t="shared" si="69"/>
        <v>5000</v>
      </c>
      <c r="AP225" s="17">
        <f t="shared" si="69"/>
        <v>5000</v>
      </c>
      <c r="AQ225" s="17">
        <f t="shared" si="69"/>
        <v>5000</v>
      </c>
      <c r="AR225" s="17">
        <f t="shared" si="69"/>
        <v>5000</v>
      </c>
      <c r="AS225" s="17">
        <f t="shared" si="69"/>
        <v>5000</v>
      </c>
      <c r="AT225" s="17">
        <f t="shared" si="69"/>
        <v>5000</v>
      </c>
      <c r="AU225" s="17">
        <f t="shared" si="69"/>
        <v>5000</v>
      </c>
      <c r="AV225" s="17">
        <f t="shared" si="69"/>
        <v>5000</v>
      </c>
      <c r="AW225" s="17">
        <f t="shared" si="69"/>
        <v>5000</v>
      </c>
      <c r="AX225" s="17">
        <f t="shared" si="69"/>
        <v>5000</v>
      </c>
      <c r="AY225" s="17">
        <f t="shared" si="69"/>
        <v>5000</v>
      </c>
    </row>
    <row r="226" spans="1:51" x14ac:dyDescent="0.25">
      <c r="A226" t="s">
        <v>81</v>
      </c>
      <c r="B226" s="15" t="str">
        <f t="shared" ref="B226:B240" si="70">B223</f>
        <v>Equal % Rate Increase Quarterly</v>
      </c>
      <c r="D226" s="15">
        <f t="shared" ref="D226:AY226" si="71">D181</f>
        <v>2.868984471422209E-2</v>
      </c>
      <c r="E226" s="15">
        <f t="shared" si="71"/>
        <v>5.7379689428443958E-2</v>
      </c>
      <c r="F226" s="15">
        <f t="shared" si="71"/>
        <v>8.6069534142666271E-2</v>
      </c>
      <c r="G226" s="15">
        <f t="shared" si="71"/>
        <v>0.11475937885688836</v>
      </c>
      <c r="H226" s="15">
        <f t="shared" si="71"/>
        <v>0.14344922357111045</v>
      </c>
      <c r="I226" s="15">
        <f t="shared" si="71"/>
        <v>0.17213906828533232</v>
      </c>
      <c r="J226" s="15">
        <f t="shared" si="71"/>
        <v>0.20082891299955419</v>
      </c>
      <c r="K226" s="15">
        <f t="shared" si="71"/>
        <v>0.2295187577137765</v>
      </c>
      <c r="L226" s="15">
        <f t="shared" si="71"/>
        <v>0.25820860242799859</v>
      </c>
      <c r="M226" s="15">
        <f t="shared" si="71"/>
        <v>0.28689844714222046</v>
      </c>
      <c r="N226" s="15">
        <f t="shared" si="71"/>
        <v>0.28689844714222046</v>
      </c>
      <c r="O226" s="15">
        <f t="shared" si="71"/>
        <v>0.28689844714222046</v>
      </c>
      <c r="P226" s="15">
        <f t="shared" si="71"/>
        <v>0.28689844714222046</v>
      </c>
      <c r="Q226" s="15">
        <f t="shared" si="71"/>
        <v>0.28689844714222046</v>
      </c>
      <c r="R226" s="15">
        <f t="shared" si="71"/>
        <v>0.28689844714222046</v>
      </c>
      <c r="S226" s="15">
        <f t="shared" si="71"/>
        <v>0.28689844714222046</v>
      </c>
      <c r="T226" s="15">
        <f t="shared" si="71"/>
        <v>0.28689844714222046</v>
      </c>
      <c r="U226" s="15">
        <f t="shared" si="71"/>
        <v>0</v>
      </c>
      <c r="V226" s="15">
        <f t="shared" si="71"/>
        <v>0</v>
      </c>
      <c r="W226" s="15">
        <f t="shared" si="71"/>
        <v>0</v>
      </c>
      <c r="X226" s="15">
        <f t="shared" si="71"/>
        <v>0</v>
      </c>
      <c r="Y226" s="15">
        <f t="shared" si="71"/>
        <v>0</v>
      </c>
      <c r="Z226" s="15">
        <f t="shared" si="71"/>
        <v>0</v>
      </c>
      <c r="AA226" s="15">
        <f t="shared" si="71"/>
        <v>0</v>
      </c>
      <c r="AB226" s="15">
        <f t="shared" si="71"/>
        <v>0</v>
      </c>
      <c r="AC226" s="15">
        <f t="shared" si="71"/>
        <v>0</v>
      </c>
      <c r="AD226" s="15">
        <f t="shared" si="71"/>
        <v>0</v>
      </c>
      <c r="AE226" s="15">
        <f t="shared" si="71"/>
        <v>0</v>
      </c>
      <c r="AF226" s="15">
        <f t="shared" si="71"/>
        <v>0</v>
      </c>
      <c r="AG226" s="15">
        <f t="shared" si="71"/>
        <v>0</v>
      </c>
      <c r="AH226" s="15">
        <f t="shared" si="71"/>
        <v>0</v>
      </c>
      <c r="AI226" s="15">
        <f t="shared" si="71"/>
        <v>0</v>
      </c>
      <c r="AJ226" s="15">
        <f t="shared" si="71"/>
        <v>0</v>
      </c>
      <c r="AK226" s="15">
        <f t="shared" si="71"/>
        <v>0</v>
      </c>
      <c r="AL226" s="15">
        <f t="shared" si="71"/>
        <v>0</v>
      </c>
      <c r="AM226" s="15">
        <f t="shared" si="71"/>
        <v>0</v>
      </c>
      <c r="AN226" s="15">
        <f t="shared" si="71"/>
        <v>0</v>
      </c>
      <c r="AO226" s="15">
        <f t="shared" si="71"/>
        <v>0</v>
      </c>
      <c r="AP226" s="15">
        <f t="shared" si="71"/>
        <v>0</v>
      </c>
      <c r="AQ226" s="15">
        <f t="shared" si="71"/>
        <v>0</v>
      </c>
      <c r="AR226" s="15">
        <f t="shared" si="71"/>
        <v>0</v>
      </c>
      <c r="AS226" s="15">
        <f t="shared" si="71"/>
        <v>0</v>
      </c>
      <c r="AT226" s="15">
        <f t="shared" si="71"/>
        <v>0</v>
      </c>
      <c r="AU226" s="15">
        <f t="shared" si="71"/>
        <v>0</v>
      </c>
      <c r="AV226" s="15">
        <f t="shared" si="71"/>
        <v>0</v>
      </c>
      <c r="AW226" s="15">
        <f t="shared" si="71"/>
        <v>0</v>
      </c>
      <c r="AX226" s="15">
        <f t="shared" si="71"/>
        <v>0</v>
      </c>
      <c r="AY226" s="15">
        <f t="shared" si="71"/>
        <v>0</v>
      </c>
    </row>
    <row r="227" spans="1:51" x14ac:dyDescent="0.25">
      <c r="B227" s="15" t="str">
        <f t="shared" si="70"/>
        <v>Mortgage Style Revenue Increase</v>
      </c>
      <c r="D227" s="3">
        <f t="shared" ref="D227:AY227" si="72">D100</f>
        <v>0.15945503707002984</v>
      </c>
      <c r="E227" s="3">
        <f t="shared" si="72"/>
        <v>0.15945503707002984</v>
      </c>
      <c r="F227" s="3">
        <f t="shared" si="72"/>
        <v>0.15945503707002984</v>
      </c>
      <c r="G227" s="3">
        <f t="shared" si="72"/>
        <v>0.15945503707002984</v>
      </c>
      <c r="H227" s="3">
        <f t="shared" si="72"/>
        <v>0.15945503707002984</v>
      </c>
      <c r="I227" s="3">
        <f t="shared" si="72"/>
        <v>0.15945503707002984</v>
      </c>
      <c r="J227" s="3">
        <f t="shared" si="72"/>
        <v>0.15945503707002984</v>
      </c>
      <c r="K227" s="3">
        <f t="shared" si="72"/>
        <v>0.15945503707002984</v>
      </c>
      <c r="L227" s="3">
        <f t="shared" si="72"/>
        <v>0.15945503707002984</v>
      </c>
      <c r="M227" s="3">
        <f t="shared" si="72"/>
        <v>0.15945503707002984</v>
      </c>
      <c r="N227" s="3">
        <f t="shared" si="72"/>
        <v>0.15945503707002984</v>
      </c>
      <c r="O227" s="3">
        <f t="shared" si="72"/>
        <v>0.15945503707002984</v>
      </c>
      <c r="P227" s="3">
        <f t="shared" si="72"/>
        <v>0.15945503707002984</v>
      </c>
      <c r="Q227" s="3">
        <f t="shared" si="72"/>
        <v>0.15945503707002984</v>
      </c>
      <c r="R227" s="3">
        <f t="shared" si="72"/>
        <v>0.15945503707002984</v>
      </c>
      <c r="S227" s="3">
        <f t="shared" si="72"/>
        <v>0.15945503707002984</v>
      </c>
      <c r="T227" s="3">
        <f t="shared" si="72"/>
        <v>0.15945503707002984</v>
      </c>
      <c r="U227" s="3">
        <f t="shared" si="72"/>
        <v>0.15945503707002984</v>
      </c>
      <c r="V227" s="3">
        <f t="shared" si="72"/>
        <v>0.15945503707002984</v>
      </c>
      <c r="W227" s="3">
        <f t="shared" si="72"/>
        <v>0.15945503707002984</v>
      </c>
      <c r="X227" s="3">
        <f t="shared" si="72"/>
        <v>0</v>
      </c>
      <c r="Y227" s="3">
        <f t="shared" si="72"/>
        <v>0</v>
      </c>
      <c r="Z227" s="3">
        <f t="shared" si="72"/>
        <v>0</v>
      </c>
      <c r="AA227" s="3">
        <f t="shared" si="72"/>
        <v>0</v>
      </c>
      <c r="AB227" s="3">
        <f t="shared" si="72"/>
        <v>0</v>
      </c>
      <c r="AC227" s="3">
        <f t="shared" si="72"/>
        <v>0</v>
      </c>
      <c r="AD227" s="3">
        <f t="shared" si="72"/>
        <v>0</v>
      </c>
      <c r="AE227" s="3">
        <f t="shared" si="72"/>
        <v>0</v>
      </c>
      <c r="AF227" s="3">
        <f t="shared" si="72"/>
        <v>0</v>
      </c>
      <c r="AG227" s="3">
        <f t="shared" si="72"/>
        <v>0</v>
      </c>
      <c r="AH227" s="3">
        <f t="shared" si="72"/>
        <v>0</v>
      </c>
      <c r="AI227" s="3">
        <f t="shared" si="72"/>
        <v>0</v>
      </c>
      <c r="AJ227" s="3">
        <f t="shared" si="72"/>
        <v>0</v>
      </c>
      <c r="AK227" s="3">
        <f t="shared" si="72"/>
        <v>0</v>
      </c>
      <c r="AL227" s="3">
        <f t="shared" si="72"/>
        <v>0</v>
      </c>
      <c r="AM227" s="3">
        <f t="shared" si="72"/>
        <v>0</v>
      </c>
      <c r="AN227" s="3">
        <f t="shared" si="72"/>
        <v>0</v>
      </c>
      <c r="AO227" s="3">
        <f t="shared" si="72"/>
        <v>0</v>
      </c>
      <c r="AP227" s="3">
        <f t="shared" si="72"/>
        <v>0</v>
      </c>
      <c r="AQ227" s="3">
        <f t="shared" si="72"/>
        <v>0</v>
      </c>
      <c r="AR227" s="3">
        <f t="shared" si="72"/>
        <v>0</v>
      </c>
      <c r="AS227" s="3">
        <f t="shared" si="72"/>
        <v>0</v>
      </c>
      <c r="AT227" s="3">
        <f t="shared" si="72"/>
        <v>0</v>
      </c>
      <c r="AU227" s="3">
        <f t="shared" si="72"/>
        <v>0</v>
      </c>
      <c r="AV227" s="3">
        <f t="shared" si="72"/>
        <v>0</v>
      </c>
      <c r="AW227" s="3">
        <f t="shared" si="72"/>
        <v>0</v>
      </c>
      <c r="AX227" s="3">
        <f t="shared" si="72"/>
        <v>0</v>
      </c>
      <c r="AY227" s="3">
        <f t="shared" si="72"/>
        <v>0</v>
      </c>
    </row>
    <row r="228" spans="1:51" x14ac:dyDescent="0.25">
      <c r="B228" s="15" t="str">
        <f t="shared" si="70"/>
        <v>Equal % Revenue Increase Quarterly</v>
      </c>
      <c r="D228" s="15">
        <f t="shared" ref="D228:AY228" si="73">D151</f>
        <v>2.868984471422209E-2</v>
      </c>
      <c r="E228" s="15">
        <f t="shared" si="73"/>
        <v>5.7379689428443958E-2</v>
      </c>
      <c r="F228" s="15">
        <f t="shared" si="73"/>
        <v>8.6069534142666271E-2</v>
      </c>
      <c r="G228" s="15">
        <f t="shared" si="73"/>
        <v>0.11475937885688836</v>
      </c>
      <c r="H228" s="15">
        <f t="shared" si="73"/>
        <v>0.14344922357111045</v>
      </c>
      <c r="I228" s="15">
        <f t="shared" si="73"/>
        <v>0.17213906828533232</v>
      </c>
      <c r="J228" s="15">
        <f t="shared" si="73"/>
        <v>0.20082891299955419</v>
      </c>
      <c r="K228" s="15">
        <f t="shared" si="73"/>
        <v>0.2295187577137765</v>
      </c>
      <c r="L228" s="15">
        <f t="shared" si="73"/>
        <v>0.25820860242799859</v>
      </c>
      <c r="M228" s="15">
        <f t="shared" si="73"/>
        <v>0.28689844714222046</v>
      </c>
      <c r="N228" s="15">
        <f t="shared" si="73"/>
        <v>0.28689844714222046</v>
      </c>
      <c r="O228" s="15">
        <f t="shared" si="73"/>
        <v>0.28689844714222046</v>
      </c>
      <c r="P228" s="15">
        <f t="shared" si="73"/>
        <v>0.28689844714222046</v>
      </c>
      <c r="Q228" s="15">
        <f t="shared" si="73"/>
        <v>0.28689844714222046</v>
      </c>
      <c r="R228" s="15">
        <f t="shared" si="73"/>
        <v>0.28689844714222046</v>
      </c>
      <c r="S228" s="15">
        <f t="shared" si="73"/>
        <v>0.28689844714222046</v>
      </c>
      <c r="T228" s="15">
        <f t="shared" si="73"/>
        <v>0.28689844714222046</v>
      </c>
      <c r="U228" s="15">
        <f t="shared" si="73"/>
        <v>0.28689844714222046</v>
      </c>
      <c r="V228" s="15">
        <f t="shared" si="73"/>
        <v>0</v>
      </c>
      <c r="W228" s="15">
        <f t="shared" si="73"/>
        <v>0</v>
      </c>
      <c r="X228" s="15">
        <f t="shared" si="73"/>
        <v>0</v>
      </c>
      <c r="Y228" s="15">
        <f t="shared" si="73"/>
        <v>0</v>
      </c>
      <c r="Z228" s="15">
        <f t="shared" si="73"/>
        <v>0</v>
      </c>
      <c r="AA228" s="15">
        <f t="shared" si="73"/>
        <v>0</v>
      </c>
      <c r="AB228" s="15">
        <f t="shared" si="73"/>
        <v>0</v>
      </c>
      <c r="AC228" s="15">
        <f t="shared" si="73"/>
        <v>0</v>
      </c>
      <c r="AD228" s="15">
        <f t="shared" si="73"/>
        <v>0</v>
      </c>
      <c r="AE228" s="15">
        <f t="shared" si="73"/>
        <v>0</v>
      </c>
      <c r="AF228" s="15">
        <f t="shared" si="73"/>
        <v>0</v>
      </c>
      <c r="AG228" s="15">
        <f t="shared" si="73"/>
        <v>0</v>
      </c>
      <c r="AH228" s="15">
        <f t="shared" si="73"/>
        <v>0</v>
      </c>
      <c r="AI228" s="15">
        <f t="shared" si="73"/>
        <v>0</v>
      </c>
      <c r="AJ228" s="15">
        <f t="shared" si="73"/>
        <v>0</v>
      </c>
      <c r="AK228" s="15">
        <f t="shared" si="73"/>
        <v>0</v>
      </c>
      <c r="AL228" s="15">
        <f t="shared" si="73"/>
        <v>0</v>
      </c>
      <c r="AM228" s="15">
        <f t="shared" si="73"/>
        <v>0</v>
      </c>
      <c r="AN228" s="15">
        <f t="shared" si="73"/>
        <v>0</v>
      </c>
      <c r="AO228" s="15">
        <f t="shared" si="73"/>
        <v>0</v>
      </c>
      <c r="AP228" s="15">
        <f t="shared" si="73"/>
        <v>0</v>
      </c>
      <c r="AQ228" s="15">
        <f t="shared" si="73"/>
        <v>0</v>
      </c>
      <c r="AR228" s="15">
        <f t="shared" si="73"/>
        <v>0</v>
      </c>
      <c r="AS228" s="15">
        <f t="shared" si="73"/>
        <v>0</v>
      </c>
      <c r="AT228" s="15">
        <f t="shared" si="73"/>
        <v>0</v>
      </c>
      <c r="AU228" s="15">
        <f t="shared" si="73"/>
        <v>0</v>
      </c>
      <c r="AV228" s="15">
        <f t="shared" si="73"/>
        <v>0</v>
      </c>
      <c r="AW228" s="15">
        <f t="shared" si="73"/>
        <v>0</v>
      </c>
      <c r="AX228" s="15">
        <f t="shared" si="73"/>
        <v>0</v>
      </c>
      <c r="AY228" s="15">
        <f t="shared" si="73"/>
        <v>0</v>
      </c>
    </row>
    <row r="229" spans="1:51" x14ac:dyDescent="0.25">
      <c r="A229" t="s">
        <v>109</v>
      </c>
      <c r="B229" s="15" t="str">
        <f t="shared" si="70"/>
        <v>Equal % Rate Increase Quarterly</v>
      </c>
      <c r="D229" s="17">
        <f t="shared" ref="D229:AY229" si="74">D191</f>
        <v>49.106375000000028</v>
      </c>
      <c r="E229" s="17">
        <f t="shared" si="74"/>
        <v>98.212749999999673</v>
      </c>
      <c r="F229" s="17">
        <f t="shared" si="74"/>
        <v>147.31912500000007</v>
      </c>
      <c r="G229" s="17">
        <f t="shared" si="74"/>
        <v>196.42550000000011</v>
      </c>
      <c r="H229" s="17">
        <f t="shared" si="74"/>
        <v>245.53187500000018</v>
      </c>
      <c r="I229" s="17">
        <f t="shared" si="74"/>
        <v>294.63824999999974</v>
      </c>
      <c r="J229" s="17">
        <f t="shared" si="74"/>
        <v>343.74462499999947</v>
      </c>
      <c r="K229" s="17">
        <f t="shared" si="74"/>
        <v>392.85099999999989</v>
      </c>
      <c r="L229" s="17">
        <f t="shared" si="74"/>
        <v>441.95737499999984</v>
      </c>
      <c r="M229" s="17">
        <f t="shared" si="74"/>
        <v>491.06374999999957</v>
      </c>
      <c r="N229" s="17">
        <f t="shared" si="74"/>
        <v>491.06374999999957</v>
      </c>
      <c r="O229" s="17">
        <f t="shared" si="74"/>
        <v>491.06374999999957</v>
      </c>
      <c r="P229" s="17">
        <f t="shared" si="74"/>
        <v>491.06374999999957</v>
      </c>
      <c r="Q229" s="17">
        <f t="shared" si="74"/>
        <v>491.06374999999957</v>
      </c>
      <c r="R229" s="17">
        <f t="shared" si="74"/>
        <v>491.06374999999957</v>
      </c>
      <c r="S229" s="17">
        <f t="shared" si="74"/>
        <v>491.06374999999957</v>
      </c>
      <c r="T229" s="17">
        <f t="shared" si="74"/>
        <v>491.06374999999957</v>
      </c>
      <c r="U229" s="17">
        <f t="shared" si="74"/>
        <v>0</v>
      </c>
      <c r="V229" s="17">
        <f t="shared" si="74"/>
        <v>0</v>
      </c>
      <c r="W229" s="17">
        <f t="shared" si="74"/>
        <v>0</v>
      </c>
      <c r="X229" s="17">
        <f t="shared" si="74"/>
        <v>0</v>
      </c>
      <c r="Y229" s="17">
        <f t="shared" si="74"/>
        <v>0</v>
      </c>
      <c r="Z229" s="17">
        <f t="shared" si="74"/>
        <v>0</v>
      </c>
      <c r="AA229" s="17">
        <f t="shared" si="74"/>
        <v>0</v>
      </c>
      <c r="AB229" s="17">
        <f t="shared" si="74"/>
        <v>0</v>
      </c>
      <c r="AC229" s="17">
        <f t="shared" si="74"/>
        <v>0</v>
      </c>
      <c r="AD229" s="17">
        <f t="shared" si="74"/>
        <v>0</v>
      </c>
      <c r="AE229" s="17">
        <f t="shared" si="74"/>
        <v>0</v>
      </c>
      <c r="AF229" s="17">
        <f t="shared" si="74"/>
        <v>0</v>
      </c>
      <c r="AG229" s="17">
        <f t="shared" si="74"/>
        <v>0</v>
      </c>
      <c r="AH229" s="17">
        <f t="shared" si="74"/>
        <v>0</v>
      </c>
      <c r="AI229" s="17">
        <f t="shared" si="74"/>
        <v>0</v>
      </c>
      <c r="AJ229" s="17">
        <f t="shared" si="74"/>
        <v>0</v>
      </c>
      <c r="AK229" s="17">
        <f t="shared" si="74"/>
        <v>0</v>
      </c>
      <c r="AL229" s="17">
        <f t="shared" si="74"/>
        <v>0</v>
      </c>
      <c r="AM229" s="17">
        <f t="shared" si="74"/>
        <v>0</v>
      </c>
      <c r="AN229" s="17">
        <f t="shared" si="74"/>
        <v>0</v>
      </c>
      <c r="AO229" s="17">
        <f t="shared" si="74"/>
        <v>0</v>
      </c>
      <c r="AP229" s="17">
        <f t="shared" si="74"/>
        <v>0</v>
      </c>
      <c r="AQ229" s="17">
        <f t="shared" si="74"/>
        <v>0</v>
      </c>
      <c r="AR229" s="17">
        <f t="shared" si="74"/>
        <v>0</v>
      </c>
      <c r="AS229" s="17">
        <f t="shared" si="74"/>
        <v>0</v>
      </c>
      <c r="AT229" s="17">
        <f t="shared" si="74"/>
        <v>0</v>
      </c>
      <c r="AU229" s="17">
        <f t="shared" si="74"/>
        <v>0</v>
      </c>
      <c r="AV229" s="17">
        <f t="shared" si="74"/>
        <v>0</v>
      </c>
      <c r="AW229" s="17">
        <f t="shared" si="74"/>
        <v>0</v>
      </c>
      <c r="AX229" s="17">
        <f t="shared" si="74"/>
        <v>0</v>
      </c>
      <c r="AY229" s="17">
        <f t="shared" si="74"/>
        <v>0</v>
      </c>
    </row>
    <row r="230" spans="1:51" x14ac:dyDescent="0.25">
      <c r="B230" s="15" t="str">
        <f t="shared" si="70"/>
        <v>Mortgage Style Revenue Increase</v>
      </c>
      <c r="D230" s="17">
        <f t="shared" ref="D230:AY230" si="75">D118</f>
        <v>313.21035383999174</v>
      </c>
      <c r="E230" s="17">
        <f t="shared" si="75"/>
        <v>313.21035383999174</v>
      </c>
      <c r="F230" s="17">
        <f t="shared" si="75"/>
        <v>313.21035383999174</v>
      </c>
      <c r="G230" s="17">
        <f t="shared" si="75"/>
        <v>313.21035383999174</v>
      </c>
      <c r="H230" s="17">
        <f t="shared" si="75"/>
        <v>313.21035383999174</v>
      </c>
      <c r="I230" s="17">
        <f t="shared" si="75"/>
        <v>313.21035383999174</v>
      </c>
      <c r="J230" s="17">
        <f t="shared" si="75"/>
        <v>313.21035383999174</v>
      </c>
      <c r="K230" s="17">
        <f t="shared" si="75"/>
        <v>313.21035383999174</v>
      </c>
      <c r="L230" s="17">
        <f t="shared" si="75"/>
        <v>313.21035383999174</v>
      </c>
      <c r="M230" s="17">
        <f t="shared" si="75"/>
        <v>313.21035383999174</v>
      </c>
      <c r="N230" s="17">
        <f t="shared" si="75"/>
        <v>313.21035383999174</v>
      </c>
      <c r="O230" s="17">
        <f t="shared" si="75"/>
        <v>313.21035383999174</v>
      </c>
      <c r="P230" s="17">
        <f t="shared" si="75"/>
        <v>313.21035383999174</v>
      </c>
      <c r="Q230" s="17">
        <f t="shared" si="75"/>
        <v>313.21035383999174</v>
      </c>
      <c r="R230" s="17">
        <f t="shared" si="75"/>
        <v>313.21035383999174</v>
      </c>
      <c r="S230" s="17">
        <f t="shared" si="75"/>
        <v>313.21035383999174</v>
      </c>
      <c r="T230" s="17">
        <f t="shared" si="75"/>
        <v>313.21035383999174</v>
      </c>
      <c r="U230" s="17">
        <f t="shared" si="75"/>
        <v>313.21035383999174</v>
      </c>
      <c r="V230" s="17">
        <f t="shared" si="75"/>
        <v>313.21035383999174</v>
      </c>
      <c r="W230" s="17">
        <f t="shared" si="75"/>
        <v>313.21035383999174</v>
      </c>
      <c r="X230" s="17">
        <f t="shared" si="75"/>
        <v>0</v>
      </c>
      <c r="Y230" s="17">
        <f t="shared" si="75"/>
        <v>0</v>
      </c>
      <c r="Z230" s="17">
        <f t="shared" si="75"/>
        <v>0</v>
      </c>
      <c r="AA230" s="17">
        <f t="shared" si="75"/>
        <v>0</v>
      </c>
      <c r="AB230" s="17">
        <f t="shared" si="75"/>
        <v>0</v>
      </c>
      <c r="AC230" s="17">
        <f t="shared" si="75"/>
        <v>0</v>
      </c>
      <c r="AD230" s="17">
        <f t="shared" si="75"/>
        <v>0</v>
      </c>
      <c r="AE230" s="17">
        <f t="shared" si="75"/>
        <v>0</v>
      </c>
      <c r="AF230" s="17">
        <f t="shared" si="75"/>
        <v>0</v>
      </c>
      <c r="AG230" s="17">
        <f t="shared" si="75"/>
        <v>0</v>
      </c>
      <c r="AH230" s="17">
        <f t="shared" si="75"/>
        <v>0</v>
      </c>
      <c r="AI230" s="17">
        <f t="shared" si="75"/>
        <v>0</v>
      </c>
      <c r="AJ230" s="17">
        <f t="shared" si="75"/>
        <v>0</v>
      </c>
      <c r="AK230" s="17">
        <f t="shared" si="75"/>
        <v>0</v>
      </c>
      <c r="AL230" s="17">
        <f t="shared" si="75"/>
        <v>0</v>
      </c>
      <c r="AM230" s="17">
        <f t="shared" si="75"/>
        <v>0</v>
      </c>
      <c r="AN230" s="17">
        <f t="shared" si="75"/>
        <v>0</v>
      </c>
      <c r="AO230" s="17">
        <f t="shared" si="75"/>
        <v>0</v>
      </c>
      <c r="AP230" s="17">
        <f t="shared" si="75"/>
        <v>0</v>
      </c>
      <c r="AQ230" s="17">
        <f t="shared" si="75"/>
        <v>0</v>
      </c>
      <c r="AR230" s="17">
        <f t="shared" si="75"/>
        <v>0</v>
      </c>
      <c r="AS230" s="17">
        <f t="shared" si="75"/>
        <v>0</v>
      </c>
      <c r="AT230" s="17">
        <f t="shared" si="75"/>
        <v>0</v>
      </c>
      <c r="AU230" s="17">
        <f t="shared" si="75"/>
        <v>0</v>
      </c>
      <c r="AV230" s="17">
        <f t="shared" si="75"/>
        <v>0</v>
      </c>
      <c r="AW230" s="17">
        <f t="shared" si="75"/>
        <v>0</v>
      </c>
      <c r="AX230" s="17">
        <f t="shared" si="75"/>
        <v>0</v>
      </c>
      <c r="AY230" s="17">
        <f t="shared" si="75"/>
        <v>0</v>
      </c>
    </row>
    <row r="231" spans="1:51" x14ac:dyDescent="0.25">
      <c r="B231" s="15" t="str">
        <f t="shared" si="70"/>
        <v>Equal % Revenue Increase Quarterly</v>
      </c>
      <c r="D231" s="17">
        <f t="shared" ref="D231:AY231" si="76">D152</f>
        <v>49.106375000000007</v>
      </c>
      <c r="E231" s="17">
        <f t="shared" si="76"/>
        <v>98.212750000000014</v>
      </c>
      <c r="F231" s="17">
        <f t="shared" si="76"/>
        <v>147.31912500000004</v>
      </c>
      <c r="G231" s="17">
        <f t="shared" si="76"/>
        <v>196.42550000000003</v>
      </c>
      <c r="H231" s="17">
        <f t="shared" si="76"/>
        <v>245.53187500000001</v>
      </c>
      <c r="I231" s="17">
        <f t="shared" si="76"/>
        <v>294.63825000000003</v>
      </c>
      <c r="J231" s="17">
        <f t="shared" si="76"/>
        <v>343.74462499999998</v>
      </c>
      <c r="K231" s="17">
        <f t="shared" si="76"/>
        <v>392.851</v>
      </c>
      <c r="L231" s="17">
        <f t="shared" si="76"/>
        <v>441.95737499999996</v>
      </c>
      <c r="M231" s="17">
        <f t="shared" si="76"/>
        <v>491.06374999999997</v>
      </c>
      <c r="N231" s="17">
        <f t="shared" si="76"/>
        <v>491.06375000000003</v>
      </c>
      <c r="O231" s="17">
        <f t="shared" si="76"/>
        <v>491.06375000000003</v>
      </c>
      <c r="P231" s="17">
        <f t="shared" si="76"/>
        <v>491.06375000000003</v>
      </c>
      <c r="Q231" s="17">
        <f t="shared" si="76"/>
        <v>491.06375000000003</v>
      </c>
      <c r="R231" s="17">
        <f t="shared" si="76"/>
        <v>491.06375000000003</v>
      </c>
      <c r="S231" s="17">
        <f t="shared" si="76"/>
        <v>491.06375000000003</v>
      </c>
      <c r="T231" s="17">
        <f t="shared" si="76"/>
        <v>491.06375000000003</v>
      </c>
      <c r="U231" s="17">
        <f t="shared" si="76"/>
        <v>491.06375000000003</v>
      </c>
      <c r="V231" s="17">
        <f t="shared" si="76"/>
        <v>0</v>
      </c>
      <c r="W231" s="17">
        <f t="shared" si="76"/>
        <v>0</v>
      </c>
      <c r="X231" s="17">
        <f t="shared" si="76"/>
        <v>0</v>
      </c>
      <c r="Y231" s="17">
        <f t="shared" si="76"/>
        <v>0</v>
      </c>
      <c r="Z231" s="17">
        <f t="shared" si="76"/>
        <v>0</v>
      </c>
      <c r="AA231" s="17">
        <f t="shared" si="76"/>
        <v>0</v>
      </c>
      <c r="AB231" s="17">
        <f t="shared" si="76"/>
        <v>0</v>
      </c>
      <c r="AC231" s="17">
        <f t="shared" si="76"/>
        <v>0</v>
      </c>
      <c r="AD231" s="17">
        <f t="shared" si="76"/>
        <v>0</v>
      </c>
      <c r="AE231" s="17">
        <f t="shared" si="76"/>
        <v>0</v>
      </c>
      <c r="AF231" s="17">
        <f t="shared" si="76"/>
        <v>0</v>
      </c>
      <c r="AG231" s="17">
        <f t="shared" si="76"/>
        <v>0</v>
      </c>
      <c r="AH231" s="17">
        <f t="shared" si="76"/>
        <v>0</v>
      </c>
      <c r="AI231" s="17">
        <f t="shared" si="76"/>
        <v>0</v>
      </c>
      <c r="AJ231" s="17">
        <f t="shared" si="76"/>
        <v>0</v>
      </c>
      <c r="AK231" s="17">
        <f t="shared" si="76"/>
        <v>0</v>
      </c>
      <c r="AL231" s="17">
        <f t="shared" si="76"/>
        <v>0</v>
      </c>
      <c r="AM231" s="17">
        <f t="shared" si="76"/>
        <v>0</v>
      </c>
      <c r="AN231" s="17">
        <f t="shared" si="76"/>
        <v>0</v>
      </c>
      <c r="AO231" s="17">
        <f t="shared" si="76"/>
        <v>0</v>
      </c>
      <c r="AP231" s="17">
        <f t="shared" si="76"/>
        <v>0</v>
      </c>
      <c r="AQ231" s="17">
        <f t="shared" si="76"/>
        <v>0</v>
      </c>
      <c r="AR231" s="17">
        <f t="shared" si="76"/>
        <v>0</v>
      </c>
      <c r="AS231" s="17">
        <f t="shared" si="76"/>
        <v>0</v>
      </c>
      <c r="AT231" s="17">
        <f t="shared" si="76"/>
        <v>0</v>
      </c>
      <c r="AU231" s="17">
        <f t="shared" si="76"/>
        <v>0</v>
      </c>
      <c r="AV231" s="17">
        <f t="shared" si="76"/>
        <v>0</v>
      </c>
      <c r="AW231" s="17">
        <f t="shared" si="76"/>
        <v>0</v>
      </c>
      <c r="AX231" s="17">
        <f t="shared" si="76"/>
        <v>0</v>
      </c>
      <c r="AY231" s="17">
        <f t="shared" si="76"/>
        <v>0</v>
      </c>
    </row>
    <row r="232" spans="1:51" x14ac:dyDescent="0.25">
      <c r="A232" t="s">
        <v>110</v>
      </c>
      <c r="B232" s="15" t="str">
        <f t="shared" si="70"/>
        <v>Equal % Rate Increase Quarterly</v>
      </c>
      <c r="C232" s="6">
        <f t="shared" ref="C232:AH232" si="77">C205</f>
        <v>12.449221797872777</v>
      </c>
      <c r="D232" s="6">
        <f t="shared" si="77"/>
        <v>12.687332624668695</v>
      </c>
      <c r="E232" s="6">
        <f t="shared" si="77"/>
        <v>12.925443451464616</v>
      </c>
      <c r="F232" s="6">
        <f t="shared" si="77"/>
        <v>13.163554278260536</v>
      </c>
      <c r="G232" s="6">
        <f t="shared" si="77"/>
        <v>13.401665105056454</v>
      </c>
      <c r="H232" s="6">
        <f t="shared" si="77"/>
        <v>13.639775931852375</v>
      </c>
      <c r="I232" s="6">
        <f t="shared" si="77"/>
        <v>13.877886758648291</v>
      </c>
      <c r="J232" s="6">
        <f t="shared" si="77"/>
        <v>14.115997585444209</v>
      </c>
      <c r="K232" s="6">
        <f t="shared" si="77"/>
        <v>14.35410841224013</v>
      </c>
      <c r="L232" s="6">
        <f t="shared" si="77"/>
        <v>14.592219239036048</v>
      </c>
      <c r="M232" s="6">
        <f t="shared" si="77"/>
        <v>14.830330065831967</v>
      </c>
      <c r="N232" s="6">
        <f t="shared" si="77"/>
        <v>14.830330065831967</v>
      </c>
      <c r="O232" s="6">
        <f t="shared" si="77"/>
        <v>14.830330065831967</v>
      </c>
      <c r="P232" s="6">
        <f t="shared" si="77"/>
        <v>14.830330065831967</v>
      </c>
      <c r="Q232" s="6">
        <f t="shared" si="77"/>
        <v>14.830330065831967</v>
      </c>
      <c r="R232" s="6">
        <f t="shared" si="77"/>
        <v>14.830330065831967</v>
      </c>
      <c r="S232" s="6">
        <f t="shared" si="77"/>
        <v>14.830330065831967</v>
      </c>
      <c r="T232" s="6">
        <f t="shared" si="77"/>
        <v>14.830330065831967</v>
      </c>
      <c r="U232" s="6">
        <f t="shared" si="77"/>
        <v>12.449221797872777</v>
      </c>
      <c r="V232" s="6">
        <f t="shared" si="77"/>
        <v>12.449221797872777</v>
      </c>
      <c r="W232" s="6">
        <f t="shared" si="77"/>
        <v>12.449221797872777</v>
      </c>
      <c r="X232" s="6">
        <f t="shared" si="77"/>
        <v>12.449221797872777</v>
      </c>
      <c r="Y232" s="6">
        <f t="shared" si="77"/>
        <v>12.449221797872777</v>
      </c>
      <c r="Z232" s="6">
        <f t="shared" si="77"/>
        <v>12.449221797872777</v>
      </c>
      <c r="AA232" s="6">
        <f t="shared" si="77"/>
        <v>12.449221797872777</v>
      </c>
      <c r="AB232" s="6">
        <f t="shared" si="77"/>
        <v>12.449221797872777</v>
      </c>
      <c r="AC232" s="6">
        <f t="shared" si="77"/>
        <v>12.449221797872777</v>
      </c>
      <c r="AD232" s="6">
        <f t="shared" si="77"/>
        <v>12.449221797872777</v>
      </c>
      <c r="AE232" s="6">
        <f t="shared" si="77"/>
        <v>12.449221797872777</v>
      </c>
      <c r="AF232" s="6">
        <f t="shared" si="77"/>
        <v>12.449221797872777</v>
      </c>
      <c r="AG232" s="6">
        <f t="shared" si="77"/>
        <v>12.449221797872777</v>
      </c>
      <c r="AH232" s="6">
        <f t="shared" si="77"/>
        <v>12.449221797872777</v>
      </c>
      <c r="AI232" s="6">
        <f t="shared" ref="AI232:AY232" si="78">AI205</f>
        <v>12.449221797872777</v>
      </c>
      <c r="AJ232" s="6">
        <f t="shared" si="78"/>
        <v>12.449221797872777</v>
      </c>
      <c r="AK232" s="6">
        <f t="shared" si="78"/>
        <v>12.449221797872777</v>
      </c>
      <c r="AL232" s="6">
        <f t="shared" si="78"/>
        <v>12.449221797872777</v>
      </c>
      <c r="AM232" s="6">
        <f t="shared" si="78"/>
        <v>12.449221797872777</v>
      </c>
      <c r="AN232" s="6">
        <f t="shared" si="78"/>
        <v>12.449221797872777</v>
      </c>
      <c r="AO232" s="6">
        <f t="shared" si="78"/>
        <v>12.449221797872777</v>
      </c>
      <c r="AP232" s="6">
        <f t="shared" si="78"/>
        <v>12.449221797872777</v>
      </c>
      <c r="AQ232" s="6">
        <f t="shared" si="78"/>
        <v>12.449221797872777</v>
      </c>
      <c r="AR232" s="6">
        <f t="shared" si="78"/>
        <v>12.449221797872777</v>
      </c>
      <c r="AS232" s="6">
        <f t="shared" si="78"/>
        <v>12.449221797872777</v>
      </c>
      <c r="AT232" s="6">
        <f t="shared" si="78"/>
        <v>12.449221797872777</v>
      </c>
      <c r="AU232" s="6">
        <f t="shared" si="78"/>
        <v>12.449221797872777</v>
      </c>
      <c r="AV232" s="6">
        <f t="shared" si="78"/>
        <v>12.449221797872777</v>
      </c>
      <c r="AW232" s="6">
        <f t="shared" si="78"/>
        <v>12.449221797872777</v>
      </c>
      <c r="AX232" s="6">
        <f t="shared" si="78"/>
        <v>12.449221797872777</v>
      </c>
      <c r="AY232" s="6">
        <f t="shared" si="78"/>
        <v>12.449221797872777</v>
      </c>
    </row>
    <row r="233" spans="1:51" x14ac:dyDescent="0.25">
      <c r="B233" s="15" t="str">
        <f t="shared" si="70"/>
        <v>Mortgage Style Revenue Increase</v>
      </c>
      <c r="C233" s="6">
        <f>C132</f>
        <v>12.449221797872777</v>
      </c>
      <c r="D233" s="6">
        <f t="shared" ref="D233:AY233" si="79">D132</f>
        <v>13.634193934128689</v>
      </c>
      <c r="E233" s="6">
        <f t="shared" si="79"/>
        <v>13.634193934128689</v>
      </c>
      <c r="F233" s="6">
        <f t="shared" si="79"/>
        <v>13.634193934128689</v>
      </c>
      <c r="G233" s="6">
        <f t="shared" si="79"/>
        <v>13.634193934128689</v>
      </c>
      <c r="H233" s="6">
        <f t="shared" si="79"/>
        <v>13.634193934128689</v>
      </c>
      <c r="I233" s="6">
        <f t="shared" si="79"/>
        <v>13.634193934128689</v>
      </c>
      <c r="J233" s="6">
        <f t="shared" si="79"/>
        <v>13.634193934128689</v>
      </c>
      <c r="K233" s="6">
        <f t="shared" si="79"/>
        <v>13.634193934128689</v>
      </c>
      <c r="L233" s="6">
        <f t="shared" si="79"/>
        <v>13.634193934128689</v>
      </c>
      <c r="M233" s="6">
        <f t="shared" si="79"/>
        <v>13.634193934128689</v>
      </c>
      <c r="N233" s="6">
        <f t="shared" si="79"/>
        <v>13.634193934128689</v>
      </c>
      <c r="O233" s="6">
        <f t="shared" si="79"/>
        <v>13.634193934128689</v>
      </c>
      <c r="P233" s="6">
        <f t="shared" si="79"/>
        <v>13.634193934128689</v>
      </c>
      <c r="Q233" s="6">
        <f t="shared" si="79"/>
        <v>13.634193934128689</v>
      </c>
      <c r="R233" s="6">
        <f t="shared" si="79"/>
        <v>13.634193934128689</v>
      </c>
      <c r="S233" s="6">
        <f t="shared" si="79"/>
        <v>13.634193934128689</v>
      </c>
      <c r="T233" s="6">
        <f t="shared" si="79"/>
        <v>13.634193934128689</v>
      </c>
      <c r="U233" s="6">
        <f t="shared" si="79"/>
        <v>13.634193934128689</v>
      </c>
      <c r="V233" s="6">
        <f t="shared" si="79"/>
        <v>13.634193934128689</v>
      </c>
      <c r="W233" s="6">
        <f t="shared" si="79"/>
        <v>13.634193934128689</v>
      </c>
      <c r="X233" s="6">
        <f t="shared" si="79"/>
        <v>12.449221797872777</v>
      </c>
      <c r="Y233" s="6">
        <f t="shared" si="79"/>
        <v>12.449221797872777</v>
      </c>
      <c r="Z233" s="6">
        <f t="shared" si="79"/>
        <v>12.449221797872777</v>
      </c>
      <c r="AA233" s="6">
        <f t="shared" si="79"/>
        <v>12.449221797872777</v>
      </c>
      <c r="AB233" s="6">
        <f t="shared" si="79"/>
        <v>12.449221797872777</v>
      </c>
      <c r="AC233" s="6">
        <f t="shared" si="79"/>
        <v>12.449221797872777</v>
      </c>
      <c r="AD233" s="6">
        <f t="shared" si="79"/>
        <v>12.449221797872777</v>
      </c>
      <c r="AE233" s="6">
        <f t="shared" si="79"/>
        <v>12.449221797872777</v>
      </c>
      <c r="AF233" s="6">
        <f t="shared" si="79"/>
        <v>12.449221797872777</v>
      </c>
      <c r="AG233" s="6">
        <f t="shared" si="79"/>
        <v>12.449221797872777</v>
      </c>
      <c r="AH233" s="6">
        <f t="shared" si="79"/>
        <v>12.449221797872777</v>
      </c>
      <c r="AI233" s="6">
        <f t="shared" si="79"/>
        <v>12.449221797872777</v>
      </c>
      <c r="AJ233" s="6">
        <f t="shared" si="79"/>
        <v>12.449221797872777</v>
      </c>
      <c r="AK233" s="6">
        <f t="shared" si="79"/>
        <v>12.449221797872777</v>
      </c>
      <c r="AL233" s="6">
        <f t="shared" si="79"/>
        <v>12.449221797872777</v>
      </c>
      <c r="AM233" s="6">
        <f t="shared" si="79"/>
        <v>12.449221797872777</v>
      </c>
      <c r="AN233" s="6">
        <f t="shared" si="79"/>
        <v>12.449221797872777</v>
      </c>
      <c r="AO233" s="6">
        <f t="shared" si="79"/>
        <v>12.449221797872777</v>
      </c>
      <c r="AP233" s="6">
        <f t="shared" si="79"/>
        <v>12.449221797872777</v>
      </c>
      <c r="AQ233" s="6">
        <f t="shared" si="79"/>
        <v>12.449221797872777</v>
      </c>
      <c r="AR233" s="6">
        <f t="shared" si="79"/>
        <v>12.449221797872777</v>
      </c>
      <c r="AS233" s="6">
        <f t="shared" si="79"/>
        <v>12.449221797872777</v>
      </c>
      <c r="AT233" s="6">
        <f t="shared" si="79"/>
        <v>12.449221797872777</v>
      </c>
      <c r="AU233" s="6">
        <f t="shared" si="79"/>
        <v>12.449221797872777</v>
      </c>
      <c r="AV233" s="6">
        <f t="shared" si="79"/>
        <v>12.449221797872777</v>
      </c>
      <c r="AW233" s="6">
        <f t="shared" si="79"/>
        <v>12.449221797872777</v>
      </c>
      <c r="AX233" s="6">
        <f t="shared" si="79"/>
        <v>12.449221797872777</v>
      </c>
      <c r="AY233" s="6">
        <f t="shared" si="79"/>
        <v>12.449221797872777</v>
      </c>
    </row>
    <row r="234" spans="1:51" x14ac:dyDescent="0.25">
      <c r="B234" s="15" t="str">
        <f t="shared" si="70"/>
        <v>Equal % Revenue Increase Quarterly</v>
      </c>
      <c r="C234" s="6">
        <f>C173</f>
        <v>12.449221797872777</v>
      </c>
      <c r="D234" s="6">
        <f t="shared" ref="D234:AY234" si="80">D173</f>
        <v>12.635006480192896</v>
      </c>
      <c r="E234" s="6">
        <f t="shared" si="80"/>
        <v>12.820791162513009</v>
      </c>
      <c r="F234" s="6">
        <f t="shared" si="80"/>
        <v>13.006575844833124</v>
      </c>
      <c r="G234" s="6">
        <f t="shared" si="80"/>
        <v>13.192360527153241</v>
      </c>
      <c r="H234" s="6">
        <f t="shared" si="80"/>
        <v>13.378145209473354</v>
      </c>
      <c r="I234" s="6">
        <f t="shared" si="80"/>
        <v>13.563929891793473</v>
      </c>
      <c r="J234" s="6">
        <f t="shared" si="80"/>
        <v>13.749714574113586</v>
      </c>
      <c r="K234" s="6">
        <f t="shared" si="80"/>
        <v>13.935499256433701</v>
      </c>
      <c r="L234" s="6">
        <f t="shared" si="80"/>
        <v>14.121283938753818</v>
      </c>
      <c r="M234" s="6">
        <f t="shared" si="80"/>
        <v>14.307068621073931</v>
      </c>
      <c r="N234" s="6">
        <f t="shared" si="80"/>
        <v>14.307068621073931</v>
      </c>
      <c r="O234" s="6">
        <f t="shared" si="80"/>
        <v>14.307068621073931</v>
      </c>
      <c r="P234" s="6">
        <f t="shared" si="80"/>
        <v>14.307068621073931</v>
      </c>
      <c r="Q234" s="6">
        <f t="shared" si="80"/>
        <v>14.307068621073931</v>
      </c>
      <c r="R234" s="6">
        <f t="shared" si="80"/>
        <v>14.307068621073931</v>
      </c>
      <c r="S234" s="6">
        <f t="shared" si="80"/>
        <v>14.307068621073931</v>
      </c>
      <c r="T234" s="6">
        <f t="shared" si="80"/>
        <v>14.307068621073931</v>
      </c>
      <c r="U234" s="6">
        <f t="shared" si="80"/>
        <v>14.307068621073931</v>
      </c>
      <c r="V234" s="6">
        <f t="shared" si="80"/>
        <v>12.449221797872777</v>
      </c>
      <c r="W234" s="6">
        <f t="shared" si="80"/>
        <v>12.449221797872777</v>
      </c>
      <c r="X234" s="6">
        <f t="shared" si="80"/>
        <v>12.449221797872777</v>
      </c>
      <c r="Y234" s="6">
        <f t="shared" si="80"/>
        <v>12.449221797872777</v>
      </c>
      <c r="Z234" s="6">
        <f t="shared" si="80"/>
        <v>12.449221797872777</v>
      </c>
      <c r="AA234" s="6">
        <f t="shared" si="80"/>
        <v>12.449221797872777</v>
      </c>
      <c r="AB234" s="6">
        <f t="shared" si="80"/>
        <v>12.449221797872777</v>
      </c>
      <c r="AC234" s="6">
        <f t="shared" si="80"/>
        <v>12.449221797872777</v>
      </c>
      <c r="AD234" s="6">
        <f t="shared" si="80"/>
        <v>12.449221797872777</v>
      </c>
      <c r="AE234" s="6">
        <f t="shared" si="80"/>
        <v>12.449221797872777</v>
      </c>
      <c r="AF234" s="6">
        <f t="shared" si="80"/>
        <v>12.449221797872777</v>
      </c>
      <c r="AG234" s="6">
        <f t="shared" si="80"/>
        <v>12.449221797872777</v>
      </c>
      <c r="AH234" s="6">
        <f t="shared" si="80"/>
        <v>12.449221797872777</v>
      </c>
      <c r="AI234" s="6">
        <f t="shared" si="80"/>
        <v>12.449221797872777</v>
      </c>
      <c r="AJ234" s="6">
        <f t="shared" si="80"/>
        <v>12.449221797872777</v>
      </c>
      <c r="AK234" s="6">
        <f t="shared" si="80"/>
        <v>12.449221797872777</v>
      </c>
      <c r="AL234" s="6">
        <f t="shared" si="80"/>
        <v>12.449221797872777</v>
      </c>
      <c r="AM234" s="6">
        <f t="shared" si="80"/>
        <v>12.449221797872777</v>
      </c>
      <c r="AN234" s="6">
        <f t="shared" si="80"/>
        <v>12.449221797872777</v>
      </c>
      <c r="AO234" s="6">
        <f t="shared" si="80"/>
        <v>12.449221797872777</v>
      </c>
      <c r="AP234" s="6">
        <f t="shared" si="80"/>
        <v>12.449221797872777</v>
      </c>
      <c r="AQ234" s="6">
        <f t="shared" si="80"/>
        <v>12.449221797872777</v>
      </c>
      <c r="AR234" s="6">
        <f t="shared" si="80"/>
        <v>12.449221797872777</v>
      </c>
      <c r="AS234" s="6">
        <f t="shared" si="80"/>
        <v>12.449221797872777</v>
      </c>
      <c r="AT234" s="6">
        <f t="shared" si="80"/>
        <v>12.449221797872777</v>
      </c>
      <c r="AU234" s="6">
        <f t="shared" si="80"/>
        <v>12.449221797872777</v>
      </c>
      <c r="AV234" s="6">
        <f t="shared" si="80"/>
        <v>12.449221797872777</v>
      </c>
      <c r="AW234" s="6">
        <f t="shared" si="80"/>
        <v>12.449221797872777</v>
      </c>
      <c r="AX234" s="6">
        <f t="shared" si="80"/>
        <v>12.449221797872777</v>
      </c>
      <c r="AY234" s="6">
        <f t="shared" si="80"/>
        <v>12.449221797872777</v>
      </c>
    </row>
    <row r="235" spans="1:51" x14ac:dyDescent="0.25">
      <c r="A235" t="s">
        <v>111</v>
      </c>
      <c r="B235" s="15" t="str">
        <f t="shared" si="70"/>
        <v>Equal % Rate Increase Quarterly</v>
      </c>
      <c r="C235" s="6">
        <f t="shared" ref="C235:AH235" si="81">C206</f>
        <v>9.745051823648506</v>
      </c>
      <c r="D235" s="6">
        <f t="shared" si="81"/>
        <v>10.024635847201028</v>
      </c>
      <c r="E235" s="6">
        <f t="shared" si="81"/>
        <v>10.304219870753547</v>
      </c>
      <c r="F235" s="6">
        <f t="shared" si="81"/>
        <v>10.583803894306072</v>
      </c>
      <c r="G235" s="6">
        <f t="shared" si="81"/>
        <v>10.863387917858596</v>
      </c>
      <c r="H235" s="6">
        <f t="shared" si="81"/>
        <v>11.142971941411117</v>
      </c>
      <c r="I235" s="6">
        <f t="shared" si="81"/>
        <v>11.422555964963637</v>
      </c>
      <c r="J235" s="6">
        <f t="shared" si="81"/>
        <v>11.702139988516159</v>
      </c>
      <c r="K235" s="6">
        <f t="shared" si="81"/>
        <v>11.981724012068682</v>
      </c>
      <c r="L235" s="6">
        <f t="shared" si="81"/>
        <v>12.261308035621205</v>
      </c>
      <c r="M235" s="6">
        <f t="shared" si="81"/>
        <v>12.540892059173725</v>
      </c>
      <c r="N235" s="6">
        <f t="shared" si="81"/>
        <v>12.540892059173725</v>
      </c>
      <c r="O235" s="6">
        <f t="shared" si="81"/>
        <v>12.540892059173725</v>
      </c>
      <c r="P235" s="6">
        <f t="shared" si="81"/>
        <v>12.540892059173725</v>
      </c>
      <c r="Q235" s="6">
        <f t="shared" si="81"/>
        <v>12.540892059173725</v>
      </c>
      <c r="R235" s="6">
        <f t="shared" si="81"/>
        <v>12.540892059173725</v>
      </c>
      <c r="S235" s="6">
        <f t="shared" si="81"/>
        <v>12.540892059173725</v>
      </c>
      <c r="T235" s="6">
        <f t="shared" si="81"/>
        <v>12.540892059173725</v>
      </c>
      <c r="U235" s="6">
        <f t="shared" si="81"/>
        <v>9.745051823648506</v>
      </c>
      <c r="V235" s="6">
        <f t="shared" si="81"/>
        <v>9.745051823648506</v>
      </c>
      <c r="W235" s="6">
        <f t="shared" si="81"/>
        <v>9.745051823648506</v>
      </c>
      <c r="X235" s="6">
        <f t="shared" si="81"/>
        <v>9.745051823648506</v>
      </c>
      <c r="Y235" s="6">
        <f t="shared" si="81"/>
        <v>9.745051823648506</v>
      </c>
      <c r="Z235" s="6">
        <f t="shared" si="81"/>
        <v>9.745051823648506</v>
      </c>
      <c r="AA235" s="6">
        <f t="shared" si="81"/>
        <v>9.745051823648506</v>
      </c>
      <c r="AB235" s="6">
        <f t="shared" si="81"/>
        <v>9.745051823648506</v>
      </c>
      <c r="AC235" s="6">
        <f t="shared" si="81"/>
        <v>9.745051823648506</v>
      </c>
      <c r="AD235" s="6">
        <f t="shared" si="81"/>
        <v>9.745051823648506</v>
      </c>
      <c r="AE235" s="6">
        <f t="shared" si="81"/>
        <v>9.745051823648506</v>
      </c>
      <c r="AF235" s="6">
        <f t="shared" si="81"/>
        <v>9.745051823648506</v>
      </c>
      <c r="AG235" s="6">
        <f t="shared" si="81"/>
        <v>9.745051823648506</v>
      </c>
      <c r="AH235" s="6">
        <f t="shared" si="81"/>
        <v>9.745051823648506</v>
      </c>
      <c r="AI235" s="6">
        <f t="shared" ref="AI235:AY235" si="82">AI206</f>
        <v>9.745051823648506</v>
      </c>
      <c r="AJ235" s="6">
        <f t="shared" si="82"/>
        <v>9.745051823648506</v>
      </c>
      <c r="AK235" s="6">
        <f t="shared" si="82"/>
        <v>9.745051823648506</v>
      </c>
      <c r="AL235" s="6">
        <f t="shared" si="82"/>
        <v>9.745051823648506</v>
      </c>
      <c r="AM235" s="6">
        <f t="shared" si="82"/>
        <v>9.745051823648506</v>
      </c>
      <c r="AN235" s="6">
        <f t="shared" si="82"/>
        <v>9.745051823648506</v>
      </c>
      <c r="AO235" s="6">
        <f t="shared" si="82"/>
        <v>9.745051823648506</v>
      </c>
      <c r="AP235" s="6">
        <f t="shared" si="82"/>
        <v>9.745051823648506</v>
      </c>
      <c r="AQ235" s="6">
        <f t="shared" si="82"/>
        <v>9.745051823648506</v>
      </c>
      <c r="AR235" s="6">
        <f t="shared" si="82"/>
        <v>9.745051823648506</v>
      </c>
      <c r="AS235" s="6">
        <f t="shared" si="82"/>
        <v>9.745051823648506</v>
      </c>
      <c r="AT235" s="6">
        <f t="shared" si="82"/>
        <v>9.745051823648506</v>
      </c>
      <c r="AU235" s="6">
        <f t="shared" si="82"/>
        <v>9.745051823648506</v>
      </c>
      <c r="AV235" s="6">
        <f t="shared" si="82"/>
        <v>9.745051823648506</v>
      </c>
      <c r="AW235" s="6">
        <f t="shared" si="82"/>
        <v>9.745051823648506</v>
      </c>
      <c r="AX235" s="6">
        <f t="shared" si="82"/>
        <v>9.745051823648506</v>
      </c>
      <c r="AY235" s="6">
        <f t="shared" si="82"/>
        <v>9.745051823648506</v>
      </c>
    </row>
    <row r="236" spans="1:51" x14ac:dyDescent="0.25">
      <c r="B236" s="15" t="str">
        <f t="shared" si="70"/>
        <v>Mortgage Style Revenue Increase</v>
      </c>
      <c r="C236" s="6">
        <f>C133</f>
        <v>9.745051823648506</v>
      </c>
      <c r="D236" s="6">
        <f t="shared" ref="D236:AY236" si="83">D133</f>
        <v>11.52251002803237</v>
      </c>
      <c r="E236" s="6">
        <f t="shared" si="83"/>
        <v>11.52251002803237</v>
      </c>
      <c r="F236" s="6">
        <f t="shared" si="83"/>
        <v>11.52251002803237</v>
      </c>
      <c r="G236" s="6">
        <f t="shared" si="83"/>
        <v>11.52251002803237</v>
      </c>
      <c r="H236" s="6">
        <f t="shared" si="83"/>
        <v>11.52251002803237</v>
      </c>
      <c r="I236" s="6">
        <f t="shared" si="83"/>
        <v>11.52251002803237</v>
      </c>
      <c r="J236" s="6">
        <f t="shared" si="83"/>
        <v>11.52251002803237</v>
      </c>
      <c r="K236" s="6">
        <f t="shared" si="83"/>
        <v>11.52251002803237</v>
      </c>
      <c r="L236" s="6">
        <f t="shared" si="83"/>
        <v>11.52251002803237</v>
      </c>
      <c r="M236" s="6">
        <f t="shared" si="83"/>
        <v>11.52251002803237</v>
      </c>
      <c r="N236" s="6">
        <f t="shared" si="83"/>
        <v>11.52251002803237</v>
      </c>
      <c r="O236" s="6">
        <f t="shared" si="83"/>
        <v>11.52251002803237</v>
      </c>
      <c r="P236" s="6">
        <f t="shared" si="83"/>
        <v>11.52251002803237</v>
      </c>
      <c r="Q236" s="6">
        <f t="shared" si="83"/>
        <v>11.52251002803237</v>
      </c>
      <c r="R236" s="6">
        <f t="shared" si="83"/>
        <v>11.52251002803237</v>
      </c>
      <c r="S236" s="6">
        <f t="shared" si="83"/>
        <v>11.52251002803237</v>
      </c>
      <c r="T236" s="6">
        <f t="shared" si="83"/>
        <v>11.52251002803237</v>
      </c>
      <c r="U236" s="6">
        <f t="shared" si="83"/>
        <v>11.52251002803237</v>
      </c>
      <c r="V236" s="6">
        <f t="shared" si="83"/>
        <v>11.52251002803237</v>
      </c>
      <c r="W236" s="6">
        <f t="shared" si="83"/>
        <v>11.52251002803237</v>
      </c>
      <c r="X236" s="6">
        <f t="shared" si="83"/>
        <v>9.745051823648506</v>
      </c>
      <c r="Y236" s="6">
        <f t="shared" si="83"/>
        <v>9.745051823648506</v>
      </c>
      <c r="Z236" s="6">
        <f t="shared" si="83"/>
        <v>9.745051823648506</v>
      </c>
      <c r="AA236" s="6">
        <f t="shared" si="83"/>
        <v>9.745051823648506</v>
      </c>
      <c r="AB236" s="6">
        <f t="shared" si="83"/>
        <v>9.745051823648506</v>
      </c>
      <c r="AC236" s="6">
        <f t="shared" si="83"/>
        <v>9.745051823648506</v>
      </c>
      <c r="AD236" s="6">
        <f t="shared" si="83"/>
        <v>9.745051823648506</v>
      </c>
      <c r="AE236" s="6">
        <f t="shared" si="83"/>
        <v>9.745051823648506</v>
      </c>
      <c r="AF236" s="6">
        <f t="shared" si="83"/>
        <v>9.745051823648506</v>
      </c>
      <c r="AG236" s="6">
        <f t="shared" si="83"/>
        <v>9.745051823648506</v>
      </c>
      <c r="AH236" s="6">
        <f t="shared" si="83"/>
        <v>9.745051823648506</v>
      </c>
      <c r="AI236" s="6">
        <f t="shared" si="83"/>
        <v>9.745051823648506</v>
      </c>
      <c r="AJ236" s="6">
        <f t="shared" si="83"/>
        <v>9.745051823648506</v>
      </c>
      <c r="AK236" s="6">
        <f t="shared" si="83"/>
        <v>9.745051823648506</v>
      </c>
      <c r="AL236" s="6">
        <f t="shared" si="83"/>
        <v>9.745051823648506</v>
      </c>
      <c r="AM236" s="6">
        <f t="shared" si="83"/>
        <v>9.745051823648506</v>
      </c>
      <c r="AN236" s="6">
        <f t="shared" si="83"/>
        <v>9.745051823648506</v>
      </c>
      <c r="AO236" s="6">
        <f t="shared" si="83"/>
        <v>9.745051823648506</v>
      </c>
      <c r="AP236" s="6">
        <f t="shared" si="83"/>
        <v>9.745051823648506</v>
      </c>
      <c r="AQ236" s="6">
        <f t="shared" si="83"/>
        <v>9.745051823648506</v>
      </c>
      <c r="AR236" s="6">
        <f t="shared" si="83"/>
        <v>9.745051823648506</v>
      </c>
      <c r="AS236" s="6">
        <f t="shared" si="83"/>
        <v>9.745051823648506</v>
      </c>
      <c r="AT236" s="6">
        <f t="shared" si="83"/>
        <v>9.745051823648506</v>
      </c>
      <c r="AU236" s="6">
        <f t="shared" si="83"/>
        <v>9.745051823648506</v>
      </c>
      <c r="AV236" s="6">
        <f t="shared" si="83"/>
        <v>9.745051823648506</v>
      </c>
      <c r="AW236" s="6">
        <f t="shared" si="83"/>
        <v>9.745051823648506</v>
      </c>
      <c r="AX236" s="6">
        <f t="shared" si="83"/>
        <v>9.745051823648506</v>
      </c>
      <c r="AY236" s="6">
        <f t="shared" si="83"/>
        <v>9.745051823648506</v>
      </c>
    </row>
    <row r="237" spans="1:51" x14ac:dyDescent="0.25">
      <c r="B237" s="15" t="str">
        <f t="shared" si="70"/>
        <v>Equal % Revenue Increase Quarterly</v>
      </c>
      <c r="C237" s="6">
        <f>C174</f>
        <v>9.745051823648506</v>
      </c>
      <c r="D237" s="6">
        <f t="shared" ref="D237:AY237" si="84">D174</f>
        <v>10.023728847128679</v>
      </c>
      <c r="E237" s="6">
        <f t="shared" si="84"/>
        <v>10.302405870608851</v>
      </c>
      <c r="F237" s="6">
        <f t="shared" si="84"/>
        <v>10.581082894089025</v>
      </c>
      <c r="G237" s="6">
        <f t="shared" si="84"/>
        <v>10.859759917569198</v>
      </c>
      <c r="H237" s="6">
        <f t="shared" si="84"/>
        <v>11.13843694104937</v>
      </c>
      <c r="I237" s="6">
        <f t="shared" si="84"/>
        <v>11.417113964529543</v>
      </c>
      <c r="J237" s="6">
        <f t="shared" si="84"/>
        <v>11.695790988009716</v>
      </c>
      <c r="K237" s="6">
        <f t="shared" si="84"/>
        <v>11.974468011489888</v>
      </c>
      <c r="L237" s="6">
        <f t="shared" si="84"/>
        <v>12.253145034970062</v>
      </c>
      <c r="M237" s="6">
        <f t="shared" si="84"/>
        <v>12.531822058450235</v>
      </c>
      <c r="N237" s="6">
        <f t="shared" si="84"/>
        <v>12.531822058450235</v>
      </c>
      <c r="O237" s="6">
        <f t="shared" si="84"/>
        <v>12.531822058450235</v>
      </c>
      <c r="P237" s="6">
        <f t="shared" si="84"/>
        <v>12.531822058450235</v>
      </c>
      <c r="Q237" s="6">
        <f t="shared" si="84"/>
        <v>12.531822058450235</v>
      </c>
      <c r="R237" s="6">
        <f t="shared" si="84"/>
        <v>12.531822058450235</v>
      </c>
      <c r="S237" s="6">
        <f t="shared" si="84"/>
        <v>12.531822058450235</v>
      </c>
      <c r="T237" s="6">
        <f t="shared" si="84"/>
        <v>12.531822058450235</v>
      </c>
      <c r="U237" s="6">
        <f t="shared" si="84"/>
        <v>12.531822058450235</v>
      </c>
      <c r="V237" s="6">
        <f t="shared" si="84"/>
        <v>9.745051823648506</v>
      </c>
      <c r="W237" s="6">
        <f t="shared" si="84"/>
        <v>9.745051823648506</v>
      </c>
      <c r="X237" s="6">
        <f t="shared" si="84"/>
        <v>9.745051823648506</v>
      </c>
      <c r="Y237" s="6">
        <f t="shared" si="84"/>
        <v>9.745051823648506</v>
      </c>
      <c r="Z237" s="6">
        <f t="shared" si="84"/>
        <v>9.745051823648506</v>
      </c>
      <c r="AA237" s="6">
        <f t="shared" si="84"/>
        <v>9.745051823648506</v>
      </c>
      <c r="AB237" s="6">
        <f t="shared" si="84"/>
        <v>9.745051823648506</v>
      </c>
      <c r="AC237" s="6">
        <f t="shared" si="84"/>
        <v>9.745051823648506</v>
      </c>
      <c r="AD237" s="6">
        <f t="shared" si="84"/>
        <v>9.745051823648506</v>
      </c>
      <c r="AE237" s="6">
        <f t="shared" si="84"/>
        <v>9.745051823648506</v>
      </c>
      <c r="AF237" s="6">
        <f t="shared" si="84"/>
        <v>9.745051823648506</v>
      </c>
      <c r="AG237" s="6">
        <f t="shared" si="84"/>
        <v>9.745051823648506</v>
      </c>
      <c r="AH237" s="6">
        <f t="shared" si="84"/>
        <v>9.745051823648506</v>
      </c>
      <c r="AI237" s="6">
        <f t="shared" si="84"/>
        <v>9.745051823648506</v>
      </c>
      <c r="AJ237" s="6">
        <f t="shared" si="84"/>
        <v>9.745051823648506</v>
      </c>
      <c r="AK237" s="6">
        <f t="shared" si="84"/>
        <v>9.745051823648506</v>
      </c>
      <c r="AL237" s="6">
        <f t="shared" si="84"/>
        <v>9.745051823648506</v>
      </c>
      <c r="AM237" s="6">
        <f t="shared" si="84"/>
        <v>9.745051823648506</v>
      </c>
      <c r="AN237" s="6">
        <f t="shared" si="84"/>
        <v>9.745051823648506</v>
      </c>
      <c r="AO237" s="6">
        <f t="shared" si="84"/>
        <v>9.745051823648506</v>
      </c>
      <c r="AP237" s="6">
        <f t="shared" si="84"/>
        <v>9.745051823648506</v>
      </c>
      <c r="AQ237" s="6">
        <f t="shared" si="84"/>
        <v>9.745051823648506</v>
      </c>
      <c r="AR237" s="6">
        <f t="shared" si="84"/>
        <v>9.745051823648506</v>
      </c>
      <c r="AS237" s="6">
        <f t="shared" si="84"/>
        <v>9.745051823648506</v>
      </c>
      <c r="AT237" s="6">
        <f t="shared" si="84"/>
        <v>9.745051823648506</v>
      </c>
      <c r="AU237" s="6">
        <f t="shared" si="84"/>
        <v>9.745051823648506</v>
      </c>
      <c r="AV237" s="6">
        <f t="shared" si="84"/>
        <v>9.745051823648506</v>
      </c>
      <c r="AW237" s="6">
        <f t="shared" si="84"/>
        <v>9.745051823648506</v>
      </c>
      <c r="AX237" s="6">
        <f t="shared" si="84"/>
        <v>9.745051823648506</v>
      </c>
      <c r="AY237" s="6">
        <f t="shared" si="84"/>
        <v>9.745051823648506</v>
      </c>
    </row>
    <row r="238" spans="1:51" x14ac:dyDescent="0.25">
      <c r="A238" t="s">
        <v>112</v>
      </c>
      <c r="B238" s="15" t="str">
        <f t="shared" si="70"/>
        <v>Equal % Rate Increase Quarterly</v>
      </c>
      <c r="C238" s="6">
        <f t="shared" ref="C238:AH238" si="85">C207</f>
        <v>6.5635346587043619</v>
      </c>
      <c r="D238" s="6">
        <f t="shared" si="85"/>
        <v>6.7518414488390048</v>
      </c>
      <c r="E238" s="6">
        <f t="shared" si="85"/>
        <v>6.9401482389736451</v>
      </c>
      <c r="F238" s="6">
        <f t="shared" si="85"/>
        <v>7.1284550291082898</v>
      </c>
      <c r="G238" s="6">
        <f t="shared" si="85"/>
        <v>7.3167618192429327</v>
      </c>
      <c r="H238" s="6">
        <f t="shared" si="85"/>
        <v>7.5050686093775756</v>
      </c>
      <c r="I238" s="6">
        <f t="shared" si="85"/>
        <v>7.6933753995122158</v>
      </c>
      <c r="J238" s="6">
        <f t="shared" si="85"/>
        <v>7.8816821896468587</v>
      </c>
      <c r="K238" s="6">
        <f t="shared" si="85"/>
        <v>8.0699889797815025</v>
      </c>
      <c r="L238" s="6">
        <f t="shared" si="85"/>
        <v>8.2582957699161454</v>
      </c>
      <c r="M238" s="6">
        <f t="shared" si="85"/>
        <v>8.4466025600507866</v>
      </c>
      <c r="N238" s="6">
        <f t="shared" si="85"/>
        <v>8.4466025600507866</v>
      </c>
      <c r="O238" s="6">
        <f t="shared" si="85"/>
        <v>8.4466025600507866</v>
      </c>
      <c r="P238" s="6">
        <f t="shared" si="85"/>
        <v>8.4466025600507866</v>
      </c>
      <c r="Q238" s="6">
        <f t="shared" si="85"/>
        <v>8.4466025600507866</v>
      </c>
      <c r="R238" s="6">
        <f t="shared" si="85"/>
        <v>8.4466025600507866</v>
      </c>
      <c r="S238" s="6">
        <f t="shared" si="85"/>
        <v>8.4466025600507866</v>
      </c>
      <c r="T238" s="6">
        <f t="shared" si="85"/>
        <v>8.4466025600507866</v>
      </c>
      <c r="U238" s="6">
        <f t="shared" si="85"/>
        <v>6.5635346587043619</v>
      </c>
      <c r="V238" s="6">
        <f t="shared" si="85"/>
        <v>6.5635346587043619</v>
      </c>
      <c r="W238" s="6">
        <f t="shared" si="85"/>
        <v>6.5635346587043619</v>
      </c>
      <c r="X238" s="6">
        <f t="shared" si="85"/>
        <v>6.5635346587043619</v>
      </c>
      <c r="Y238" s="6">
        <f t="shared" si="85"/>
        <v>6.5635346587043619</v>
      </c>
      <c r="Z238" s="6">
        <f t="shared" si="85"/>
        <v>6.5635346587043619</v>
      </c>
      <c r="AA238" s="6">
        <f t="shared" si="85"/>
        <v>6.5635346587043619</v>
      </c>
      <c r="AB238" s="6">
        <f t="shared" si="85"/>
        <v>6.5635346587043619</v>
      </c>
      <c r="AC238" s="6">
        <f t="shared" si="85"/>
        <v>6.5635346587043619</v>
      </c>
      <c r="AD238" s="6">
        <f t="shared" si="85"/>
        <v>6.5635346587043619</v>
      </c>
      <c r="AE238" s="6">
        <f t="shared" si="85"/>
        <v>6.5635346587043619</v>
      </c>
      <c r="AF238" s="6">
        <f t="shared" si="85"/>
        <v>6.5635346587043619</v>
      </c>
      <c r="AG238" s="6">
        <f t="shared" si="85"/>
        <v>6.5635346587043619</v>
      </c>
      <c r="AH238" s="6">
        <f t="shared" si="85"/>
        <v>6.5635346587043619</v>
      </c>
      <c r="AI238" s="6">
        <f t="shared" ref="AI238:AY238" si="86">AI207</f>
        <v>6.5635346587043619</v>
      </c>
      <c r="AJ238" s="6">
        <f t="shared" si="86"/>
        <v>6.5635346587043619</v>
      </c>
      <c r="AK238" s="6">
        <f t="shared" si="86"/>
        <v>6.5635346587043619</v>
      </c>
      <c r="AL238" s="6">
        <f t="shared" si="86"/>
        <v>6.5635346587043619</v>
      </c>
      <c r="AM238" s="6">
        <f t="shared" si="86"/>
        <v>6.5635346587043619</v>
      </c>
      <c r="AN238" s="6">
        <f t="shared" si="86"/>
        <v>6.5635346587043619</v>
      </c>
      <c r="AO238" s="6">
        <f t="shared" si="86"/>
        <v>6.5635346587043619</v>
      </c>
      <c r="AP238" s="6">
        <f t="shared" si="86"/>
        <v>6.5635346587043619</v>
      </c>
      <c r="AQ238" s="6">
        <f t="shared" si="86"/>
        <v>6.5635346587043619</v>
      </c>
      <c r="AR238" s="6">
        <f t="shared" si="86"/>
        <v>6.5635346587043619</v>
      </c>
      <c r="AS238" s="6">
        <f t="shared" si="86"/>
        <v>6.5635346587043619</v>
      </c>
      <c r="AT238" s="6">
        <f t="shared" si="86"/>
        <v>6.5635346587043619</v>
      </c>
      <c r="AU238" s="6">
        <f t="shared" si="86"/>
        <v>6.5635346587043619</v>
      </c>
      <c r="AV238" s="6">
        <f t="shared" si="86"/>
        <v>6.5635346587043619</v>
      </c>
      <c r="AW238" s="6">
        <f t="shared" si="86"/>
        <v>6.5635346587043619</v>
      </c>
      <c r="AX238" s="6">
        <f t="shared" si="86"/>
        <v>6.5635346587043619</v>
      </c>
      <c r="AY238" s="6">
        <f t="shared" si="86"/>
        <v>6.5635346587043619</v>
      </c>
    </row>
    <row r="239" spans="1:51" x14ac:dyDescent="0.25">
      <c r="B239" s="15" t="str">
        <f t="shared" si="70"/>
        <v>Mortgage Style Revenue Increase</v>
      </c>
      <c r="C239" s="6">
        <f>C134</f>
        <v>6.5635346587043619</v>
      </c>
      <c r="D239" s="6">
        <f t="shared" ref="D239:AY239" si="87">D134</f>
        <v>8.3409928630882249</v>
      </c>
      <c r="E239" s="6">
        <f t="shared" si="87"/>
        <v>8.3409928630882249</v>
      </c>
      <c r="F239" s="6">
        <f t="shared" si="87"/>
        <v>8.3409928630882249</v>
      </c>
      <c r="G239" s="6">
        <f t="shared" si="87"/>
        <v>8.3409928630882249</v>
      </c>
      <c r="H239" s="6">
        <f t="shared" si="87"/>
        <v>8.3409928630882249</v>
      </c>
      <c r="I239" s="6">
        <f t="shared" si="87"/>
        <v>8.3409928630882249</v>
      </c>
      <c r="J239" s="6">
        <f t="shared" si="87"/>
        <v>8.3409928630882249</v>
      </c>
      <c r="K239" s="6">
        <f t="shared" si="87"/>
        <v>8.3409928630882249</v>
      </c>
      <c r="L239" s="6">
        <f t="shared" si="87"/>
        <v>8.3409928630882249</v>
      </c>
      <c r="M239" s="6">
        <f t="shared" si="87"/>
        <v>8.3409928630882249</v>
      </c>
      <c r="N239" s="6">
        <f t="shared" si="87"/>
        <v>8.3409928630882249</v>
      </c>
      <c r="O239" s="6">
        <f t="shared" si="87"/>
        <v>8.3409928630882249</v>
      </c>
      <c r="P239" s="6">
        <f t="shared" si="87"/>
        <v>8.3409928630882249</v>
      </c>
      <c r="Q239" s="6">
        <f t="shared" si="87"/>
        <v>8.3409928630882249</v>
      </c>
      <c r="R239" s="6">
        <f t="shared" si="87"/>
        <v>8.3409928630882249</v>
      </c>
      <c r="S239" s="6">
        <f t="shared" si="87"/>
        <v>8.3409928630882249</v>
      </c>
      <c r="T239" s="6">
        <f t="shared" si="87"/>
        <v>8.3409928630882249</v>
      </c>
      <c r="U239" s="6">
        <f t="shared" si="87"/>
        <v>8.3409928630882249</v>
      </c>
      <c r="V239" s="6">
        <f t="shared" si="87"/>
        <v>8.3409928630882249</v>
      </c>
      <c r="W239" s="6">
        <f t="shared" si="87"/>
        <v>8.3409928630882249</v>
      </c>
      <c r="X239" s="6">
        <f t="shared" si="87"/>
        <v>6.5635346587043619</v>
      </c>
      <c r="Y239" s="6">
        <f t="shared" si="87"/>
        <v>6.5635346587043619</v>
      </c>
      <c r="Z239" s="6">
        <f t="shared" si="87"/>
        <v>6.5635346587043619</v>
      </c>
      <c r="AA239" s="6">
        <f t="shared" si="87"/>
        <v>6.5635346587043619</v>
      </c>
      <c r="AB239" s="6">
        <f t="shared" si="87"/>
        <v>6.5635346587043619</v>
      </c>
      <c r="AC239" s="6">
        <f t="shared" si="87"/>
        <v>6.5635346587043619</v>
      </c>
      <c r="AD239" s="6">
        <f t="shared" si="87"/>
        <v>6.5635346587043619</v>
      </c>
      <c r="AE239" s="6">
        <f t="shared" si="87"/>
        <v>6.5635346587043619</v>
      </c>
      <c r="AF239" s="6">
        <f t="shared" si="87"/>
        <v>6.5635346587043619</v>
      </c>
      <c r="AG239" s="6">
        <f t="shared" si="87"/>
        <v>6.5635346587043619</v>
      </c>
      <c r="AH239" s="6">
        <f t="shared" si="87"/>
        <v>6.5635346587043619</v>
      </c>
      <c r="AI239" s="6">
        <f t="shared" si="87"/>
        <v>6.5635346587043619</v>
      </c>
      <c r="AJ239" s="6">
        <f t="shared" si="87"/>
        <v>6.5635346587043619</v>
      </c>
      <c r="AK239" s="6">
        <f t="shared" si="87"/>
        <v>6.5635346587043619</v>
      </c>
      <c r="AL239" s="6">
        <f t="shared" si="87"/>
        <v>6.5635346587043619</v>
      </c>
      <c r="AM239" s="6">
        <f t="shared" si="87"/>
        <v>6.5635346587043619</v>
      </c>
      <c r="AN239" s="6">
        <f t="shared" si="87"/>
        <v>6.5635346587043619</v>
      </c>
      <c r="AO239" s="6">
        <f t="shared" si="87"/>
        <v>6.5635346587043619</v>
      </c>
      <c r="AP239" s="6">
        <f t="shared" si="87"/>
        <v>6.5635346587043619</v>
      </c>
      <c r="AQ239" s="6">
        <f t="shared" si="87"/>
        <v>6.5635346587043619</v>
      </c>
      <c r="AR239" s="6">
        <f t="shared" si="87"/>
        <v>6.5635346587043619</v>
      </c>
      <c r="AS239" s="6">
        <f t="shared" si="87"/>
        <v>6.5635346587043619</v>
      </c>
      <c r="AT239" s="6">
        <f t="shared" si="87"/>
        <v>6.5635346587043619</v>
      </c>
      <c r="AU239" s="6">
        <f t="shared" si="87"/>
        <v>6.5635346587043619</v>
      </c>
      <c r="AV239" s="6">
        <f t="shared" si="87"/>
        <v>6.5635346587043619</v>
      </c>
      <c r="AW239" s="6">
        <f t="shared" si="87"/>
        <v>6.5635346587043619</v>
      </c>
      <c r="AX239" s="6">
        <f t="shared" si="87"/>
        <v>6.5635346587043619</v>
      </c>
      <c r="AY239" s="6">
        <f t="shared" si="87"/>
        <v>6.5635346587043619</v>
      </c>
    </row>
    <row r="240" spans="1:51" x14ac:dyDescent="0.25">
      <c r="B240" s="15" t="str">
        <f t="shared" si="70"/>
        <v>Equal % Revenue Increase Quarterly</v>
      </c>
      <c r="C240" s="6">
        <f>C175</f>
        <v>6.5635346587043619</v>
      </c>
      <c r="D240" s="6">
        <f t="shared" ref="D240:AY240" si="88">D175</f>
        <v>6.8422116821845345</v>
      </c>
      <c r="E240" s="6">
        <f t="shared" si="88"/>
        <v>7.1208887056647079</v>
      </c>
      <c r="F240" s="6">
        <f t="shared" si="88"/>
        <v>7.3995657291448813</v>
      </c>
      <c r="G240" s="6">
        <f t="shared" si="88"/>
        <v>7.6782427526250547</v>
      </c>
      <c r="H240" s="6">
        <f t="shared" si="88"/>
        <v>7.9569197761052273</v>
      </c>
      <c r="I240" s="6">
        <f t="shared" si="88"/>
        <v>8.2355967995853998</v>
      </c>
      <c r="J240" s="6">
        <f t="shared" si="88"/>
        <v>8.5142738230655723</v>
      </c>
      <c r="K240" s="6">
        <f t="shared" si="88"/>
        <v>8.7929508465457467</v>
      </c>
      <c r="L240" s="6">
        <f t="shared" si="88"/>
        <v>9.0716278700259174</v>
      </c>
      <c r="M240" s="6">
        <f t="shared" si="88"/>
        <v>9.3503048935060917</v>
      </c>
      <c r="N240" s="6">
        <f t="shared" si="88"/>
        <v>9.3503048935060917</v>
      </c>
      <c r="O240" s="6">
        <f t="shared" si="88"/>
        <v>9.3503048935060917</v>
      </c>
      <c r="P240" s="6">
        <f t="shared" si="88"/>
        <v>9.3503048935060917</v>
      </c>
      <c r="Q240" s="6">
        <f t="shared" si="88"/>
        <v>9.3503048935060917</v>
      </c>
      <c r="R240" s="6">
        <f t="shared" si="88"/>
        <v>9.3503048935060917</v>
      </c>
      <c r="S240" s="6">
        <f t="shared" si="88"/>
        <v>9.3503048935060917</v>
      </c>
      <c r="T240" s="6">
        <f t="shared" si="88"/>
        <v>9.3503048935060917</v>
      </c>
      <c r="U240" s="6">
        <f t="shared" si="88"/>
        <v>9.3503048935060917</v>
      </c>
      <c r="V240" s="6">
        <f t="shared" si="88"/>
        <v>6.5635346587043619</v>
      </c>
      <c r="W240" s="6">
        <f t="shared" si="88"/>
        <v>6.5635346587043619</v>
      </c>
      <c r="X240" s="6">
        <f t="shared" si="88"/>
        <v>6.5635346587043619</v>
      </c>
      <c r="Y240" s="6">
        <f t="shared" si="88"/>
        <v>6.5635346587043619</v>
      </c>
      <c r="Z240" s="6">
        <f t="shared" si="88"/>
        <v>6.5635346587043619</v>
      </c>
      <c r="AA240" s="6">
        <f t="shared" si="88"/>
        <v>6.5635346587043619</v>
      </c>
      <c r="AB240" s="6">
        <f t="shared" si="88"/>
        <v>6.5635346587043619</v>
      </c>
      <c r="AC240" s="6">
        <f t="shared" si="88"/>
        <v>6.5635346587043619</v>
      </c>
      <c r="AD240" s="6">
        <f t="shared" si="88"/>
        <v>6.5635346587043619</v>
      </c>
      <c r="AE240" s="6">
        <f t="shared" si="88"/>
        <v>6.5635346587043619</v>
      </c>
      <c r="AF240" s="6">
        <f t="shared" si="88"/>
        <v>6.5635346587043619</v>
      </c>
      <c r="AG240" s="6">
        <f t="shared" si="88"/>
        <v>6.5635346587043619</v>
      </c>
      <c r="AH240" s="6">
        <f t="shared" si="88"/>
        <v>6.5635346587043619</v>
      </c>
      <c r="AI240" s="6">
        <f t="shared" si="88"/>
        <v>6.5635346587043619</v>
      </c>
      <c r="AJ240" s="6">
        <f t="shared" si="88"/>
        <v>6.5635346587043619</v>
      </c>
      <c r="AK240" s="6">
        <f t="shared" si="88"/>
        <v>6.5635346587043619</v>
      </c>
      <c r="AL240" s="6">
        <f t="shared" si="88"/>
        <v>6.5635346587043619</v>
      </c>
      <c r="AM240" s="6">
        <f t="shared" si="88"/>
        <v>6.5635346587043619</v>
      </c>
      <c r="AN240" s="6">
        <f t="shared" si="88"/>
        <v>6.5635346587043619</v>
      </c>
      <c r="AO240" s="6">
        <f t="shared" si="88"/>
        <v>6.5635346587043619</v>
      </c>
      <c r="AP240" s="6">
        <f t="shared" si="88"/>
        <v>6.5635346587043619</v>
      </c>
      <c r="AQ240" s="6">
        <f t="shared" si="88"/>
        <v>6.5635346587043619</v>
      </c>
      <c r="AR240" s="6">
        <f t="shared" si="88"/>
        <v>6.5635346587043619</v>
      </c>
      <c r="AS240" s="6">
        <f t="shared" si="88"/>
        <v>6.5635346587043619</v>
      </c>
      <c r="AT240" s="6">
        <f t="shared" si="88"/>
        <v>6.5635346587043619</v>
      </c>
      <c r="AU240" s="6">
        <f t="shared" si="88"/>
        <v>6.5635346587043619</v>
      </c>
      <c r="AV240" s="6">
        <f t="shared" si="88"/>
        <v>6.5635346587043619</v>
      </c>
      <c r="AW240" s="6">
        <f t="shared" si="88"/>
        <v>6.5635346587043619</v>
      </c>
      <c r="AX240" s="6">
        <f t="shared" si="88"/>
        <v>6.5635346587043619</v>
      </c>
      <c r="AY240" s="6">
        <f t="shared" si="88"/>
        <v>6.5635346587043619</v>
      </c>
    </row>
    <row r="242" spans="1:51" x14ac:dyDescent="0.25">
      <c r="A242" t="s">
        <v>139</v>
      </c>
      <c r="B242" t="s">
        <v>33</v>
      </c>
      <c r="C242" s="6">
        <f>C234</f>
        <v>12.449221797872777</v>
      </c>
      <c r="D242" s="6">
        <f t="shared" ref="D242:AY242" si="89">D234</f>
        <v>12.635006480192896</v>
      </c>
      <c r="E242" s="6">
        <f t="shared" si="89"/>
        <v>12.820791162513009</v>
      </c>
      <c r="F242" s="6">
        <f t="shared" si="89"/>
        <v>13.006575844833124</v>
      </c>
      <c r="G242" s="6">
        <f t="shared" si="89"/>
        <v>13.192360527153241</v>
      </c>
      <c r="H242" s="6">
        <f t="shared" si="89"/>
        <v>13.378145209473354</v>
      </c>
      <c r="I242" s="6">
        <f t="shared" si="89"/>
        <v>13.563929891793473</v>
      </c>
      <c r="J242" s="6">
        <f t="shared" si="89"/>
        <v>13.749714574113586</v>
      </c>
      <c r="K242" s="6">
        <f t="shared" si="89"/>
        <v>13.935499256433701</v>
      </c>
      <c r="L242" s="6">
        <f t="shared" si="89"/>
        <v>14.121283938753818</v>
      </c>
      <c r="M242" s="6">
        <f t="shared" si="89"/>
        <v>14.307068621073931</v>
      </c>
      <c r="N242" s="6">
        <f t="shared" si="89"/>
        <v>14.307068621073931</v>
      </c>
      <c r="O242" s="6">
        <f t="shared" si="89"/>
        <v>14.307068621073931</v>
      </c>
      <c r="P242" s="6">
        <f t="shared" si="89"/>
        <v>14.307068621073931</v>
      </c>
      <c r="Q242" s="6">
        <f t="shared" si="89"/>
        <v>14.307068621073931</v>
      </c>
      <c r="R242" s="6">
        <f t="shared" si="89"/>
        <v>14.307068621073931</v>
      </c>
      <c r="S242" s="6">
        <f t="shared" si="89"/>
        <v>14.307068621073931</v>
      </c>
      <c r="T242" s="6">
        <f t="shared" si="89"/>
        <v>14.307068621073931</v>
      </c>
      <c r="U242" s="6">
        <f t="shared" si="89"/>
        <v>14.307068621073931</v>
      </c>
      <c r="V242" s="6">
        <f t="shared" si="89"/>
        <v>12.449221797872777</v>
      </c>
      <c r="W242" s="6">
        <f t="shared" si="89"/>
        <v>12.449221797872777</v>
      </c>
      <c r="X242" s="6">
        <f t="shared" si="89"/>
        <v>12.449221797872777</v>
      </c>
      <c r="Y242" s="6">
        <f t="shared" si="89"/>
        <v>12.449221797872777</v>
      </c>
      <c r="Z242" s="6">
        <f t="shared" si="89"/>
        <v>12.449221797872777</v>
      </c>
      <c r="AA242" s="6">
        <f t="shared" si="89"/>
        <v>12.449221797872777</v>
      </c>
      <c r="AB242" s="6">
        <f t="shared" si="89"/>
        <v>12.449221797872777</v>
      </c>
      <c r="AC242" s="6">
        <f t="shared" si="89"/>
        <v>12.449221797872777</v>
      </c>
      <c r="AD242" s="6">
        <f t="shared" si="89"/>
        <v>12.449221797872777</v>
      </c>
      <c r="AE242" s="6">
        <f t="shared" si="89"/>
        <v>12.449221797872777</v>
      </c>
      <c r="AF242" s="6">
        <f t="shared" si="89"/>
        <v>12.449221797872777</v>
      </c>
      <c r="AG242" s="6">
        <f t="shared" si="89"/>
        <v>12.449221797872777</v>
      </c>
      <c r="AH242" s="6">
        <f t="shared" si="89"/>
        <v>12.449221797872777</v>
      </c>
      <c r="AI242" s="6">
        <f t="shared" si="89"/>
        <v>12.449221797872777</v>
      </c>
      <c r="AJ242" s="6">
        <f t="shared" si="89"/>
        <v>12.449221797872777</v>
      </c>
      <c r="AK242" s="6">
        <f t="shared" si="89"/>
        <v>12.449221797872777</v>
      </c>
      <c r="AL242" s="6">
        <f t="shared" si="89"/>
        <v>12.449221797872777</v>
      </c>
      <c r="AM242" s="6">
        <f t="shared" si="89"/>
        <v>12.449221797872777</v>
      </c>
      <c r="AN242" s="6">
        <f t="shared" si="89"/>
        <v>12.449221797872777</v>
      </c>
      <c r="AO242" s="6">
        <f t="shared" si="89"/>
        <v>12.449221797872777</v>
      </c>
      <c r="AP242" s="6">
        <f t="shared" si="89"/>
        <v>12.449221797872777</v>
      </c>
      <c r="AQ242" s="6">
        <f t="shared" si="89"/>
        <v>12.449221797872777</v>
      </c>
      <c r="AR242" s="6">
        <f t="shared" si="89"/>
        <v>12.449221797872777</v>
      </c>
      <c r="AS242" s="6">
        <f t="shared" si="89"/>
        <v>12.449221797872777</v>
      </c>
      <c r="AT242" s="6">
        <f t="shared" si="89"/>
        <v>12.449221797872777</v>
      </c>
      <c r="AU242" s="6">
        <f t="shared" si="89"/>
        <v>12.449221797872777</v>
      </c>
      <c r="AV242" s="6">
        <f t="shared" si="89"/>
        <v>12.449221797872777</v>
      </c>
      <c r="AW242" s="6">
        <f t="shared" si="89"/>
        <v>12.449221797872777</v>
      </c>
      <c r="AX242" s="6">
        <f t="shared" si="89"/>
        <v>12.449221797872777</v>
      </c>
      <c r="AY242" s="6">
        <f t="shared" si="89"/>
        <v>12.449221797872777</v>
      </c>
    </row>
    <row r="243" spans="1:51" x14ac:dyDescent="0.25">
      <c r="B243" t="s">
        <v>55</v>
      </c>
      <c r="C243" s="6">
        <f>C237</f>
        <v>9.745051823648506</v>
      </c>
      <c r="D243" s="6">
        <f t="shared" ref="D243:AY243" si="90">D237</f>
        <v>10.023728847128679</v>
      </c>
      <c r="E243" s="6">
        <f t="shared" si="90"/>
        <v>10.302405870608851</v>
      </c>
      <c r="F243" s="6">
        <f t="shared" si="90"/>
        <v>10.581082894089025</v>
      </c>
      <c r="G243" s="6">
        <f t="shared" si="90"/>
        <v>10.859759917569198</v>
      </c>
      <c r="H243" s="6">
        <f t="shared" si="90"/>
        <v>11.13843694104937</v>
      </c>
      <c r="I243" s="6">
        <f t="shared" si="90"/>
        <v>11.417113964529543</v>
      </c>
      <c r="J243" s="6">
        <f t="shared" si="90"/>
        <v>11.695790988009716</v>
      </c>
      <c r="K243" s="6">
        <f t="shared" si="90"/>
        <v>11.974468011489888</v>
      </c>
      <c r="L243" s="6">
        <f t="shared" si="90"/>
        <v>12.253145034970062</v>
      </c>
      <c r="M243" s="6">
        <f t="shared" si="90"/>
        <v>12.531822058450235</v>
      </c>
      <c r="N243" s="6">
        <f t="shared" si="90"/>
        <v>12.531822058450235</v>
      </c>
      <c r="O243" s="6">
        <f t="shared" si="90"/>
        <v>12.531822058450235</v>
      </c>
      <c r="P243" s="6">
        <f t="shared" si="90"/>
        <v>12.531822058450235</v>
      </c>
      <c r="Q243" s="6">
        <f t="shared" si="90"/>
        <v>12.531822058450235</v>
      </c>
      <c r="R243" s="6">
        <f t="shared" si="90"/>
        <v>12.531822058450235</v>
      </c>
      <c r="S243" s="6">
        <f t="shared" si="90"/>
        <v>12.531822058450235</v>
      </c>
      <c r="T243" s="6">
        <f t="shared" si="90"/>
        <v>12.531822058450235</v>
      </c>
      <c r="U243" s="6">
        <f t="shared" si="90"/>
        <v>12.531822058450235</v>
      </c>
      <c r="V243" s="6">
        <f t="shared" si="90"/>
        <v>9.745051823648506</v>
      </c>
      <c r="W243" s="6">
        <f t="shared" si="90"/>
        <v>9.745051823648506</v>
      </c>
      <c r="X243" s="6">
        <f t="shared" si="90"/>
        <v>9.745051823648506</v>
      </c>
      <c r="Y243" s="6">
        <f t="shared" si="90"/>
        <v>9.745051823648506</v>
      </c>
      <c r="Z243" s="6">
        <f t="shared" si="90"/>
        <v>9.745051823648506</v>
      </c>
      <c r="AA243" s="6">
        <f t="shared" si="90"/>
        <v>9.745051823648506</v>
      </c>
      <c r="AB243" s="6">
        <f t="shared" si="90"/>
        <v>9.745051823648506</v>
      </c>
      <c r="AC243" s="6">
        <f t="shared" si="90"/>
        <v>9.745051823648506</v>
      </c>
      <c r="AD243" s="6">
        <f t="shared" si="90"/>
        <v>9.745051823648506</v>
      </c>
      <c r="AE243" s="6">
        <f t="shared" si="90"/>
        <v>9.745051823648506</v>
      </c>
      <c r="AF243" s="6">
        <f t="shared" si="90"/>
        <v>9.745051823648506</v>
      </c>
      <c r="AG243" s="6">
        <f t="shared" si="90"/>
        <v>9.745051823648506</v>
      </c>
      <c r="AH243" s="6">
        <f t="shared" si="90"/>
        <v>9.745051823648506</v>
      </c>
      <c r="AI243" s="6">
        <f t="shared" si="90"/>
        <v>9.745051823648506</v>
      </c>
      <c r="AJ243" s="6">
        <f t="shared" si="90"/>
        <v>9.745051823648506</v>
      </c>
      <c r="AK243" s="6">
        <f t="shared" si="90"/>
        <v>9.745051823648506</v>
      </c>
      <c r="AL243" s="6">
        <f t="shared" si="90"/>
        <v>9.745051823648506</v>
      </c>
      <c r="AM243" s="6">
        <f t="shared" si="90"/>
        <v>9.745051823648506</v>
      </c>
      <c r="AN243" s="6">
        <f t="shared" si="90"/>
        <v>9.745051823648506</v>
      </c>
      <c r="AO243" s="6">
        <f t="shared" si="90"/>
        <v>9.745051823648506</v>
      </c>
      <c r="AP243" s="6">
        <f t="shared" si="90"/>
        <v>9.745051823648506</v>
      </c>
      <c r="AQ243" s="6">
        <f t="shared" si="90"/>
        <v>9.745051823648506</v>
      </c>
      <c r="AR243" s="6">
        <f t="shared" si="90"/>
        <v>9.745051823648506</v>
      </c>
      <c r="AS243" s="6">
        <f t="shared" si="90"/>
        <v>9.745051823648506</v>
      </c>
      <c r="AT243" s="6">
        <f t="shared" si="90"/>
        <v>9.745051823648506</v>
      </c>
      <c r="AU243" s="6">
        <f t="shared" si="90"/>
        <v>9.745051823648506</v>
      </c>
      <c r="AV243" s="6">
        <f t="shared" si="90"/>
        <v>9.745051823648506</v>
      </c>
      <c r="AW243" s="6">
        <f t="shared" si="90"/>
        <v>9.745051823648506</v>
      </c>
      <c r="AX243" s="6">
        <f t="shared" si="90"/>
        <v>9.745051823648506</v>
      </c>
      <c r="AY243" s="6">
        <f t="shared" si="90"/>
        <v>9.745051823648506</v>
      </c>
    </row>
    <row r="244" spans="1:51" x14ac:dyDescent="0.25">
      <c r="B244" t="s">
        <v>56</v>
      </c>
      <c r="C244" s="6">
        <f>C240</f>
        <v>6.5635346587043619</v>
      </c>
      <c r="D244" s="6">
        <f t="shared" ref="D244:AY244" si="91">D240</f>
        <v>6.8422116821845345</v>
      </c>
      <c r="E244" s="6">
        <f t="shared" si="91"/>
        <v>7.1208887056647079</v>
      </c>
      <c r="F244" s="6">
        <f t="shared" si="91"/>
        <v>7.3995657291448813</v>
      </c>
      <c r="G244" s="6">
        <f t="shared" si="91"/>
        <v>7.6782427526250547</v>
      </c>
      <c r="H244" s="6">
        <f t="shared" si="91"/>
        <v>7.9569197761052273</v>
      </c>
      <c r="I244" s="6">
        <f t="shared" si="91"/>
        <v>8.2355967995853998</v>
      </c>
      <c r="J244" s="6">
        <f t="shared" si="91"/>
        <v>8.5142738230655723</v>
      </c>
      <c r="K244" s="6">
        <f t="shared" si="91"/>
        <v>8.7929508465457467</v>
      </c>
      <c r="L244" s="6">
        <f t="shared" si="91"/>
        <v>9.0716278700259174</v>
      </c>
      <c r="M244" s="6">
        <f t="shared" si="91"/>
        <v>9.3503048935060917</v>
      </c>
      <c r="N244" s="6">
        <f t="shared" si="91"/>
        <v>9.3503048935060917</v>
      </c>
      <c r="O244" s="6">
        <f t="shared" si="91"/>
        <v>9.3503048935060917</v>
      </c>
      <c r="P244" s="6">
        <f t="shared" si="91"/>
        <v>9.3503048935060917</v>
      </c>
      <c r="Q244" s="6">
        <f t="shared" si="91"/>
        <v>9.3503048935060917</v>
      </c>
      <c r="R244" s="6">
        <f t="shared" si="91"/>
        <v>9.3503048935060917</v>
      </c>
      <c r="S244" s="6">
        <f t="shared" si="91"/>
        <v>9.3503048935060917</v>
      </c>
      <c r="T244" s="6">
        <f t="shared" si="91"/>
        <v>9.3503048935060917</v>
      </c>
      <c r="U244" s="6">
        <f t="shared" si="91"/>
        <v>9.3503048935060917</v>
      </c>
      <c r="V244" s="6">
        <f t="shared" si="91"/>
        <v>6.5635346587043619</v>
      </c>
      <c r="W244" s="6">
        <f t="shared" si="91"/>
        <v>6.5635346587043619</v>
      </c>
      <c r="X244" s="6">
        <f t="shared" si="91"/>
        <v>6.5635346587043619</v>
      </c>
      <c r="Y244" s="6">
        <f t="shared" si="91"/>
        <v>6.5635346587043619</v>
      </c>
      <c r="Z244" s="6">
        <f t="shared" si="91"/>
        <v>6.5635346587043619</v>
      </c>
      <c r="AA244" s="6">
        <f t="shared" si="91"/>
        <v>6.5635346587043619</v>
      </c>
      <c r="AB244" s="6">
        <f t="shared" si="91"/>
        <v>6.5635346587043619</v>
      </c>
      <c r="AC244" s="6">
        <f t="shared" si="91"/>
        <v>6.5635346587043619</v>
      </c>
      <c r="AD244" s="6">
        <f t="shared" si="91"/>
        <v>6.5635346587043619</v>
      </c>
      <c r="AE244" s="6">
        <f t="shared" si="91"/>
        <v>6.5635346587043619</v>
      </c>
      <c r="AF244" s="6">
        <f t="shared" si="91"/>
        <v>6.5635346587043619</v>
      </c>
      <c r="AG244" s="6">
        <f t="shared" si="91"/>
        <v>6.5635346587043619</v>
      </c>
      <c r="AH244" s="6">
        <f t="shared" si="91"/>
        <v>6.5635346587043619</v>
      </c>
      <c r="AI244" s="6">
        <f t="shared" si="91"/>
        <v>6.5635346587043619</v>
      </c>
      <c r="AJ244" s="6">
        <f t="shared" si="91"/>
        <v>6.5635346587043619</v>
      </c>
      <c r="AK244" s="6">
        <f t="shared" si="91"/>
        <v>6.5635346587043619</v>
      </c>
      <c r="AL244" s="6">
        <f t="shared" si="91"/>
        <v>6.5635346587043619</v>
      </c>
      <c r="AM244" s="6">
        <f t="shared" si="91"/>
        <v>6.5635346587043619</v>
      </c>
      <c r="AN244" s="6">
        <f t="shared" si="91"/>
        <v>6.5635346587043619</v>
      </c>
      <c r="AO244" s="6">
        <f t="shared" si="91"/>
        <v>6.5635346587043619</v>
      </c>
      <c r="AP244" s="6">
        <f t="shared" si="91"/>
        <v>6.5635346587043619</v>
      </c>
      <c r="AQ244" s="6">
        <f t="shared" si="91"/>
        <v>6.5635346587043619</v>
      </c>
      <c r="AR244" s="6">
        <f t="shared" si="91"/>
        <v>6.5635346587043619</v>
      </c>
      <c r="AS244" s="6">
        <f t="shared" si="91"/>
        <v>6.5635346587043619</v>
      </c>
      <c r="AT244" s="6">
        <f t="shared" si="91"/>
        <v>6.5635346587043619</v>
      </c>
      <c r="AU244" s="6">
        <f t="shared" si="91"/>
        <v>6.5635346587043619</v>
      </c>
      <c r="AV244" s="6">
        <f t="shared" si="91"/>
        <v>6.5635346587043619</v>
      </c>
      <c r="AW244" s="6">
        <f t="shared" si="91"/>
        <v>6.5635346587043619</v>
      </c>
      <c r="AX244" s="6">
        <f t="shared" si="91"/>
        <v>6.5635346587043619</v>
      </c>
      <c r="AY244" s="6">
        <f t="shared" si="91"/>
        <v>6.5635346587043619</v>
      </c>
    </row>
    <row r="245" spans="1:51" x14ac:dyDescent="0.25">
      <c r="B245" t="s">
        <v>17</v>
      </c>
      <c r="C245" s="6">
        <f>C177</f>
        <v>9.9959543014172674</v>
      </c>
      <c r="D245" s="6">
        <f t="shared" ref="D245:AY245" si="92">D177</f>
        <v>10.245853158952698</v>
      </c>
      <c r="E245" s="6">
        <f t="shared" si="92"/>
        <v>10.495752016488129</v>
      </c>
      <c r="F245" s="6">
        <f t="shared" si="92"/>
        <v>10.745650874023562</v>
      </c>
      <c r="G245" s="6">
        <f t="shared" si="92"/>
        <v>10.995549731558995</v>
      </c>
      <c r="H245" s="6">
        <f t="shared" si="92"/>
        <v>11.245448589094426</v>
      </c>
      <c r="I245" s="6">
        <f t="shared" si="92"/>
        <v>11.495347446629857</v>
      </c>
      <c r="J245" s="6">
        <f t="shared" si="92"/>
        <v>11.745246304165288</v>
      </c>
      <c r="K245" s="6">
        <f t="shared" si="92"/>
        <v>11.995145161700721</v>
      </c>
      <c r="L245" s="6">
        <f t="shared" si="92"/>
        <v>12.245044019236152</v>
      </c>
      <c r="M245" s="6">
        <f t="shared" si="92"/>
        <v>12.494942876771582</v>
      </c>
      <c r="N245" s="6">
        <f t="shared" si="92"/>
        <v>12.494942876771582</v>
      </c>
      <c r="O245" s="6">
        <f t="shared" si="92"/>
        <v>12.494942876771582</v>
      </c>
      <c r="P245" s="6">
        <f t="shared" si="92"/>
        <v>12.494942876771582</v>
      </c>
      <c r="Q245" s="6">
        <f t="shared" si="92"/>
        <v>12.494942876771582</v>
      </c>
      <c r="R245" s="6">
        <f t="shared" si="92"/>
        <v>12.494942876771582</v>
      </c>
      <c r="S245" s="6">
        <f t="shared" si="92"/>
        <v>12.494942876771582</v>
      </c>
      <c r="T245" s="6">
        <f t="shared" si="92"/>
        <v>12.494942876771582</v>
      </c>
      <c r="U245" s="6">
        <f t="shared" si="92"/>
        <v>12.494942876771582</v>
      </c>
      <c r="V245" s="6">
        <f t="shared" si="92"/>
        <v>9.9959543014172674</v>
      </c>
      <c r="W245" s="6">
        <f t="shared" si="92"/>
        <v>9.9959543014172674</v>
      </c>
      <c r="X245" s="6">
        <f t="shared" si="92"/>
        <v>9.9959543014172674</v>
      </c>
      <c r="Y245" s="6">
        <f t="shared" si="92"/>
        <v>9.9959543014172674</v>
      </c>
      <c r="Z245" s="6">
        <f t="shared" si="92"/>
        <v>9.9959543014172674</v>
      </c>
      <c r="AA245" s="6">
        <f t="shared" si="92"/>
        <v>9.9959543014172674</v>
      </c>
      <c r="AB245" s="6">
        <f t="shared" si="92"/>
        <v>9.9959543014172674</v>
      </c>
      <c r="AC245" s="6">
        <f t="shared" si="92"/>
        <v>9.9959543014172674</v>
      </c>
      <c r="AD245" s="6">
        <f t="shared" si="92"/>
        <v>9.9959543014172674</v>
      </c>
      <c r="AE245" s="6">
        <f t="shared" si="92"/>
        <v>9.9959543014172674</v>
      </c>
      <c r="AF245" s="6">
        <f t="shared" si="92"/>
        <v>9.9959543014172674</v>
      </c>
      <c r="AG245" s="6">
        <f t="shared" si="92"/>
        <v>9.9959543014172674</v>
      </c>
      <c r="AH245" s="6">
        <f t="shared" si="92"/>
        <v>9.9959543014172674</v>
      </c>
      <c r="AI245" s="6">
        <f t="shared" si="92"/>
        <v>9.9959543014172674</v>
      </c>
      <c r="AJ245" s="6">
        <f t="shared" si="92"/>
        <v>9.9959543014172674</v>
      </c>
      <c r="AK245" s="6">
        <f t="shared" si="92"/>
        <v>9.9959543014172674</v>
      </c>
      <c r="AL245" s="6">
        <f t="shared" si="92"/>
        <v>9.9959543014172674</v>
      </c>
      <c r="AM245" s="6">
        <f t="shared" si="92"/>
        <v>9.9959543014172674</v>
      </c>
      <c r="AN245" s="6">
        <f t="shared" si="92"/>
        <v>9.9959543014172674</v>
      </c>
      <c r="AO245" s="6">
        <f t="shared" si="92"/>
        <v>9.9959543014172674</v>
      </c>
      <c r="AP245" s="6">
        <f t="shared" si="92"/>
        <v>9.9959543014172674</v>
      </c>
      <c r="AQ245" s="6">
        <f t="shared" si="92"/>
        <v>9.9959543014172674</v>
      </c>
      <c r="AR245" s="6">
        <f t="shared" si="92"/>
        <v>9.9959543014172674</v>
      </c>
      <c r="AS245" s="6">
        <f t="shared" si="92"/>
        <v>9.9959543014172674</v>
      </c>
      <c r="AT245" s="6">
        <f t="shared" si="92"/>
        <v>9.9959543014172674</v>
      </c>
      <c r="AU245" s="6">
        <f t="shared" si="92"/>
        <v>9.9959543014172674</v>
      </c>
      <c r="AV245" s="6">
        <f t="shared" si="92"/>
        <v>9.9959543014172674</v>
      </c>
      <c r="AW245" s="6">
        <f t="shared" si="92"/>
        <v>9.9959543014172674</v>
      </c>
      <c r="AX245" s="6">
        <f t="shared" si="92"/>
        <v>9.9959543014172674</v>
      </c>
      <c r="AY245" s="6">
        <f t="shared" si="92"/>
        <v>9.9959543014172674</v>
      </c>
    </row>
    <row r="246" spans="1:51" x14ac:dyDescent="0.25">
      <c r="A246" t="s">
        <v>140</v>
      </c>
      <c r="B246" t="s">
        <v>33</v>
      </c>
      <c r="C246" s="6">
        <f>C232</f>
        <v>12.449221797872777</v>
      </c>
      <c r="D246" s="6">
        <f t="shared" ref="D246:AY246" si="93">D232</f>
        <v>12.687332624668695</v>
      </c>
      <c r="E246" s="6">
        <f t="shared" si="93"/>
        <v>12.925443451464616</v>
      </c>
      <c r="F246" s="6">
        <f t="shared" si="93"/>
        <v>13.163554278260536</v>
      </c>
      <c r="G246" s="6">
        <f t="shared" si="93"/>
        <v>13.401665105056454</v>
      </c>
      <c r="H246" s="6">
        <f t="shared" si="93"/>
        <v>13.639775931852375</v>
      </c>
      <c r="I246" s="6">
        <f t="shared" si="93"/>
        <v>13.877886758648291</v>
      </c>
      <c r="J246" s="6">
        <f t="shared" si="93"/>
        <v>14.115997585444209</v>
      </c>
      <c r="K246" s="6">
        <f t="shared" si="93"/>
        <v>14.35410841224013</v>
      </c>
      <c r="L246" s="6">
        <f t="shared" si="93"/>
        <v>14.592219239036048</v>
      </c>
      <c r="M246" s="6">
        <f t="shared" si="93"/>
        <v>14.830330065831967</v>
      </c>
      <c r="N246" s="6">
        <f t="shared" si="93"/>
        <v>14.830330065831967</v>
      </c>
      <c r="O246" s="6">
        <f t="shared" si="93"/>
        <v>14.830330065831967</v>
      </c>
      <c r="P246" s="6">
        <f t="shared" si="93"/>
        <v>14.830330065831967</v>
      </c>
      <c r="Q246" s="6">
        <f t="shared" si="93"/>
        <v>14.830330065831967</v>
      </c>
      <c r="R246" s="6">
        <f t="shared" si="93"/>
        <v>14.830330065831967</v>
      </c>
      <c r="S246" s="6">
        <f t="shared" si="93"/>
        <v>14.830330065831967</v>
      </c>
      <c r="T246" s="6">
        <f t="shared" si="93"/>
        <v>14.830330065831967</v>
      </c>
      <c r="U246" s="6">
        <f t="shared" si="93"/>
        <v>12.449221797872777</v>
      </c>
      <c r="V246" s="6">
        <f t="shared" si="93"/>
        <v>12.449221797872777</v>
      </c>
      <c r="W246" s="6">
        <f t="shared" si="93"/>
        <v>12.449221797872777</v>
      </c>
      <c r="X246" s="6">
        <f t="shared" si="93"/>
        <v>12.449221797872777</v>
      </c>
      <c r="Y246" s="6">
        <f t="shared" si="93"/>
        <v>12.449221797872777</v>
      </c>
      <c r="Z246" s="6">
        <f t="shared" si="93"/>
        <v>12.449221797872777</v>
      </c>
      <c r="AA246" s="6">
        <f t="shared" si="93"/>
        <v>12.449221797872777</v>
      </c>
      <c r="AB246" s="6">
        <f t="shared" si="93"/>
        <v>12.449221797872777</v>
      </c>
      <c r="AC246" s="6">
        <f t="shared" si="93"/>
        <v>12.449221797872777</v>
      </c>
      <c r="AD246" s="6">
        <f t="shared" si="93"/>
        <v>12.449221797872777</v>
      </c>
      <c r="AE246" s="6">
        <f t="shared" si="93"/>
        <v>12.449221797872777</v>
      </c>
      <c r="AF246" s="6">
        <f t="shared" si="93"/>
        <v>12.449221797872777</v>
      </c>
      <c r="AG246" s="6">
        <f t="shared" si="93"/>
        <v>12.449221797872777</v>
      </c>
      <c r="AH246" s="6">
        <f t="shared" si="93"/>
        <v>12.449221797872777</v>
      </c>
      <c r="AI246" s="6">
        <f t="shared" si="93"/>
        <v>12.449221797872777</v>
      </c>
      <c r="AJ246" s="6">
        <f t="shared" si="93"/>
        <v>12.449221797872777</v>
      </c>
      <c r="AK246" s="6">
        <f t="shared" si="93"/>
        <v>12.449221797872777</v>
      </c>
      <c r="AL246" s="6">
        <f t="shared" si="93"/>
        <v>12.449221797872777</v>
      </c>
      <c r="AM246" s="6">
        <f t="shared" si="93"/>
        <v>12.449221797872777</v>
      </c>
      <c r="AN246" s="6">
        <f t="shared" si="93"/>
        <v>12.449221797872777</v>
      </c>
      <c r="AO246" s="6">
        <f t="shared" si="93"/>
        <v>12.449221797872777</v>
      </c>
      <c r="AP246" s="6">
        <f t="shared" si="93"/>
        <v>12.449221797872777</v>
      </c>
      <c r="AQ246" s="6">
        <f t="shared" si="93"/>
        <v>12.449221797872777</v>
      </c>
      <c r="AR246" s="6">
        <f t="shared" si="93"/>
        <v>12.449221797872777</v>
      </c>
      <c r="AS246" s="6">
        <f t="shared" si="93"/>
        <v>12.449221797872777</v>
      </c>
      <c r="AT246" s="6">
        <f t="shared" si="93"/>
        <v>12.449221797872777</v>
      </c>
      <c r="AU246" s="6">
        <f t="shared" si="93"/>
        <v>12.449221797872777</v>
      </c>
      <c r="AV246" s="6">
        <f t="shared" si="93"/>
        <v>12.449221797872777</v>
      </c>
      <c r="AW246" s="6">
        <f t="shared" si="93"/>
        <v>12.449221797872777</v>
      </c>
      <c r="AX246" s="6">
        <f t="shared" si="93"/>
        <v>12.449221797872777</v>
      </c>
      <c r="AY246" s="6">
        <f t="shared" si="93"/>
        <v>12.449221797872777</v>
      </c>
    </row>
    <row r="247" spans="1:51" x14ac:dyDescent="0.25">
      <c r="B247" t="s">
        <v>55</v>
      </c>
      <c r="C247" s="6">
        <f>C235</f>
        <v>9.745051823648506</v>
      </c>
      <c r="D247" s="6">
        <f t="shared" ref="D247:AY247" si="94">D235</f>
        <v>10.024635847201028</v>
      </c>
      <c r="E247" s="6">
        <f t="shared" si="94"/>
        <v>10.304219870753547</v>
      </c>
      <c r="F247" s="6">
        <f t="shared" si="94"/>
        <v>10.583803894306072</v>
      </c>
      <c r="G247" s="6">
        <f t="shared" si="94"/>
        <v>10.863387917858596</v>
      </c>
      <c r="H247" s="6">
        <f t="shared" si="94"/>
        <v>11.142971941411117</v>
      </c>
      <c r="I247" s="6">
        <f t="shared" si="94"/>
        <v>11.422555964963637</v>
      </c>
      <c r="J247" s="6">
        <f t="shared" si="94"/>
        <v>11.702139988516159</v>
      </c>
      <c r="K247" s="6">
        <f t="shared" si="94"/>
        <v>11.981724012068682</v>
      </c>
      <c r="L247" s="6">
        <f t="shared" si="94"/>
        <v>12.261308035621205</v>
      </c>
      <c r="M247" s="6">
        <f t="shared" si="94"/>
        <v>12.540892059173725</v>
      </c>
      <c r="N247" s="6">
        <f t="shared" si="94"/>
        <v>12.540892059173725</v>
      </c>
      <c r="O247" s="6">
        <f t="shared" si="94"/>
        <v>12.540892059173725</v>
      </c>
      <c r="P247" s="6">
        <f t="shared" si="94"/>
        <v>12.540892059173725</v>
      </c>
      <c r="Q247" s="6">
        <f t="shared" si="94"/>
        <v>12.540892059173725</v>
      </c>
      <c r="R247" s="6">
        <f t="shared" si="94"/>
        <v>12.540892059173725</v>
      </c>
      <c r="S247" s="6">
        <f t="shared" si="94"/>
        <v>12.540892059173725</v>
      </c>
      <c r="T247" s="6">
        <f t="shared" si="94"/>
        <v>12.540892059173725</v>
      </c>
      <c r="U247" s="6">
        <f t="shared" si="94"/>
        <v>9.745051823648506</v>
      </c>
      <c r="V247" s="6">
        <f t="shared" si="94"/>
        <v>9.745051823648506</v>
      </c>
      <c r="W247" s="6">
        <f t="shared" si="94"/>
        <v>9.745051823648506</v>
      </c>
      <c r="X247" s="6">
        <f t="shared" si="94"/>
        <v>9.745051823648506</v>
      </c>
      <c r="Y247" s="6">
        <f t="shared" si="94"/>
        <v>9.745051823648506</v>
      </c>
      <c r="Z247" s="6">
        <f t="shared" si="94"/>
        <v>9.745051823648506</v>
      </c>
      <c r="AA247" s="6">
        <f t="shared" si="94"/>
        <v>9.745051823648506</v>
      </c>
      <c r="AB247" s="6">
        <f t="shared" si="94"/>
        <v>9.745051823648506</v>
      </c>
      <c r="AC247" s="6">
        <f t="shared" si="94"/>
        <v>9.745051823648506</v>
      </c>
      <c r="AD247" s="6">
        <f t="shared" si="94"/>
        <v>9.745051823648506</v>
      </c>
      <c r="AE247" s="6">
        <f t="shared" si="94"/>
        <v>9.745051823648506</v>
      </c>
      <c r="AF247" s="6">
        <f t="shared" si="94"/>
        <v>9.745051823648506</v>
      </c>
      <c r="AG247" s="6">
        <f t="shared" si="94"/>
        <v>9.745051823648506</v>
      </c>
      <c r="AH247" s="6">
        <f t="shared" si="94"/>
        <v>9.745051823648506</v>
      </c>
      <c r="AI247" s="6">
        <f t="shared" si="94"/>
        <v>9.745051823648506</v>
      </c>
      <c r="AJ247" s="6">
        <f t="shared" si="94"/>
        <v>9.745051823648506</v>
      </c>
      <c r="AK247" s="6">
        <f t="shared" si="94"/>
        <v>9.745051823648506</v>
      </c>
      <c r="AL247" s="6">
        <f t="shared" si="94"/>
        <v>9.745051823648506</v>
      </c>
      <c r="AM247" s="6">
        <f t="shared" si="94"/>
        <v>9.745051823648506</v>
      </c>
      <c r="AN247" s="6">
        <f t="shared" si="94"/>
        <v>9.745051823648506</v>
      </c>
      <c r="AO247" s="6">
        <f t="shared" si="94"/>
        <v>9.745051823648506</v>
      </c>
      <c r="AP247" s="6">
        <f t="shared" si="94"/>
        <v>9.745051823648506</v>
      </c>
      <c r="AQ247" s="6">
        <f t="shared" si="94"/>
        <v>9.745051823648506</v>
      </c>
      <c r="AR247" s="6">
        <f t="shared" si="94"/>
        <v>9.745051823648506</v>
      </c>
      <c r="AS247" s="6">
        <f t="shared" si="94"/>
        <v>9.745051823648506</v>
      </c>
      <c r="AT247" s="6">
        <f t="shared" si="94"/>
        <v>9.745051823648506</v>
      </c>
      <c r="AU247" s="6">
        <f t="shared" si="94"/>
        <v>9.745051823648506</v>
      </c>
      <c r="AV247" s="6">
        <f t="shared" si="94"/>
        <v>9.745051823648506</v>
      </c>
      <c r="AW247" s="6">
        <f t="shared" si="94"/>
        <v>9.745051823648506</v>
      </c>
      <c r="AX247" s="6">
        <f t="shared" si="94"/>
        <v>9.745051823648506</v>
      </c>
      <c r="AY247" s="6">
        <f t="shared" si="94"/>
        <v>9.745051823648506</v>
      </c>
    </row>
    <row r="248" spans="1:51" x14ac:dyDescent="0.25">
      <c r="B248" t="s">
        <v>56</v>
      </c>
      <c r="C248" s="6">
        <f>C238</f>
        <v>6.5635346587043619</v>
      </c>
      <c r="D248" s="6">
        <f t="shared" ref="D248:AY248" si="95">D238</f>
        <v>6.7518414488390048</v>
      </c>
      <c r="E248" s="6">
        <f t="shared" si="95"/>
        <v>6.9401482389736451</v>
      </c>
      <c r="F248" s="6">
        <f t="shared" si="95"/>
        <v>7.1284550291082898</v>
      </c>
      <c r="G248" s="6">
        <f t="shared" si="95"/>
        <v>7.3167618192429327</v>
      </c>
      <c r="H248" s="6">
        <f t="shared" si="95"/>
        <v>7.5050686093775756</v>
      </c>
      <c r="I248" s="6">
        <f t="shared" si="95"/>
        <v>7.6933753995122158</v>
      </c>
      <c r="J248" s="6">
        <f t="shared" si="95"/>
        <v>7.8816821896468587</v>
      </c>
      <c r="K248" s="6">
        <f t="shared" si="95"/>
        <v>8.0699889797815025</v>
      </c>
      <c r="L248" s="6">
        <f t="shared" si="95"/>
        <v>8.2582957699161454</v>
      </c>
      <c r="M248" s="6">
        <f t="shared" si="95"/>
        <v>8.4466025600507866</v>
      </c>
      <c r="N248" s="6">
        <f t="shared" si="95"/>
        <v>8.4466025600507866</v>
      </c>
      <c r="O248" s="6">
        <f t="shared" si="95"/>
        <v>8.4466025600507866</v>
      </c>
      <c r="P248" s="6">
        <f t="shared" si="95"/>
        <v>8.4466025600507866</v>
      </c>
      <c r="Q248" s="6">
        <f t="shared" si="95"/>
        <v>8.4466025600507866</v>
      </c>
      <c r="R248" s="6">
        <f t="shared" si="95"/>
        <v>8.4466025600507866</v>
      </c>
      <c r="S248" s="6">
        <f t="shared" si="95"/>
        <v>8.4466025600507866</v>
      </c>
      <c r="T248" s="6">
        <f t="shared" si="95"/>
        <v>8.4466025600507866</v>
      </c>
      <c r="U248" s="6">
        <f t="shared" si="95"/>
        <v>6.5635346587043619</v>
      </c>
      <c r="V248" s="6">
        <f t="shared" si="95"/>
        <v>6.5635346587043619</v>
      </c>
      <c r="W248" s="6">
        <f t="shared" si="95"/>
        <v>6.5635346587043619</v>
      </c>
      <c r="X248" s="6">
        <f t="shared" si="95"/>
        <v>6.5635346587043619</v>
      </c>
      <c r="Y248" s="6">
        <f t="shared" si="95"/>
        <v>6.5635346587043619</v>
      </c>
      <c r="Z248" s="6">
        <f t="shared" si="95"/>
        <v>6.5635346587043619</v>
      </c>
      <c r="AA248" s="6">
        <f t="shared" si="95"/>
        <v>6.5635346587043619</v>
      </c>
      <c r="AB248" s="6">
        <f t="shared" si="95"/>
        <v>6.5635346587043619</v>
      </c>
      <c r="AC248" s="6">
        <f t="shared" si="95"/>
        <v>6.5635346587043619</v>
      </c>
      <c r="AD248" s="6">
        <f t="shared" si="95"/>
        <v>6.5635346587043619</v>
      </c>
      <c r="AE248" s="6">
        <f t="shared" si="95"/>
        <v>6.5635346587043619</v>
      </c>
      <c r="AF248" s="6">
        <f t="shared" si="95"/>
        <v>6.5635346587043619</v>
      </c>
      <c r="AG248" s="6">
        <f t="shared" si="95"/>
        <v>6.5635346587043619</v>
      </c>
      <c r="AH248" s="6">
        <f t="shared" si="95"/>
        <v>6.5635346587043619</v>
      </c>
      <c r="AI248" s="6">
        <f t="shared" si="95"/>
        <v>6.5635346587043619</v>
      </c>
      <c r="AJ248" s="6">
        <f t="shared" si="95"/>
        <v>6.5635346587043619</v>
      </c>
      <c r="AK248" s="6">
        <f t="shared" si="95"/>
        <v>6.5635346587043619</v>
      </c>
      <c r="AL248" s="6">
        <f t="shared" si="95"/>
        <v>6.5635346587043619</v>
      </c>
      <c r="AM248" s="6">
        <f t="shared" si="95"/>
        <v>6.5635346587043619</v>
      </c>
      <c r="AN248" s="6">
        <f t="shared" si="95"/>
        <v>6.5635346587043619</v>
      </c>
      <c r="AO248" s="6">
        <f t="shared" si="95"/>
        <v>6.5635346587043619</v>
      </c>
      <c r="AP248" s="6">
        <f t="shared" si="95"/>
        <v>6.5635346587043619</v>
      </c>
      <c r="AQ248" s="6">
        <f t="shared" si="95"/>
        <v>6.5635346587043619</v>
      </c>
      <c r="AR248" s="6">
        <f t="shared" si="95"/>
        <v>6.5635346587043619</v>
      </c>
      <c r="AS248" s="6">
        <f t="shared" si="95"/>
        <v>6.5635346587043619</v>
      </c>
      <c r="AT248" s="6">
        <f t="shared" si="95"/>
        <v>6.5635346587043619</v>
      </c>
      <c r="AU248" s="6">
        <f t="shared" si="95"/>
        <v>6.5635346587043619</v>
      </c>
      <c r="AV248" s="6">
        <f t="shared" si="95"/>
        <v>6.5635346587043619</v>
      </c>
      <c r="AW248" s="6">
        <f t="shared" si="95"/>
        <v>6.5635346587043619</v>
      </c>
      <c r="AX248" s="6">
        <f t="shared" si="95"/>
        <v>6.5635346587043619</v>
      </c>
      <c r="AY248" s="6">
        <f t="shared" si="95"/>
        <v>6.5635346587043619</v>
      </c>
    </row>
    <row r="249" spans="1:51" x14ac:dyDescent="0.25">
      <c r="B249" t="s">
        <v>17</v>
      </c>
      <c r="C249" s="6">
        <f t="shared" ref="C249:AH249" si="96">C209</f>
        <v>9.9959543014172674</v>
      </c>
      <c r="D249" s="6">
        <f t="shared" si="96"/>
        <v>10.245853158952698</v>
      </c>
      <c r="E249" s="6">
        <f t="shared" si="96"/>
        <v>10.495752016488129</v>
      </c>
      <c r="F249" s="6">
        <f t="shared" si="96"/>
        <v>10.745650874023562</v>
      </c>
      <c r="G249" s="6">
        <f t="shared" si="96"/>
        <v>10.995549731558993</v>
      </c>
      <c r="H249" s="6">
        <f t="shared" si="96"/>
        <v>11.245448589094424</v>
      </c>
      <c r="I249" s="6">
        <f t="shared" si="96"/>
        <v>11.495347446629856</v>
      </c>
      <c r="J249" s="6">
        <f t="shared" si="96"/>
        <v>11.745246304165285</v>
      </c>
      <c r="K249" s="6">
        <f t="shared" si="96"/>
        <v>11.995145161700721</v>
      </c>
      <c r="L249" s="6">
        <f t="shared" si="96"/>
        <v>12.245044019236149</v>
      </c>
      <c r="M249" s="6">
        <f t="shared" si="96"/>
        <v>12.494942876771582</v>
      </c>
      <c r="N249" s="6">
        <f t="shared" si="96"/>
        <v>12.494942876771582</v>
      </c>
      <c r="O249" s="6">
        <f t="shared" si="96"/>
        <v>12.494942876771582</v>
      </c>
      <c r="P249" s="6">
        <f t="shared" si="96"/>
        <v>12.494942876771582</v>
      </c>
      <c r="Q249" s="6">
        <f t="shared" si="96"/>
        <v>12.494942876771582</v>
      </c>
      <c r="R249" s="6">
        <f t="shared" si="96"/>
        <v>12.494942876771582</v>
      </c>
      <c r="S249" s="6">
        <f t="shared" si="96"/>
        <v>12.494942876771582</v>
      </c>
      <c r="T249" s="6">
        <f t="shared" si="96"/>
        <v>12.494942876771582</v>
      </c>
      <c r="U249" s="6">
        <f t="shared" si="96"/>
        <v>9.9959543014172674</v>
      </c>
      <c r="V249" s="6">
        <f t="shared" si="96"/>
        <v>9.9959543014172674</v>
      </c>
      <c r="W249" s="6">
        <f t="shared" si="96"/>
        <v>9.9959543014172674</v>
      </c>
      <c r="X249" s="6">
        <f t="shared" si="96"/>
        <v>9.9959543014172674</v>
      </c>
      <c r="Y249" s="6">
        <f t="shared" si="96"/>
        <v>9.9959543014172674</v>
      </c>
      <c r="Z249" s="6">
        <f t="shared" si="96"/>
        <v>9.9959543014172674</v>
      </c>
      <c r="AA249" s="6">
        <f t="shared" si="96"/>
        <v>9.9959543014172674</v>
      </c>
      <c r="AB249" s="6">
        <f t="shared" si="96"/>
        <v>9.9959543014172674</v>
      </c>
      <c r="AC249" s="6">
        <f t="shared" si="96"/>
        <v>9.9959543014172674</v>
      </c>
      <c r="AD249" s="6">
        <f t="shared" si="96"/>
        <v>9.9959543014172674</v>
      </c>
      <c r="AE249" s="6">
        <f t="shared" si="96"/>
        <v>9.9959543014172674</v>
      </c>
      <c r="AF249" s="6">
        <f t="shared" si="96"/>
        <v>9.9959543014172674</v>
      </c>
      <c r="AG249" s="6">
        <f t="shared" si="96"/>
        <v>9.9959543014172674</v>
      </c>
      <c r="AH249" s="6">
        <f t="shared" si="96"/>
        <v>9.9959543014172674</v>
      </c>
      <c r="AI249" s="6">
        <f t="shared" ref="AI249:AY249" si="97">AI209</f>
        <v>9.9959543014172674</v>
      </c>
      <c r="AJ249" s="6">
        <f t="shared" si="97"/>
        <v>9.9959543014172674</v>
      </c>
      <c r="AK249" s="6">
        <f t="shared" si="97"/>
        <v>9.9959543014172674</v>
      </c>
      <c r="AL249" s="6">
        <f t="shared" si="97"/>
        <v>9.9959543014172674</v>
      </c>
      <c r="AM249" s="6">
        <f t="shared" si="97"/>
        <v>9.9959543014172674</v>
      </c>
      <c r="AN249" s="6">
        <f t="shared" si="97"/>
        <v>9.9959543014172674</v>
      </c>
      <c r="AO249" s="6">
        <f t="shared" si="97"/>
        <v>9.9959543014172674</v>
      </c>
      <c r="AP249" s="6">
        <f t="shared" si="97"/>
        <v>9.9959543014172674</v>
      </c>
      <c r="AQ249" s="6">
        <f t="shared" si="97"/>
        <v>9.9959543014172674</v>
      </c>
      <c r="AR249" s="6">
        <f t="shared" si="97"/>
        <v>9.9959543014172674</v>
      </c>
      <c r="AS249" s="6">
        <f t="shared" si="97"/>
        <v>9.9959543014172674</v>
      </c>
      <c r="AT249" s="6">
        <f t="shared" si="97"/>
        <v>9.9959543014172674</v>
      </c>
      <c r="AU249" s="6">
        <f t="shared" si="97"/>
        <v>9.9959543014172674</v>
      </c>
      <c r="AV249" s="6">
        <f t="shared" si="97"/>
        <v>9.9959543014172674</v>
      </c>
      <c r="AW249" s="6">
        <f t="shared" si="97"/>
        <v>9.9959543014172674</v>
      </c>
      <c r="AX249" s="6">
        <f t="shared" si="97"/>
        <v>9.9959543014172674</v>
      </c>
      <c r="AY249" s="6">
        <f t="shared" si="97"/>
        <v>9.9959543014172674</v>
      </c>
    </row>
    <row r="251" spans="1:51" x14ac:dyDescent="0.25">
      <c r="D251" t="s">
        <v>142</v>
      </c>
      <c r="J251" t="s">
        <v>143</v>
      </c>
    </row>
    <row r="252" spans="1:51" x14ac:dyDescent="0.25">
      <c r="D252" t="s">
        <v>138</v>
      </c>
      <c r="E252" s="6">
        <f>C19</f>
        <v>5</v>
      </c>
      <c r="F252" t="s">
        <v>141</v>
      </c>
      <c r="G252" s="15">
        <f>J146</f>
        <v>0.25</v>
      </c>
      <c r="J252" t="s">
        <v>138</v>
      </c>
    </row>
    <row r="253" spans="1:51" x14ac:dyDescent="0.25">
      <c r="C253" t="s">
        <v>132</v>
      </c>
      <c r="D253" s="2" t="s">
        <v>33</v>
      </c>
      <c r="E253" s="2" t="s">
        <v>55</v>
      </c>
      <c r="F253" s="2" t="s">
        <v>56</v>
      </c>
      <c r="G253" s="2" t="s">
        <v>17</v>
      </c>
      <c r="J253" s="2"/>
      <c r="K253" s="2"/>
      <c r="L253" s="2"/>
      <c r="M253" s="2"/>
    </row>
    <row r="254" spans="1:51" x14ac:dyDescent="0.25">
      <c r="C254">
        <v>0</v>
      </c>
      <c r="D254" s="4">
        <v>12.449221797872777</v>
      </c>
      <c r="E254" s="4">
        <v>9.745051823648506</v>
      </c>
      <c r="F254" s="4">
        <v>6.5635346587043619</v>
      </c>
      <c r="G254" s="4">
        <v>9.9959543014172674</v>
      </c>
      <c r="J254" s="4">
        <v>12.449221797872777</v>
      </c>
      <c r="K254" s="4">
        <v>9.745051823648506</v>
      </c>
      <c r="L254" s="4">
        <v>6.5635346587043619</v>
      </c>
      <c r="M254" s="4">
        <v>9.9959543014172674</v>
      </c>
    </row>
    <row r="255" spans="1:51" x14ac:dyDescent="0.25">
      <c r="C255">
        <v>1</v>
      </c>
      <c r="D255" s="4">
        <v>12.687332624668695</v>
      </c>
      <c r="E255" s="4">
        <v>10.024635847201028</v>
      </c>
      <c r="F255" s="4">
        <v>6.7518414488390048</v>
      </c>
      <c r="G255" s="4">
        <v>10.245853158952698</v>
      </c>
      <c r="J255" s="4">
        <v>12.635006480192896</v>
      </c>
      <c r="K255" s="4">
        <v>10.023728847128679</v>
      </c>
      <c r="L255" s="4">
        <v>6.8422116821845345</v>
      </c>
      <c r="M255" s="4">
        <v>10.245853158952698</v>
      </c>
    </row>
    <row r="256" spans="1:51" x14ac:dyDescent="0.25">
      <c r="C256">
        <f t="shared" ref="C256:C272" si="98">C255+1</f>
        <v>2</v>
      </c>
      <c r="D256" s="4">
        <v>12.925443451464616</v>
      </c>
      <c r="E256" s="4">
        <v>10.304219870753547</v>
      </c>
      <c r="F256" s="4">
        <v>6.9401482389736451</v>
      </c>
      <c r="G256" s="4">
        <v>10.495752016488129</v>
      </c>
      <c r="J256" s="4">
        <v>12.820791162513009</v>
      </c>
      <c r="K256" s="4">
        <v>10.302405870608851</v>
      </c>
      <c r="L256" s="4">
        <v>7.1208887056647079</v>
      </c>
      <c r="M256" s="4">
        <v>10.495752016488129</v>
      </c>
    </row>
    <row r="257" spans="3:13" x14ac:dyDescent="0.25">
      <c r="C257">
        <f t="shared" si="98"/>
        <v>3</v>
      </c>
      <c r="D257" s="4">
        <v>13.163554278260536</v>
      </c>
      <c r="E257" s="4">
        <v>10.583803894306072</v>
      </c>
      <c r="F257" s="4">
        <v>7.1284550291082898</v>
      </c>
      <c r="G257" s="4">
        <v>10.745650874023562</v>
      </c>
      <c r="J257" s="4">
        <v>13.006575844833124</v>
      </c>
      <c r="K257" s="4">
        <v>10.581082894089025</v>
      </c>
      <c r="L257" s="4">
        <v>7.3995657291448813</v>
      </c>
      <c r="M257" s="4">
        <v>10.745650874023562</v>
      </c>
    </row>
    <row r="258" spans="3:13" x14ac:dyDescent="0.25">
      <c r="C258">
        <f t="shared" si="98"/>
        <v>4</v>
      </c>
      <c r="D258" s="4">
        <v>13.401665105056454</v>
      </c>
      <c r="E258" s="4">
        <v>10.863387917858596</v>
      </c>
      <c r="F258" s="4">
        <v>7.3167618192429327</v>
      </c>
      <c r="G258" s="4">
        <v>10.995549731558993</v>
      </c>
      <c r="J258" s="4">
        <v>13.192360527153241</v>
      </c>
      <c r="K258" s="4">
        <v>10.859759917569198</v>
      </c>
      <c r="L258" s="4">
        <v>7.6782427526250547</v>
      </c>
      <c r="M258" s="4">
        <v>10.995549731558995</v>
      </c>
    </row>
    <row r="259" spans="3:13" x14ac:dyDescent="0.25">
      <c r="C259">
        <f t="shared" si="98"/>
        <v>5</v>
      </c>
      <c r="D259" s="4">
        <v>13.639775931852375</v>
      </c>
      <c r="E259" s="4">
        <v>11.142971941411117</v>
      </c>
      <c r="F259" s="4">
        <v>7.5050686093775756</v>
      </c>
      <c r="G259" s="4">
        <v>11.245448589094424</v>
      </c>
      <c r="J259" s="4">
        <v>13.378145209473354</v>
      </c>
      <c r="K259" s="4">
        <v>11.13843694104937</v>
      </c>
      <c r="L259" s="4">
        <v>7.9569197761052273</v>
      </c>
      <c r="M259" s="4">
        <v>11.245448589094426</v>
      </c>
    </row>
    <row r="260" spans="3:13" x14ac:dyDescent="0.25">
      <c r="C260">
        <f t="shared" si="98"/>
        <v>6</v>
      </c>
      <c r="D260" s="4">
        <v>13.877886758648291</v>
      </c>
      <c r="E260" s="4">
        <v>11.422555964963637</v>
      </c>
      <c r="F260" s="4">
        <v>7.6933753995122158</v>
      </c>
      <c r="G260" s="4">
        <v>11.495347446629856</v>
      </c>
      <c r="J260" s="4">
        <v>13.563929891793473</v>
      </c>
      <c r="K260" s="4">
        <v>11.417113964529543</v>
      </c>
      <c r="L260" s="4">
        <v>8.2355967995853998</v>
      </c>
      <c r="M260" s="4">
        <v>11.495347446629857</v>
      </c>
    </row>
    <row r="261" spans="3:13" x14ac:dyDescent="0.25">
      <c r="C261">
        <f t="shared" si="98"/>
        <v>7</v>
      </c>
      <c r="D261" s="4">
        <v>14.115997585444209</v>
      </c>
      <c r="E261" s="4">
        <v>11.702139988516159</v>
      </c>
      <c r="F261" s="4">
        <v>7.8816821896468587</v>
      </c>
      <c r="G261" s="4">
        <v>11.745246304165285</v>
      </c>
      <c r="J261" s="4">
        <v>13.749714574113586</v>
      </c>
      <c r="K261" s="4">
        <v>11.695790988009716</v>
      </c>
      <c r="L261" s="4">
        <v>8.5142738230655723</v>
      </c>
      <c r="M261" s="4">
        <v>11.745246304165288</v>
      </c>
    </row>
    <row r="262" spans="3:13" x14ac:dyDescent="0.25">
      <c r="C262">
        <f t="shared" si="98"/>
        <v>8</v>
      </c>
      <c r="D262" s="4">
        <v>14.35410841224013</v>
      </c>
      <c r="E262" s="4">
        <v>11.981724012068682</v>
      </c>
      <c r="F262" s="4">
        <v>8.0699889797815025</v>
      </c>
      <c r="G262" s="4">
        <v>11.995145161700721</v>
      </c>
      <c r="J262" s="4">
        <v>13.856933290832597</v>
      </c>
      <c r="K262" s="4">
        <v>11.85661906308823</v>
      </c>
      <c r="L262" s="4">
        <v>8.6751018981440851</v>
      </c>
      <c r="M262" s="4">
        <v>11.889466131547659</v>
      </c>
    </row>
    <row r="263" spans="3:13" x14ac:dyDescent="0.25">
      <c r="C263">
        <f t="shared" si="98"/>
        <v>9</v>
      </c>
      <c r="D263" s="4">
        <v>14.592219239036048</v>
      </c>
      <c r="E263" s="4">
        <v>12.261308035621205</v>
      </c>
      <c r="F263" s="4">
        <v>8.2582957699161454</v>
      </c>
      <c r="G263" s="4">
        <v>12.245044019236149</v>
      </c>
      <c r="J263" s="4">
        <f>J254</f>
        <v>12.449221797872777</v>
      </c>
      <c r="K263" s="4">
        <f>K254</f>
        <v>9.745051823648506</v>
      </c>
      <c r="L263" s="4">
        <f>L254</f>
        <v>6.5635346587043619</v>
      </c>
      <c r="M263" s="4">
        <f>M254</f>
        <v>9.9959543014172674</v>
      </c>
    </row>
    <row r="264" spans="3:13" x14ac:dyDescent="0.25">
      <c r="C264">
        <f t="shared" si="98"/>
        <v>10</v>
      </c>
      <c r="D264" s="4">
        <v>14.830330065831967</v>
      </c>
      <c r="E264" s="4">
        <v>12.540892059173725</v>
      </c>
      <c r="F264" s="4">
        <v>8.4466025600507866</v>
      </c>
      <c r="G264" s="4">
        <v>12.494942876771582</v>
      </c>
      <c r="J264" s="4"/>
      <c r="K264" s="4"/>
      <c r="L264" s="4"/>
      <c r="M264" s="4"/>
    </row>
    <row r="265" spans="3:13" x14ac:dyDescent="0.25">
      <c r="C265">
        <f t="shared" si="98"/>
        <v>11</v>
      </c>
      <c r="D265" s="4">
        <v>14.830330065831967</v>
      </c>
      <c r="E265" s="4">
        <v>12.540892059173725</v>
      </c>
      <c r="F265" s="4">
        <v>8.4466025600507866</v>
      </c>
      <c r="G265" s="4">
        <v>12.494942876771582</v>
      </c>
      <c r="J265" s="4"/>
      <c r="K265" s="4"/>
      <c r="L265" s="4"/>
      <c r="M265" s="4"/>
    </row>
    <row r="266" spans="3:13" x14ac:dyDescent="0.25">
      <c r="C266">
        <f t="shared" si="98"/>
        <v>12</v>
      </c>
      <c r="D266" s="4">
        <v>14.830330065831967</v>
      </c>
      <c r="E266" s="4">
        <v>12.540892059173725</v>
      </c>
      <c r="F266" s="4">
        <v>8.4466025600507866</v>
      </c>
      <c r="G266" s="4">
        <v>12.494942876771582</v>
      </c>
      <c r="J266" s="4"/>
      <c r="K266" s="4"/>
      <c r="L266" s="4"/>
      <c r="M266" s="4"/>
    </row>
    <row r="267" spans="3:13" x14ac:dyDescent="0.25">
      <c r="C267">
        <f t="shared" si="98"/>
        <v>13</v>
      </c>
      <c r="D267" s="4">
        <v>14.830330065831967</v>
      </c>
      <c r="E267" s="4">
        <v>12.540892059173725</v>
      </c>
      <c r="F267" s="4">
        <v>8.4466025600507866</v>
      </c>
      <c r="G267" s="4">
        <v>12.494942876771582</v>
      </c>
    </row>
    <row r="268" spans="3:13" x14ac:dyDescent="0.25">
      <c r="C268">
        <f t="shared" si="98"/>
        <v>14</v>
      </c>
      <c r="D268" s="4">
        <v>14.830330065831967</v>
      </c>
      <c r="E268" s="4">
        <v>12.540892059173725</v>
      </c>
      <c r="F268" s="4">
        <v>8.4466025600507866</v>
      </c>
      <c r="G268" s="4">
        <v>12.494942876771582</v>
      </c>
    </row>
    <row r="269" spans="3:13" x14ac:dyDescent="0.25">
      <c r="C269">
        <f t="shared" si="98"/>
        <v>15</v>
      </c>
      <c r="D269" s="4">
        <v>14.830330065831967</v>
      </c>
      <c r="E269" s="4">
        <v>12.540892059173725</v>
      </c>
      <c r="F269" s="4">
        <v>8.4466025600507866</v>
      </c>
      <c r="G269" s="4">
        <v>12.494942876771582</v>
      </c>
    </row>
    <row r="270" spans="3:13" x14ac:dyDescent="0.25">
      <c r="C270">
        <f t="shared" si="98"/>
        <v>16</v>
      </c>
      <c r="D270" s="4">
        <v>14.830330065831967</v>
      </c>
      <c r="E270" s="4">
        <v>12.540892059173725</v>
      </c>
      <c r="F270" s="4">
        <v>8.4466025600507866</v>
      </c>
      <c r="G270" s="4">
        <v>12.494942876771582</v>
      </c>
    </row>
    <row r="271" spans="3:13" x14ac:dyDescent="0.25">
      <c r="C271">
        <f t="shared" si="98"/>
        <v>17</v>
      </c>
      <c r="D271" s="4">
        <v>14.830330065831967</v>
      </c>
      <c r="E271" s="4">
        <v>12.540892059173725</v>
      </c>
      <c r="F271" s="4">
        <v>8.4466025600507866</v>
      </c>
      <c r="G271" s="4">
        <v>12.494942876771582</v>
      </c>
    </row>
    <row r="272" spans="3:13" x14ac:dyDescent="0.25">
      <c r="C272">
        <f t="shared" si="98"/>
        <v>18</v>
      </c>
      <c r="D272" s="4">
        <v>12.449221797872777</v>
      </c>
      <c r="E272" s="4">
        <v>9.745051823648506</v>
      </c>
      <c r="F272" s="4">
        <v>6.5635346587043619</v>
      </c>
      <c r="G272" s="4">
        <v>9.9959543014172674</v>
      </c>
    </row>
    <row r="273" spans="4:7" x14ac:dyDescent="0.25">
      <c r="D273" s="4"/>
      <c r="E273" s="4"/>
      <c r="F273" s="4"/>
      <c r="G273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E20T</vt:lpstr>
      <vt:lpstr>A-10</vt:lpstr>
      <vt:lpstr>PG&amp;E Assessment</vt:lpstr>
      <vt:lpstr>SCE Assessment</vt:lpstr>
      <vt:lpstr>PG&amp;E Cumul. Repayment Pic</vt:lpstr>
      <vt:lpstr>PG&amp;E Ind Rates</vt:lpstr>
      <vt:lpstr>PG&amp;E Rate Increase Pic</vt:lpstr>
      <vt:lpstr>PG&amp;E Revenue Increases Pic</vt:lpstr>
      <vt:lpstr>PG&amp;E Res Rates</vt:lpstr>
      <vt:lpstr>PG&amp;E Comm Rates</vt:lpstr>
    </vt:vector>
  </TitlesOfParts>
  <Company>MRW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Monsen</dc:creator>
  <cp:lastModifiedBy>Havlíček Jan</cp:lastModifiedBy>
  <cp:lastPrinted>2001-02-26T19:20:24Z</cp:lastPrinted>
  <dcterms:created xsi:type="dcterms:W3CDTF">2001-01-12T19:34:20Z</dcterms:created>
  <dcterms:modified xsi:type="dcterms:W3CDTF">2023-09-10T13:48:59Z</dcterms:modified>
</cp:coreProperties>
</file>