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88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9" i="46933"/>
  <c r="E29" i="46933"/>
  <c r="F29" i="46933"/>
  <c r="G29" i="46933"/>
  <c r="H29" i="46933"/>
  <c r="I29" i="46933"/>
  <c r="J29" i="46933"/>
  <c r="K29" i="46933"/>
  <c r="M29" i="46933"/>
  <c r="N29" i="46933"/>
  <c r="O29" i="46933"/>
  <c r="P29" i="46933"/>
  <c r="Q29" i="46933"/>
  <c r="R29" i="46933"/>
  <c r="S29" i="46933"/>
  <c r="T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<sst xmlns="http://schemas.openxmlformats.org/spreadsheetml/2006/main" count="329" uniqueCount="219">
  <si>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</si>
  <si>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</si>
  <si>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</si>
  <si>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</si>
  <si>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</si>
  <si>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</si>
  <si>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</si>
  <si>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</si>
  <si>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</si>
  <si>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</si>
  <si>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</si>
  <si>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</si>
  <si>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</si>
  <si>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</si>
  <si>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</si>
  <si>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</si>
  <si>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</si>
  <si>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</si>
  <si>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</si>
  <si>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</si>
  <si>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</si>
  <si>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</si>
  <si>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</si>
  <si>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</si>
  <si>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</si>
  <si>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</si>
  <si>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</si>
  <si>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</si>
  <si>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</si>
  <si>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</si>
  <si>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</si>
  <si>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</si>
  <si>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</si>
  <si>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</si>
  <si>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</si>
  <si>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</si>
  <si>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</si>
  <si>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</si>
  <si>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</si>
  <si>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</si>
  <si>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</si>
  <si>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</si>
  <si>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</si>
  <si>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</si>
  <si>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</si>
  <si>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</si>
  <si>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</si>
  <si>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</si>
  <si>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</si>
  <si>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</si>
  <si>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</si>
  <si>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</si>
  <si>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</si>
  <si>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</si>
  <si>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</si>
  <si>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</si>
  <si>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</si>
  <si>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</si>
  <si>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</si>
  <si>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</si>
  <si>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</si>
  <si>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</si>
  <si>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</si>
  <si>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</si>
  <si>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</si>
  <si>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</si>
  <si>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</si>
  <si>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</si>
  <si>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</si>
  <si>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</si>
  <si>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</si>
  <si>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</si>
  <si>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</si>
  <si>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</si>
  <si>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</si>
  <si>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</si>
  <si>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</si>
  <si>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</si>
  <si>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</si>
  <si>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</si>
  <si>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</si>
  <si>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</si>
  <si>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</si>
  <si>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</si>
  <si>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</si>
  <si>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</si>
  <si>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</si>
  <si>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</si>
  <si>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</si>
  <si>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</si>
  <si>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</si>
  <si>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</si>
  <si>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</si>
  <si>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</si>
  <si>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</si>
  <si>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</si>
  <si>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</si>
  <si>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</si>
  <si>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</si>
  <si>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</si>
  <si>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</si>
  <si>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</si>
  <si>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</si>
  <si>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</si>
  <si>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</si>
  <si>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</si>
  <si>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</si>
  <si>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</si>
  <si>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</si>
  <si>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</si>
  <si>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</si>
  <si>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</si>
  <si>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</si>
  <si>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</si>
  <si>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</si>
  <si>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</si>
  <si>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</si>
  <si>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</si>
  <si>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</si>
  <si>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</si>
  <si>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</si>
  <si>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</si>
  <si>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</si>
  <si>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</si>
  <si>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</si>
  <si>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</si>
  <si>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</si>
  <si>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</si>
  <si>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</si>
  <si>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</si>
  <si>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</si>
  <si>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</si>
  <si>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</si>
  <si>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</si>
  <si>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</si>
  <si>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</si>
  <si>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</si>
  <si>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</si>
  <si>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</si>
  <si>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</si>
  <si>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</si>
  <si>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</si>
  <si>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</si>
  <si>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</si>
  <si>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</si>
  <si>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</si>
  <si>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</si>
  <si>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</si>
  <si>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</si>
  <si>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</si>
  <si>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</si>
  <si>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</si>
  <si>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</si>
  <si>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</si>
  <si>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</si>
  <si>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</si>
  <si>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</si>
  <si>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</si>
  <si>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</si>
  <si>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</si>
  <si>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</si>
  <si>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</si>
  <si>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</si>
  <si>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</si>
  <si>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</si>
  <si>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</si>
  <si>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</si>
  <si>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</si>
  <si>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</si>
  <si>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</si>
  <si>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</si>
  <si>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</si>
  <si>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</si>
  <si>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</si>
  <si>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</si>
  <si>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</si>
  <si>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</si>
  <si>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</si>
  <si>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</si>
  <si>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</si>
  <si>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</si>
  <si>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</si>
  <si>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</si>
  <si>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</si>
  <si>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</si>
  <si>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</si>
  <si>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</si>
  <si>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</si>
  <si>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</si>
  <si>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</si>
  <si>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</si>
  <si>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</si>
  <si>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</si>
  <si>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</si>
  <si>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</si>
  <si>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</si>
  <si>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</si>
  <si>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</si>
  <si>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</si>
  <si>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</si>
  <si>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</si>
  <si>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</si>
  <si>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</si>
  <si>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</si>
  <si>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</si>
  <si>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</si>
  <si>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</si>
  <si>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</si>
  <si>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</si>
  <si>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</si>
  <si>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</si>
  <si>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</si>
  <si>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</si>
  <si>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</si>
  <si>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</si>
  <si>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</si>
  <si>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</si>
  <si>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</si>
  <si>
    <t>W-CALIFORNIA SERVICES (Jeff Richter)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</si>
</sst>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9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  <xf numFmtId="167" fontId="4" fillId="0" borderId="0" xfId="1" applyNumberFormat="1" applyFont="1" applyAlignment="1">
      <alignment horizontal="center"/>
    </xf>
    <xf numFmtId="167" fontId="4" fillId="2" borderId="0" xfId="1" applyNumberFormat="1" applyFont="1" applyFill="1" applyAlignment="1">
      <alignment horizontal="center"/>
    </xf>
    <xf numFmtId="167" fontId="4" fillId="9" borderId="0" xfId="0" applyNumberFormat="1" applyFont="1" applyFill="1"/>
    <xf numFmtId="167" fontId="14" fillId="10" borderId="0" xfId="0" applyNumberFormat="1" applyFont="1" applyFill="1" applyProtection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800100</xdr:colOff>
          <xdr:row>0</xdr:row>
          <xdr:rowOff>121920</xdr:rowOff>
        </xdr:from>
        <xdr:to>
          <xdr:col>3</xdr:col>
          <xdr:colOff>144780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68580</xdr:colOff>
          <xdr:row>4</xdr:row>
          <xdr:rowOff>45720</xdr:rowOff>
        </xdr:from>
        <xdr:to>
          <xdr:col>36</xdr:col>
          <xdr:colOff>121920</xdr:colOff>
          <xdr:row>6</xdr:row>
          <xdr:rowOff>198120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45720</xdr:colOff>
          <xdr:row>0</xdr:row>
          <xdr:rowOff>144780</xdr:rowOff>
        </xdr:from>
        <xdr:to>
          <xdr:col>36</xdr:col>
          <xdr:colOff>91440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571500</xdr:colOff>
      <xdr:row>44</xdr:row>
      <xdr:rowOff>38100</xdr:rowOff>
    </xdr:from>
    <xdr:to>
      <xdr:col>2</xdr:col>
      <xdr:colOff>2560320</xdr:colOff>
      <xdr:row>44</xdr:row>
      <xdr:rowOff>289560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226820" y="11003280"/>
          <a:ext cx="1988820" cy="251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West/west%20Preli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Report/west%20pwrdpr103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>
        <row r="3">
          <cell r="B3">
            <v>37207</v>
          </cell>
        </row>
      </sheetData>
      <sheetData sheetId="1"/>
      <sheetData sheetId="2"/>
      <sheetData sheetId="3"/>
      <sheetData sheetId="4"/>
      <sheetData sheetId="5">
        <row r="68">
          <cell r="CP68">
            <v>3240346.6020097714</v>
          </cell>
        </row>
        <row r="104">
          <cell r="CP104">
            <v>3344535.2540087253</v>
          </cell>
        </row>
      </sheetData>
      <sheetData sheetId="6">
        <row r="7">
          <cell r="K7" t="str">
            <v>YTD</v>
          </cell>
        </row>
        <row r="8">
          <cell r="D8">
            <v>3982.9359983367613</v>
          </cell>
          <cell r="E8">
            <v>253898.5595885748</v>
          </cell>
          <cell r="F8">
            <v>864048.18908648088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5437163.2539278055</v>
          </cell>
          <cell r="K8">
            <v>79547690.45294401</v>
          </cell>
        </row>
        <row r="9">
          <cell r="D9">
            <v>1590702.1882702734</v>
          </cell>
          <cell r="E9">
            <v>-3833339.4353302065</v>
          </cell>
          <cell r="F9">
            <v>-1316614.4876520294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18811538.223113965</v>
          </cell>
          <cell r="K9">
            <v>206021422.81290337</v>
          </cell>
        </row>
        <row r="10">
          <cell r="D10">
            <v>776973.7827729464</v>
          </cell>
          <cell r="E10">
            <v>168591.60627814627</v>
          </cell>
          <cell r="F10">
            <v>766972.86488016869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604887.00326846796</v>
          </cell>
          <cell r="K10">
            <v>131830650.20832326</v>
          </cell>
        </row>
        <row r="11">
          <cell r="D11">
            <v>1319262.5221616551</v>
          </cell>
          <cell r="E11">
            <v>-2694909.9721854967</v>
          </cell>
          <cell r="F11">
            <v>8322570.7514440706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-14316168.263135025</v>
          </cell>
          <cell r="K11">
            <v>157691021.25808576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-5455.4389422348759</v>
          </cell>
          <cell r="E13">
            <v>9766.9480801750688</v>
          </cell>
          <cell r="F13">
            <v>9030.8569398730506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231994.32289464914</v>
          </cell>
          <cell r="K13">
            <v>-128097.31472009839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3685465.9902609764</v>
          </cell>
          <cell r="E18">
            <v>-6095992.2935688077</v>
          </cell>
          <cell r="F18">
            <v>8646008.1746985633</v>
          </cell>
          <cell r="G18">
            <v>241794561.08330464</v>
          </cell>
          <cell r="H18">
            <v>193407707.45410809</v>
          </cell>
          <cell r="I18">
            <v>128991004.81698304</v>
          </cell>
          <cell r="J18">
            <v>10769414.540069871</v>
          </cell>
          <cell r="K18">
            <v>574962687.89446568</v>
          </cell>
        </row>
        <row r="19">
          <cell r="D19">
            <v>108609.37534324639</v>
          </cell>
          <cell r="E19">
            <v>-30842.56860433612</v>
          </cell>
          <cell r="F19">
            <v>2314.5730763250031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-2218926.3389097261</v>
          </cell>
          <cell r="K19">
            <v>72173020.199008495</v>
          </cell>
        </row>
        <row r="20">
          <cell r="D20">
            <v>22545.413776563946</v>
          </cell>
          <cell r="E20">
            <v>-109113.21519045113</v>
          </cell>
          <cell r="F20">
            <v>138412.22723508257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-486535.28578691662</v>
          </cell>
          <cell r="K20">
            <v>31617037.07142581</v>
          </cell>
        </row>
        <row r="21">
          <cell r="D21">
            <v>-7599.4751298816263</v>
          </cell>
          <cell r="E21">
            <v>-133744.29452225321</v>
          </cell>
          <cell r="F21">
            <v>645198.86227680079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559057.21014071011</v>
          </cell>
          <cell r="K21">
            <v>30716022.426581431</v>
          </cell>
        </row>
        <row r="22">
          <cell r="D22">
            <v>0</v>
          </cell>
          <cell r="E22">
            <v>27394.097257134737</v>
          </cell>
          <cell r="F22">
            <v>89205.24475713732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710770.30444848817</v>
          </cell>
          <cell r="K22">
            <v>22362781.148988348</v>
          </cell>
        </row>
        <row r="23">
          <cell r="D23">
            <v>50.430878575600218</v>
          </cell>
          <cell r="E23">
            <v>-110.86264209100045</v>
          </cell>
          <cell r="F23">
            <v>-138.74338902118541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-2045.8873336119564</v>
          </cell>
          <cell r="K23">
            <v>-611976.45758827752</v>
          </cell>
        </row>
        <row r="24">
          <cell r="D24">
            <v>0</v>
          </cell>
          <cell r="E24">
            <v>1063.2123628351837</v>
          </cell>
          <cell r="F24">
            <v>2630.798429689843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515.46779983621036</v>
          </cell>
          <cell r="K24">
            <v>1151456.1437131115</v>
          </cell>
        </row>
        <row r="25">
          <cell r="D25">
            <v>1990.4546742031816</v>
          </cell>
          <cell r="E25">
            <v>12639.021804918535</v>
          </cell>
          <cell r="F25">
            <v>155228.04602093494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749201.56850861933</v>
          </cell>
          <cell r="K25">
            <v>9106979.5226335134</v>
          </cell>
        </row>
        <row r="26">
          <cell r="D26">
            <v>105.70256942838023</v>
          </cell>
          <cell r="E26">
            <v>1378.8173305869568</v>
          </cell>
          <cell r="F26">
            <v>1296.955638625863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49254.479051717324</v>
          </cell>
          <cell r="K26">
            <v>785167.07829047868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9">
          <cell r="D29">
            <v>319144.1977486235</v>
          </cell>
          <cell r="E29">
            <v>-99091.375063003914</v>
          </cell>
          <cell r="F29">
            <v>3344535.2540087253</v>
          </cell>
          <cell r="G29">
            <v>0</v>
          </cell>
          <cell r="H29">
            <v>0</v>
          </cell>
          <cell r="I29">
            <v>0</v>
          </cell>
          <cell r="J29">
            <v>3344535.2540087253</v>
          </cell>
          <cell r="K29">
            <v>3344535.2540087253</v>
          </cell>
        </row>
        <row r="32">
          <cell r="D32">
            <v>444846.09986075934</v>
          </cell>
          <cell r="E32">
            <v>-330427.16726670228</v>
          </cell>
          <cell r="F32">
            <v>4378683.2180543002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2705826.7719278419</v>
          </cell>
          <cell r="K32">
            <v>170645022.38706166</v>
          </cell>
        </row>
        <row r="33">
          <cell r="E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189224</v>
          </cell>
          <cell r="K33">
            <v>52604854</v>
          </cell>
        </row>
        <row r="34">
          <cell r="D34">
            <v>4130312.0901217358</v>
          </cell>
          <cell r="E34">
            <v>-6426419.4608355118</v>
          </cell>
          <cell r="F34">
            <v>13024691.392752863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13664465.311997717</v>
          </cell>
          <cell r="K34">
            <v>798212564.28152728</v>
          </cell>
        </row>
        <row r="35">
          <cell r="E35">
            <v>0</v>
          </cell>
          <cell r="G35">
            <v>232770</v>
          </cell>
          <cell r="H35">
            <v>8137935</v>
          </cell>
          <cell r="I35">
            <v>253220</v>
          </cell>
          <cell r="J35">
            <v>10360</v>
          </cell>
          <cell r="K35">
            <v>8634285</v>
          </cell>
        </row>
        <row r="36">
          <cell r="D36">
            <v>4130312.0901217358</v>
          </cell>
          <cell r="E36">
            <v>-6426419.4608355118</v>
          </cell>
          <cell r="F36">
            <v>13024691.392752863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13674825.311997717</v>
          </cell>
          <cell r="K36">
            <v>806846849.28152728</v>
          </cell>
        </row>
        <row r="38">
          <cell r="D38">
            <v>224549.96305750698</v>
          </cell>
          <cell r="E38">
            <v>2986.5623640391859</v>
          </cell>
          <cell r="F38">
            <v>-67894.155179804307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-310355.79302068171</v>
          </cell>
          <cell r="K38">
            <v>-1235826.7770475131</v>
          </cell>
        </row>
        <row r="39">
          <cell r="D39">
            <v>64319.14637995149</v>
          </cell>
          <cell r="E39">
            <v>87195.131528505954</v>
          </cell>
          <cell r="F39">
            <v>156246.77035068959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227847.27506215553</v>
          </cell>
          <cell r="K39">
            <v>660889.84946851502</v>
          </cell>
        </row>
        <row r="40">
          <cell r="D40">
            <v>-121.2493547833859</v>
          </cell>
          <cell r="E40">
            <v>960.00578409978527</v>
          </cell>
          <cell r="F40">
            <v>1162.8668665129239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7630.11922360075</v>
          </cell>
          <cell r="K40">
            <v>61572.963589414285</v>
          </cell>
        </row>
        <row r="41">
          <cell r="D41">
            <v>0</v>
          </cell>
          <cell r="E41">
            <v>1507.5987511311225</v>
          </cell>
          <cell r="F41">
            <v>3051.2234109745091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660981.17773979378</v>
          </cell>
          <cell r="K41">
            <v>80208542.577061668</v>
          </cell>
        </row>
        <row r="42">
          <cell r="D42">
            <v>694923.50573256204</v>
          </cell>
          <cell r="E42">
            <v>2388675.7818506118</v>
          </cell>
          <cell r="F42">
            <v>2691243.4770170143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7107673.4503159663</v>
          </cell>
          <cell r="K42">
            <v>244884034.01623574</v>
          </cell>
        </row>
        <row r="43">
          <cell r="D43">
            <v>983671.36581523716</v>
          </cell>
          <cell r="E43">
            <v>2481325.0802783878</v>
          </cell>
          <cell r="F43">
            <v>2783810.182465387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7693776.2293208344</v>
          </cell>
          <cell r="K43">
            <v>324579212.62930781</v>
          </cell>
        </row>
        <row r="44">
          <cell r="D44">
            <v>5113983.455936973</v>
          </cell>
          <cell r="E44">
            <v>-3945094.380557124</v>
          </cell>
          <cell r="F44">
            <v>15808501.575218251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21368601.541318551</v>
          </cell>
          <cell r="K44">
            <v>1131426061.910835</v>
          </cell>
        </row>
      </sheetData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9">
          <cell r="F29">
            <v>0</v>
          </cell>
          <cell r="K29">
            <v>0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3.2" x14ac:dyDescent="0.25"/>
  <cols>
    <col min="1" max="1" width="48.44140625" bestFit="1" customWidth="1"/>
    <col min="2" max="2" width="12.88671875" bestFit="1" customWidth="1"/>
    <col min="3" max="7" width="10.6640625" bestFit="1" customWidth="1"/>
    <col min="8" max="8" width="12.44140625" bestFit="1" customWidth="1"/>
    <col min="9" max="9" width="11.6640625" bestFit="1" customWidth="1"/>
    <col min="10" max="10" width="11.33203125" bestFit="1" customWidth="1"/>
    <col min="11" max="11" width="10.33203125" customWidth="1"/>
    <col min="12" max="17" width="10.6640625" bestFit="1" customWidth="1"/>
    <col min="18" max="36" width="12.88671875" customWidth="1"/>
  </cols>
  <sheetData>
    <row r="1" spans="1:80" ht="13.8" x14ac:dyDescent="0.25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3.8" x14ac:dyDescent="0.25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3.8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5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5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5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8" x14ac:dyDescent="0.3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5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5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5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5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5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5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5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5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5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5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8" hidden="1" x14ac:dyDescent="0.3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5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5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5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5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8" hidden="1" x14ac:dyDescent="0.3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5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5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5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8" x14ac:dyDescent="0.3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5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5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5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5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5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8" x14ac:dyDescent="0.3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5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5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5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5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5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5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5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5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5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5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5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5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5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5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5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5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5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5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5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5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8" x14ac:dyDescent="0.3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5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5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5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5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5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5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5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5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5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8" x14ac:dyDescent="0.3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5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5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8" x14ac:dyDescent="0.3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5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5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5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5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5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5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8" x14ac:dyDescent="0.3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5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5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5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5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5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5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5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5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5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5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5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5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5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5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5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5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5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5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5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ColWidth="9.109375" defaultRowHeight="13.2" x14ac:dyDescent="0.25"/>
  <cols>
    <col min="1" max="1" width="6.44140625" style="5" customWidth="1"/>
    <col min="2" max="2" width="9" style="5" customWidth="1"/>
    <col min="3" max="3" width="13.44140625" style="5" customWidth="1"/>
    <col min="4" max="4" width="11.6640625" style="5" customWidth="1"/>
    <col min="5" max="5" width="9.88671875" style="5" hidden="1" customWidth="1"/>
    <col min="6" max="6" width="2.88671875" style="5" hidden="1" customWidth="1"/>
    <col min="7" max="7" width="9" style="5" hidden="1" customWidth="1"/>
    <col min="8" max="8" width="2.88671875" style="5" hidden="1" customWidth="1"/>
    <col min="9" max="9" width="9.109375" style="5" hidden="1" customWidth="1"/>
    <col min="10" max="10" width="2.88671875" style="6" hidden="1" customWidth="1"/>
    <col min="11" max="11" width="8.33203125" style="5" hidden="1" customWidth="1"/>
    <col min="12" max="12" width="2.88671875" style="5" hidden="1" customWidth="1"/>
    <col min="13" max="13" width="8.33203125" style="5" hidden="1" customWidth="1"/>
    <col min="14" max="14" width="2.88671875" style="6" hidden="1" customWidth="1"/>
    <col min="15" max="15" width="8.33203125" style="5" hidden="1" customWidth="1"/>
    <col min="16" max="16" width="2.88671875" style="6" hidden="1" customWidth="1"/>
    <col min="17" max="17" width="9" style="6" hidden="1" customWidth="1"/>
    <col min="18" max="18" width="2.88671875" style="6" hidden="1" customWidth="1"/>
    <col min="19" max="19" width="8.33203125" style="5" hidden="1" customWidth="1"/>
    <col min="20" max="20" width="2.88671875" style="6" hidden="1" customWidth="1"/>
    <col min="21" max="21" width="8.33203125" style="5" hidden="1" customWidth="1"/>
    <col min="22" max="22" width="2.88671875" style="6" hidden="1" customWidth="1"/>
    <col min="23" max="23" width="8.6640625" style="5" hidden="1" customWidth="1"/>
    <col min="24" max="24" width="2.88671875" style="6" hidden="1" customWidth="1"/>
    <col min="25" max="25" width="9.109375" style="5" hidden="1" customWidth="1"/>
    <col min="26" max="26" width="2.88671875" style="5" hidden="1" customWidth="1"/>
    <col min="27" max="27" width="10" style="5" hidden="1" customWidth="1"/>
    <col min="28" max="28" width="2.88671875" style="5" hidden="1" customWidth="1"/>
    <col min="29" max="29" width="9.6640625" style="5" hidden="1" customWidth="1"/>
    <col min="30" max="30" width="2.88671875" style="5" hidden="1" customWidth="1"/>
    <col min="31" max="31" width="9.44140625" style="5" hidden="1" customWidth="1"/>
    <col min="32" max="32" width="2.88671875" style="5" hidden="1" customWidth="1"/>
    <col min="33" max="33" width="10.88671875" style="5" customWidth="1"/>
    <col min="34" max="34" width="2.88671875" style="5" hidden="1" customWidth="1"/>
    <col min="35" max="35" width="10.44140625" style="5" hidden="1" customWidth="1"/>
    <col min="36" max="36" width="2.88671875" style="5" hidden="1" customWidth="1"/>
    <col min="37" max="37" width="10.88671875" style="5" hidden="1" customWidth="1"/>
    <col min="38" max="16384" width="9.109375" style="5"/>
  </cols>
  <sheetData>
    <row r="1" spans="1:46" ht="12" customHeight="1" x14ac:dyDescent="0.25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5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5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5">
      <c r="A6" s="13" t="s">
        <v>3</v>
      </c>
      <c r="B6" s="14" t="s">
        <v>3</v>
      </c>
    </row>
    <row r="7" spans="1:46" ht="13.8" x14ac:dyDescent="0.3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5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5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5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5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5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5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5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5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5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5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5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5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5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5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5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5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5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5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5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5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5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5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5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5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5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5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5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5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5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5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5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5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5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5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5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5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5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5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5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5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5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5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5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5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5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5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5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5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5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5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5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5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5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5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5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5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5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5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5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5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5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5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5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5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5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5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5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5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5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5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5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5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5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8" x14ac:dyDescent="0.3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5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5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5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5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5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5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5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5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800100</xdr:colOff>
                    <xdr:row>0</xdr:row>
                    <xdr:rowOff>121920</xdr:rowOff>
                  </from>
                  <to>
                    <xdr:col>3</xdr:col>
                    <xdr:colOff>144780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68580</xdr:colOff>
                    <xdr:row>4</xdr:row>
                    <xdr:rowOff>45720</xdr:rowOff>
                  </from>
                  <to>
                    <xdr:col>36</xdr:col>
                    <xdr:colOff>121920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45720</xdr:colOff>
                    <xdr:row>0</xdr:row>
                    <xdr:rowOff>144780</xdr:rowOff>
                  </from>
                  <to>
                    <xdr:col>36</xdr:col>
                    <xdr:colOff>91440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35" activePane="bottomRight" state="frozen"/>
      <selection activeCell="B2" sqref="B2"/>
      <selection pane="topRight" activeCell="D2" sqref="D2"/>
      <selection pane="bottomLeft" activeCell="B8" sqref="B8"/>
      <selection pane="bottomRight" activeCell="D5" sqref="D5"/>
    </sheetView>
  </sheetViews>
  <sheetFormatPr defaultColWidth="9.109375" defaultRowHeight="13.2" x14ac:dyDescent="0.25"/>
  <cols>
    <col min="1" max="1" width="8.6640625" style="124" customWidth="1"/>
    <col min="2" max="2" width="0.88671875" style="124" customWidth="1"/>
    <col min="3" max="3" width="42" style="124" customWidth="1"/>
    <col min="4" max="5" width="20.6640625" style="132" customWidth="1"/>
    <col min="6" max="6" width="23.88671875" style="132" customWidth="1"/>
    <col min="7" max="7" width="26" style="132" customWidth="1"/>
    <col min="8" max="8" width="24.88671875" style="132" customWidth="1"/>
    <col min="9" max="11" width="24.6640625" style="132" customWidth="1"/>
    <col min="12" max="12" width="22.109375" style="124" hidden="1" customWidth="1"/>
    <col min="13" max="14" width="26.5546875" style="124" hidden="1" customWidth="1"/>
    <col min="15" max="15" width="18.5546875" style="124" hidden="1" customWidth="1"/>
    <col min="16" max="16" width="17.6640625" style="124" hidden="1" customWidth="1"/>
    <col min="17" max="17" width="18.109375" style="124" hidden="1" customWidth="1"/>
    <col min="18" max="18" width="17.5546875" style="124" hidden="1" customWidth="1"/>
    <col min="19" max="20" width="16.33203125" style="124" hidden="1" customWidth="1"/>
    <col min="21" max="79" width="0" style="124" hidden="1" customWidth="1"/>
    <col min="80" max="16384" width="9.109375" style="124"/>
  </cols>
  <sheetData>
    <row r="1" spans="1:142" ht="15" hidden="1" customHeight="1" thickBot="1" x14ac:dyDescent="0.3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37207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5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4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5">
      <c r="A8" s="134"/>
      <c r="B8" s="134"/>
      <c r="C8" s="123" t="s">
        <v>162</v>
      </c>
      <c r="D8" s="171">
        <f>'[28]Power West P&amp;L'!D8</f>
        <v>3982.9359983367613</v>
      </c>
      <c r="E8" s="171">
        <f>'[28]Power West P&amp;L'!E8</f>
        <v>253898.5595885748</v>
      </c>
      <c r="F8" s="171">
        <f>'[28]Power West P&amp;L'!F8</f>
        <v>864048.18908648088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5437163.2539278055</v>
      </c>
      <c r="K8" s="171">
        <f>'[28]Power West P&amp;L'!K8</f>
        <v>79547690.45294401</v>
      </c>
      <c r="L8" s="165">
        <f>'[28]Power West P&amp;L'!$K$8</f>
        <v>79547690.45294401</v>
      </c>
      <c r="M8" s="138">
        <f>+[25]WEST_DPR!BB71-[25]WEST_DPR!BB67</f>
        <v>75538505.774925128</v>
      </c>
      <c r="N8" s="155">
        <f>M8-K8+37229*0</f>
        <v>-4009184.6780188829</v>
      </c>
      <c r="O8" s="154">
        <f>'[27]Power West P&amp;L'!J8+D8-K8</f>
        <v>-8071908.533153221</v>
      </c>
      <c r="P8" s="154">
        <f>'[27]Power West P&amp;L'!F8+D8-F8</f>
        <v>-978798.90204647253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5">
      <c r="A9" s="134"/>
      <c r="B9" s="134"/>
      <c r="C9" s="123" t="s">
        <v>163</v>
      </c>
      <c r="D9" s="171">
        <f>'[28]Power West P&amp;L'!D9</f>
        <v>1590702.1882702734</v>
      </c>
      <c r="E9" s="171">
        <f>'[28]Power West P&amp;L'!E9</f>
        <v>-3833339.4353302065</v>
      </c>
      <c r="F9" s="171">
        <f>'[28]Power West P&amp;L'!F9</f>
        <v>-1316614.4876520294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18811538.223113965</v>
      </c>
      <c r="K9" s="171">
        <f>'[28]Power West P&amp;L'!K9</f>
        <v>206021422.81290337</v>
      </c>
      <c r="L9" s="165">
        <f>'[28]Power West P&amp;L'!$K$9</f>
        <v>206021422.81290337</v>
      </c>
      <c r="M9" s="138">
        <f>+[25]WEST_DPR!BJ71-[25]WEST_DPR!BJ67</f>
        <v>158420500.42941776</v>
      </c>
      <c r="N9" s="155">
        <f>M9-K9+450636</f>
        <v>-47150286.383485615</v>
      </c>
      <c r="O9" s="154">
        <f>'[27]Power West P&amp;L'!J9+D9-K9</f>
        <v>-69869774.024459988</v>
      </c>
      <c r="P9" s="154">
        <f>'[27]Power West P&amp;L'!F9+D9-F9</f>
        <v>-1375819.7453282974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5">
      <c r="A10" s="134"/>
      <c r="B10" s="134"/>
      <c r="C10" s="123" t="s">
        <v>164</v>
      </c>
      <c r="D10" s="171">
        <f>'[28]Power West P&amp;L'!D10</f>
        <v>776973.7827729464</v>
      </c>
      <c r="E10" s="171">
        <f>'[28]Power West P&amp;L'!E10</f>
        <v>168591.60627814627</v>
      </c>
      <c r="F10" s="171">
        <f>'[28]Power West P&amp;L'!F10</f>
        <v>766972.86488016869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604887.00326846796</v>
      </c>
      <c r="K10" s="171">
        <f>'[28]Power West P&amp;L'!K10</f>
        <v>131830650.20832326</v>
      </c>
      <c r="L10" s="165">
        <f>'[28]Power West P&amp;L'!$K$10</f>
        <v>131830650.20832326</v>
      </c>
      <c r="M10" s="138">
        <f>+[25]WEST_DPR!BR71-[25]WEST_DPR!BR67</f>
        <v>124822750.37166366</v>
      </c>
      <c r="N10" s="155">
        <f>M10-K10</f>
        <v>-7007899.8366595954</v>
      </c>
      <c r="O10" s="154">
        <f>'[27]Power West P&amp;L'!J10+D10-K10</f>
        <v>-11127072.275266111</v>
      </c>
      <c r="P10" s="154">
        <f>'[27]Power West P&amp;L'!F10+D10-F10</f>
        <v>-820963.11070374865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5">
      <c r="A11" s="134"/>
      <c r="B11" s="134"/>
      <c r="C11" s="123" t="s">
        <v>165</v>
      </c>
      <c r="D11" s="171">
        <f>'[28]Power West P&amp;L'!D11</f>
        <v>1319262.5221616551</v>
      </c>
      <c r="E11" s="171">
        <f>'[28]Power West P&amp;L'!E11</f>
        <v>-2694909.9721854967</v>
      </c>
      <c r="F11" s="171">
        <f>'[28]Power West P&amp;L'!F11</f>
        <v>8322570.7514440706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-14316168.263135025</v>
      </c>
      <c r="K11" s="171">
        <f>'[28]Power West P&amp;L'!K11</f>
        <v>157691021.25808576</v>
      </c>
      <c r="L11" s="165">
        <f>'[28]Power West P&amp;L'!$K$11</f>
        <v>157691021.25808576</v>
      </c>
      <c r="M11" s="138">
        <f>+[25]WEST_DPR!BZ71-[25]WEST_DPR!BZ67</f>
        <v>121561554.88213903</v>
      </c>
      <c r="N11" s="155">
        <f>M11-K11-98453</f>
        <v>-36227919.37594673</v>
      </c>
      <c r="O11" s="154">
        <f>'[27]Power West P&amp;L'!J11+D11-K11</f>
        <v>-54248848.711858511</v>
      </c>
      <c r="P11" s="154">
        <f>'[27]Power West P&amp;L'!F11+D11-F11</f>
        <v>-7689420.0551265795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5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0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-9184.4833443057141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3">
      <c r="A13" s="134"/>
      <c r="B13" s="134"/>
      <c r="C13" s="136" t="s">
        <v>187</v>
      </c>
      <c r="D13" s="171">
        <f>'[28]Power West P&amp;L'!D13</f>
        <v>-5455.4389422348759</v>
      </c>
      <c r="E13" s="171">
        <f>'[28]Power West P&amp;L'!E13</f>
        <v>9766.9480801750688</v>
      </c>
      <c r="F13" s="171">
        <f>'[28]Power West P&amp;L'!F13</f>
        <v>9030.8569398730506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231994.32289464914</v>
      </c>
      <c r="K13" s="171">
        <f>'[28]Power West P&amp;L'!K13</f>
        <v>-128097.31472009839</v>
      </c>
      <c r="L13" s="165"/>
      <c r="M13" s="166">
        <f>+[25]WEST_DPR!CB71-[25]WEST_DPR!CB67</f>
        <v>-407500.83352071734</v>
      </c>
      <c r="N13" s="155">
        <f>M13-K13</f>
        <v>-279403.51880061894</v>
      </c>
      <c r="O13" s="154">
        <f>'[27]Power West P&amp;L'!J13+D13-K13</f>
        <v>1278006.543142776</v>
      </c>
      <c r="P13" s="154">
        <f>'[27]Power West P&amp;L'!F13+D13-F13</f>
        <v>-60184.399926672573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8" hidden="1" thickBot="1" x14ac:dyDescent="0.3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79547690.45294401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-79547690.45294401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8" hidden="1" thickBot="1" x14ac:dyDescent="0.3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79547690.45294401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-79547690.45294401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8" hidden="1" thickBot="1" x14ac:dyDescent="0.3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79547690.45294401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-79547690.45294401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8" hidden="1" thickBot="1" x14ac:dyDescent="0.3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79547690.45294401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-79547690.45294401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399999999999999" thickBot="1" x14ac:dyDescent="0.35">
      <c r="A18" s="134"/>
      <c r="B18" s="134"/>
      <c r="C18" s="156" t="s">
        <v>107</v>
      </c>
      <c r="D18" s="172">
        <f>'[28]Power West P&amp;L'!D18</f>
        <v>3685465.9902609764</v>
      </c>
      <c r="E18" s="173">
        <f>'[28]Power West P&amp;L'!E18</f>
        <v>-6095992.2935688077</v>
      </c>
      <c r="F18" s="173">
        <f>'[28]Power West P&amp;L'!F18</f>
        <v>8646008.1746985633</v>
      </c>
      <c r="G18" s="173">
        <f>'[28]Power West P&amp;L'!G18</f>
        <v>241794561.08330464</v>
      </c>
      <c r="H18" s="173">
        <f>'[28]Power West P&amp;L'!H18</f>
        <v>193407707.45410809</v>
      </c>
      <c r="I18" s="173">
        <f>'[28]Power West P&amp;L'!I18</f>
        <v>128991004.81698304</v>
      </c>
      <c r="J18" s="173">
        <f>'[28]Power West P&amp;L'!J18</f>
        <v>10769414.540069871</v>
      </c>
      <c r="K18" s="174">
        <f>'[28]Power West P&amp;L'!K18</f>
        <v>574962687.89446568</v>
      </c>
      <c r="L18" s="165"/>
      <c r="M18" s="167">
        <f>SUM(M8:M13)</f>
        <v>475430702.37172645</v>
      </c>
      <c r="N18" s="155">
        <f>M18-K18+508218-37230</f>
        <v>-99060997.522739232</v>
      </c>
      <c r="O18" s="154">
        <f>'[27]Power West P&amp;L'!J18+D18-K18</f>
        <v>-142048781.87883055</v>
      </c>
      <c r="P18" s="154">
        <f>'[27]Power West P&amp;L'!F18+D18-F18</f>
        <v>-10934370.696476076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5">
      <c r="A19" s="134"/>
      <c r="B19" s="134"/>
      <c r="C19" s="123" t="s">
        <v>217</v>
      </c>
      <c r="D19" s="171">
        <f>'[28]Power West P&amp;L'!D19</f>
        <v>108609.37534324639</v>
      </c>
      <c r="E19" s="171">
        <f>'[28]Power West P&amp;L'!E19</f>
        <v>-30842.56860433612</v>
      </c>
      <c r="F19" s="171">
        <f>'[28]Power West P&amp;L'!F19</f>
        <v>2314.5730763250031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-2218926.3389097261</v>
      </c>
      <c r="K19" s="171">
        <f>'[28]Power West P&amp;L'!K19</f>
        <v>72173020.199008495</v>
      </c>
      <c r="L19" s="165">
        <f>'[28]Power West P&amp;L'!$K$19</f>
        <v>72173020.199008495</v>
      </c>
      <c r="M19" s="138">
        <f>[25]WEST_DPR!E71-[25]WEST_DPR!E67</f>
        <v>68589266.355120391</v>
      </c>
      <c r="N19" s="155">
        <f>M19-K19-8810</f>
        <v>-3592563.843888104</v>
      </c>
      <c r="O19" s="154">
        <f>'[27]Power West P&amp;L'!J19+D19-K19</f>
        <v>-12556898.232705623</v>
      </c>
      <c r="P19" s="154">
        <f>'[27]Power West P&amp;L'!F19+D19-F19</f>
        <v>-77061.43658398441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5">
      <c r="A20" s="134"/>
      <c r="B20" s="134"/>
      <c r="C20" s="123" t="s">
        <v>184</v>
      </c>
      <c r="D20" s="171">
        <f>'[28]Power West P&amp;L'!D20</f>
        <v>22545.413776563946</v>
      </c>
      <c r="E20" s="171">
        <f>'[28]Power West P&amp;L'!E20</f>
        <v>-109113.21519045113</v>
      </c>
      <c r="F20" s="171">
        <f>'[28]Power West P&amp;L'!F20</f>
        <v>138412.22723508257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-486535.28578691662</v>
      </c>
      <c r="K20" s="171">
        <f>'[28]Power West P&amp;L'!K20</f>
        <v>31617037.07142581</v>
      </c>
      <c r="L20" s="165">
        <f>'[28]Power West P&amp;L'!$K$20</f>
        <v>31617037.07142581</v>
      </c>
      <c r="M20" s="138">
        <f>+[25]WEST_DPR!P71-[25]WEST_DPR!P67</f>
        <v>31206704.55262021</v>
      </c>
      <c r="N20" s="155">
        <f>M20-K20-1218</f>
        <v>-411550.5188056007</v>
      </c>
      <c r="O20" s="154">
        <f>'[27]Power West P&amp;L'!J20+D20-K20</f>
        <v>-3050876.656477619</v>
      </c>
      <c r="P20" s="154">
        <f>'[27]Power West P&amp;L'!F20+D20-F20</f>
        <v>-213713.29627960239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5">
      <c r="A21" s="134"/>
      <c r="B21" s="134"/>
      <c r="C21" s="136" t="s">
        <v>167</v>
      </c>
      <c r="D21" s="171">
        <f>'[28]Power West P&amp;L'!D21</f>
        <v>-7599.4751298816263</v>
      </c>
      <c r="E21" s="171">
        <f>'[28]Power West P&amp;L'!E21</f>
        <v>-133744.29452225321</v>
      </c>
      <c r="F21" s="171">
        <f>'[28]Power West P&amp;L'!F21</f>
        <v>645198.86227680079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559057.21014071011</v>
      </c>
      <c r="K21" s="171">
        <f>'[28]Power West P&amp;L'!K21</f>
        <v>30716022.426581431</v>
      </c>
      <c r="L21" s="165">
        <f>'[28]Power West P&amp;L'!$K$21</f>
        <v>30716022.426581431</v>
      </c>
      <c r="M21" s="138">
        <f>+[25]WEST_DPR!AF71-[25]WEST_DPR!AF67</f>
        <v>27837071.475512806</v>
      </c>
      <c r="N21" s="155">
        <f>M21-K21</f>
        <v>-2878950.9510686249</v>
      </c>
      <c r="O21" s="154">
        <f>'[27]Power West P&amp;L'!J21+D21-K21</f>
        <v>-4458632.6297760569</v>
      </c>
      <c r="P21" s="154">
        <f>'[27]Power West P&amp;L'!F21+D21-F21</f>
        <v>-1538319.8269431316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5">
      <c r="A22" s="134"/>
      <c r="B22" s="134"/>
      <c r="C22" s="129" t="s">
        <v>182</v>
      </c>
      <c r="D22" s="171">
        <f>'[28]Power West P&amp;L'!D22</f>
        <v>0</v>
      </c>
      <c r="E22" s="171">
        <f>'[28]Power West P&amp;L'!E22</f>
        <v>27394.097257134737</v>
      </c>
      <c r="F22" s="171">
        <f>'[28]Power West P&amp;L'!F22</f>
        <v>89205.24475713732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710770.30444848817</v>
      </c>
      <c r="K22" s="171">
        <f>'[28]Power West P&amp;L'!K22</f>
        <v>22362781.148988348</v>
      </c>
      <c r="L22" s="165"/>
      <c r="M22" s="138">
        <f>+[25]WEST_DPR!AL71-[25]WEST_DPR!AL67</f>
        <v>20184501.923615593</v>
      </c>
      <c r="N22" s="155">
        <f>M22-K22-1016</f>
        <v>-2179295.225372754</v>
      </c>
      <c r="O22" s="154">
        <f>'[27]Power West P&amp;L'!J22+D22-K22</f>
        <v>-2813659.9598699436</v>
      </c>
      <c r="P22" s="154">
        <f>'[27]Power West P&amp;L'!F22+D22-F22</f>
        <v>-66426.564053230308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5">
      <c r="A23" s="134"/>
      <c r="B23" s="134"/>
      <c r="C23" s="123" t="s">
        <v>155</v>
      </c>
      <c r="D23" s="171">
        <f>'[28]Power West P&amp;L'!D23</f>
        <v>50.430878575600218</v>
      </c>
      <c r="E23" s="171">
        <f>'[28]Power West P&amp;L'!E23</f>
        <v>-110.86264209100045</v>
      </c>
      <c r="F23" s="171">
        <f>'[28]Power West P&amp;L'!F23</f>
        <v>-138.74338902118541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-2045.8873336119564</v>
      </c>
      <c r="K23" s="171">
        <f>'[28]Power West P&amp;L'!K23</f>
        <v>-611976.45758827752</v>
      </c>
      <c r="L23" s="138"/>
      <c r="M23" s="138">
        <f>+[25]WEST_DPR!X71-[25]WEST_DPR!X67</f>
        <v>-295771.89968011307</v>
      </c>
      <c r="N23" s="155">
        <f t="shared" ref="N23:N31" si="0">M23-K23</f>
        <v>316204.55790816445</v>
      </c>
      <c r="O23" s="154">
        <f>'[27]Power West P&amp;L'!J23+D23-K23</f>
        <v>-11248.994134526467</v>
      </c>
      <c r="P23" s="154">
        <f>'[27]Power West P&amp;L'!F23+D23-F23</f>
        <v>693.32582100759487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5">
      <c r="A24" s="134"/>
      <c r="B24" s="134"/>
      <c r="C24" s="123" t="s">
        <v>183</v>
      </c>
      <c r="D24" s="171">
        <f>'[28]Power West P&amp;L'!D24</f>
        <v>0</v>
      </c>
      <c r="E24" s="171">
        <f>'[28]Power West P&amp;L'!E24</f>
        <v>1063.2123628351837</v>
      </c>
      <c r="F24" s="171">
        <f>'[28]Power West P&amp;L'!F24</f>
        <v>2630.798429689843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515.46779983621036</v>
      </c>
      <c r="K24" s="171">
        <f>'[28]Power West P&amp;L'!K24</f>
        <v>1151456.1437131115</v>
      </c>
      <c r="L24" s="138"/>
      <c r="M24" s="166">
        <f>+[25]WEST_DPR!AN71-[25]WEST_DPR!AN67</f>
        <v>842405.22951942624</v>
      </c>
      <c r="N24" s="155">
        <f t="shared" si="0"/>
        <v>-309050.91419368528</v>
      </c>
      <c r="O24" s="154">
        <f>'[27]Power West P&amp;L'!J24+D24-K24</f>
        <v>-423371.0361042429</v>
      </c>
      <c r="P24" s="154">
        <f>'[27]Power West P&amp;L'!F24+D24-F24</f>
        <v>-2630.798429689843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5">
      <c r="A25" s="134"/>
      <c r="B25" s="134"/>
      <c r="C25" s="136" t="s">
        <v>189</v>
      </c>
      <c r="D25" s="171">
        <f>'[28]Power West P&amp;L'!D25</f>
        <v>1990.4546742031816</v>
      </c>
      <c r="E25" s="171">
        <f>'[28]Power West P&amp;L'!E25</f>
        <v>12639.021804918535</v>
      </c>
      <c r="F25" s="171">
        <f>'[28]Power West P&amp;L'!F25</f>
        <v>155228.04602093494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749201.56850861933</v>
      </c>
      <c r="K25" s="171">
        <f>'[28]Power West P&amp;L'!K25</f>
        <v>9106979.5226335134</v>
      </c>
      <c r="L25" s="138"/>
      <c r="M25" s="138">
        <f>+[25]WEST_DPR!AM71-[25]WEST_DPR!AM67</f>
        <v>6331303.5281975279</v>
      </c>
      <c r="N25" s="155">
        <f t="shared" si="0"/>
        <v>-2775675.9944359856</v>
      </c>
      <c r="O25" s="154">
        <f>'[27]Power West P&amp;L'!J25+D25-K25</f>
        <v>-3454238.0545068895</v>
      </c>
      <c r="P25" s="154">
        <f>'[27]Power West P&amp;L'!F25+D25-F25</f>
        <v>-193729.85953393742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x14ac:dyDescent="0.25">
      <c r="A26" s="134"/>
      <c r="B26" s="134"/>
      <c r="C26" s="123" t="s">
        <v>205</v>
      </c>
      <c r="D26" s="171">
        <f>'[28]Power West P&amp;L'!D26</f>
        <v>105.70256942838023</v>
      </c>
      <c r="E26" s="171">
        <f>'[28]Power West P&amp;L'!E26</f>
        <v>1378.8173305869568</v>
      </c>
      <c r="F26" s="171">
        <f>'[28]Power West P&amp;L'!F26</f>
        <v>1296.955638625863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49254.479051717324</v>
      </c>
      <c r="K26" s="171">
        <f>'[28]Power West P&amp;L'!K26</f>
        <v>785167.07829047868</v>
      </c>
      <c r="L26" s="138"/>
      <c r="M26" s="138">
        <f>+[25]WEST_DPR!G71-[25]WEST_DPR!G67</f>
        <v>660244.87892071577</v>
      </c>
      <c r="N26" s="155">
        <f t="shared" si="0"/>
        <v>-124922.19936976291</v>
      </c>
      <c r="O26" s="154">
        <f>'[27]Power West P&amp;L'!J26+D26-K26</f>
        <v>-669648.45913202711</v>
      </c>
      <c r="P26" s="154">
        <f>'[27]Power West P&amp;L'!F26+D26-F26</f>
        <v>-412.29697416399267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idden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x14ac:dyDescent="0.25">
      <c r="A28" s="134"/>
      <c r="B28" s="134"/>
      <c r="C28" s="136"/>
      <c r="D28" s="171"/>
      <c r="E28" s="171"/>
      <c r="F28" s="171"/>
      <c r="G28" s="171"/>
      <c r="H28" s="171"/>
      <c r="I28" s="171"/>
      <c r="J28" s="171"/>
      <c r="K28" s="171"/>
      <c r="L28" s="138"/>
      <c r="M28" s="138"/>
      <c r="N28" s="155"/>
      <c r="O28" s="154"/>
      <c r="P28" s="154"/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x14ac:dyDescent="0.25">
      <c r="A29" s="1"/>
      <c r="B29" s="1"/>
      <c r="C29" s="123" t="s">
        <v>218</v>
      </c>
      <c r="D29" s="175">
        <f>'[28]Power West P&amp;L'!$D$29</f>
        <v>319144.1977486235</v>
      </c>
      <c r="E29" s="175">
        <f>'[28]Power West P&amp;L'!$E$29</f>
        <v>-99091.375063003914</v>
      </c>
      <c r="F29" s="175">
        <f>'[28]Power West P&amp;L'!$F$29</f>
        <v>3344535.2540087253</v>
      </c>
      <c r="G29" s="175">
        <f>'[28]Power West P&amp;L'!$G$29</f>
        <v>0</v>
      </c>
      <c r="H29" s="175">
        <f>'[28]Power West P&amp;L'!$H$29</f>
        <v>0</v>
      </c>
      <c r="I29" s="175">
        <f>'[28]Power West P&amp;L'!$I$29</f>
        <v>0</v>
      </c>
      <c r="J29" s="175">
        <f>'[28]Power West P&amp;L'!$J$29</f>
        <v>3344535.2540087253</v>
      </c>
      <c r="K29" s="175">
        <f>'[28]Power West P&amp;L'!$K$29</f>
        <v>3344535.2540087253</v>
      </c>
      <c r="L29" s="176"/>
      <c r="M29" s="114">
        <f>+[28]WEST_DPR!CP72-[28]WEST_DPR!CP68</f>
        <v>-3240346.6020097714</v>
      </c>
      <c r="N29" s="177">
        <f>M29-K29</f>
        <v>-6584881.8560184967</v>
      </c>
      <c r="O29" s="178">
        <f>'[29]Power West P&amp;L'!K29+D29-K29</f>
        <v>-3025391.056260102</v>
      </c>
      <c r="P29" s="178">
        <f>'[29]Power West P&amp;L'!F29+D29-F29</f>
        <v>-3025391.056260102</v>
      </c>
      <c r="Q29" s="175">
        <f>+[28]WEST_DPR!$G105-[28]WEST_DPR!$G113</f>
        <v>0</v>
      </c>
      <c r="R29" s="114">
        <f>[28]WEST_DPR!CP104-[28]WEST_DPR!CP112</f>
        <v>3344535.2540087253</v>
      </c>
      <c r="S29" s="114">
        <f>[28]WEST_DPR!CP103-[28]WEST_DPR!CP111</f>
        <v>0</v>
      </c>
      <c r="T29" s="114">
        <f>[28]WEST_DPR!CP102-[28]WEST_DPR!CP110</f>
        <v>0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</row>
    <row r="30" spans="1:142" hidden="1" x14ac:dyDescent="0.25">
      <c r="A30" s="134"/>
      <c r="B30" s="134"/>
      <c r="C30" s="123"/>
      <c r="D30" s="171">
        <f>'[28]Power West P&amp;L'!D29</f>
        <v>319144.1977486235</v>
      </c>
      <c r="E30" s="171">
        <f>'[28]Power West P&amp;L'!E29</f>
        <v>-99091.375063003914</v>
      </c>
      <c r="F30" s="171">
        <f>'[28]Power West P&amp;L'!F29</f>
        <v>3344535.2540087253</v>
      </c>
      <c r="G30" s="171">
        <f>'[28]Power West P&amp;L'!G29</f>
        <v>0</v>
      </c>
      <c r="H30" s="171">
        <f>'[28]Power West P&amp;L'!H29</f>
        <v>0</v>
      </c>
      <c r="I30" s="171">
        <f>'[28]Power West P&amp;L'!I29</f>
        <v>0</v>
      </c>
      <c r="J30" s="171">
        <f>'[28]Power West P&amp;L'!J29</f>
        <v>3344535.2540087253</v>
      </c>
      <c r="K30" s="171">
        <f>'[28]Power West P&amp;L'!K29</f>
        <v>3344535.2540087253</v>
      </c>
      <c r="L30" s="138"/>
      <c r="M30" s="138"/>
      <c r="N30" s="155">
        <f t="shared" si="0"/>
        <v>-3344535.2540087253</v>
      </c>
      <c r="O30" s="154">
        <f>'[27]Power West P&amp;L'!H29+D30+I30-K30</f>
        <v>-3025391.056260102</v>
      </c>
      <c r="P30" s="154">
        <f>'[27]Power West P&amp;L'!I29+E30-L30</f>
        <v>-99091.375063003914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8" thickBot="1" x14ac:dyDescent="0.3">
      <c r="A31" s="134"/>
      <c r="B31" s="134"/>
      <c r="C31" s="123"/>
      <c r="D31" s="171"/>
      <c r="E31" s="171"/>
      <c r="F31" s="171"/>
      <c r="G31" s="171"/>
      <c r="H31" s="171"/>
      <c r="I31" s="171"/>
      <c r="J31" s="171"/>
      <c r="K31" s="171"/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399999999999999" thickBot="1" x14ac:dyDescent="0.35">
      <c r="A32" s="134"/>
      <c r="B32" s="134"/>
      <c r="C32" s="156" t="s">
        <v>108</v>
      </c>
      <c r="D32" s="172">
        <f>'[28]Power West P&amp;L'!D32</f>
        <v>444846.09986075934</v>
      </c>
      <c r="E32" s="173">
        <f>'[28]Power West P&amp;L'!E32</f>
        <v>-330427.16726670228</v>
      </c>
      <c r="F32" s="173">
        <f>'[28]Power West P&amp;L'!F32</f>
        <v>4378683.2180543002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2705826.7719278419</v>
      </c>
      <c r="K32" s="174">
        <f>'[28]Power West P&amp;L'!K32</f>
        <v>170645022.38706166</v>
      </c>
      <c r="L32" s="167"/>
      <c r="M32" s="167">
        <f>SUM(M19:M26)</f>
        <v>155355726.04382655</v>
      </c>
      <c r="N32" s="155">
        <f>M32-K32-11044</f>
        <v>-15300340.343235105</v>
      </c>
      <c r="O32" s="154">
        <f>'[27]Power West P&amp;L'!J32+D32-K32</f>
        <v>-30463965.078967035</v>
      </c>
      <c r="P32" s="154">
        <f>'[27]Power West P&amp;L'!F32+D32-F32</f>
        <v>-5116991.8092368338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399999999999999" thickBot="1" x14ac:dyDescent="0.35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189224</v>
      </c>
      <c r="K33" s="171">
        <f>'[28]Power West P&amp;L'!K33</f>
        <v>52604854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4130312.0901217358</v>
      </c>
      <c r="E34" s="173">
        <f>'[28]Power West P&amp;L'!E34</f>
        <v>-6426419.4608355118</v>
      </c>
      <c r="F34" s="173">
        <f>'[28]Power West P&amp;L'!F34</f>
        <v>13024691.392752863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13664465.311997717</v>
      </c>
      <c r="K34" s="174">
        <f>'[28]Power West P&amp;L'!K34</f>
        <v>798212564.28152728</v>
      </c>
      <c r="L34" s="157">
        <f>'[28]Power West P&amp;L'!$K$34</f>
        <v>798212564.28152728</v>
      </c>
      <c r="M34" s="167">
        <f>M32+M18</f>
        <v>630786428.41555297</v>
      </c>
      <c r="N34" s="155"/>
      <c r="O34" s="154">
        <f>'[27]Power West P&amp;L'!J34+D34-K34</f>
        <v>-187475572.95779753</v>
      </c>
      <c r="P34" s="154">
        <f>'[27]Power West P&amp;L'!F34+D34-F34</f>
        <v>-16051362.50571291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3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10360</v>
      </c>
      <c r="K35" s="171">
        <f>'[28]Power West P&amp;L'!K35</f>
        <v>8634285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4130312.0901217358</v>
      </c>
      <c r="E36" s="173">
        <f>'[28]Power West P&amp;L'!E36</f>
        <v>-6426419.4608355118</v>
      </c>
      <c r="F36" s="173">
        <f>'[28]Power West P&amp;L'!F36</f>
        <v>13024691.392752863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13674825.311997717</v>
      </c>
      <c r="K36" s="174">
        <f>'[28]Power West P&amp;L'!K36</f>
        <v>806846849.28152728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5">
      <c r="A37" s="134"/>
      <c r="B37" s="134"/>
      <c r="C37" s="170" t="s">
        <v>214</v>
      </c>
      <c r="D37" s="171">
        <f>'[28]Power West P&amp;L'!D38</f>
        <v>224549.96305750698</v>
      </c>
      <c r="E37" s="171">
        <f>'[28]Power West P&amp;L'!E38</f>
        <v>2986.5623640391859</v>
      </c>
      <c r="F37" s="171">
        <f>'[28]Power West P&amp;L'!F38</f>
        <v>-67894.155179804307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-310355.79302068171</v>
      </c>
      <c r="K37" s="171">
        <f>'[28]Power West P&amp;L'!K38</f>
        <v>-1235826.7770475131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5">
      <c r="A38" s="134"/>
      <c r="B38" s="134"/>
      <c r="C38" s="170" t="s">
        <v>215</v>
      </c>
      <c r="D38" s="171">
        <f>'[28]Power West P&amp;L'!D39</f>
        <v>64319.14637995149</v>
      </c>
      <c r="E38" s="171">
        <f>'[28]Power West P&amp;L'!E39</f>
        <v>87195.131528505954</v>
      </c>
      <c r="F38" s="171">
        <f>'[28]Power West P&amp;L'!F39</f>
        <v>156246.77035068959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227847.27506215553</v>
      </c>
      <c r="K38" s="171">
        <f>'[28]Power West P&amp;L'!K39</f>
        <v>660889.84946851502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5">
      <c r="A39" s="134"/>
      <c r="B39" s="134"/>
      <c r="C39" s="170" t="s">
        <v>216</v>
      </c>
      <c r="D39" s="171">
        <f>'[28]Power West P&amp;L'!D40</f>
        <v>-121.2493547833859</v>
      </c>
      <c r="E39" s="171">
        <f>'[28]Power West P&amp;L'!E40</f>
        <v>960.00578409978527</v>
      </c>
      <c r="F39" s="171">
        <f>'[28]Power West P&amp;L'!F40</f>
        <v>1162.8668665129239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7630.11922360075</v>
      </c>
      <c r="K39" s="171">
        <f>'[28]Power West P&amp;L'!K40</f>
        <v>61572.963589414285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5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1507.5987511311225</v>
      </c>
      <c r="F40" s="171">
        <f>'[28]Power West P&amp;L'!F41</f>
        <v>3051.2234109745091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660981.17773979378</v>
      </c>
      <c r="K40" s="171">
        <f>'[28]Power West P&amp;L'!K41</f>
        <v>80208542.577061668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3">
      <c r="A41" s="134"/>
      <c r="B41" s="134"/>
      <c r="C41" s="150" t="s">
        <v>186</v>
      </c>
      <c r="D41" s="171">
        <f>'[28]Power West P&amp;L'!D42</f>
        <v>694923.50573256204</v>
      </c>
      <c r="E41" s="171">
        <f>'[28]Power West P&amp;L'!E42</f>
        <v>2388675.7818506118</v>
      </c>
      <c r="F41" s="171">
        <f>'[28]Power West P&amp;L'!F42</f>
        <v>2691243.4770170143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7107673.4503159663</v>
      </c>
      <c r="K41" s="171">
        <f>'[28]Power West P&amp;L'!K42</f>
        <v>244884034.01623574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5">
      <c r="A42" s="134"/>
      <c r="B42" s="134"/>
      <c r="C42" s="156" t="s">
        <v>188</v>
      </c>
      <c r="D42" s="172">
        <f>'[28]Power West P&amp;L'!D43</f>
        <v>983671.36581523716</v>
      </c>
      <c r="E42" s="173">
        <f>'[28]Power West P&amp;L'!E43</f>
        <v>2481325.0802783878</v>
      </c>
      <c r="F42" s="173">
        <f>'[28]Power West P&amp;L'!F43</f>
        <v>2783810.182465387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7693776.2293208344</v>
      </c>
      <c r="K42" s="174">
        <f>'[28]Power West P&amp;L'!K43</f>
        <v>324579212.62930781</v>
      </c>
      <c r="L42" s="157">
        <f>'[28]Power West P&amp;L'!$K$39</f>
        <v>660889.84946851502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5113983.455936973</v>
      </c>
      <c r="E43" s="173">
        <f>'[28]Power West P&amp;L'!E44</f>
        <v>-3945094.380557124</v>
      </c>
      <c r="F43" s="173">
        <f>'[28]Power West P&amp;L'!F44</f>
        <v>15808501.575218251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21368601.541318551</v>
      </c>
      <c r="K43" s="174">
        <f>'[28]Power West P&amp;L'!K44</f>
        <v>1131426061.910835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5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5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5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5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5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5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5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5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5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5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5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5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5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5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5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5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5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5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5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5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5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5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5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5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5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5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5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5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5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5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5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5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5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5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5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5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5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5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5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5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5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5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5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5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5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5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5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5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5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5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5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5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5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5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5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5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5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5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5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5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5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5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5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5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5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5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5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5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5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5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5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5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5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5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5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5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5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5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5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5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5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5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5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5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5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5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5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5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5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5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5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5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5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5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5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5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5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5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5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5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5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5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5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5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5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5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5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5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5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5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5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5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5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5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5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5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5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5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5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5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5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5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5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5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5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5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5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5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5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5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5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5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5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5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5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5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5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5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5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5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5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5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5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5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5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5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5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5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5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5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5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5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5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5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5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5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5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5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5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5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5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5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5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5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5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5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5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5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5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5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5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5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5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5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5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5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5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5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5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5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5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5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5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5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5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5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5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5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5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5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5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5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5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5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5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5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5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5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5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5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5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5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5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5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5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5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5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5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5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5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5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5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5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5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5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5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5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5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5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5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5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5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5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5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5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5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5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5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5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5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5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5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5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5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5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5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5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5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5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5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5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5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5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5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5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5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5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5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5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5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5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5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5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5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5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5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5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5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5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5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5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5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5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5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5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5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5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5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5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5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5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5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5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5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5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5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5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5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5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5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5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5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5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5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5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5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5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5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5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5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5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5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5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5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5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5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5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5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5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5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5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5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5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5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5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5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5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5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5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5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5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5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5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5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5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5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5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5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5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5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5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5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5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5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5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5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5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5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5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5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5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5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5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5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5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5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5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5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5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5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5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5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5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5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5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5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5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5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5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5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5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5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5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5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5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5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5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5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5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5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5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5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5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5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5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5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5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5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5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5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5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5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5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5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5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5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5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5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5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5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5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5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5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5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5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5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5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5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5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5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5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5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5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5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5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5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5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5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5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5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5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5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5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5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5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5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5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5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5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5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5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5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5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5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5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5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5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5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5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5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5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5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5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5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5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5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5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5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5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5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5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5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5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5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5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5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5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5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5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5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5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5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5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5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5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5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5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5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5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5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5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5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5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5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5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5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5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5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5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5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5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5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5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5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5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5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5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5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5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5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5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5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5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5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5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5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5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5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5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5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5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5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5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5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5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5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5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5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5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5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5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5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5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5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5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5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5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5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5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5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5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5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5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5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5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5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5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5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5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5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5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5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5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5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5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5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5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5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5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5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5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5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5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5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5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5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5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5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5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5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5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5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5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5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5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5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5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5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5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5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5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5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5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5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5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5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5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5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5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5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5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5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5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5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5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5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5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5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5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5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5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5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5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5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5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5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5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5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5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5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5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5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5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5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5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5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5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5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5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5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5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5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5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5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5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5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5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5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5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5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5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5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5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5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5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5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5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5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5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5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5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5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5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5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5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5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5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5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5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5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5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5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5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5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5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5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5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5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5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5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5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5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5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5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5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5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5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5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5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5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5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5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5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5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5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5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5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5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5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5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5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5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5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5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5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5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5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5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5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5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5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5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5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5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5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5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5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5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5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5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5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5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5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5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5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5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5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5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5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5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5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5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5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5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5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5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5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5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5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5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5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5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5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5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5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5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5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5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5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5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5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5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5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5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5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5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5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5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5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5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5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5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5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5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5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5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5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5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5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5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5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5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5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5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5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5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5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5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5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5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5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5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5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5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5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5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5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5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5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5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5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5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5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5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5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5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5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5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5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5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5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5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5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5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5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5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5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5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5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5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5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5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5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5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5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5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5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5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5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5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5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5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5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5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5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5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5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5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5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5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5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5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5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5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5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5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5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5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5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5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5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5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5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5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5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5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5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5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5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5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5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5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5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5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5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5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5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5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5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5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5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5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5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5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5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5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5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5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5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5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5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5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5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5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5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5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5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5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5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5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5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5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5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5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5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5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5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5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5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5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5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5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5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5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5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5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5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5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5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5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5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5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5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5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5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5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5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5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5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5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5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5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5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5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5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5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5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5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5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5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5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5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5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5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5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5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5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5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5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5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5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5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5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5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5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5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5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5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5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5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5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5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5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5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5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5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5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5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5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5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5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5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5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5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5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5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5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5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5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5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5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5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5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5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5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5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5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5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5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5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5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5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5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5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5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5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5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5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5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5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5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5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5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5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5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5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5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5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5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5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5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5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5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5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5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5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5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5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5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5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5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5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5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5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5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5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5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5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5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5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5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5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5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5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5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5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5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5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5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5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5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5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5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5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5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5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5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5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5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5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5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5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5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5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5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5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5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5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5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5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5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5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5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5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5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5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5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5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5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5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5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5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5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5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5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5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5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5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5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5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5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5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5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5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5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5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5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5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5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5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5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5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5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5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5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5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5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5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5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5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5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5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5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5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5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5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5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5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5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5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5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5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5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5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5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5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5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5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5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5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5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5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5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5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5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5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5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5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5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5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5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5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5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5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5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5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5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5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5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5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5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5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5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5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5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5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5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5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5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5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5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5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5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5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5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5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5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5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5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5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5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5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5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5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5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5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5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5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5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5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5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5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5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5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5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5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5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5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5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5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5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5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5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5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5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5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5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5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5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5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5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5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5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5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5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5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5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5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5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5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5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5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5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5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5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5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5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5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5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5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5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5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5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5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5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5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5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5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5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5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5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5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5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5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5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5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5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5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5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5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5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5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5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5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5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5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5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5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5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5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5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5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5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5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5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5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5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5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5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5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5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5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5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5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5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5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5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5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5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5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5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5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5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5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5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5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5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5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5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5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5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5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5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5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5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5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5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5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5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5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5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5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5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5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5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5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5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5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5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5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5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5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5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5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5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5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5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5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5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5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5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5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5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5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5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5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5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5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5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5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5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5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5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5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5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5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5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5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5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5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5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5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5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5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5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5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5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5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5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5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5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5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5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5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5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5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5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5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5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5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5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5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5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5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5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5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5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5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5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5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5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5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5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5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5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5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5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5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5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5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5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5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5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5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5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5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5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5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5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5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5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5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5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5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5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5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5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5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5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5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5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5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5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5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5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5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5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5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5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5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5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5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5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5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5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5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5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5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5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5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5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5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5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5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5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5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5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5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5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5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5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5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5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5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5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5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5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5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5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5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5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5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5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5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5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5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5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5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5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5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5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5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5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5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5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5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5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5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5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5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5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5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5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5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5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5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5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5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5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5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5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5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5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5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5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5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5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5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5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5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5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5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5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5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5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5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5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5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5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5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5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5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5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5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5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5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5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5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5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5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5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5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5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5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5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5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5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5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5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5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5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5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5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5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5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5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5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5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5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5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5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5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5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5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5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5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5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5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5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5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5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5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5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5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5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5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5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5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5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5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5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5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5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5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5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5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5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5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5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5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5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5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5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5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5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5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5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5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5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5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5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5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5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5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5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5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5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5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5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5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5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5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5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5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5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5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5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5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5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5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5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5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5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5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5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5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5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5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5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5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5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5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5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5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5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5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5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5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5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5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5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5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5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5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5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5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5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5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5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5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5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5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5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5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5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5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5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5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5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5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5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5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5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5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5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5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5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5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5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5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5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5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5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5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5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5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5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5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5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5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5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5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5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5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5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5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5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5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5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5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5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5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5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5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5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5">
      <c r="M1599" s="134"/>
      <c r="N1599" s="134"/>
    </row>
    <row r="1600" spans="4:140" x14ac:dyDescent="0.25">
      <c r="M1600" s="134"/>
      <c r="N1600" s="134"/>
    </row>
    <row r="1601" spans="13:14" x14ac:dyDescent="0.25">
      <c r="M1601" s="134"/>
      <c r="N1601" s="134"/>
    </row>
    <row r="1602" spans="13:14" x14ac:dyDescent="0.25">
      <c r="M1602" s="134"/>
      <c r="N1602" s="134"/>
    </row>
    <row r="1603" spans="13:14" x14ac:dyDescent="0.25">
      <c r="M1603" s="134"/>
      <c r="N1603" s="134"/>
    </row>
    <row r="1604" spans="13:14" x14ac:dyDescent="0.25">
      <c r="M1604" s="134"/>
      <c r="N1604" s="134"/>
    </row>
    <row r="1605" spans="13:14" x14ac:dyDescent="0.25">
      <c r="M1605" s="134"/>
      <c r="N1605" s="134"/>
    </row>
    <row r="1606" spans="13:14" x14ac:dyDescent="0.25">
      <c r="M1606" s="134"/>
      <c r="N1606" s="134"/>
    </row>
    <row r="1607" spans="13:14" x14ac:dyDescent="0.25">
      <c r="M1607" s="134"/>
      <c r="N1607" s="134"/>
    </row>
    <row r="1608" spans="13:14" x14ac:dyDescent="0.25">
      <c r="M1608" s="134"/>
      <c r="N1608" s="134"/>
    </row>
    <row r="1609" spans="13:14" x14ac:dyDescent="0.25">
      <c r="M1609" s="134"/>
      <c r="N1609" s="134"/>
    </row>
    <row r="1610" spans="13:14" x14ac:dyDescent="0.25">
      <c r="M1610" s="134"/>
      <c r="N1610" s="134"/>
    </row>
    <row r="1611" spans="13:14" x14ac:dyDescent="0.25">
      <c r="M1611" s="134"/>
      <c r="N1611" s="134"/>
    </row>
    <row r="1612" spans="13:14" x14ac:dyDescent="0.25">
      <c r="M1612" s="134"/>
      <c r="N1612" s="134"/>
    </row>
    <row r="1613" spans="13:14" x14ac:dyDescent="0.25">
      <c r="M1613" s="134"/>
      <c r="N1613" s="134"/>
    </row>
    <row r="1614" spans="13:14" x14ac:dyDescent="0.25">
      <c r="M1614" s="134"/>
      <c r="N1614" s="134"/>
    </row>
    <row r="1615" spans="13:14" x14ac:dyDescent="0.25">
      <c r="M1615" s="134"/>
      <c r="N1615" s="134"/>
    </row>
    <row r="1616" spans="13:14" x14ac:dyDescent="0.25">
      <c r="M1616" s="134"/>
      <c r="N1616" s="134"/>
    </row>
    <row r="1617" spans="13:14" x14ac:dyDescent="0.25">
      <c r="M1617" s="134"/>
      <c r="N1617" s="134"/>
    </row>
    <row r="1618" spans="13:14" x14ac:dyDescent="0.25">
      <c r="M1618" s="134"/>
      <c r="N1618" s="134"/>
    </row>
    <row r="1619" spans="13:14" x14ac:dyDescent="0.25">
      <c r="M1619" s="134"/>
      <c r="N1619" s="134"/>
    </row>
    <row r="1620" spans="13:14" x14ac:dyDescent="0.25">
      <c r="M1620" s="134"/>
      <c r="N1620" s="134"/>
    </row>
    <row r="1621" spans="13:14" x14ac:dyDescent="0.25">
      <c r="M1621" s="134"/>
      <c r="N1621" s="134"/>
    </row>
    <row r="1622" spans="13:14" x14ac:dyDescent="0.25">
      <c r="M1622" s="134"/>
      <c r="N1622" s="134"/>
    </row>
    <row r="1623" spans="13:14" x14ac:dyDescent="0.25">
      <c r="M1623" s="134"/>
      <c r="N1623" s="134"/>
    </row>
    <row r="1624" spans="13:14" x14ac:dyDescent="0.25">
      <c r="M1624" s="134"/>
      <c r="N1624" s="134"/>
    </row>
    <row r="1625" spans="13:14" x14ac:dyDescent="0.25">
      <c r="M1625" s="134"/>
      <c r="N1625" s="134"/>
    </row>
    <row r="1626" spans="13:14" x14ac:dyDescent="0.25">
      <c r="M1626" s="134"/>
      <c r="N1626" s="134"/>
    </row>
    <row r="1627" spans="13:14" x14ac:dyDescent="0.25">
      <c r="M1627" s="134"/>
      <c r="N1627" s="134"/>
    </row>
    <row r="1628" spans="13:14" x14ac:dyDescent="0.25">
      <c r="M1628" s="134"/>
      <c r="N1628" s="134"/>
    </row>
    <row r="1629" spans="13:14" x14ac:dyDescent="0.25">
      <c r="M1629" s="134"/>
      <c r="N1629" s="134"/>
    </row>
    <row r="1630" spans="13:14" x14ac:dyDescent="0.25">
      <c r="M1630" s="134"/>
      <c r="N1630" s="134"/>
    </row>
    <row r="1631" spans="13:14" x14ac:dyDescent="0.25">
      <c r="M1631" s="134"/>
      <c r="N1631" s="134"/>
    </row>
    <row r="1632" spans="13:14" x14ac:dyDescent="0.25">
      <c r="M1632" s="134"/>
      <c r="N1632" s="134"/>
    </row>
    <row r="1633" spans="13:14" x14ac:dyDescent="0.25">
      <c r="M1633" s="134"/>
      <c r="N1633" s="134"/>
    </row>
    <row r="1634" spans="13:14" x14ac:dyDescent="0.25">
      <c r="M1634" s="134"/>
      <c r="N1634" s="134"/>
    </row>
    <row r="1635" spans="13:14" x14ac:dyDescent="0.25">
      <c r="M1635" s="134"/>
      <c r="N1635" s="134"/>
    </row>
    <row r="1636" spans="13:14" x14ac:dyDescent="0.25">
      <c r="M1636" s="134"/>
      <c r="N1636" s="134"/>
    </row>
    <row r="1637" spans="13:14" x14ac:dyDescent="0.25">
      <c r="M1637" s="134"/>
      <c r="N1637" s="134"/>
    </row>
    <row r="1638" spans="13:14" x14ac:dyDescent="0.25">
      <c r="M1638" s="134"/>
      <c r="N1638" s="134"/>
    </row>
    <row r="1639" spans="13:14" x14ac:dyDescent="0.25">
      <c r="M1639" s="134"/>
      <c r="N1639" s="134"/>
    </row>
    <row r="1640" spans="13:14" x14ac:dyDescent="0.25">
      <c r="M1640" s="134"/>
      <c r="N1640" s="134"/>
    </row>
    <row r="1641" spans="13:14" x14ac:dyDescent="0.25">
      <c r="M1641" s="134"/>
      <c r="N1641" s="134"/>
    </row>
    <row r="1642" spans="13:14" x14ac:dyDescent="0.25">
      <c r="M1642" s="134"/>
      <c r="N1642" s="134"/>
    </row>
    <row r="1643" spans="13:14" x14ac:dyDescent="0.25">
      <c r="M1643" s="134"/>
      <c r="N1643" s="134"/>
    </row>
    <row r="1644" spans="13:14" x14ac:dyDescent="0.25">
      <c r="M1644" s="134"/>
      <c r="N1644" s="134"/>
    </row>
    <row r="1645" spans="13:14" x14ac:dyDescent="0.25">
      <c r="M1645" s="134"/>
      <c r="N1645" s="134"/>
    </row>
    <row r="1646" spans="13:14" x14ac:dyDescent="0.25">
      <c r="M1646" s="134"/>
      <c r="N1646" s="134"/>
    </row>
    <row r="1647" spans="13:14" x14ac:dyDescent="0.25">
      <c r="M1647" s="134"/>
      <c r="N1647" s="134"/>
    </row>
    <row r="1648" spans="13:14" x14ac:dyDescent="0.25">
      <c r="M1648" s="134"/>
      <c r="N1648" s="134"/>
    </row>
  </sheetData>
  <pageMargins left="0.75" right="0.75" top="1" bottom="1" header="0.5" footer="0.5"/>
  <pageSetup scale="5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Havlíček Jan</cp:lastModifiedBy>
  <cp:lastPrinted>2001-11-09T22:37:47Z</cp:lastPrinted>
  <dcterms:created xsi:type="dcterms:W3CDTF">1996-09-06T18:47:52Z</dcterms:created>
  <dcterms:modified xsi:type="dcterms:W3CDTF">2023-09-10T13:49:25Z</dcterms:modified>
</cp:coreProperties>
</file>