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CurveManager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" yWindow="-12" windowWidth="15132" windowHeight="4128" activeTab="1"/>
  </bookViews>
  <sheets>
    <sheet name="EOL" sheetId="1" r:id="rId1"/>
    <sheet name="Sheet1" sheetId="2" r:id="rId2"/>
  </sheets>
  <externalReferences>
    <externalReference r:id="rId3"/>
  </externalReferences>
  <definedNames>
    <definedName name="aDiscount_factor">#REF!</definedName>
    <definedName name="apCurve">#REF!</definedName>
    <definedName name="apDate">#REF!</definedName>
    <definedName name="apRisk">#REF!</definedName>
    <definedName name="Basis_Adjustment">#REF!</definedName>
    <definedName name="cmCurve">#REF!</definedName>
    <definedName name="Curve_Code">#REF!</definedName>
    <definedName name="dCurveCode">#REF!</definedName>
    <definedName name="dDate">#REF!</definedName>
    <definedName name="Derived">#REF!</definedName>
    <definedName name="Discount_Factor">#REF!</definedName>
    <definedName name="dRiskType">#REF!</definedName>
    <definedName name="Effective_Date">#REF!</definedName>
    <definedName name="Environment">#REF!</definedName>
    <definedName name="HPL_PASTE">#REF!</definedName>
    <definedName name="HPLClear">#REF!</definedName>
    <definedName name="HPLSHPDynaRange">OFFSET(#REF!,0,0,COUNTA(#REF!),1)</definedName>
    <definedName name="Index_Adjustment">#REF!</definedName>
    <definedName name="Interest_Rate">#REF!</definedName>
    <definedName name="Names">[1]BASIS!$B$3:$C$30</definedName>
    <definedName name="network">#REF!</definedName>
    <definedName name="Period">#REF!</definedName>
    <definedName name="rAmount">#REF!</definedName>
    <definedName name="rBookType">#REF!</definedName>
    <definedName name="rCurveCode">#REF!</definedName>
    <definedName name="rCurveDefID">#REF!</definedName>
    <definedName name="rCurveDefIdStatus">#REF!</definedName>
    <definedName name="rCurvePointStatus">#REF!</definedName>
    <definedName name="rCurveType">#REF!</definedName>
    <definedName name="Reference_Date">#REF!</definedName>
    <definedName name="rEffDate">#REF!</definedName>
    <definedName name="Risk">#REF!</definedName>
    <definedName name="rngBlue">#REF!</definedName>
    <definedName name="rngPurple">#REF!</definedName>
    <definedName name="rRefDate">#REF!</definedName>
    <definedName name="rTimeStamp">#REF!</definedName>
    <definedName name="rUpdateMsg">#REF!</definedName>
    <definedName name="service">#REF!</definedName>
    <definedName name="Telerate_Instrument">#REF!</definedName>
    <definedName name="Telerate_Producer">#REF!</definedName>
    <definedName name="Test">#REF!</definedName>
  </definedNames>
  <calcPr calcId="92512"/>
</workbook>
</file>

<file path=xl/calcChain.xml><?xml version="1.0" encoding="utf-8"?>
<calcChain xmlns="http://schemas.openxmlformats.org/spreadsheetml/2006/main">
  <c r="B2" i="2" l="1"/>
  <c r="C2" i="2"/>
  <c r="H2" i="2"/>
  <c r="I2" i="2"/>
  <c r="B3" i="2"/>
  <c r="C3" i="2"/>
  <c r="D3" i="2"/>
  <c r="H3" i="2"/>
  <c r="I3" i="2"/>
  <c r="J3" i="2"/>
  <c r="B4" i="2"/>
  <c r="C4" i="2"/>
  <c r="D4" i="2"/>
  <c r="H4" i="2"/>
  <c r="I4" i="2"/>
  <c r="J4" i="2"/>
  <c r="B5" i="2"/>
  <c r="C5" i="2"/>
  <c r="D5" i="2"/>
  <c r="H5" i="2"/>
  <c r="I5" i="2"/>
  <c r="J5" i="2"/>
  <c r="B6" i="2"/>
  <c r="C6" i="2"/>
  <c r="D6" i="2"/>
  <c r="H6" i="2"/>
  <c r="I6" i="2"/>
  <c r="J6" i="2"/>
  <c r="B7" i="2"/>
  <c r="C7" i="2"/>
  <c r="D7" i="2"/>
  <c r="H7" i="2"/>
  <c r="I7" i="2"/>
  <c r="J7" i="2"/>
  <c r="B8" i="2"/>
  <c r="C8" i="2"/>
  <c r="D8" i="2"/>
  <c r="H8" i="2"/>
  <c r="I8" i="2"/>
  <c r="J8" i="2"/>
  <c r="B9" i="2"/>
  <c r="C9" i="2"/>
  <c r="D9" i="2"/>
  <c r="H9" i="2"/>
  <c r="I9" i="2"/>
  <c r="J9" i="2"/>
  <c r="B10" i="2"/>
  <c r="C10" i="2"/>
  <c r="D10" i="2"/>
  <c r="B11" i="2"/>
  <c r="C11" i="2"/>
  <c r="D11" i="2"/>
  <c r="J11" i="2"/>
  <c r="B15" i="2"/>
  <c r="C15" i="2"/>
  <c r="F15" i="2"/>
  <c r="I15" i="2"/>
  <c r="B16" i="2"/>
  <c r="C16" i="2"/>
  <c r="F16" i="2"/>
  <c r="I16" i="2"/>
  <c r="B17" i="2"/>
  <c r="C17" i="2"/>
  <c r="F17" i="2"/>
  <c r="I17" i="2"/>
  <c r="B18" i="2"/>
  <c r="C18" i="2"/>
  <c r="F18" i="2"/>
  <c r="I18" i="2"/>
  <c r="B19" i="2"/>
  <c r="C19" i="2"/>
  <c r="I19" i="2"/>
  <c r="B20" i="2"/>
  <c r="C20" i="2"/>
  <c r="B21" i="2"/>
  <c r="C21" i="2"/>
  <c r="B22" i="2"/>
  <c r="C22" i="2"/>
  <c r="B33" i="2"/>
  <c r="D33" i="2"/>
  <c r="E33" i="2"/>
  <c r="A34" i="2"/>
  <c r="B34" i="2"/>
  <c r="D34" i="2"/>
  <c r="E34" i="2"/>
  <c r="A35" i="2"/>
  <c r="B35" i="2"/>
  <c r="D35" i="2"/>
  <c r="E35" i="2"/>
  <c r="A36" i="2"/>
  <c r="B36" i="2"/>
  <c r="D36" i="2"/>
  <c r="E36" i="2"/>
  <c r="A37" i="2"/>
  <c r="B37" i="2"/>
  <c r="D37" i="2"/>
  <c r="E37" i="2"/>
  <c r="A38" i="2"/>
  <c r="B38" i="2"/>
  <c r="D38" i="2"/>
  <c r="E38" i="2"/>
  <c r="A39" i="2"/>
  <c r="B39" i="2"/>
  <c r="D39" i="2"/>
  <c r="E39" i="2"/>
  <c r="A40" i="2"/>
  <c r="B40" i="2"/>
  <c r="D40" i="2"/>
  <c r="E40" i="2"/>
  <c r="A41" i="2"/>
  <c r="B41" i="2"/>
  <c r="D41" i="2"/>
  <c r="E41" i="2"/>
  <c r="A42" i="2"/>
  <c r="B42" i="2"/>
  <c r="D42" i="2"/>
  <c r="E42" i="2"/>
  <c r="A43" i="2"/>
  <c r="B43" i="2"/>
  <c r="A44" i="2"/>
  <c r="B44" i="2"/>
  <c r="A45" i="2"/>
  <c r="B45" i="2"/>
  <c r="A46" i="2"/>
  <c r="B46" i="2"/>
  <c r="A47" i="2"/>
  <c r="B47" i="2"/>
  <c r="A48" i="2"/>
</calcChain>
</file>

<file path=xl/sharedStrings.xml><?xml version="1.0" encoding="utf-8"?>
<sst xmlns="http://schemas.openxmlformats.org/spreadsheetml/2006/main" count="103" uniqueCount="92">
  <si>
    <t>Last Message: 9:34:59 AM</t>
  </si>
  <si>
    <t>Nov-Mar FF</t>
  </si>
  <si>
    <t>N-M Cap</t>
  </si>
  <si>
    <t>US Gas Swap      Nymex                   Jun01           USD/MM</t>
  </si>
  <si>
    <t>Jul Cap</t>
  </si>
  <si>
    <t>Aug Cap</t>
  </si>
  <si>
    <t>SoCal Basis</t>
  </si>
  <si>
    <t>PG&amp;E CtyGte</t>
  </si>
  <si>
    <t>SoCal Topock</t>
  </si>
  <si>
    <t>PG&amp;E Topock</t>
  </si>
  <si>
    <t>PGT Malin</t>
  </si>
  <si>
    <t>EP Blanco Avg</t>
  </si>
  <si>
    <t>Opal</t>
  </si>
  <si>
    <t>Cheyenne</t>
  </si>
  <si>
    <t>EPNG Keystone</t>
  </si>
  <si>
    <t>GD</t>
  </si>
  <si>
    <t>Malin</t>
  </si>
  <si>
    <t>EP SJ</t>
  </si>
  <si>
    <t>Kern/Opal</t>
  </si>
  <si>
    <t>Permian</t>
  </si>
  <si>
    <t>Product</t>
  </si>
  <si>
    <t>ID</t>
  </si>
  <si>
    <t>Bid</t>
  </si>
  <si>
    <t>Offer</t>
  </si>
  <si>
    <t>US Gas Swap      Nymex                   Jul01           USD/MM</t>
  </si>
  <si>
    <t>US Gas Swap      Nymex                   Nov01-Mar02     USD/MM</t>
  </si>
  <si>
    <t>Bid Vol</t>
  </si>
  <si>
    <t>Offer Vol</t>
  </si>
  <si>
    <t>US Gas Basis     NGI SoCal               Jun01           USD/MM</t>
  </si>
  <si>
    <t>US Gas Basis     NGI SoCal               Oct01           USD/MM</t>
  </si>
  <si>
    <t>US Gas Basis     NGI SoCal               Jul01           USD/MM</t>
  </si>
  <si>
    <t>US Gas Basis     NGI SoCal               Aug01           USD/MM</t>
  </si>
  <si>
    <t>US Gas Basis     NGI SoCal               Sep01           USD/MM</t>
  </si>
  <si>
    <t>US Gas Basis     NGI SoCal               Apr-Oct02       USD/MM</t>
  </si>
  <si>
    <t>US Gas Basis     NGI SoCal               Nov-Dec01       USD/MM</t>
  </si>
  <si>
    <t>US Gas Basis     NGI SoCal               Jan-Mar02       USD/MM</t>
  </si>
  <si>
    <t>US Gas Swap      Nymex                   Jun-Oct01       USD/MM</t>
  </si>
  <si>
    <t>US Gas Swap      Nymex                   Aug01           USD/MM</t>
  </si>
  <si>
    <t>SoCal</t>
  </si>
  <si>
    <t>PG&amp;E</t>
  </si>
  <si>
    <t>Socal Ehr</t>
  </si>
  <si>
    <t>Jun FF</t>
  </si>
  <si>
    <t>Jun-Oct</t>
  </si>
  <si>
    <t>Q3</t>
  </si>
  <si>
    <t>Nov-Mar</t>
  </si>
  <si>
    <t>Q4</t>
  </si>
  <si>
    <t>Days</t>
  </si>
  <si>
    <t>DF</t>
  </si>
  <si>
    <t>SoCal Bid</t>
  </si>
  <si>
    <t>SoCal Offer</t>
  </si>
  <si>
    <t>Cash</t>
  </si>
  <si>
    <t>Basis</t>
  </si>
  <si>
    <t>HeHub</t>
  </si>
  <si>
    <t>US Gas Daily     HHub                    10-31May01      USD/MM</t>
  </si>
  <si>
    <t>US Gas Daily     EP Permian              10-31May01      USD/MM</t>
  </si>
  <si>
    <t>US Gas Daily     EP SanJuan              10-31May01      USD/MM</t>
  </si>
  <si>
    <t>US Gas Daily     Kern River/Opal         10-31May01      USD/MM</t>
  </si>
  <si>
    <t>US Gas Daily     Malin                   10-31May01      USD/MM</t>
  </si>
  <si>
    <t>US Gas Daily     PG&amp;E CtyGate            10-31May01      USD/MM</t>
  </si>
  <si>
    <t>US Gas Daily     SoCal                   10-31May01      USD/MM</t>
  </si>
  <si>
    <t>US Gas Daily     Cheyenne Hub            10-31May01      USD/MM</t>
  </si>
  <si>
    <t>Jun Cap</t>
  </si>
  <si>
    <t>Jul FF</t>
  </si>
  <si>
    <t>Aug FF</t>
  </si>
  <si>
    <t>US Gas Phy       Waha                    10May01         USD/MM</t>
  </si>
  <si>
    <t>US Gas Phy       EPNG Keystone           10May01         USD/MM</t>
  </si>
  <si>
    <t>US Gas Phy       EPNG SoCal Topk         10May01         USD/MM</t>
  </si>
  <si>
    <t>US Gas Phy       HeHub                   10May01         USD/MM</t>
  </si>
  <si>
    <t>US Gas Phy       PG&amp;E CtyGte             10May01         USD/MM</t>
  </si>
  <si>
    <t>US Gas Phy       Chi Peoples             10May01         USD/MM</t>
  </si>
  <si>
    <t>US Gas Phy       NGPL NICOR              10May01         USD/MM</t>
  </si>
  <si>
    <t>US Gas Phy       Opal                    10May01         USD/MM</t>
  </si>
  <si>
    <t>US Gas Phy       PGT Malin               10May01         USD/MM</t>
  </si>
  <si>
    <t>US Gas Daily     HHub                    11-31May01      USD/MM</t>
  </si>
  <si>
    <t>US Gas Daily     EP Permian              11-31May01      USD/MM</t>
  </si>
  <si>
    <t>US Gas Daily     EP SanJuan              11-31May01      USD/MM</t>
  </si>
  <si>
    <t>US Gas Daily     Kern River/Opal         11-31May01      USD/MM</t>
  </si>
  <si>
    <t>US Gas Daily     Malin                   11-31May01      USD/MM</t>
  </si>
  <si>
    <t>US Gas Daily     PG&amp;E CtyGate            11-31May01      USD/MM</t>
  </si>
  <si>
    <t>US Gas Daily     SoCal                   11-31May01      USD/MM</t>
  </si>
  <si>
    <t>US Gas Phy       Cheyenne Hub            10May01         USD/MM</t>
  </si>
  <si>
    <t>US Gas Phy       SoCal EHR               10May01         USD/MM</t>
  </si>
  <si>
    <t>US Gas Daily     Cheyenne Hub            11-31May01      USD/MM</t>
  </si>
  <si>
    <t>US Gas Phy       PG&amp;E Topock             10May01         USD/MM</t>
  </si>
  <si>
    <t>US Gas Phy       EP Blanco Avg           10May01         USD/MM</t>
  </si>
  <si>
    <t>Power</t>
  </si>
  <si>
    <t>Cap</t>
  </si>
  <si>
    <t>Nymex</t>
  </si>
  <si>
    <t>Avg</t>
  </si>
  <si>
    <t>Jun</t>
  </si>
  <si>
    <t>Jul</t>
  </si>
  <si>
    <t>Aug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</si>
</sst>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6" formatCode="&quot;$&quot;#,##0_);[Red]\(&quot;$&quot;#,##0\)"/>
    <numFmt numFmtId="168" formatCode="_ &quot;\&quot;* #,##0.00_ ;_ &quot;\&quot;* &quot;\&quot;&quot;\&quot;&quot;\&quot;&quot;\&quot;&quot;\&quot;\-#,##0.00_ ;_ &quot;\&quot;* &quot;-&quot;??_ ;_ @_ "/>
    <numFmt numFmtId="169" formatCode="yy&quot;\&quot;&quot;\&quot;&quot;\&quot;\-mm&quot;\&quot;&quot;\&quot;&quot;\&quot;\-dd&quot;\&quot;&quot;\&quot;&quot;\&quot;&quot;\&quot;\ h:mm"/>
    <numFmt numFmtId="170" formatCode="#&quot;\&quot;&quot;\&quot;&quot;\&quot;&quot;\&quot;\ ??/??"/>
    <numFmt numFmtId="178" formatCode="#,##0.000"/>
    <numFmt numFmtId="183" formatCode="#,##0.000_);[Red]\(#,##0.000\)"/>
  </numFmts>
  <fonts count="21">
    <font>
      <sz val="10"/>
      <name val="Arial"/>
    </font>
    <font>
      <sz val="11"/>
      <name val="??"/>
      <family val="3"/>
      <charset val="129"/>
    </font>
    <font>
      <sz val="10"/>
      <name val="MS Sans Serif"/>
    </font>
    <font>
      <sz val="8"/>
      <name val="Arial"/>
      <family val="2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sz val="8"/>
      <name val="Arial"/>
    </font>
    <font>
      <sz val="8"/>
      <color indexed="12"/>
      <name val="Arial"/>
      <family val="2"/>
    </font>
    <font>
      <b/>
      <sz val="9"/>
      <name val="Arial"/>
      <family val="2"/>
    </font>
    <font>
      <sz val="9"/>
      <name val="Arial"/>
    </font>
    <font>
      <sz val="9"/>
      <name val="Arial"/>
      <family val="2"/>
    </font>
    <font>
      <sz val="14"/>
      <color indexed="11"/>
      <name val="Arial"/>
      <family val="2"/>
    </font>
    <font>
      <sz val="14"/>
      <name val="Arial"/>
      <family val="2"/>
    </font>
    <font>
      <sz val="14"/>
      <color indexed="13"/>
      <name val="Arial"/>
      <family val="2"/>
    </font>
    <font>
      <sz val="14"/>
      <color indexed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10"/>
      <color indexed="8"/>
      <name val="Arial"/>
      <family val="2"/>
    </font>
    <font>
      <b/>
      <sz val="16"/>
      <color indexed="9"/>
      <name val="Arial"/>
      <family val="2"/>
    </font>
    <font>
      <b/>
      <sz val="16"/>
      <color indexed="13"/>
      <name val="Arial"/>
      <family val="2"/>
    </font>
    <font>
      <sz val="16"/>
      <color indexed="9"/>
      <name val="Arial"/>
      <family val="2"/>
    </font>
  </fonts>
  <fills count="9">
    <fill>
      <patternFill patternType="none"/>
    </fill>
    <fill>
      <patternFill patternType="gray125"/>
    </fill>
    <fill>
      <patternFill patternType="mediumGray">
        <fgColor indexed="13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8"/>
        <bgColor indexed="64"/>
      </patternFill>
    </fill>
  </fills>
  <borders count="15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50"/>
      </bottom>
      <diagonal/>
    </border>
    <border>
      <left style="thin">
        <color indexed="50"/>
      </left>
      <right/>
      <top style="thin">
        <color indexed="50"/>
      </top>
      <bottom style="thin">
        <color indexed="50"/>
      </bottom>
      <diagonal/>
    </border>
    <border>
      <left/>
      <right style="thin">
        <color indexed="50"/>
      </right>
      <top style="thin">
        <color indexed="50"/>
      </top>
      <bottom style="thin">
        <color indexed="50"/>
      </bottom>
      <diagonal/>
    </border>
    <border>
      <left style="thin">
        <color indexed="50"/>
      </left>
      <right/>
      <top style="thin">
        <color indexed="50"/>
      </top>
      <bottom/>
      <diagonal/>
    </border>
    <border>
      <left/>
      <right/>
      <top style="thin">
        <color indexed="50"/>
      </top>
      <bottom/>
      <diagonal/>
    </border>
    <border>
      <left/>
      <right style="thin">
        <color indexed="50"/>
      </right>
      <top style="thin">
        <color indexed="50"/>
      </top>
      <bottom/>
      <diagonal/>
    </border>
    <border>
      <left style="thin">
        <color indexed="50"/>
      </left>
      <right/>
      <top/>
      <bottom/>
      <diagonal/>
    </border>
    <border>
      <left/>
      <right style="thin">
        <color indexed="50"/>
      </right>
      <top/>
      <bottom/>
      <diagonal/>
    </border>
    <border>
      <left style="thin">
        <color indexed="50"/>
      </left>
      <right/>
      <top/>
      <bottom style="thin">
        <color indexed="50"/>
      </bottom>
      <diagonal/>
    </border>
    <border>
      <left/>
      <right style="thin">
        <color indexed="50"/>
      </right>
      <top/>
      <bottom style="thin">
        <color indexed="50"/>
      </bottom>
      <diagonal/>
    </border>
  </borders>
  <cellStyleXfs count="13">
    <xf numFmtId="0" fontId="0" fillId="0" borderId="0"/>
    <xf numFmtId="6" fontId="1" fillId="0" borderId="0">
      <protection locked="0"/>
    </xf>
    <xf numFmtId="168" fontId="1" fillId="0" borderId="0">
      <protection locked="0"/>
    </xf>
    <xf numFmtId="0" fontId="4" fillId="0" borderId="0" applyNumberFormat="0" applyFill="0" applyBorder="0" applyAlignment="0" applyProtection="0"/>
    <xf numFmtId="169" fontId="1" fillId="0" borderId="0">
      <protection locked="0"/>
    </xf>
    <xf numFmtId="169" fontId="1" fillId="0" borderId="0">
      <protection locked="0"/>
    </xf>
    <xf numFmtId="0" fontId="5" fillId="0" borderId="1" applyNumberFormat="0" applyFill="0" applyAlignment="0" applyProtection="0"/>
    <xf numFmtId="0" fontId="2" fillId="2" borderId="0" applyNumberFormat="0" applyFont="0" applyAlignment="0" applyProtection="0"/>
    <xf numFmtId="170" fontId="1" fillId="0" borderId="0"/>
    <xf numFmtId="169" fontId="1" fillId="0" borderId="2">
      <protection locked="0"/>
    </xf>
    <xf numFmtId="37" fontId="3" fillId="3" borderId="0" applyNumberFormat="0" applyBorder="0" applyAlignment="0" applyProtection="0"/>
    <xf numFmtId="37" fontId="6" fillId="0" borderId="0"/>
    <xf numFmtId="3" fontId="7" fillId="0" borderId="1" applyProtection="0"/>
  </cellStyleXfs>
  <cellXfs count="66">
    <xf numFmtId="0" fontId="0" fillId="0" borderId="0" xfId="0"/>
    <xf numFmtId="0" fontId="8" fillId="4" borderId="3" xfId="0" applyFont="1" applyFill="1" applyBorder="1" applyAlignment="1">
      <alignment horizontal="left"/>
    </xf>
    <xf numFmtId="0" fontId="8" fillId="4" borderId="3" xfId="0" applyFont="1" applyFill="1" applyBorder="1" applyAlignment="1">
      <alignment horizontal="center"/>
    </xf>
    <xf numFmtId="0" fontId="9" fillId="0" borderId="0" xfId="0" applyFont="1"/>
    <xf numFmtId="1" fontId="10" fillId="0" borderId="0" xfId="0" applyNumberFormat="1" applyFont="1"/>
    <xf numFmtId="178" fontId="8" fillId="4" borderId="3" xfId="0" applyNumberFormat="1" applyFont="1" applyFill="1" applyBorder="1" applyAlignment="1">
      <alignment horizontal="center"/>
    </xf>
    <xf numFmtId="178" fontId="8" fillId="4" borderId="4" xfId="0" applyNumberFormat="1" applyFont="1" applyFill="1" applyBorder="1" applyAlignment="1">
      <alignment horizontal="center"/>
    </xf>
    <xf numFmtId="178" fontId="9" fillId="0" borderId="0" xfId="0" applyNumberFormat="1" applyFont="1" applyFill="1"/>
    <xf numFmtId="178" fontId="9" fillId="0" borderId="0" xfId="0" applyNumberFormat="1" applyFont="1"/>
    <xf numFmtId="0" fontId="10" fillId="0" borderId="0" xfId="0" applyFont="1"/>
    <xf numFmtId="178" fontId="9" fillId="5" borderId="0" xfId="0" applyNumberFormat="1" applyFont="1" applyFill="1"/>
    <xf numFmtId="0" fontId="9" fillId="5" borderId="0" xfId="0" applyFont="1" applyFill="1"/>
    <xf numFmtId="0" fontId="9" fillId="0" borderId="0" xfId="0" applyFont="1" applyFill="1"/>
    <xf numFmtId="178" fontId="9" fillId="6" borderId="0" xfId="0" applyNumberFormat="1" applyFont="1" applyFill="1"/>
    <xf numFmtId="0" fontId="9" fillId="6" borderId="0" xfId="0" applyFont="1" applyFill="1"/>
    <xf numFmtId="19" fontId="9" fillId="0" borderId="0" xfId="0" applyNumberFormat="1" applyFont="1" applyAlignment="1">
      <alignment horizontal="right"/>
    </xf>
    <xf numFmtId="0" fontId="11" fillId="7" borderId="0" xfId="0" applyFont="1" applyFill="1"/>
    <xf numFmtId="183" fontId="12" fillId="7" borderId="0" xfId="0" applyNumberFormat="1" applyFont="1" applyFill="1" applyAlignment="1">
      <alignment horizontal="center"/>
    </xf>
    <xf numFmtId="0" fontId="12" fillId="0" borderId="0" xfId="0" applyFont="1"/>
    <xf numFmtId="183" fontId="13" fillId="7" borderId="0" xfId="0" applyNumberFormat="1" applyFont="1" applyFill="1" applyAlignment="1">
      <alignment horizontal="center"/>
    </xf>
    <xf numFmtId="40" fontId="13" fillId="7" borderId="0" xfId="0" applyNumberFormat="1" applyFont="1" applyFill="1" applyBorder="1" applyAlignment="1">
      <alignment horizontal="center"/>
    </xf>
    <xf numFmtId="183" fontId="12" fillId="7" borderId="5" xfId="0" applyNumberFormat="1" applyFont="1" applyFill="1" applyBorder="1" applyAlignment="1">
      <alignment horizontal="center"/>
    </xf>
    <xf numFmtId="0" fontId="12" fillId="7" borderId="0" xfId="0" applyFont="1" applyFill="1"/>
    <xf numFmtId="183" fontId="15" fillId="0" borderId="0" xfId="0" applyNumberFormat="1" applyFont="1" applyAlignment="1">
      <alignment horizontal="center"/>
    </xf>
    <xf numFmtId="183" fontId="12" fillId="0" borderId="0" xfId="0" applyNumberFormat="1" applyFont="1" applyAlignment="1">
      <alignment horizontal="center"/>
    </xf>
    <xf numFmtId="17" fontId="5" fillId="0" borderId="0" xfId="0" applyNumberFormat="1" applyFont="1"/>
    <xf numFmtId="38" fontId="15" fillId="0" borderId="0" xfId="0" applyNumberFormat="1" applyFont="1" applyAlignment="1">
      <alignment horizontal="center"/>
    </xf>
    <xf numFmtId="183" fontId="16" fillId="0" borderId="0" xfId="0" applyNumberFormat="1" applyFont="1" applyAlignment="1">
      <alignment horizontal="center"/>
    </xf>
    <xf numFmtId="17" fontId="15" fillId="0" borderId="0" xfId="0" applyNumberFormat="1" applyFont="1"/>
    <xf numFmtId="183" fontId="17" fillId="0" borderId="0" xfId="0" applyNumberFormat="1" applyFont="1" applyAlignment="1">
      <alignment horizontal="center"/>
    </xf>
    <xf numFmtId="183" fontId="13" fillId="7" borderId="0" xfId="0" applyNumberFormat="1" applyFont="1" applyFill="1" applyBorder="1" applyAlignment="1">
      <alignment horizontal="center"/>
    </xf>
    <xf numFmtId="0" fontId="18" fillId="8" borderId="0" xfId="0" applyFont="1" applyFill="1"/>
    <xf numFmtId="0" fontId="19" fillId="8" borderId="0" xfId="0" applyFont="1" applyFill="1" applyAlignment="1">
      <alignment horizontal="center"/>
    </xf>
    <xf numFmtId="0" fontId="20" fillId="8" borderId="0" xfId="0" applyFont="1" applyFill="1" applyAlignment="1">
      <alignment horizontal="center"/>
    </xf>
    <xf numFmtId="0" fontId="11" fillId="7" borderId="0" xfId="0" applyFont="1" applyFill="1" applyBorder="1"/>
    <xf numFmtId="0" fontId="12" fillId="7" borderId="5" xfId="0" applyFont="1" applyFill="1" applyBorder="1"/>
    <xf numFmtId="183" fontId="12" fillId="7" borderId="0" xfId="0" applyNumberFormat="1" applyFont="1" applyFill="1" applyBorder="1" applyAlignment="1">
      <alignment horizontal="center"/>
    </xf>
    <xf numFmtId="183" fontId="14" fillId="7" borderId="0" xfId="0" applyNumberFormat="1" applyFont="1" applyFill="1" applyBorder="1" applyAlignment="1">
      <alignment horizontal="center"/>
    </xf>
    <xf numFmtId="38" fontId="13" fillId="7" borderId="6" xfId="0" applyNumberFormat="1" applyFont="1" applyFill="1" applyBorder="1" applyAlignment="1">
      <alignment horizontal="center"/>
    </xf>
    <xf numFmtId="183" fontId="13" fillId="7" borderId="7" xfId="0" applyNumberFormat="1" applyFont="1" applyFill="1" applyBorder="1" applyAlignment="1">
      <alignment horizontal="center"/>
    </xf>
    <xf numFmtId="0" fontId="15" fillId="0" borderId="0" xfId="0" applyFont="1" applyAlignment="1">
      <alignment wrapText="1"/>
    </xf>
    <xf numFmtId="183" fontId="15" fillId="0" borderId="0" xfId="0" applyNumberFormat="1" applyFont="1" applyAlignment="1">
      <alignment horizontal="center" wrapText="1"/>
    </xf>
    <xf numFmtId="183" fontId="12" fillId="0" borderId="0" xfId="0" applyNumberFormat="1" applyFont="1" applyAlignment="1">
      <alignment horizontal="center" wrapText="1"/>
    </xf>
    <xf numFmtId="0" fontId="12" fillId="0" borderId="0" xfId="0" applyFont="1" applyAlignment="1">
      <alignment wrapText="1"/>
    </xf>
    <xf numFmtId="183" fontId="11" fillId="7" borderId="0" xfId="0" applyNumberFormat="1" applyFont="1" applyFill="1" applyBorder="1" applyAlignment="1">
      <alignment horizontal="right"/>
    </xf>
    <xf numFmtId="0" fontId="11" fillId="7" borderId="0" xfId="0" applyFont="1" applyFill="1" applyBorder="1" applyAlignment="1">
      <alignment horizontal="right"/>
    </xf>
    <xf numFmtId="183" fontId="12" fillId="7" borderId="8" xfId="0" applyNumberFormat="1" applyFont="1" applyFill="1" applyBorder="1" applyAlignment="1">
      <alignment horizontal="center"/>
    </xf>
    <xf numFmtId="183" fontId="12" fillId="7" borderId="9" xfId="0" applyNumberFormat="1" applyFont="1" applyFill="1" applyBorder="1" applyAlignment="1">
      <alignment horizontal="center"/>
    </xf>
    <xf numFmtId="183" fontId="12" fillId="7" borderId="10" xfId="0" applyNumberFormat="1" applyFont="1" applyFill="1" applyBorder="1" applyAlignment="1">
      <alignment horizontal="center"/>
    </xf>
    <xf numFmtId="0" fontId="18" fillId="8" borderId="11" xfId="0" applyFont="1" applyFill="1" applyBorder="1"/>
    <xf numFmtId="0" fontId="18" fillId="8" borderId="0" xfId="0" applyFont="1" applyFill="1" applyBorder="1" applyAlignment="1">
      <alignment horizontal="right"/>
    </xf>
    <xf numFmtId="0" fontId="19" fillId="8" borderId="12" xfId="0" applyFont="1" applyFill="1" applyBorder="1" applyAlignment="1">
      <alignment horizontal="center"/>
    </xf>
    <xf numFmtId="38" fontId="13" fillId="7" borderId="12" xfId="0" applyNumberFormat="1" applyFont="1" applyFill="1" applyBorder="1" applyAlignment="1">
      <alignment horizontal="center"/>
    </xf>
    <xf numFmtId="183" fontId="13" fillId="7" borderId="13" xfId="0" applyNumberFormat="1" applyFont="1" applyFill="1" applyBorder="1" applyAlignment="1">
      <alignment horizontal="center"/>
    </xf>
    <xf numFmtId="0" fontId="19" fillId="8" borderId="0" xfId="0" applyFont="1" applyFill="1" applyBorder="1" applyAlignment="1">
      <alignment horizontal="center"/>
    </xf>
    <xf numFmtId="0" fontId="19" fillId="8" borderId="11" xfId="0" applyFont="1" applyFill="1" applyBorder="1" applyAlignment="1">
      <alignment horizontal="center"/>
    </xf>
    <xf numFmtId="38" fontId="13" fillId="7" borderId="11" xfId="0" applyNumberFormat="1" applyFont="1" applyFill="1" applyBorder="1" applyAlignment="1">
      <alignment horizontal="center"/>
    </xf>
    <xf numFmtId="183" fontId="13" fillId="7" borderId="12" xfId="0" applyNumberFormat="1" applyFont="1" applyFill="1" applyBorder="1" applyAlignment="1">
      <alignment horizontal="center"/>
    </xf>
    <xf numFmtId="0" fontId="11" fillId="7" borderId="5" xfId="0" applyFont="1" applyFill="1" applyBorder="1" applyAlignment="1">
      <alignment horizontal="right"/>
    </xf>
    <xf numFmtId="183" fontId="13" fillId="7" borderId="14" xfId="0" applyNumberFormat="1" applyFont="1" applyFill="1" applyBorder="1" applyAlignment="1">
      <alignment horizontal="center"/>
    </xf>
    <xf numFmtId="183" fontId="13" fillId="7" borderId="5" xfId="0" applyNumberFormat="1" applyFont="1" applyFill="1" applyBorder="1" applyAlignment="1">
      <alignment horizontal="center"/>
    </xf>
    <xf numFmtId="0" fontId="18" fillId="8" borderId="0" xfId="0" applyFont="1" applyFill="1" applyBorder="1"/>
    <xf numFmtId="0" fontId="12" fillId="7" borderId="8" xfId="0" applyFont="1" applyFill="1" applyBorder="1"/>
    <xf numFmtId="0" fontId="11" fillId="7" borderId="11" xfId="0" applyFont="1" applyFill="1" applyBorder="1"/>
    <xf numFmtId="40" fontId="13" fillId="7" borderId="12" xfId="0" applyNumberFormat="1" applyFont="1" applyFill="1" applyBorder="1" applyAlignment="1">
      <alignment horizontal="center"/>
    </xf>
    <xf numFmtId="0" fontId="11" fillId="7" borderId="13" xfId="0" applyFont="1" applyFill="1" applyBorder="1"/>
  </cellXfs>
  <cellStyles count="13">
    <cellStyle name="Date" xfId="1"/>
    <cellStyle name="Fixed" xfId="2"/>
    <cellStyle name="HEADER" xfId="3"/>
    <cellStyle name="Heading1" xfId="4"/>
    <cellStyle name="Heading2" xfId="5"/>
    <cellStyle name="HIGHLIGHT" xfId="6"/>
    <cellStyle name="NewFill" xfId="7"/>
    <cellStyle name="Normal" xfId="0" builtinId="0"/>
    <cellStyle name="Normal - Style1" xfId="8"/>
    <cellStyle name="Total" xfId="9" builtinId="25" customBuiltin="1"/>
    <cellStyle name="Unprot" xfId="10"/>
    <cellStyle name="Unprot$" xfId="11"/>
    <cellStyle name="Unprotect" xfId="1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FC54D583-FDC0-11CF-B2A1-0020AFD2093E}" ax:persistence="persistStreamInit" r:id="rId1"/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274320</xdr:colOff>
          <xdr:row>1</xdr:row>
          <xdr:rowOff>114300</xdr:rowOff>
        </xdr:to>
        <xdr:sp macro="" textlink="">
          <xdr:nvSpPr>
            <xdr:cNvPr id="20481" name="Rvx1" hidden="1">
              <a:extLst>
                <a:ext uri="{63B3BB69-23CF-44E3-9099-C40C66FF867C}">
                  <a14:compatExt spid="_x0000_s204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114300</xdr:colOff>
          <xdr:row>0</xdr:row>
          <xdr:rowOff>38100</xdr:rowOff>
        </xdr:from>
        <xdr:to>
          <xdr:col>0</xdr:col>
          <xdr:colOff>480060</xdr:colOff>
          <xdr:row>1</xdr:row>
          <xdr:rowOff>114300</xdr:rowOff>
        </xdr:to>
        <xdr:sp macro="" textlink="">
          <xdr:nvSpPr>
            <xdr:cNvPr id="20484" name="cmdStart" hidden="1">
              <a:extLst>
                <a:ext uri="{63B3BB69-23CF-44E3-9099-C40C66FF867C}">
                  <a14:compatExt spid="_x0000_s204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undy_Ops/Netbacks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IS"/>
      <sheetName val="NETBACKS"/>
      <sheetName val="SUMMARY"/>
    </sheetNames>
    <sheetDataSet>
      <sheetData sheetId="0">
        <row r="3">
          <cell r="B3" t="str">
            <v>AECO</v>
          </cell>
          <cell r="C3">
            <v>-0.31</v>
          </cell>
        </row>
        <row r="4">
          <cell r="B4" t="str">
            <v>ANR LA</v>
          </cell>
          <cell r="C4">
            <v>-6.25E-2</v>
          </cell>
        </row>
        <row r="5">
          <cell r="B5" t="str">
            <v>ANR OK</v>
          </cell>
          <cell r="C5">
            <v>-0.13750000000000001</v>
          </cell>
        </row>
        <row r="6">
          <cell r="B6" t="str">
            <v>Carlton</v>
          </cell>
          <cell r="C6">
            <v>0.22</v>
          </cell>
        </row>
        <row r="7">
          <cell r="B7" t="str">
            <v>Chicago</v>
          </cell>
          <cell r="C7">
            <v>0.155</v>
          </cell>
        </row>
        <row r="8">
          <cell r="B8" t="str">
            <v>Dawn</v>
          </cell>
          <cell r="C8">
            <v>0.33</v>
          </cell>
        </row>
        <row r="9">
          <cell r="B9" t="str">
            <v>Demarc</v>
          </cell>
          <cell r="C9">
            <v>5.0000000000000001E-3</v>
          </cell>
        </row>
        <row r="10">
          <cell r="B10" t="str">
            <v>Emerson</v>
          </cell>
          <cell r="C10">
            <v>0.1</v>
          </cell>
        </row>
        <row r="11">
          <cell r="B11" t="str">
            <v>Empress</v>
          </cell>
          <cell r="C11">
            <v>-0.31</v>
          </cell>
        </row>
        <row r="12">
          <cell r="B12" t="str">
            <v>Harper</v>
          </cell>
          <cell r="C12">
            <v>7.0000000000000007E-2</v>
          </cell>
        </row>
        <row r="13">
          <cell r="B13" t="str">
            <v>IZ2</v>
          </cell>
          <cell r="C13">
            <v>0.9</v>
          </cell>
        </row>
        <row r="14">
          <cell r="B14" t="str">
            <v>Malin</v>
          </cell>
          <cell r="C14">
            <v>0.15</v>
          </cell>
        </row>
        <row r="15">
          <cell r="B15" t="str">
            <v>Mich Conn</v>
          </cell>
          <cell r="C15">
            <v>0.28499999999999998</v>
          </cell>
        </row>
        <row r="16">
          <cell r="B16" t="str">
            <v>Midcon</v>
          </cell>
          <cell r="C16">
            <v>-0.16</v>
          </cell>
        </row>
        <row r="17">
          <cell r="B17" t="str">
            <v>ML3</v>
          </cell>
          <cell r="C17">
            <v>0.28499999999999998</v>
          </cell>
        </row>
        <row r="18">
          <cell r="B18" t="str">
            <v>ML7</v>
          </cell>
          <cell r="C18">
            <v>0.29499999999999998</v>
          </cell>
        </row>
        <row r="19">
          <cell r="B19" t="str">
            <v>NGPL LA</v>
          </cell>
          <cell r="C19">
            <v>-0.06</v>
          </cell>
        </row>
        <row r="20">
          <cell r="B20" t="str">
            <v>Leidy</v>
          </cell>
          <cell r="C20">
            <v>0.85</v>
          </cell>
        </row>
        <row r="21">
          <cell r="B21" t="str">
            <v>Panhandle</v>
          </cell>
          <cell r="C21">
            <v>-0.14000000000000001</v>
          </cell>
        </row>
        <row r="22">
          <cell r="B22" t="str">
            <v>Parkway</v>
          </cell>
          <cell r="C22">
            <v>0.52</v>
          </cell>
        </row>
        <row r="23">
          <cell r="B23" t="str">
            <v>NGPL SoTx</v>
          </cell>
          <cell r="C23">
            <v>-0.1</v>
          </cell>
        </row>
        <row r="24">
          <cell r="B24" t="str">
            <v>St. Clair</v>
          </cell>
          <cell r="C24">
            <v>0.32500000000000001</v>
          </cell>
        </row>
        <row r="25">
          <cell r="B25" t="str">
            <v>TCO</v>
          </cell>
          <cell r="C25">
            <v>0.28000000000000003</v>
          </cell>
        </row>
        <row r="26">
          <cell r="B26" t="str">
            <v>TENN LA</v>
          </cell>
          <cell r="C26">
            <v>-6.5000000000000002E-2</v>
          </cell>
        </row>
        <row r="27">
          <cell r="B27" t="str">
            <v>TNZ6</v>
          </cell>
          <cell r="C27">
            <v>0.85</v>
          </cell>
        </row>
        <row r="28">
          <cell r="B28" t="str">
            <v>TXOK</v>
          </cell>
          <cell r="C28">
            <v>-9.2499999999999999E-2</v>
          </cell>
        </row>
        <row r="29">
          <cell r="B29" t="str">
            <v>Ventura</v>
          </cell>
          <cell r="C29">
            <v>0.06</v>
          </cell>
        </row>
        <row r="30">
          <cell r="B30" t="str">
            <v>Trunk/LA</v>
          </cell>
          <cell r="C30">
            <v>-5.2499999999999998E-2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B1:G126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6" sqref="B6"/>
    </sheetView>
  </sheetViews>
  <sheetFormatPr defaultColWidth="9.109375" defaultRowHeight="11.4"/>
  <cols>
    <col min="1" max="1" width="9.109375" style="3"/>
    <col min="2" max="2" width="58.109375" style="3" bestFit="1" customWidth="1"/>
    <col min="3" max="3" width="6" style="3" bestFit="1" customWidth="1"/>
    <col min="4" max="5" width="9.109375" style="8"/>
    <col min="6" max="16384" width="9.109375" style="3"/>
  </cols>
  <sheetData>
    <row r="1" spans="2:7">
      <c r="B1" s="15" t="s">
        <v>0</v>
      </c>
    </row>
    <row r="2" spans="2:7" ht="12">
      <c r="B2" s="1" t="s">
        <v>20</v>
      </c>
      <c r="C2" s="2" t="s">
        <v>21</v>
      </c>
      <c r="D2" s="5" t="s">
        <v>22</v>
      </c>
      <c r="E2" s="6" t="s">
        <v>23</v>
      </c>
      <c r="F2" s="5" t="s">
        <v>26</v>
      </c>
      <c r="G2" s="6" t="s">
        <v>27</v>
      </c>
    </row>
    <row r="3" spans="2:7">
      <c r="B3" s="3" t="s">
        <v>3</v>
      </c>
      <c r="C3" s="9">
        <v>43378</v>
      </c>
      <c r="D3" s="13">
        <v>4.1900000000000004</v>
      </c>
      <c r="E3" s="13">
        <v>4.2</v>
      </c>
      <c r="F3" s="11">
        <v>15000</v>
      </c>
      <c r="G3" s="11">
        <v>15000</v>
      </c>
    </row>
    <row r="4" spans="2:7">
      <c r="B4" s="3" t="s">
        <v>24</v>
      </c>
      <c r="C4" s="9">
        <v>43462</v>
      </c>
      <c r="D4" s="13">
        <v>4.26</v>
      </c>
      <c r="E4" s="13">
        <v>4.2699999999999996</v>
      </c>
      <c r="F4" s="11">
        <v>15000</v>
      </c>
      <c r="G4" s="11">
        <v>15000</v>
      </c>
    </row>
    <row r="5" spans="2:7">
      <c r="B5" s="3" t="s">
        <v>37</v>
      </c>
      <c r="C5" s="9">
        <v>49353</v>
      </c>
      <c r="D5" s="10">
        <v>4.34</v>
      </c>
      <c r="E5" s="10">
        <v>4.3499999999999996</v>
      </c>
      <c r="F5" s="11">
        <v>15000</v>
      </c>
      <c r="G5" s="11">
        <v>15000</v>
      </c>
    </row>
    <row r="6" spans="2:7">
      <c r="B6" s="3" t="s">
        <v>36</v>
      </c>
      <c r="C6" s="9">
        <v>49351</v>
      </c>
      <c r="D6" s="10">
        <v>4.3099999999999996</v>
      </c>
      <c r="E6" s="13">
        <v>4.32</v>
      </c>
      <c r="F6" s="11">
        <v>5000</v>
      </c>
      <c r="G6" s="14">
        <v>5000</v>
      </c>
    </row>
    <row r="7" spans="2:7">
      <c r="B7" s="3" t="s">
        <v>25</v>
      </c>
      <c r="C7" s="4">
        <v>35353</v>
      </c>
      <c r="D7" s="10">
        <v>4.6849999999999996</v>
      </c>
      <c r="E7" s="13">
        <v>4.6950000000000003</v>
      </c>
      <c r="F7" s="11">
        <v>5000</v>
      </c>
      <c r="G7" s="14">
        <v>5000</v>
      </c>
    </row>
    <row r="8" spans="2:7">
      <c r="B8" s="3" t="s">
        <v>28</v>
      </c>
      <c r="C8" s="4">
        <v>36213</v>
      </c>
      <c r="D8" s="13">
        <v>7.85</v>
      </c>
      <c r="E8" s="13">
        <v>8.0500000000000007</v>
      </c>
      <c r="F8" s="11">
        <v>5000</v>
      </c>
      <c r="G8" s="12">
        <v>5000</v>
      </c>
    </row>
    <row r="9" spans="2:7">
      <c r="B9" s="3" t="s">
        <v>30</v>
      </c>
      <c r="C9" s="4">
        <v>36214</v>
      </c>
      <c r="D9" s="10">
        <v>7.65</v>
      </c>
      <c r="E9" s="13">
        <v>7.85</v>
      </c>
      <c r="F9" s="12">
        <v>5000</v>
      </c>
      <c r="G9" s="12">
        <v>5000</v>
      </c>
    </row>
    <row r="10" spans="2:7">
      <c r="B10" s="3" t="s">
        <v>31</v>
      </c>
      <c r="C10" s="4">
        <v>38914</v>
      </c>
      <c r="D10" s="13">
        <v>7.7</v>
      </c>
      <c r="E10" s="13">
        <v>7.9</v>
      </c>
      <c r="F10" s="12">
        <v>5000</v>
      </c>
      <c r="G10" s="12">
        <v>5000</v>
      </c>
    </row>
    <row r="11" spans="2:7">
      <c r="B11" s="3" t="s">
        <v>32</v>
      </c>
      <c r="C11" s="9">
        <v>39264</v>
      </c>
      <c r="D11" s="13">
        <v>6.65</v>
      </c>
      <c r="E11" s="13">
        <v>6.85</v>
      </c>
      <c r="F11" s="12">
        <v>5000</v>
      </c>
      <c r="G11" s="12">
        <v>5000</v>
      </c>
    </row>
    <row r="12" spans="2:7">
      <c r="B12" s="3" t="s">
        <v>29</v>
      </c>
      <c r="C12" s="9">
        <v>35866</v>
      </c>
      <c r="D12" s="13">
        <v>5.7</v>
      </c>
      <c r="E12" s="13">
        <v>5.9</v>
      </c>
      <c r="F12" s="12">
        <v>5000</v>
      </c>
      <c r="G12" s="12">
        <v>5000</v>
      </c>
    </row>
    <row r="13" spans="2:7">
      <c r="B13" s="3" t="s">
        <v>34</v>
      </c>
      <c r="C13" s="9">
        <v>49143</v>
      </c>
      <c r="D13" s="10">
        <v>5.45</v>
      </c>
      <c r="E13" s="10">
        <v>5.75</v>
      </c>
      <c r="F13" s="12">
        <v>5000</v>
      </c>
      <c r="G13" s="12">
        <v>5000</v>
      </c>
    </row>
    <row r="14" spans="2:7">
      <c r="B14" s="3" t="s">
        <v>35</v>
      </c>
      <c r="C14" s="9">
        <v>49145</v>
      </c>
      <c r="D14" s="13">
        <v>4.25</v>
      </c>
      <c r="E14" s="13">
        <v>4.55</v>
      </c>
      <c r="F14" s="12">
        <v>5000</v>
      </c>
      <c r="G14" s="12">
        <v>5000</v>
      </c>
    </row>
    <row r="15" spans="2:7">
      <c r="B15" s="3" t="s">
        <v>33</v>
      </c>
      <c r="C15" s="3">
        <v>47486</v>
      </c>
      <c r="D15" s="7">
        <v>1.7</v>
      </c>
      <c r="E15" s="7">
        <v>1.85</v>
      </c>
      <c r="F15" s="12">
        <v>5000</v>
      </c>
      <c r="G15" s="11">
        <v>5000</v>
      </c>
    </row>
    <row r="16" spans="2:7">
      <c r="B16" s="3" t="s">
        <v>83</v>
      </c>
      <c r="C16" s="3">
        <v>47085</v>
      </c>
      <c r="D16" s="13">
        <v>7.6</v>
      </c>
      <c r="E16" s="13">
        <v>7.8</v>
      </c>
      <c r="F16" s="14">
        <v>5000</v>
      </c>
      <c r="G16" s="14">
        <v>5000</v>
      </c>
    </row>
    <row r="17" spans="2:7">
      <c r="B17" s="3" t="s">
        <v>68</v>
      </c>
      <c r="C17" s="3">
        <v>27765</v>
      </c>
      <c r="D17" s="10">
        <v>7.8</v>
      </c>
      <c r="E17" s="10">
        <v>7.9</v>
      </c>
      <c r="F17" s="14">
        <v>5000</v>
      </c>
      <c r="G17" s="14">
        <v>5000</v>
      </c>
    </row>
    <row r="18" spans="2:7">
      <c r="B18" s="3" t="s">
        <v>72</v>
      </c>
      <c r="C18" s="3">
        <v>27827</v>
      </c>
      <c r="D18" s="13">
        <v>4.7</v>
      </c>
      <c r="E18" s="13">
        <v>4.9000000000000004</v>
      </c>
      <c r="F18" s="11">
        <v>7000</v>
      </c>
      <c r="G18" s="11">
        <v>10000</v>
      </c>
    </row>
    <row r="19" spans="2:7">
      <c r="B19" s="3" t="s">
        <v>66</v>
      </c>
      <c r="C19" s="3">
        <v>27762</v>
      </c>
      <c r="D19" s="10">
        <v>12.3</v>
      </c>
      <c r="E19" s="10">
        <v>12.45</v>
      </c>
      <c r="F19" s="14">
        <v>7000</v>
      </c>
      <c r="G19" s="14">
        <v>10000</v>
      </c>
    </row>
    <row r="20" spans="2:7">
      <c r="B20" s="3" t="s">
        <v>81</v>
      </c>
      <c r="C20" s="3">
        <v>43788</v>
      </c>
      <c r="D20" s="10">
        <v>12.3</v>
      </c>
      <c r="E20" s="10">
        <v>12.45</v>
      </c>
      <c r="F20" s="11">
        <v>10000</v>
      </c>
      <c r="G20" s="11">
        <v>10000</v>
      </c>
    </row>
    <row r="21" spans="2:7">
      <c r="B21" s="3" t="s">
        <v>84</v>
      </c>
      <c r="C21" s="3">
        <v>49639</v>
      </c>
      <c r="D21" s="10">
        <v>3.6</v>
      </c>
      <c r="E21" s="10">
        <v>3.65</v>
      </c>
      <c r="F21" s="11">
        <v>5000</v>
      </c>
      <c r="G21" s="11">
        <v>5000</v>
      </c>
    </row>
    <row r="22" spans="2:7">
      <c r="B22" s="3" t="s">
        <v>64</v>
      </c>
      <c r="C22" s="3">
        <v>27664</v>
      </c>
      <c r="D22" s="13">
        <v>4.0599999999999996</v>
      </c>
      <c r="E22" s="13">
        <v>4.09</v>
      </c>
      <c r="F22" s="12">
        <v>5000</v>
      </c>
      <c r="G22" s="12">
        <v>5000</v>
      </c>
    </row>
    <row r="23" spans="2:7">
      <c r="B23" s="3" t="s">
        <v>65</v>
      </c>
      <c r="C23" s="3">
        <v>27761</v>
      </c>
      <c r="D23" s="13">
        <v>4.05</v>
      </c>
      <c r="E23" s="13">
        <v>4.0999999999999996</v>
      </c>
      <c r="F23" s="14">
        <v>5000</v>
      </c>
      <c r="G23" s="14">
        <v>5000</v>
      </c>
    </row>
    <row r="24" spans="2:7">
      <c r="B24" s="3" t="s">
        <v>80</v>
      </c>
      <c r="C24" s="3">
        <v>34860</v>
      </c>
      <c r="D24" s="13">
        <v>3.6949999999999998</v>
      </c>
      <c r="E24" s="13">
        <v>3.7349999999999999</v>
      </c>
      <c r="F24" s="14">
        <v>2500</v>
      </c>
      <c r="G24" s="14">
        <v>2500</v>
      </c>
    </row>
    <row r="25" spans="2:7">
      <c r="B25" s="3" t="s">
        <v>71</v>
      </c>
      <c r="C25" s="3">
        <v>27825</v>
      </c>
      <c r="D25" s="10">
        <v>3.43</v>
      </c>
      <c r="E25" s="10">
        <v>3.45</v>
      </c>
      <c r="F25" s="11">
        <v>5000</v>
      </c>
      <c r="G25" s="11">
        <v>5000</v>
      </c>
    </row>
    <row r="26" spans="2:7">
      <c r="B26" s="3" t="s">
        <v>69</v>
      </c>
      <c r="C26" s="3">
        <v>27814</v>
      </c>
      <c r="D26" s="13">
        <v>4.1609999999999996</v>
      </c>
      <c r="E26" s="13">
        <v>4.2130000000000001</v>
      </c>
      <c r="F26" s="14">
        <v>2900</v>
      </c>
      <c r="G26" s="14">
        <v>4207</v>
      </c>
    </row>
    <row r="27" spans="2:7">
      <c r="B27" s="3" t="s">
        <v>70</v>
      </c>
      <c r="C27" s="3">
        <v>27819</v>
      </c>
      <c r="D27" s="13">
        <v>4.2210000000000001</v>
      </c>
      <c r="E27" s="13">
        <v>4.2229999999999999</v>
      </c>
      <c r="F27" s="11">
        <v>5000</v>
      </c>
      <c r="G27" s="14">
        <v>5000</v>
      </c>
    </row>
    <row r="28" spans="2:7">
      <c r="B28" s="3" t="s">
        <v>67</v>
      </c>
      <c r="C28" s="3">
        <v>27763</v>
      </c>
      <c r="D28" s="13">
        <v>4.1399999999999997</v>
      </c>
      <c r="E28" s="13">
        <v>4.1449999999999996</v>
      </c>
      <c r="F28" s="11">
        <v>25000</v>
      </c>
      <c r="G28" s="11">
        <v>25000</v>
      </c>
    </row>
    <row r="29" spans="2:7">
      <c r="B29" s="3" t="s">
        <v>59</v>
      </c>
      <c r="C29" s="3">
        <v>28268</v>
      </c>
      <c r="D29" s="10">
        <v>12.25</v>
      </c>
      <c r="E29" s="10">
        <v>12.85</v>
      </c>
      <c r="F29" s="11">
        <v>5000</v>
      </c>
      <c r="G29" s="12">
        <v>5000</v>
      </c>
    </row>
    <row r="30" spans="2:7">
      <c r="B30" s="3" t="s">
        <v>79</v>
      </c>
      <c r="C30" s="3">
        <v>28324</v>
      </c>
      <c r="D30" s="10">
        <v>12.6</v>
      </c>
      <c r="E30" s="10">
        <v>13.2</v>
      </c>
      <c r="F30" s="12">
        <v>5000</v>
      </c>
      <c r="G30" s="12">
        <v>5000</v>
      </c>
    </row>
    <row r="31" spans="2:7">
      <c r="B31" s="3" t="s">
        <v>58</v>
      </c>
      <c r="C31" s="3">
        <v>28266</v>
      </c>
      <c r="D31" s="13">
        <v>7.85</v>
      </c>
      <c r="E31" s="13">
        <v>8.5500000000000007</v>
      </c>
      <c r="F31" s="11">
        <v>5000</v>
      </c>
      <c r="G31" s="12">
        <v>5000</v>
      </c>
    </row>
    <row r="32" spans="2:7">
      <c r="B32" s="3" t="s">
        <v>78</v>
      </c>
      <c r="C32" s="3">
        <v>28317</v>
      </c>
      <c r="D32" s="7">
        <v>8.6999999999999993</v>
      </c>
      <c r="E32" s="7">
        <v>9.4</v>
      </c>
      <c r="F32" s="12">
        <v>5000</v>
      </c>
      <c r="G32" s="12">
        <v>5000</v>
      </c>
    </row>
    <row r="33" spans="2:7">
      <c r="B33" s="3" t="s">
        <v>57</v>
      </c>
      <c r="C33" s="3">
        <v>28254</v>
      </c>
      <c r="D33" s="13">
        <v>4.9000000000000004</v>
      </c>
      <c r="E33" s="13">
        <v>5.4</v>
      </c>
      <c r="F33" s="12">
        <v>5000</v>
      </c>
      <c r="G33" s="12">
        <v>5000</v>
      </c>
    </row>
    <row r="34" spans="2:7">
      <c r="B34" s="3" t="s">
        <v>77</v>
      </c>
      <c r="C34" s="3">
        <v>28314</v>
      </c>
      <c r="D34" s="7">
        <v>5.05</v>
      </c>
      <c r="E34" s="7">
        <v>5.55</v>
      </c>
      <c r="F34" s="12">
        <v>5000</v>
      </c>
      <c r="G34" s="12">
        <v>5000</v>
      </c>
    </row>
    <row r="35" spans="2:7">
      <c r="B35" s="3" t="s">
        <v>55</v>
      </c>
      <c r="C35" s="3">
        <v>28329</v>
      </c>
      <c r="D35" s="10">
        <v>3.49</v>
      </c>
      <c r="E35" s="10">
        <v>3.55</v>
      </c>
      <c r="F35" s="11">
        <v>10000</v>
      </c>
      <c r="G35" s="11">
        <v>10000</v>
      </c>
    </row>
    <row r="36" spans="2:7">
      <c r="B36" s="3" t="s">
        <v>75</v>
      </c>
      <c r="C36" s="3">
        <v>28311</v>
      </c>
      <c r="D36" s="7">
        <v>3.6549999999999998</v>
      </c>
      <c r="E36" s="7">
        <v>3.7149999999999999</v>
      </c>
      <c r="F36" s="12">
        <v>10000</v>
      </c>
      <c r="G36" s="12">
        <v>10000</v>
      </c>
    </row>
    <row r="37" spans="2:7">
      <c r="B37" s="3" t="s">
        <v>56</v>
      </c>
      <c r="C37" s="3">
        <v>28252</v>
      </c>
      <c r="D37" s="7"/>
      <c r="E37" s="7"/>
      <c r="F37" s="12"/>
      <c r="G37" s="12"/>
    </row>
    <row r="38" spans="2:7">
      <c r="B38" s="3" t="s">
        <v>76</v>
      </c>
      <c r="C38" s="3">
        <v>28313</v>
      </c>
      <c r="D38" s="7">
        <v>3.5750000000000002</v>
      </c>
      <c r="E38" s="7">
        <v>3.6349999999999998</v>
      </c>
      <c r="F38" s="12">
        <v>10000</v>
      </c>
      <c r="G38" s="12">
        <v>10000</v>
      </c>
    </row>
    <row r="39" spans="2:7">
      <c r="B39" s="3" t="s">
        <v>60</v>
      </c>
      <c r="C39" s="3">
        <v>44750</v>
      </c>
      <c r="D39" s="13">
        <v>3.42</v>
      </c>
      <c r="E39" s="13">
        <v>3.5</v>
      </c>
      <c r="F39" s="11">
        <v>5000</v>
      </c>
      <c r="G39" s="12">
        <v>5000</v>
      </c>
    </row>
    <row r="40" spans="2:7">
      <c r="B40" s="3" t="s">
        <v>82</v>
      </c>
      <c r="C40" s="3">
        <v>44752</v>
      </c>
      <c r="D40" s="7">
        <v>3.59</v>
      </c>
      <c r="E40" s="7">
        <v>3.63</v>
      </c>
      <c r="F40" s="12">
        <v>5000</v>
      </c>
      <c r="G40" s="12">
        <v>5000</v>
      </c>
    </row>
    <row r="41" spans="2:7">
      <c r="B41" s="3" t="s">
        <v>54</v>
      </c>
      <c r="C41" s="3">
        <v>28207</v>
      </c>
      <c r="D41" s="10">
        <v>4.0199999999999996</v>
      </c>
      <c r="E41" s="10">
        <v>4.07</v>
      </c>
      <c r="F41" s="14">
        <v>10000</v>
      </c>
      <c r="G41" s="11">
        <v>10000</v>
      </c>
    </row>
    <row r="42" spans="2:7">
      <c r="B42" s="3" t="s">
        <v>74</v>
      </c>
      <c r="C42" s="3">
        <v>28310</v>
      </c>
      <c r="D42" s="7">
        <v>4.09</v>
      </c>
      <c r="E42" s="7">
        <v>4.1399999999999997</v>
      </c>
      <c r="F42" s="12">
        <v>10000</v>
      </c>
      <c r="G42" s="12">
        <v>10000</v>
      </c>
    </row>
    <row r="43" spans="2:7">
      <c r="B43" s="3" t="s">
        <v>53</v>
      </c>
      <c r="C43" s="3">
        <v>28312</v>
      </c>
      <c r="D43" s="10">
        <v>4.1349999999999998</v>
      </c>
      <c r="E43" s="10">
        <v>4.1449999999999996</v>
      </c>
      <c r="F43" s="11">
        <v>15000</v>
      </c>
      <c r="G43" s="11">
        <v>15000</v>
      </c>
    </row>
    <row r="44" spans="2:7">
      <c r="B44" s="3" t="s">
        <v>73</v>
      </c>
      <c r="C44" s="3">
        <v>28251</v>
      </c>
      <c r="D44" s="7"/>
      <c r="E44" s="7"/>
      <c r="F44" s="12"/>
      <c r="G44" s="12"/>
    </row>
    <row r="45" spans="2:7">
      <c r="D45" s="7"/>
      <c r="E45" s="7"/>
      <c r="F45" s="12"/>
      <c r="G45" s="12"/>
    </row>
    <row r="46" spans="2:7">
      <c r="D46" s="7"/>
      <c r="E46" s="7"/>
      <c r="F46" s="12"/>
      <c r="G46" s="12"/>
    </row>
    <row r="47" spans="2:7">
      <c r="D47" s="7"/>
      <c r="E47" s="7"/>
      <c r="F47" s="12"/>
      <c r="G47" s="12"/>
    </row>
    <row r="48" spans="2:7">
      <c r="D48" s="7"/>
      <c r="E48" s="7"/>
      <c r="F48" s="12"/>
      <c r="G48" s="12"/>
    </row>
    <row r="49" spans="4:7">
      <c r="D49" s="7"/>
      <c r="E49" s="7"/>
      <c r="F49" s="12"/>
      <c r="G49" s="12"/>
    </row>
    <row r="50" spans="4:7">
      <c r="D50" s="7"/>
      <c r="E50" s="7"/>
      <c r="F50" s="12"/>
      <c r="G50" s="12"/>
    </row>
    <row r="51" spans="4:7">
      <c r="D51" s="7"/>
      <c r="E51" s="7"/>
      <c r="F51" s="12"/>
      <c r="G51" s="12"/>
    </row>
    <row r="52" spans="4:7">
      <c r="D52" s="7"/>
      <c r="E52" s="7"/>
      <c r="F52" s="12"/>
      <c r="G52" s="12"/>
    </row>
    <row r="53" spans="4:7">
      <c r="D53" s="7"/>
      <c r="E53" s="7"/>
      <c r="F53" s="12"/>
      <c r="G53" s="12"/>
    </row>
    <row r="54" spans="4:7">
      <c r="D54" s="7"/>
      <c r="E54" s="7"/>
      <c r="F54" s="12"/>
      <c r="G54" s="12"/>
    </row>
    <row r="55" spans="4:7">
      <c r="D55" s="7"/>
      <c r="E55" s="7"/>
      <c r="F55" s="12"/>
      <c r="G55" s="12"/>
    </row>
    <row r="56" spans="4:7">
      <c r="D56" s="7"/>
      <c r="E56" s="7"/>
      <c r="F56" s="12"/>
      <c r="G56" s="12"/>
    </row>
    <row r="57" spans="4:7">
      <c r="D57" s="7"/>
      <c r="E57" s="7"/>
      <c r="F57" s="12"/>
      <c r="G57" s="12"/>
    </row>
    <row r="58" spans="4:7">
      <c r="D58" s="7"/>
      <c r="E58" s="7"/>
      <c r="F58" s="12"/>
      <c r="G58" s="12"/>
    </row>
    <row r="59" spans="4:7">
      <c r="D59" s="7"/>
      <c r="E59" s="7"/>
      <c r="F59" s="12"/>
      <c r="G59" s="12"/>
    </row>
    <row r="60" spans="4:7">
      <c r="D60" s="7"/>
      <c r="E60" s="7"/>
      <c r="F60" s="12"/>
      <c r="G60" s="12"/>
    </row>
    <row r="61" spans="4:7">
      <c r="D61" s="7"/>
      <c r="E61" s="7"/>
      <c r="F61" s="12"/>
      <c r="G61" s="12"/>
    </row>
    <row r="62" spans="4:7">
      <c r="D62" s="7"/>
      <c r="E62" s="7"/>
      <c r="F62" s="12"/>
      <c r="G62" s="12"/>
    </row>
    <row r="63" spans="4:7">
      <c r="D63" s="7"/>
      <c r="E63" s="7"/>
      <c r="F63" s="12"/>
      <c r="G63" s="12"/>
    </row>
    <row r="64" spans="4:7">
      <c r="D64" s="7"/>
      <c r="E64" s="7"/>
      <c r="F64" s="12"/>
      <c r="G64" s="12"/>
    </row>
    <row r="65" spans="4:7">
      <c r="D65" s="7"/>
      <c r="E65" s="7"/>
      <c r="F65" s="12"/>
      <c r="G65" s="12"/>
    </row>
    <row r="66" spans="4:7">
      <c r="D66" s="7"/>
      <c r="E66" s="7"/>
      <c r="F66" s="12"/>
      <c r="G66" s="12"/>
    </row>
    <row r="67" spans="4:7">
      <c r="D67" s="7"/>
      <c r="E67" s="7"/>
      <c r="F67" s="12"/>
      <c r="G67" s="12"/>
    </row>
    <row r="68" spans="4:7">
      <c r="D68" s="7"/>
      <c r="E68" s="7"/>
      <c r="F68" s="12"/>
      <c r="G68" s="12"/>
    </row>
    <row r="69" spans="4:7">
      <c r="D69" s="7"/>
      <c r="E69" s="7"/>
      <c r="F69" s="12"/>
      <c r="G69" s="12"/>
    </row>
    <row r="70" spans="4:7">
      <c r="D70" s="7"/>
      <c r="E70" s="7"/>
      <c r="F70" s="12"/>
      <c r="G70" s="12"/>
    </row>
    <row r="71" spans="4:7">
      <c r="D71" s="7"/>
      <c r="E71" s="7"/>
      <c r="F71" s="12"/>
      <c r="G71" s="12"/>
    </row>
    <row r="72" spans="4:7">
      <c r="D72" s="7"/>
      <c r="E72" s="7"/>
      <c r="F72" s="12"/>
      <c r="G72" s="12"/>
    </row>
    <row r="73" spans="4:7">
      <c r="D73" s="7"/>
      <c r="E73" s="7"/>
      <c r="F73" s="12"/>
      <c r="G73" s="12"/>
    </row>
    <row r="74" spans="4:7">
      <c r="D74" s="7"/>
      <c r="E74" s="7"/>
      <c r="F74" s="12"/>
      <c r="G74" s="12"/>
    </row>
    <row r="75" spans="4:7">
      <c r="D75" s="7"/>
      <c r="E75" s="7"/>
      <c r="F75" s="12"/>
      <c r="G75" s="12"/>
    </row>
    <row r="76" spans="4:7">
      <c r="D76" s="7"/>
      <c r="E76" s="7"/>
      <c r="F76" s="12"/>
      <c r="G76" s="12"/>
    </row>
    <row r="77" spans="4:7">
      <c r="D77" s="7"/>
      <c r="E77" s="7"/>
      <c r="F77" s="12"/>
      <c r="G77" s="12"/>
    </row>
    <row r="78" spans="4:7">
      <c r="D78" s="7"/>
      <c r="E78" s="7"/>
      <c r="F78" s="12"/>
      <c r="G78" s="12"/>
    </row>
    <row r="79" spans="4:7">
      <c r="D79" s="7"/>
      <c r="E79" s="7"/>
      <c r="F79" s="12"/>
      <c r="G79" s="12"/>
    </row>
    <row r="80" spans="4:7">
      <c r="D80" s="7"/>
      <c r="E80" s="7"/>
      <c r="F80" s="12"/>
      <c r="G80" s="12"/>
    </row>
    <row r="81" spans="4:7">
      <c r="D81" s="7"/>
      <c r="E81" s="7"/>
      <c r="F81" s="12"/>
      <c r="G81" s="12"/>
    </row>
    <row r="82" spans="4:7">
      <c r="D82" s="7"/>
      <c r="E82" s="7"/>
      <c r="F82" s="12"/>
      <c r="G82" s="12"/>
    </row>
    <row r="83" spans="4:7">
      <c r="D83" s="7"/>
      <c r="E83" s="7"/>
      <c r="F83" s="12"/>
      <c r="G83" s="12"/>
    </row>
    <row r="84" spans="4:7">
      <c r="D84" s="7"/>
      <c r="E84" s="7"/>
      <c r="F84" s="12"/>
      <c r="G84" s="12"/>
    </row>
    <row r="85" spans="4:7">
      <c r="D85" s="7"/>
      <c r="E85" s="7"/>
      <c r="F85" s="12"/>
      <c r="G85" s="12"/>
    </row>
    <row r="86" spans="4:7">
      <c r="D86" s="7"/>
      <c r="E86" s="7"/>
      <c r="F86" s="12"/>
      <c r="G86" s="12"/>
    </row>
    <row r="87" spans="4:7">
      <c r="D87" s="10"/>
      <c r="E87" s="10"/>
      <c r="F87" s="12"/>
      <c r="G87" s="12"/>
    </row>
    <row r="88" spans="4:7">
      <c r="D88" s="10"/>
      <c r="E88" s="10"/>
      <c r="F88" s="12"/>
      <c r="G88" s="12"/>
    </row>
    <row r="89" spans="4:7">
      <c r="D89" s="7"/>
      <c r="E89" s="7"/>
      <c r="F89" s="12"/>
      <c r="G89" s="12"/>
    </row>
    <row r="90" spans="4:7">
      <c r="D90" s="7"/>
      <c r="E90" s="7"/>
      <c r="F90" s="12"/>
      <c r="G90" s="12"/>
    </row>
    <row r="91" spans="4:7">
      <c r="D91" s="7"/>
      <c r="E91" s="7"/>
      <c r="F91" s="12"/>
      <c r="G91" s="12"/>
    </row>
    <row r="92" spans="4:7">
      <c r="D92" s="7"/>
      <c r="E92" s="7"/>
      <c r="F92" s="12"/>
      <c r="G92" s="12"/>
    </row>
    <row r="93" spans="4:7">
      <c r="D93" s="7"/>
      <c r="E93" s="7"/>
      <c r="F93" s="12"/>
      <c r="G93" s="12"/>
    </row>
    <row r="94" spans="4:7">
      <c r="D94" s="7"/>
      <c r="E94" s="7"/>
      <c r="F94" s="12"/>
      <c r="G94" s="12"/>
    </row>
    <row r="95" spans="4:7">
      <c r="D95" s="7"/>
      <c r="E95" s="7"/>
      <c r="F95" s="12"/>
      <c r="G95" s="12"/>
    </row>
    <row r="96" spans="4:7">
      <c r="D96" s="7"/>
      <c r="E96" s="7"/>
      <c r="F96" s="12"/>
      <c r="G96" s="12"/>
    </row>
    <row r="97" spans="4:7">
      <c r="D97" s="7"/>
      <c r="E97" s="7"/>
      <c r="F97" s="12"/>
      <c r="G97" s="12"/>
    </row>
    <row r="98" spans="4:7">
      <c r="D98" s="7"/>
      <c r="E98" s="7"/>
      <c r="F98" s="12"/>
      <c r="G98" s="12"/>
    </row>
    <row r="99" spans="4:7">
      <c r="D99" s="7"/>
      <c r="E99" s="7"/>
      <c r="F99" s="12"/>
      <c r="G99" s="12"/>
    </row>
    <row r="100" spans="4:7">
      <c r="D100" s="7"/>
      <c r="E100" s="7"/>
      <c r="F100" s="12"/>
      <c r="G100" s="12"/>
    </row>
    <row r="101" spans="4:7">
      <c r="D101" s="7"/>
      <c r="E101" s="7"/>
      <c r="F101" s="12"/>
      <c r="G101" s="12"/>
    </row>
    <row r="102" spans="4:7">
      <c r="D102" s="7"/>
      <c r="E102" s="7"/>
      <c r="F102" s="12"/>
      <c r="G102" s="12"/>
    </row>
    <row r="103" spans="4:7">
      <c r="D103" s="7"/>
      <c r="E103" s="7"/>
      <c r="F103" s="12"/>
      <c r="G103" s="12"/>
    </row>
    <row r="104" spans="4:7">
      <c r="D104" s="7"/>
      <c r="E104" s="7"/>
      <c r="F104" s="12"/>
      <c r="G104" s="12"/>
    </row>
    <row r="105" spans="4:7">
      <c r="D105" s="7"/>
      <c r="E105" s="7"/>
      <c r="F105" s="12"/>
      <c r="G105" s="12"/>
    </row>
    <row r="106" spans="4:7">
      <c r="D106" s="7"/>
      <c r="E106" s="7"/>
      <c r="F106" s="12"/>
      <c r="G106" s="12"/>
    </row>
    <row r="107" spans="4:7">
      <c r="D107" s="7"/>
      <c r="E107" s="7"/>
      <c r="F107" s="12"/>
      <c r="G107" s="12"/>
    </row>
    <row r="108" spans="4:7">
      <c r="D108" s="7"/>
      <c r="E108" s="7"/>
      <c r="F108" s="12"/>
      <c r="G108" s="12"/>
    </row>
    <row r="109" spans="4:7">
      <c r="D109" s="7"/>
      <c r="E109" s="7"/>
      <c r="F109" s="12"/>
      <c r="G109" s="12"/>
    </row>
    <row r="110" spans="4:7">
      <c r="D110" s="7"/>
      <c r="E110" s="7"/>
      <c r="F110" s="12"/>
      <c r="G110" s="12"/>
    </row>
    <row r="111" spans="4:7">
      <c r="D111" s="10"/>
      <c r="E111" s="10"/>
      <c r="F111" s="12"/>
      <c r="G111" s="12"/>
    </row>
    <row r="112" spans="4:7">
      <c r="D112" s="10"/>
      <c r="E112" s="10"/>
      <c r="F112" s="12"/>
      <c r="G112" s="12"/>
    </row>
    <row r="113" spans="4:7">
      <c r="D113" s="7"/>
      <c r="E113" s="7"/>
      <c r="F113" s="12"/>
      <c r="G113" s="12"/>
    </row>
    <row r="114" spans="4:7">
      <c r="D114" s="7"/>
      <c r="E114" s="7"/>
      <c r="F114" s="12"/>
      <c r="G114" s="12"/>
    </row>
    <row r="115" spans="4:7">
      <c r="D115" s="7"/>
      <c r="E115" s="7"/>
      <c r="F115" s="12"/>
      <c r="G115" s="12"/>
    </row>
    <row r="116" spans="4:7">
      <c r="D116" s="7"/>
      <c r="E116" s="7"/>
      <c r="F116" s="12"/>
      <c r="G116" s="12"/>
    </row>
    <row r="117" spans="4:7">
      <c r="D117" s="7"/>
      <c r="E117" s="7"/>
      <c r="F117" s="12"/>
      <c r="G117" s="12"/>
    </row>
    <row r="118" spans="4:7">
      <c r="D118" s="7"/>
      <c r="E118" s="7"/>
      <c r="F118" s="12"/>
      <c r="G118" s="12"/>
    </row>
    <row r="119" spans="4:7">
      <c r="D119" s="7"/>
      <c r="E119" s="7"/>
      <c r="F119" s="12"/>
      <c r="G119" s="12"/>
    </row>
    <row r="120" spans="4:7">
      <c r="D120" s="7"/>
      <c r="E120" s="7"/>
      <c r="F120" s="12"/>
      <c r="G120" s="12"/>
    </row>
    <row r="121" spans="4:7">
      <c r="D121" s="7"/>
      <c r="E121" s="7"/>
      <c r="F121" s="12"/>
      <c r="G121" s="12"/>
    </row>
    <row r="122" spans="4:7">
      <c r="D122" s="7"/>
      <c r="E122" s="7"/>
      <c r="F122" s="12"/>
      <c r="G122" s="12"/>
    </row>
    <row r="123" spans="4:7">
      <c r="D123" s="7"/>
      <c r="E123" s="7"/>
      <c r="F123" s="12"/>
      <c r="G123" s="12"/>
    </row>
    <row r="124" spans="4:7">
      <c r="D124" s="7"/>
      <c r="E124" s="7"/>
      <c r="F124" s="12"/>
      <c r="G124" s="12"/>
    </row>
    <row r="125" spans="4:7">
      <c r="D125" s="7"/>
      <c r="E125" s="7"/>
      <c r="F125" s="12"/>
      <c r="G125" s="12"/>
    </row>
    <row r="126" spans="4:7">
      <c r="D126" s="7"/>
      <c r="E126" s="7"/>
      <c r="F126" s="12"/>
      <c r="G126" s="12"/>
    </row>
  </sheetData>
  <phoneticPr fontId="6" type="noConversion"/>
  <pageMargins left="0.75" right="0.75" top="1" bottom="1" header="0.5" footer="0.5"/>
  <pageSetup orientation="portrait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20484" r:id="rId4" name="cmdStart">
          <controlPr defaultSize="0" autoLine="0" r:id="rId5">
            <anchor moveWithCells="1" sizeWithCells="1">
              <from>
                <xdr:col>0</xdr:col>
                <xdr:colOff>114300</xdr:colOff>
                <xdr:row>0</xdr:row>
                <xdr:rowOff>38100</xdr:rowOff>
              </from>
              <to>
                <xdr:col>0</xdr:col>
                <xdr:colOff>480060</xdr:colOff>
                <xdr:row>1</xdr:row>
                <xdr:rowOff>114300</xdr:rowOff>
              </to>
            </anchor>
          </controlPr>
        </control>
      </mc:Choice>
      <mc:Fallback>
        <control shapeId="20484" r:id="rId4" name="cmdStart"/>
      </mc:Fallback>
    </mc:AlternateContent>
    <mc:AlternateContent xmlns:mc="http://schemas.openxmlformats.org/markup-compatibility/2006">
      <mc:Choice Requires="x14">
        <control shapeId="20481" r:id="rId6" name="Rvx1">
          <controlPr locked="0" defaultSize="0" autoLine="0" r:id="rId7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274320</xdr:colOff>
                <xdr:row>1</xdr:row>
                <xdr:rowOff>114300</xdr:rowOff>
              </to>
            </anchor>
          </controlPr>
        </control>
      </mc:Choice>
      <mc:Fallback>
        <control shapeId="20481" r:id="rId6" name="Rvx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N48"/>
  <sheetViews>
    <sheetView tabSelected="1" workbookViewId="0">
      <selection activeCell="E25" sqref="E25"/>
    </sheetView>
  </sheetViews>
  <sheetFormatPr defaultColWidth="9.109375" defaultRowHeight="17.399999999999999"/>
  <cols>
    <col min="1" max="1" width="21" style="18" customWidth="1"/>
    <col min="2" max="2" width="9.5546875" style="24" customWidth="1"/>
    <col min="3" max="3" width="10" style="24" customWidth="1"/>
    <col min="4" max="4" width="9.6640625" style="24" customWidth="1"/>
    <col min="5" max="5" width="5.88671875" style="24" customWidth="1"/>
    <col min="6" max="6" width="14.109375" style="24" customWidth="1"/>
    <col min="7" max="7" width="0.88671875" style="24" customWidth="1"/>
    <col min="8" max="9" width="10.33203125" style="24" customWidth="1"/>
    <col min="10" max="14" width="9.109375" style="24"/>
    <col min="15" max="16384" width="9.109375" style="18"/>
  </cols>
  <sheetData>
    <row r="1" spans="1:12" ht="18.75" customHeight="1">
      <c r="A1" s="31" t="s">
        <v>50</v>
      </c>
      <c r="B1" s="32" t="s">
        <v>22</v>
      </c>
      <c r="C1" s="32" t="s">
        <v>23</v>
      </c>
      <c r="D1" s="33" t="s">
        <v>51</v>
      </c>
      <c r="E1" s="33"/>
      <c r="F1" s="31" t="s">
        <v>15</v>
      </c>
      <c r="G1" s="31"/>
      <c r="H1" s="32" t="s">
        <v>22</v>
      </c>
      <c r="I1" s="32" t="s">
        <v>23</v>
      </c>
      <c r="J1" s="33" t="s">
        <v>51</v>
      </c>
      <c r="K1" s="33"/>
      <c r="L1" s="33"/>
    </row>
    <row r="2" spans="1:12">
      <c r="A2" s="16" t="s">
        <v>52</v>
      </c>
      <c r="B2" s="20">
        <f>EOL!D28</f>
        <v>4.1399999999999997</v>
      </c>
      <c r="C2" s="20">
        <f>EOL!E28</f>
        <v>4.1449999999999996</v>
      </c>
      <c r="D2" s="20"/>
      <c r="E2" s="30"/>
      <c r="F2" s="16" t="s">
        <v>52</v>
      </c>
      <c r="G2" s="16"/>
      <c r="H2" s="20">
        <f>IF($I$11=1,EOL!D43,EOL!D44)</f>
        <v>4.1349999999999998</v>
      </c>
      <c r="I2" s="20">
        <f>IF($I$11=1,EOL!E43,EOL!E44)</f>
        <v>4.1449999999999996</v>
      </c>
      <c r="J2" s="20"/>
      <c r="K2" s="30"/>
      <c r="L2" s="30"/>
    </row>
    <row r="3" spans="1:12">
      <c r="A3" s="34" t="s">
        <v>40</v>
      </c>
      <c r="B3" s="20">
        <f>EOL!D20</f>
        <v>12.3</v>
      </c>
      <c r="C3" s="20">
        <f>EOL!E20</f>
        <v>12.45</v>
      </c>
      <c r="D3" s="20">
        <f>(SUM(B3:C3)-SUM($B$2:$C$2))/2</f>
        <v>8.2324999999999999</v>
      </c>
      <c r="E3" s="30"/>
      <c r="F3" s="16" t="s">
        <v>38</v>
      </c>
      <c r="G3" s="16"/>
      <c r="H3" s="20">
        <f>IF($I$11=1,EOL!D29,EOL!D30)</f>
        <v>12.25</v>
      </c>
      <c r="I3" s="20">
        <f>IF($I$11=1,EOL!E29,EOL!E30)</f>
        <v>12.85</v>
      </c>
      <c r="J3" s="20">
        <f>(SUM(H3:I3)-SUM($H$2:$I$2))/2</f>
        <v>8.41</v>
      </c>
      <c r="K3" s="30"/>
      <c r="L3" s="30"/>
    </row>
    <row r="4" spans="1:12">
      <c r="A4" s="16" t="s">
        <v>8</v>
      </c>
      <c r="B4" s="20">
        <f>EOL!D19</f>
        <v>12.3</v>
      </c>
      <c r="C4" s="20">
        <f>EOL!E19</f>
        <v>12.45</v>
      </c>
      <c r="D4" s="20">
        <f t="shared" ref="D4:D11" si="0">(SUM(B4:C4)-SUM($B$2:$C$2))/2</f>
        <v>8.2324999999999999</v>
      </c>
      <c r="E4" s="30"/>
      <c r="F4" s="16" t="s">
        <v>39</v>
      </c>
      <c r="G4" s="16"/>
      <c r="H4" s="20">
        <f>IF($I$11=1,EOL!D31,EOL!D32)</f>
        <v>7.85</v>
      </c>
      <c r="I4" s="20">
        <f>IF($I$11=1,EOL!E31,EOL!E32)</f>
        <v>8.5500000000000007</v>
      </c>
      <c r="J4" s="20">
        <f t="shared" ref="J4:J9" si="1">(SUM(H4:I4)-SUM($H$2:$I$2))/2</f>
        <v>4.0599999999999996</v>
      </c>
      <c r="K4" s="30"/>
      <c r="L4" s="30"/>
    </row>
    <row r="5" spans="1:12">
      <c r="A5" s="16" t="s">
        <v>7</v>
      </c>
      <c r="B5" s="20">
        <f>EOL!D17</f>
        <v>7.8</v>
      </c>
      <c r="C5" s="20">
        <f>EOL!E17</f>
        <v>7.9</v>
      </c>
      <c r="D5" s="20">
        <f t="shared" si="0"/>
        <v>3.7074999999999996</v>
      </c>
      <c r="E5" s="30"/>
      <c r="F5" s="16" t="s">
        <v>16</v>
      </c>
      <c r="G5" s="16"/>
      <c r="H5" s="20">
        <f>IF($I$11=1,EOL!D33,EOL!D34)</f>
        <v>4.9000000000000004</v>
      </c>
      <c r="I5" s="20">
        <f>IF($I$11=1,EOL!E33,EOL!E34)</f>
        <v>5.4</v>
      </c>
      <c r="J5" s="20">
        <f t="shared" si="1"/>
        <v>1.0100000000000007</v>
      </c>
      <c r="K5" s="30"/>
      <c r="L5" s="30"/>
    </row>
    <row r="6" spans="1:12">
      <c r="A6" s="16" t="s">
        <v>9</v>
      </c>
      <c r="B6" s="20">
        <f>EOL!D16</f>
        <v>7.6</v>
      </c>
      <c r="C6" s="20">
        <f>EOL!E16</f>
        <v>7.8</v>
      </c>
      <c r="D6" s="20">
        <f t="shared" si="0"/>
        <v>3.5574999999999992</v>
      </c>
      <c r="E6" s="30"/>
      <c r="F6" s="16" t="s">
        <v>17</v>
      </c>
      <c r="G6" s="16"/>
      <c r="H6" s="20">
        <f>IF($I$11=1,EOL!D35,EOL!D36)</f>
        <v>3.49</v>
      </c>
      <c r="I6" s="20">
        <f>IF($I$11=1,EOL!E35,EOL!E36)</f>
        <v>3.55</v>
      </c>
      <c r="J6" s="20">
        <f t="shared" si="1"/>
        <v>-0.61999999999999966</v>
      </c>
      <c r="K6" s="30"/>
      <c r="L6" s="30"/>
    </row>
    <row r="7" spans="1:12">
      <c r="A7" s="16" t="s">
        <v>10</v>
      </c>
      <c r="B7" s="20">
        <f>EOL!D18</f>
        <v>4.7</v>
      </c>
      <c r="C7" s="20">
        <f>EOL!E18</f>
        <v>4.9000000000000004</v>
      </c>
      <c r="D7" s="20">
        <f t="shared" si="0"/>
        <v>0.65750000000000064</v>
      </c>
      <c r="E7" s="30"/>
      <c r="F7" s="16" t="s">
        <v>18</v>
      </c>
      <c r="G7" s="16"/>
      <c r="H7" s="20">
        <f>IF($I$11=1,EOL!D37,EOL!D38)</f>
        <v>0</v>
      </c>
      <c r="I7" s="20">
        <f>IF($I$11=1,EOL!E37,EOL!E38)</f>
        <v>0</v>
      </c>
      <c r="J7" s="20">
        <f t="shared" si="1"/>
        <v>-4.1399999999999997</v>
      </c>
      <c r="K7" s="30"/>
      <c r="L7" s="30"/>
    </row>
    <row r="8" spans="1:12">
      <c r="A8" s="16" t="s">
        <v>12</v>
      </c>
      <c r="B8" s="20">
        <f>EOL!D25</f>
        <v>3.43</v>
      </c>
      <c r="C8" s="20">
        <f>EOL!E25</f>
        <v>3.45</v>
      </c>
      <c r="D8" s="20">
        <f t="shared" si="0"/>
        <v>-0.70249999999999968</v>
      </c>
      <c r="E8" s="30"/>
      <c r="F8" s="16" t="s">
        <v>13</v>
      </c>
      <c r="G8" s="16"/>
      <c r="H8" s="20">
        <f>IF($I$11=1,EOL!D39,EOL!D40)</f>
        <v>3.42</v>
      </c>
      <c r="I8" s="20">
        <f>IF($I$11=1,EOL!E39,EOL!E40)</f>
        <v>3.5</v>
      </c>
      <c r="J8" s="20">
        <f t="shared" si="1"/>
        <v>-0.67999999999999972</v>
      </c>
      <c r="K8" s="30"/>
      <c r="L8" s="30"/>
    </row>
    <row r="9" spans="1:12">
      <c r="A9" s="16" t="s">
        <v>13</v>
      </c>
      <c r="B9" s="20">
        <f>EOL!D24</f>
        <v>3.6949999999999998</v>
      </c>
      <c r="C9" s="20">
        <f>EOL!E24</f>
        <v>3.7349999999999999</v>
      </c>
      <c r="D9" s="20">
        <f t="shared" si="0"/>
        <v>-0.42750000000000021</v>
      </c>
      <c r="E9" s="30"/>
      <c r="F9" s="16" t="s">
        <v>19</v>
      </c>
      <c r="G9" s="16"/>
      <c r="H9" s="20">
        <f>IF($I$11=1,EOL!D41,EOL!D42)</f>
        <v>4.0199999999999996</v>
      </c>
      <c r="I9" s="20">
        <f>IF($I$11=1,EOL!E41,EOL!E42)</f>
        <v>4.07</v>
      </c>
      <c r="J9" s="20">
        <f t="shared" si="1"/>
        <v>-9.4999999999999751E-2</v>
      </c>
      <c r="K9" s="30"/>
      <c r="L9" s="30"/>
    </row>
    <row r="10" spans="1:12">
      <c r="A10" s="16" t="s">
        <v>11</v>
      </c>
      <c r="B10" s="20">
        <f>EOL!D21</f>
        <v>3.6</v>
      </c>
      <c r="C10" s="20">
        <f>EOL!E21</f>
        <v>3.65</v>
      </c>
      <c r="D10" s="20">
        <f t="shared" si="0"/>
        <v>-0.51750000000000007</v>
      </c>
      <c r="E10" s="30"/>
      <c r="F10" s="16"/>
      <c r="G10" s="16"/>
      <c r="H10" s="30"/>
      <c r="I10" s="30"/>
      <c r="J10" s="30"/>
      <c r="K10" s="30"/>
      <c r="L10" s="30"/>
    </row>
    <row r="11" spans="1:12">
      <c r="A11" s="16" t="s">
        <v>14</v>
      </c>
      <c r="B11" s="20">
        <f>EOL!D23</f>
        <v>4.05</v>
      </c>
      <c r="C11" s="20">
        <f>EOL!E23</f>
        <v>4.0999999999999996</v>
      </c>
      <c r="D11" s="20">
        <f t="shared" si="0"/>
        <v>-6.7500000000000782E-2</v>
      </c>
      <c r="E11" s="30"/>
      <c r="F11" s="16"/>
      <c r="G11" s="16"/>
      <c r="H11" s="30"/>
      <c r="I11" s="38">
        <v>1</v>
      </c>
      <c r="J11" s="39" t="str">
        <f>IF(I11=1,"GD 1","GD 2")</f>
        <v>GD 1</v>
      </c>
      <c r="K11" s="30"/>
      <c r="L11" s="30"/>
    </row>
    <row r="12" spans="1:12" ht="6.75" customHeight="1">
      <c r="A12" s="35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</row>
    <row r="13" spans="1:12" ht="6.75" customHeight="1">
      <c r="A13" s="62"/>
      <c r="B13" s="47"/>
      <c r="C13" s="48"/>
      <c r="D13" s="47"/>
      <c r="E13" s="47"/>
      <c r="F13" s="48"/>
      <c r="G13" s="46"/>
      <c r="H13" s="47"/>
      <c r="I13" s="48"/>
      <c r="J13" s="36"/>
      <c r="K13" s="36"/>
      <c r="L13" s="36"/>
    </row>
    <row r="14" spans="1:12" ht="18.75" customHeight="1">
      <c r="A14" s="49" t="s">
        <v>6</v>
      </c>
      <c r="B14" s="54" t="s">
        <v>22</v>
      </c>
      <c r="C14" s="51" t="s">
        <v>23</v>
      </c>
      <c r="D14" s="61"/>
      <c r="E14" s="50" t="s">
        <v>85</v>
      </c>
      <c r="F14" s="51" t="s">
        <v>86</v>
      </c>
      <c r="G14" s="55"/>
      <c r="H14" s="50" t="s">
        <v>87</v>
      </c>
      <c r="I14" s="51" t="s">
        <v>88</v>
      </c>
      <c r="J14" s="19"/>
      <c r="K14" s="17"/>
      <c r="L14" s="17"/>
    </row>
    <row r="15" spans="1:12">
      <c r="A15" s="63" t="s">
        <v>41</v>
      </c>
      <c r="B15" s="20">
        <f>EOL!D3+EOL!D8</f>
        <v>12.04</v>
      </c>
      <c r="C15" s="64">
        <f>EOL!E3+EOL!E8</f>
        <v>12.25</v>
      </c>
      <c r="D15" s="30"/>
      <c r="E15" s="44" t="s">
        <v>61</v>
      </c>
      <c r="F15" s="52">
        <f>(AVERAGE(B15:C15)-1)*14+50</f>
        <v>206.03</v>
      </c>
      <c r="G15" s="56"/>
      <c r="H15" s="45" t="s">
        <v>89</v>
      </c>
      <c r="I15" s="57">
        <f>AVERAGE(EOL!D3:E3)</f>
        <v>4.1950000000000003</v>
      </c>
      <c r="J15" s="19"/>
      <c r="K15" s="17"/>
      <c r="L15" s="17"/>
    </row>
    <row r="16" spans="1:12">
      <c r="A16" s="63" t="s">
        <v>62</v>
      </c>
      <c r="B16" s="20">
        <f>EOL!D4+EOL!D9</f>
        <v>11.91</v>
      </c>
      <c r="C16" s="64">
        <f>EOL!E4+EOL!E9</f>
        <v>12.12</v>
      </c>
      <c r="D16" s="30"/>
      <c r="E16" s="44" t="s">
        <v>4</v>
      </c>
      <c r="F16" s="52">
        <f>(AVERAGE(B16:C16)-1)*14+50</f>
        <v>204.21</v>
      </c>
      <c r="G16" s="56"/>
      <c r="H16" s="45" t="s">
        <v>90</v>
      </c>
      <c r="I16" s="57">
        <f>AVERAGE(EOL!D4:E4)</f>
        <v>4.2649999999999997</v>
      </c>
      <c r="J16" s="19"/>
      <c r="K16" s="17"/>
      <c r="L16" s="17"/>
    </row>
    <row r="17" spans="1:14">
      <c r="A17" s="63" t="s">
        <v>63</v>
      </c>
      <c r="B17" s="20">
        <f>EOL!D5+EOL!D10</f>
        <v>12.04</v>
      </c>
      <c r="C17" s="64">
        <f>EOL!E5+EOL!E10</f>
        <v>12.25</v>
      </c>
      <c r="D17" s="30"/>
      <c r="E17" s="44" t="s">
        <v>5</v>
      </c>
      <c r="F17" s="52">
        <f>(AVERAGE(B17:C17)-1)*14+50</f>
        <v>206.03</v>
      </c>
      <c r="G17" s="56"/>
      <c r="H17" s="45" t="s">
        <v>91</v>
      </c>
      <c r="I17" s="57">
        <f>AVERAGE(EOL!D5:E5)</f>
        <v>4.3449999999999998</v>
      </c>
      <c r="J17" s="19"/>
      <c r="K17" s="17"/>
      <c r="L17" s="17"/>
    </row>
    <row r="18" spans="1:14">
      <c r="A18" s="63" t="s">
        <v>1</v>
      </c>
      <c r="B18" s="20">
        <f>EOL!D7+B22</f>
        <v>9.423388839887366</v>
      </c>
      <c r="C18" s="64">
        <f>EOL!E7+C22</f>
        <v>9.7333888398873647</v>
      </c>
      <c r="D18" s="30"/>
      <c r="E18" s="44" t="s">
        <v>2</v>
      </c>
      <c r="F18" s="52">
        <f>(AVERAGE(B18:C18)-1)*14+50</f>
        <v>170.09744375842311</v>
      </c>
      <c r="G18" s="56"/>
      <c r="H18" s="45" t="s">
        <v>42</v>
      </c>
      <c r="I18" s="57">
        <f>AVERAGE(EOL!D6:E6)</f>
        <v>4.3149999999999995</v>
      </c>
      <c r="J18" s="19"/>
      <c r="K18" s="17"/>
      <c r="L18" s="17"/>
    </row>
    <row r="19" spans="1:14">
      <c r="A19" s="63" t="s">
        <v>42</v>
      </c>
      <c r="B19" s="30">
        <f>SUMPRODUCT($B33:$B37,$C33:$C37,D33:D37)/SUMPRODUCT($B33:$B37,$C33:$C37)</f>
        <v>7.1137669945268653</v>
      </c>
      <c r="C19" s="57">
        <f>SUMPRODUCT($B33:$B37,$C33:$C37,E33:E37)/SUMPRODUCT($B33:$B37,$C33:$C37)</f>
        <v>7.3137669945268664</v>
      </c>
      <c r="D19" s="60"/>
      <c r="E19" s="60"/>
      <c r="F19" s="59"/>
      <c r="G19" s="53"/>
      <c r="H19" s="58" t="s">
        <v>44</v>
      </c>
      <c r="I19" s="59">
        <f>AVERAGE(EOL!D7:E7)</f>
        <v>4.6899999999999995</v>
      </c>
      <c r="J19" s="19"/>
      <c r="K19" s="17"/>
      <c r="L19" s="17"/>
    </row>
    <row r="20" spans="1:14">
      <c r="A20" s="63" t="s">
        <v>43</v>
      </c>
      <c r="B20" s="30">
        <f>SUMPRODUCT($B34:$B36,$C34:$C36,D34:D36)/SUMPRODUCT($B34:$B36,$C34:$C36)</f>
        <v>7.3425011785787113</v>
      </c>
      <c r="C20" s="57">
        <f>SUMPRODUCT($B34:$B36,$C34:$C36,E34:E36)/SUMPRODUCT($B34:$B36,$C34:$C36)</f>
        <v>7.5425011785787115</v>
      </c>
      <c r="D20" s="30"/>
      <c r="E20" s="30"/>
      <c r="F20" s="30"/>
      <c r="G20" s="30"/>
      <c r="H20" s="30"/>
      <c r="I20" s="34"/>
      <c r="J20" s="19"/>
      <c r="K20" s="17"/>
      <c r="L20" s="17"/>
    </row>
    <row r="21" spans="1:14">
      <c r="A21" s="63" t="s">
        <v>45</v>
      </c>
      <c r="B21" s="30">
        <f>SUMPRODUCT($B37:$B39,$C37:$C39,D37:D39)/SUMPRODUCT($B37:$B39,$C37:$C39)</f>
        <v>5.5346709132862006</v>
      </c>
      <c r="C21" s="57">
        <f>SUMPRODUCT($B37:$B39,$C37:$C39,E37:E39)/SUMPRODUCT($B37:$B39,$C37:$C39)</f>
        <v>5.8008025479717205</v>
      </c>
      <c r="D21" s="36"/>
      <c r="E21" s="37"/>
      <c r="F21" s="36"/>
      <c r="G21" s="36"/>
      <c r="H21" s="36"/>
      <c r="I21" s="34"/>
      <c r="J21" s="17"/>
      <c r="K21" s="17"/>
      <c r="L21" s="17"/>
    </row>
    <row r="22" spans="1:14">
      <c r="A22" s="65" t="s">
        <v>44</v>
      </c>
      <c r="B22" s="60">
        <f>SUMPRODUCT($B38:$B42,$C38:$C42,D38:D42)/SUMPRODUCT($B38:$B42,$C38:$C42)</f>
        <v>4.7383888398873655</v>
      </c>
      <c r="C22" s="59">
        <f>SUMPRODUCT($B38:$B42,$C38:$C42,E38:E42)/SUMPRODUCT($B38:$B42,$C38:$C42)</f>
        <v>5.0383888398873653</v>
      </c>
      <c r="D22" s="30"/>
      <c r="E22" s="30"/>
      <c r="F22" s="30"/>
      <c r="G22" s="30"/>
      <c r="H22" s="30"/>
      <c r="I22" s="19"/>
      <c r="J22" s="19"/>
      <c r="K22" s="17"/>
      <c r="L22" s="17"/>
    </row>
    <row r="23" spans="1:14">
      <c r="A23" s="34"/>
      <c r="B23" s="30"/>
      <c r="C23" s="30"/>
      <c r="D23" s="30"/>
      <c r="E23" s="30"/>
      <c r="F23" s="30"/>
      <c r="G23" s="30"/>
      <c r="H23" s="30"/>
      <c r="I23" s="19"/>
      <c r="J23" s="19"/>
      <c r="K23" s="17"/>
      <c r="L23" s="17"/>
    </row>
    <row r="24" spans="1:14">
      <c r="A24" s="34"/>
      <c r="B24" s="30"/>
      <c r="C24" s="30"/>
      <c r="D24" s="30"/>
      <c r="E24" s="30"/>
      <c r="F24" s="30"/>
      <c r="G24" s="30"/>
      <c r="H24" s="30"/>
      <c r="I24" s="19"/>
      <c r="J24" s="19"/>
      <c r="K24" s="17"/>
      <c r="L24" s="17"/>
    </row>
    <row r="25" spans="1:14">
      <c r="A25" s="34"/>
      <c r="B25" s="30"/>
      <c r="C25" s="30"/>
      <c r="D25" s="30"/>
      <c r="E25" s="30"/>
      <c r="F25" s="30"/>
      <c r="G25" s="30"/>
      <c r="H25" s="30"/>
      <c r="I25" s="19"/>
      <c r="J25" s="19"/>
      <c r="K25" s="17"/>
      <c r="L25" s="17"/>
    </row>
    <row r="26" spans="1:14">
      <c r="A26" s="34"/>
      <c r="B26" s="30"/>
      <c r="C26" s="30"/>
      <c r="D26" s="30"/>
      <c r="E26" s="30"/>
      <c r="F26" s="30"/>
      <c r="G26" s="30"/>
      <c r="H26" s="30"/>
      <c r="I26" s="19"/>
      <c r="J26" s="19"/>
      <c r="K26" s="17"/>
      <c r="L26" s="17"/>
    </row>
    <row r="27" spans="1:14">
      <c r="A27" s="34"/>
      <c r="B27" s="30"/>
      <c r="C27" s="30"/>
      <c r="D27" s="30"/>
      <c r="E27" s="30"/>
      <c r="F27" s="30"/>
      <c r="G27" s="30"/>
      <c r="H27" s="30"/>
      <c r="I27" s="19"/>
      <c r="J27" s="19"/>
      <c r="K27" s="17"/>
      <c r="L27" s="17"/>
    </row>
    <row r="28" spans="1:14">
      <c r="A28" s="34"/>
      <c r="B28" s="30"/>
      <c r="C28" s="30"/>
      <c r="D28" s="30"/>
      <c r="E28" s="30"/>
      <c r="F28" s="30"/>
      <c r="G28" s="30"/>
      <c r="H28" s="30"/>
      <c r="I28" s="19"/>
      <c r="J28" s="19"/>
      <c r="K28" s="17"/>
      <c r="L28" s="17"/>
    </row>
    <row r="29" spans="1:14">
      <c r="A29" s="34"/>
      <c r="B29" s="30"/>
      <c r="C29" s="30"/>
      <c r="D29" s="30"/>
      <c r="E29" s="30"/>
      <c r="F29" s="30"/>
      <c r="G29" s="30"/>
      <c r="H29" s="30"/>
      <c r="I29" s="19"/>
      <c r="J29" s="19"/>
      <c r="K29" s="17"/>
      <c r="L29" s="17"/>
    </row>
    <row r="30" spans="1:14">
      <c r="A30" s="34"/>
      <c r="B30" s="30"/>
      <c r="C30" s="30"/>
      <c r="D30" s="30"/>
      <c r="E30" s="30"/>
      <c r="F30" s="30"/>
      <c r="G30" s="30"/>
      <c r="H30" s="30"/>
      <c r="I30" s="19"/>
      <c r="J30" s="19"/>
      <c r="K30" s="17"/>
      <c r="L30" s="17"/>
    </row>
    <row r="31" spans="1:14">
      <c r="A31" s="22"/>
      <c r="B31" s="17"/>
      <c r="C31" s="17"/>
      <c r="D31" s="36"/>
      <c r="E31" s="36"/>
      <c r="F31" s="36"/>
      <c r="G31" s="36"/>
      <c r="H31" s="36"/>
      <c r="I31" s="17"/>
      <c r="J31" s="17"/>
      <c r="K31" s="17"/>
      <c r="L31" s="17"/>
    </row>
    <row r="32" spans="1:14" s="43" customFormat="1" ht="29.25" customHeight="1">
      <c r="A32" s="40"/>
      <c r="B32" s="41" t="s">
        <v>46</v>
      </c>
      <c r="C32" s="41" t="s">
        <v>47</v>
      </c>
      <c r="D32" s="41" t="s">
        <v>48</v>
      </c>
      <c r="E32" s="41" t="s">
        <v>49</v>
      </c>
      <c r="F32" s="41"/>
      <c r="G32" s="41"/>
      <c r="H32" s="41"/>
      <c r="I32" s="42"/>
      <c r="J32" s="42"/>
      <c r="K32" s="42"/>
      <c r="L32" s="42"/>
      <c r="M32" s="42"/>
      <c r="N32" s="42"/>
    </row>
    <row r="33" spans="1:8" ht="14.25" customHeight="1">
      <c r="A33" s="25">
        <v>37043</v>
      </c>
      <c r="B33" s="26">
        <f>A34-A33</f>
        <v>30</v>
      </c>
      <c r="C33" s="23">
        <v>0.99516270981852295</v>
      </c>
      <c r="D33" s="27">
        <f>EOL!D8</f>
        <v>7.85</v>
      </c>
      <c r="E33" s="27">
        <f>EOL!E8</f>
        <v>8.0500000000000007</v>
      </c>
      <c r="F33" s="27"/>
      <c r="G33" s="27"/>
      <c r="H33" s="27"/>
    </row>
    <row r="34" spans="1:8" ht="14.25" customHeight="1">
      <c r="A34" s="28">
        <f>DATE(YEAR(A33),MONTH(A33)+1,1)</f>
        <v>37073</v>
      </c>
      <c r="B34" s="26">
        <f t="shared" ref="B34:B47" si="2">A35-A34</f>
        <v>31</v>
      </c>
      <c r="C34" s="23">
        <v>0.98953607054289405</v>
      </c>
      <c r="D34" s="27">
        <f>EOL!D9</f>
        <v>7.65</v>
      </c>
      <c r="E34" s="27">
        <f>EOL!E9</f>
        <v>7.85</v>
      </c>
      <c r="F34" s="27"/>
      <c r="G34" s="27"/>
      <c r="H34" s="27"/>
    </row>
    <row r="35" spans="1:8" ht="14.25" customHeight="1">
      <c r="A35" s="28">
        <f t="shared" ref="A35:A48" si="3">DATE(YEAR(A34),MONTH(A34)+1,1)</f>
        <v>37104</v>
      </c>
      <c r="B35" s="26">
        <f t="shared" si="2"/>
        <v>31</v>
      </c>
      <c r="C35" s="23">
        <v>0.98459036911906195</v>
      </c>
      <c r="D35" s="27">
        <f>EOL!D10</f>
        <v>7.7</v>
      </c>
      <c r="E35" s="27">
        <f>EOL!E10</f>
        <v>7.9</v>
      </c>
      <c r="F35" s="27"/>
      <c r="G35" s="27"/>
      <c r="H35" s="27"/>
    </row>
    <row r="36" spans="1:8" ht="14.25" customHeight="1">
      <c r="A36" s="28">
        <f t="shared" si="3"/>
        <v>37135</v>
      </c>
      <c r="B36" s="26">
        <f t="shared" si="2"/>
        <v>30</v>
      </c>
      <c r="C36" s="23">
        <v>0.97927165377545899</v>
      </c>
      <c r="D36" s="27">
        <f>EOL!D11</f>
        <v>6.65</v>
      </c>
      <c r="E36" s="27">
        <f>EOL!E11</f>
        <v>6.85</v>
      </c>
      <c r="F36" s="27"/>
      <c r="G36" s="27"/>
      <c r="H36" s="27"/>
    </row>
    <row r="37" spans="1:8" ht="14.25" customHeight="1">
      <c r="A37" s="28">
        <f t="shared" si="3"/>
        <v>37165</v>
      </c>
      <c r="B37" s="26">
        <f t="shared" si="2"/>
        <v>31</v>
      </c>
      <c r="C37" s="23">
        <v>0.97424440865691497</v>
      </c>
      <c r="D37" s="27">
        <f>EOL!D12</f>
        <v>5.7</v>
      </c>
      <c r="E37" s="27">
        <f>EOL!E12</f>
        <v>5.9</v>
      </c>
      <c r="F37" s="23"/>
      <c r="G37" s="23"/>
      <c r="H37" s="23"/>
    </row>
    <row r="38" spans="1:8" ht="14.25" customHeight="1">
      <c r="A38" s="28">
        <f t="shared" si="3"/>
        <v>37196</v>
      </c>
      <c r="B38" s="26">
        <f t="shared" si="2"/>
        <v>30</v>
      </c>
      <c r="C38" s="23">
        <v>0.96918988330704403</v>
      </c>
      <c r="D38" s="27">
        <f>EOL!D13</f>
        <v>5.45</v>
      </c>
      <c r="E38" s="27">
        <f>EOL!E13</f>
        <v>5.75</v>
      </c>
      <c r="F38" s="23"/>
      <c r="G38" s="23"/>
      <c r="H38" s="23"/>
    </row>
    <row r="39" spans="1:8" ht="14.25" customHeight="1">
      <c r="A39" s="28">
        <f t="shared" si="3"/>
        <v>37226</v>
      </c>
      <c r="B39" s="26">
        <f t="shared" si="2"/>
        <v>31</v>
      </c>
      <c r="C39" s="23">
        <v>0.96439154941064298</v>
      </c>
      <c r="D39" s="29">
        <f>D38</f>
        <v>5.45</v>
      </c>
      <c r="E39" s="29">
        <f>E38</f>
        <v>5.75</v>
      </c>
      <c r="F39" s="27"/>
      <c r="G39" s="27"/>
      <c r="H39" s="27"/>
    </row>
    <row r="40" spans="1:8" ht="14.25" customHeight="1">
      <c r="A40" s="28">
        <f t="shared" si="3"/>
        <v>37257</v>
      </c>
      <c r="B40" s="26">
        <f t="shared" si="2"/>
        <v>31</v>
      </c>
      <c r="C40" s="23">
        <v>0.95947126386347303</v>
      </c>
      <c r="D40" s="27">
        <f>EOL!D14</f>
        <v>4.25</v>
      </c>
      <c r="E40" s="27">
        <f>EOL!E14</f>
        <v>4.55</v>
      </c>
      <c r="F40" s="27"/>
      <c r="G40" s="27"/>
      <c r="H40" s="27"/>
    </row>
    <row r="41" spans="1:8" ht="14.25" customHeight="1">
      <c r="A41" s="28">
        <f t="shared" si="3"/>
        <v>37288</v>
      </c>
      <c r="B41" s="26">
        <f t="shared" si="2"/>
        <v>28</v>
      </c>
      <c r="C41" s="23">
        <v>0.95465447533511705</v>
      </c>
      <c r="D41" s="23">
        <f>D40</f>
        <v>4.25</v>
      </c>
      <c r="E41" s="23">
        <f>E40</f>
        <v>4.55</v>
      </c>
      <c r="F41" s="23"/>
      <c r="G41" s="23"/>
      <c r="H41" s="27"/>
    </row>
    <row r="42" spans="1:8" ht="14.25" customHeight="1">
      <c r="A42" s="28">
        <f t="shared" si="3"/>
        <v>37316</v>
      </c>
      <c r="B42" s="26">
        <f t="shared" si="2"/>
        <v>31</v>
      </c>
      <c r="C42" s="23">
        <v>0.950047879671858</v>
      </c>
      <c r="D42" s="29">
        <f>D41</f>
        <v>4.25</v>
      </c>
      <c r="E42" s="29">
        <f>E41</f>
        <v>4.55</v>
      </c>
      <c r="F42" s="27"/>
      <c r="G42" s="27"/>
      <c r="H42" s="27"/>
    </row>
    <row r="43" spans="1:8" ht="14.25" customHeight="1">
      <c r="A43" s="28">
        <f t="shared" si="3"/>
        <v>37347</v>
      </c>
      <c r="B43" s="26">
        <f t="shared" si="2"/>
        <v>30</v>
      </c>
      <c r="C43" s="23">
        <v>0.94530263288641303</v>
      </c>
      <c r="D43" s="23"/>
      <c r="E43" s="23"/>
      <c r="F43" s="23"/>
      <c r="G43" s="23"/>
      <c r="H43" s="23"/>
    </row>
    <row r="44" spans="1:8" ht="14.25" customHeight="1">
      <c r="A44" s="28">
        <f t="shared" si="3"/>
        <v>37377</v>
      </c>
      <c r="B44" s="26">
        <f t="shared" si="2"/>
        <v>31</v>
      </c>
      <c r="C44" s="23">
        <v>0.94078449722426605</v>
      </c>
      <c r="D44" s="23"/>
      <c r="E44" s="23"/>
      <c r="F44" s="23"/>
      <c r="G44" s="23"/>
      <c r="H44" s="23"/>
    </row>
    <row r="45" spans="1:8" ht="14.25" customHeight="1">
      <c r="A45" s="28">
        <f t="shared" si="3"/>
        <v>37408</v>
      </c>
      <c r="B45" s="26">
        <f t="shared" si="2"/>
        <v>30</v>
      </c>
      <c r="C45" s="23">
        <v>0.93612050546272696</v>
      </c>
      <c r="D45" s="23"/>
      <c r="E45" s="23"/>
      <c r="F45" s="23"/>
      <c r="G45" s="23"/>
      <c r="H45" s="23"/>
    </row>
    <row r="46" spans="1:8" ht="14.25" customHeight="1">
      <c r="A46" s="28">
        <f t="shared" si="3"/>
        <v>37438</v>
      </c>
      <c r="B46" s="26">
        <f t="shared" si="2"/>
        <v>31</v>
      </c>
      <c r="C46" s="23">
        <v>0.93141658581348297</v>
      </c>
      <c r="D46" s="23"/>
      <c r="E46" s="23"/>
      <c r="F46" s="23"/>
      <c r="G46" s="23"/>
      <c r="H46" s="23"/>
    </row>
    <row r="47" spans="1:8" ht="14.25" customHeight="1">
      <c r="A47" s="28">
        <f t="shared" si="3"/>
        <v>37469</v>
      </c>
      <c r="B47" s="26">
        <f t="shared" si="2"/>
        <v>31</v>
      </c>
      <c r="C47" s="23">
        <v>0.92721117148943599</v>
      </c>
      <c r="D47" s="23"/>
      <c r="E47" s="23"/>
      <c r="F47" s="23"/>
      <c r="G47" s="23"/>
      <c r="H47" s="23"/>
    </row>
    <row r="48" spans="1:8" ht="14.25" customHeight="1">
      <c r="A48" s="28">
        <f t="shared" si="3"/>
        <v>37500</v>
      </c>
      <c r="B48" s="23"/>
      <c r="C48" s="23"/>
      <c r="D48" s="23"/>
      <c r="E48" s="23"/>
      <c r="F48" s="23"/>
      <c r="G48" s="23"/>
      <c r="H48" s="23"/>
    </row>
  </sheetData>
  <phoneticPr fontId="6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EOL</vt:lpstr>
      <vt:lpstr>Sheet1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Liu</dc:creator>
  <cp:lastModifiedBy>Havlíček Jan</cp:lastModifiedBy>
  <cp:lastPrinted>2000-11-17T21:11:52Z</cp:lastPrinted>
  <dcterms:created xsi:type="dcterms:W3CDTF">1999-11-22T15:31:15Z</dcterms:created>
  <dcterms:modified xsi:type="dcterms:W3CDTF">2023-09-10T13:49:27Z</dcterms:modified>
</cp:coreProperties>
</file>