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1328" windowHeight="6456" firstSheet="2" activeTab="2"/>
  </bookViews>
  <sheets>
    <sheet name="Prices" sheetId="1" r:id="rId1"/>
    <sheet name="1_11_01Freeze" sheetId="2" r:id="rId2"/>
    <sheet name="1_11_01Surcharge" sheetId="3" r:id="rId3"/>
    <sheet name="8_31_00 Cap" sheetId="4" r:id="rId4"/>
    <sheet name="8_31_00 Freeze" sheetId="5" r:id="rId5"/>
    <sheet name="1_11_01Cap" sheetId="6" r:id="rId6"/>
  </sheets>
  <externalReferences>
    <externalReference r:id="rId7"/>
    <externalReference r:id="rId8"/>
  </externalReferences>
  <definedNames>
    <definedName name="_xlnm.Print_Area" localSheetId="5">'1_11_01Cap'!$A$1:$BT$39</definedName>
    <definedName name="_xlnm.Print_Area" localSheetId="1">'1_11_01Freeze'!$A$1:$BT$39</definedName>
    <definedName name="_xlnm.Print_Area" localSheetId="2">'1_11_01Surcharge'!$A$1:$BT$39</definedName>
    <definedName name="_xlnm.Print_Area" localSheetId="3">'8_31_00 Cap'!$A$1:$AV$39</definedName>
    <definedName name="_xlnm.Print_Area" localSheetId="4">'8_31_00 Freeze'!$A$1:$AV$39</definedName>
    <definedName name="_xlnm.Print_Titles" localSheetId="5">'1_11_01Cap'!$A:$B</definedName>
    <definedName name="_xlnm.Print_Titles" localSheetId="1">'1_11_01Freeze'!$A:$B</definedName>
    <definedName name="_xlnm.Print_Titles" localSheetId="2">'1_11_01Surcharge'!$A:$B</definedName>
    <definedName name="_xlnm.Print_Titles" localSheetId="3">'8_31_00 Cap'!$A:$B</definedName>
    <definedName name="_xlnm.Print_Titles" localSheetId="4">'8_31_00 Freeze'!$A:$B</definedName>
  </definedNames>
  <calcPr calcId="0" calcMode="autoNoTable" fullCalcOnLoad="1"/>
</workbook>
</file>

<file path=xl/calcChain.xml><?xml version="1.0" encoding="utf-8"?>
<calcChain xmlns="http://schemas.openxmlformats.org/spreadsheetml/2006/main">
  <c r="C58" i="6" l="1"/>
  <c r="C58" i="2"/>
  <c r="C58" i="3"/>
  <c r="F3" i="4"/>
  <c r="D6" i="4"/>
  <c r="E6" i="4"/>
  <c r="G6" i="4"/>
  <c r="K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D8" i="4"/>
  <c r="E8" i="4"/>
  <c r="F8" i="4"/>
  <c r="G8" i="4"/>
  <c r="H8" i="4"/>
  <c r="I8" i="4"/>
  <c r="K8" i="4"/>
  <c r="D9" i="4"/>
  <c r="E9" i="4"/>
  <c r="F9" i="4"/>
  <c r="G9" i="4"/>
  <c r="H9" i="4"/>
  <c r="K9" i="4"/>
  <c r="I15" i="4"/>
  <c r="K15" i="4"/>
  <c r="I18" i="4"/>
  <c r="K18" i="4"/>
  <c r="I19" i="4"/>
  <c r="K19" i="4"/>
  <c r="I21" i="4"/>
  <c r="K21" i="4"/>
  <c r="I22" i="4"/>
  <c r="K22" i="4"/>
  <c r="I24" i="4"/>
  <c r="K24" i="4"/>
  <c r="I25" i="4"/>
  <c r="K25" i="4"/>
  <c r="I27" i="4"/>
  <c r="K27" i="4"/>
  <c r="C28" i="4"/>
  <c r="C29" i="4"/>
  <c r="I31" i="4"/>
  <c r="K31" i="4"/>
  <c r="I32" i="4"/>
  <c r="K32" i="4"/>
  <c r="I33" i="4"/>
  <c r="K33" i="4"/>
  <c r="I36" i="4"/>
  <c r="K36" i="4"/>
  <c r="I37" i="4"/>
  <c r="K37" i="4"/>
  <c r="H39" i="4"/>
  <c r="I39" i="4"/>
  <c r="J39" i="4"/>
  <c r="K39" i="4"/>
  <c r="I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C58" i="4"/>
  <c r="F3" i="5"/>
  <c r="D6" i="5"/>
  <c r="E6" i="5"/>
  <c r="G6" i="5"/>
  <c r="K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D8" i="5"/>
  <c r="E8" i="5"/>
  <c r="F8" i="5"/>
  <c r="G8" i="5"/>
  <c r="H8" i="5"/>
  <c r="I8" i="5"/>
  <c r="K8" i="5"/>
  <c r="D9" i="5"/>
  <c r="E9" i="5"/>
  <c r="F9" i="5"/>
  <c r="G9" i="5"/>
  <c r="H9" i="5"/>
  <c r="K9" i="5"/>
  <c r="I15" i="5"/>
  <c r="K15" i="5"/>
  <c r="I18" i="5"/>
  <c r="K18" i="5"/>
  <c r="I19" i="5"/>
  <c r="K19" i="5"/>
  <c r="I21" i="5"/>
  <c r="K21" i="5"/>
  <c r="I22" i="5"/>
  <c r="K22" i="5"/>
  <c r="I24" i="5"/>
  <c r="K24" i="5"/>
  <c r="I25" i="5"/>
  <c r="K25" i="5"/>
  <c r="I27" i="5"/>
  <c r="K27" i="5"/>
  <c r="C28" i="5"/>
  <c r="C29" i="5"/>
  <c r="I31" i="5"/>
  <c r="K31" i="5"/>
  <c r="I32" i="5"/>
  <c r="K32" i="5"/>
  <c r="I33" i="5"/>
  <c r="K33" i="5"/>
  <c r="I36" i="5"/>
  <c r="K36" i="5"/>
  <c r="I37" i="5"/>
  <c r="K37" i="5"/>
  <c r="H39" i="5"/>
  <c r="I39" i="5"/>
  <c r="J39" i="5"/>
  <c r="K39" i="5"/>
  <c r="I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C58" i="5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C4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C72" i="1"/>
</calcChain>
</file>

<file path=xl/sharedStrings.xml><?xml version="1.0" encoding="utf-8"?>
<sst xmlns="http://schemas.openxmlformats.org/spreadsheetml/2006/main" count="276" uniqueCount="62">
  <si>
    <t>Schedule PX Forecast Using</t>
  </si>
  <si>
    <t>1/11/01 Forward Prices</t>
  </si>
  <si>
    <t>Average 2001-03</t>
  </si>
  <si>
    <t>Average 2001-05</t>
  </si>
  <si>
    <t>AB 265 REVENUE UNDERCOLLECTION</t>
  </si>
  <si>
    <t>REVENUE SHORTFALL SURCHARGE</t>
  </si>
  <si>
    <t xml:space="preserve">BEGINNING JANUARY 2004 </t>
  </si>
  <si>
    <t>Cap</t>
  </si>
  <si>
    <t>&amp;</t>
  </si>
  <si>
    <t>Freeze Scenario</t>
  </si>
  <si>
    <t>1/11/01 Forward Price Curves</t>
  </si>
  <si>
    <t>BAL.</t>
  </si>
  <si>
    <t>BALANCE</t>
  </si>
  <si>
    <t>1)</t>
  </si>
  <si>
    <t>Actual Schedule PX ($/kWh)</t>
  </si>
  <si>
    <t>Sm. Comm. Actual Schedule PX</t>
  </si>
  <si>
    <t>2)</t>
  </si>
  <si>
    <t>Revenue Shortage Surcharge ($/kWh)</t>
  </si>
  <si>
    <t>3)</t>
  </si>
  <si>
    <t>AB 265 Rate Ceiling ($/kWh)</t>
  </si>
  <si>
    <t>4)</t>
  </si>
  <si>
    <t>Billed Schedule PX ($/kWh)</t>
  </si>
  <si>
    <t>5)</t>
  </si>
  <si>
    <t>Residential PX Revenue at Billed Schedule PX</t>
  </si>
  <si>
    <t>6)</t>
  </si>
  <si>
    <t>Residential PX Revenue at Actual Schedule PX</t>
  </si>
  <si>
    <t>7)</t>
  </si>
  <si>
    <t>Sm. Comm. PX Revenue at Billed Schedule PX</t>
  </si>
  <si>
    <t>8)</t>
  </si>
  <si>
    <t>Sm. Comm. PX Revenue at Actual Schedule PX</t>
  </si>
  <si>
    <t>9)</t>
  </si>
  <si>
    <t>&lt;100 KW PX Revenue at Billed Schedule PX</t>
  </si>
  <si>
    <t>10)</t>
  </si>
  <si>
    <t>&lt;100 KWPX Revenue at Actual Schedule PX</t>
  </si>
  <si>
    <t>11)</t>
  </si>
  <si>
    <t xml:space="preserve">Over (Under) Collection ($ Millions) </t>
  </si>
  <si>
    <t>PECA (Estimate as of Oct. 31, 2000)</t>
  </si>
  <si>
    <t>PECA Headroom</t>
  </si>
  <si>
    <t>12)</t>
  </si>
  <si>
    <t>Cumulative Net Over (Under) Collection ($ Millions)</t>
  </si>
  <si>
    <t>13)</t>
  </si>
  <si>
    <t>Interest ($ Millions)</t>
  </si>
  <si>
    <t>14)</t>
  </si>
  <si>
    <t>Cumulative Balance With Interest ($ Millions)</t>
  </si>
  <si>
    <t>15)</t>
  </si>
  <si>
    <t>TCBA (under 100KW) End of Month Balance</t>
  </si>
  <si>
    <t>16)</t>
  </si>
  <si>
    <t>Collection of CTC Revenue from AB265 Customers</t>
  </si>
  <si>
    <t>17)</t>
  </si>
  <si>
    <t>Net Over (Under) Collection</t>
  </si>
  <si>
    <t>Base Case Over (Under) Collection ($953MM - Dec.03)</t>
  </si>
  <si>
    <t>Difference Between Base Case and Sensitivity</t>
  </si>
  <si>
    <t>Assumptions</t>
  </si>
  <si>
    <t>Yuma buyout costs allocated to AB265 capped customers is 60% of $70 million which equals $42 million which is included</t>
  </si>
  <si>
    <t>in February 2001 Retained Generation line.</t>
  </si>
  <si>
    <t>Schedule PX reflects bilateral hedging contracts (100MW; 7 X 24; @ $49.50/MWH)</t>
  </si>
  <si>
    <t>Interest</t>
  </si>
  <si>
    <t xml:space="preserve">Retroactive credit of $261 Million ($302 total less $41 reduction due to Duque Freeze) </t>
  </si>
  <si>
    <t>is included in Noveber 2000 at $237 million for bundled customers and $24 million for DA customers.</t>
  </si>
  <si>
    <t xml:space="preserve">BEGINNING MARCH 2001 </t>
  </si>
  <si>
    <t>Cap Scenario</t>
  </si>
  <si>
    <t>8/31/00 Forward Price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</si>
</sst>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_);\(0\)"/>
    <numFmt numFmtId="165" formatCode="0.000"/>
    <numFmt numFmtId="166" formatCode="_(* #,##0_);_(* \(#,##0\);_(* &quot;-&quot;??_);_(@_)"/>
    <numFmt numFmtId="167" formatCode="0.0_);\(0.0\)"/>
    <numFmt numFmtId="168" formatCode="0.0%"/>
    <numFmt numFmtId="169" formatCode="0.0000_);\(0.0000\)"/>
    <numFmt numFmtId="170" formatCode="0.0000"/>
  </numFmts>
  <fonts count="15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u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17" fontId="6" fillId="0" borderId="0" xfId="0" applyNumberFormat="1" applyFont="1" applyFill="1" applyAlignment="1">
      <alignment horizontal="center"/>
    </xf>
    <xf numFmtId="17" fontId="7" fillId="0" borderId="0" xfId="0" applyNumberFormat="1" applyFont="1" applyFill="1" applyAlignment="1">
      <alignment horizontal="center"/>
    </xf>
    <xf numFmtId="17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5" fillId="0" borderId="0" xfId="0" applyFont="1"/>
    <xf numFmtId="165" fontId="5" fillId="0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/>
    <xf numFmtId="165" fontId="5" fillId="0" borderId="0" xfId="0" applyNumberFormat="1" applyFont="1" applyBorder="1" applyAlignment="1">
      <alignment horizontal="center"/>
    </xf>
    <xf numFmtId="0" fontId="9" fillId="0" borderId="0" xfId="0" applyFont="1"/>
    <xf numFmtId="165" fontId="5" fillId="0" borderId="0" xfId="0" applyNumberFormat="1" applyFont="1" applyFill="1"/>
    <xf numFmtId="0" fontId="10" fillId="0" borderId="0" xfId="0" applyFont="1"/>
    <xf numFmtId="0" fontId="0" fillId="0" borderId="0" xfId="0" applyFill="1"/>
    <xf numFmtId="165" fontId="0" fillId="0" borderId="0" xfId="0" applyNumberFormat="1" applyFill="1"/>
    <xf numFmtId="165" fontId="0" fillId="0" borderId="0" xfId="0" applyNumberFormat="1"/>
    <xf numFmtId="164" fontId="0" fillId="0" borderId="0" xfId="0" applyNumberFormat="1" applyFill="1"/>
    <xf numFmtId="164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right"/>
    </xf>
    <xf numFmtId="1" fontId="0" fillId="0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66" fontId="5" fillId="0" borderId="0" xfId="0" applyNumberFormat="1" applyFont="1"/>
    <xf numFmtId="9" fontId="0" fillId="0" borderId="0" xfId="2" applyFont="1"/>
    <xf numFmtId="9" fontId="0" fillId="0" borderId="0" xfId="0" applyNumberFormat="1"/>
    <xf numFmtId="0" fontId="8" fillId="0" borderId="0" xfId="0" applyFont="1"/>
    <xf numFmtId="164" fontId="8" fillId="0" borderId="0" xfId="0" applyNumberFormat="1" applyFont="1" applyFill="1"/>
    <xf numFmtId="164" fontId="8" fillId="0" borderId="0" xfId="0" applyNumberFormat="1" applyFont="1"/>
    <xf numFmtId="9" fontId="8" fillId="0" borderId="0" xfId="0" applyNumberFormat="1" applyFont="1"/>
    <xf numFmtId="167" fontId="0" fillId="0" borderId="0" xfId="0" applyNumberFormat="1" applyFill="1"/>
    <xf numFmtId="167" fontId="0" fillId="0" borderId="0" xfId="0" applyNumberFormat="1"/>
    <xf numFmtId="164" fontId="5" fillId="0" borderId="0" xfId="0" applyNumberFormat="1" applyFont="1" applyFill="1"/>
    <xf numFmtId="164" fontId="5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164" fontId="4" fillId="0" borderId="0" xfId="0" applyNumberFormat="1" applyFont="1"/>
    <xf numFmtId="37" fontId="5" fillId="0" borderId="0" xfId="0" applyNumberFormat="1" applyFont="1"/>
    <xf numFmtId="37" fontId="12" fillId="0" borderId="0" xfId="0" applyNumberFormat="1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9" fontId="5" fillId="0" borderId="0" xfId="2" applyFont="1"/>
    <xf numFmtId="17" fontId="14" fillId="0" borderId="0" xfId="0" applyNumberFormat="1" applyFont="1" applyAlignment="1">
      <alignment horizontal="left"/>
    </xf>
    <xf numFmtId="164" fontId="14" fillId="0" borderId="0" xfId="0" applyNumberFormat="1" applyFont="1"/>
    <xf numFmtId="168" fontId="0" fillId="0" borderId="0" xfId="2" applyNumberFormat="1" applyFont="1"/>
    <xf numFmtId="0" fontId="0" fillId="0" borderId="0" xfId="0" quotePrefix="1"/>
    <xf numFmtId="166" fontId="1" fillId="0" borderId="0" xfId="1" applyNumberFormat="1"/>
    <xf numFmtId="9" fontId="1" fillId="0" borderId="0" xfId="2"/>
    <xf numFmtId="168" fontId="1" fillId="0" borderId="0" xfId="2" applyNumberFormat="1"/>
    <xf numFmtId="0" fontId="5" fillId="0" borderId="0" xfId="0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7" fontId="0" fillId="0" borderId="0" xfId="0" applyNumberFormat="1"/>
    <xf numFmtId="169" fontId="8" fillId="0" borderId="0" xfId="0" applyNumberFormat="1" applyFont="1" applyAlignment="1">
      <alignment horizontal="center"/>
    </xf>
    <xf numFmtId="170" fontId="8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" fontId="5" fillId="0" borderId="0" xfId="0" applyNumberFormat="1" applyFont="1" applyAlignment="1">
      <alignment horizontal="right"/>
    </xf>
    <xf numFmtId="170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Continuous"/>
    </xf>
    <xf numFmtId="165" fontId="5" fillId="0" borderId="0" xfId="0" applyNumberFormat="1" applyFont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Alignment="1">
      <alignment horizontal="centerContinuous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AB265_MODEL_1.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95/TEMP/8_YR_FRCST_Hedge_Sensitivit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Undercollections"/>
    </sheetNames>
    <sheetDataSet>
      <sheetData sheetId="0">
        <row r="2">
          <cell r="A2" t="str">
            <v>Cap</v>
          </cell>
        </row>
        <row r="12">
          <cell r="I12">
            <v>0.182</v>
          </cell>
        </row>
        <row r="14">
          <cell r="C14">
            <v>7.2911345822179896E-2</v>
          </cell>
          <cell r="D14">
            <v>0.14591235965585928</v>
          </cell>
          <cell r="E14">
            <v>0.19618348581869088</v>
          </cell>
          <cell r="F14">
            <v>0.1888</v>
          </cell>
        </row>
        <row r="16">
          <cell r="H16">
            <v>6.5000000000000002E-2</v>
          </cell>
          <cell r="I16">
            <v>6.5000000000000002E-2</v>
          </cell>
        </row>
      </sheetData>
      <sheetData sheetId="1">
        <row r="12">
          <cell r="S12">
            <v>33036976.922168832</v>
          </cell>
          <cell r="V12">
            <v>37433490.310053237</v>
          </cell>
        </row>
        <row r="13">
          <cell r="S13">
            <v>11272972.866589913</v>
          </cell>
          <cell r="V13">
            <v>10926598.910452291</v>
          </cell>
        </row>
        <row r="14">
          <cell r="S14">
            <v>14517722.71039064</v>
          </cell>
          <cell r="V14">
            <v>14071650.400200799</v>
          </cell>
        </row>
        <row r="19">
          <cell r="C19">
            <v>6.5835805883240076E-2</v>
          </cell>
          <cell r="F19">
            <v>0.12856693387590656</v>
          </cell>
          <cell r="I19">
            <v>0.17846837295548437</v>
          </cell>
          <cell r="L19">
            <v>0.17910000000000001</v>
          </cell>
          <cell r="O19">
            <v>0.13919999999999999</v>
          </cell>
          <cell r="R19">
            <v>0.1278</v>
          </cell>
          <cell r="S19">
            <v>64955779.240818106</v>
          </cell>
          <cell r="V19">
            <v>104813772.86814906</v>
          </cell>
        </row>
        <row r="20">
          <cell r="S20">
            <v>22702033.049794149</v>
          </cell>
          <cell r="V20">
            <v>30796198.775305536</v>
          </cell>
        </row>
        <row r="21">
          <cell r="S21">
            <v>28544076.344429594</v>
          </cell>
          <cell r="V21">
            <v>39400621.120562233</v>
          </cell>
        </row>
        <row r="39">
          <cell r="S39">
            <v>8.3249178847241794</v>
          </cell>
          <cell r="V39">
            <v>8.8434024247328367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 PWR"/>
    </sheetNames>
    <sheetDataSet>
      <sheetData sheetId="0" refreshError="1">
        <row r="50">
          <cell r="L50">
            <v>-32474.642400463177</v>
          </cell>
          <cell r="M50">
            <v>-101653.06858608639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zoomScale="75" workbookViewId="0">
      <selection activeCell="A3" sqref="A3:C3"/>
    </sheetView>
  </sheetViews>
  <sheetFormatPr defaultRowHeight="13.2" x14ac:dyDescent="0.25"/>
  <cols>
    <col min="1" max="1" width="15.88671875" customWidth="1"/>
    <col min="2" max="2" width="3.33203125" customWidth="1"/>
    <col min="3" max="3" width="13.6640625" customWidth="1"/>
    <col min="4" max="4" width="11.33203125" customWidth="1"/>
    <col min="5" max="5" width="12.33203125" customWidth="1"/>
    <col min="6" max="6" width="2.33203125" customWidth="1"/>
    <col min="7" max="7" width="12.33203125" customWidth="1"/>
    <col min="8" max="8" width="10.5546875" customWidth="1"/>
    <col min="9" max="9" width="10.33203125" customWidth="1"/>
    <col min="10" max="10" width="3.5546875" customWidth="1"/>
    <col min="11" max="11" width="10.6640625" customWidth="1"/>
  </cols>
  <sheetData>
    <row r="1" spans="1:11" x14ac:dyDescent="0.25">
      <c r="F1" s="56"/>
      <c r="G1" s="56"/>
    </row>
    <row r="2" spans="1:11" x14ac:dyDescent="0.25">
      <c r="I2" s="6"/>
      <c r="J2" s="6"/>
      <c r="K2" s="6"/>
    </row>
    <row r="3" spans="1:11" ht="15.6" x14ac:dyDescent="0.3">
      <c r="A3" s="66" t="s">
        <v>0</v>
      </c>
      <c r="B3" s="66"/>
      <c r="C3" s="66"/>
      <c r="E3" s="59"/>
      <c r="F3" s="6"/>
      <c r="I3" s="57"/>
      <c r="J3" s="6"/>
      <c r="K3" s="6"/>
    </row>
    <row r="4" spans="1:11" ht="15.6" x14ac:dyDescent="0.3">
      <c r="A4" s="66" t="s">
        <v>1</v>
      </c>
      <c r="B4" s="66"/>
      <c r="C4" s="66"/>
      <c r="D4" s="57"/>
      <c r="E4" s="57"/>
      <c r="F4" s="57"/>
      <c r="I4" s="57"/>
      <c r="K4" s="57"/>
    </row>
    <row r="5" spans="1:11" x14ac:dyDescent="0.25">
      <c r="E5" s="57"/>
      <c r="F5" s="57"/>
      <c r="I5" s="57"/>
    </row>
    <row r="6" spans="1:11" x14ac:dyDescent="0.25">
      <c r="A6" s="58"/>
      <c r="E6" s="59"/>
      <c r="F6" s="60"/>
      <c r="I6" s="59"/>
      <c r="J6" s="16"/>
      <c r="K6" s="61"/>
    </row>
    <row r="7" spans="1:11" x14ac:dyDescent="0.25">
      <c r="A7" s="58"/>
      <c r="C7" s="62"/>
      <c r="D7" s="62"/>
      <c r="E7" s="59"/>
      <c r="F7" s="60"/>
      <c r="G7" s="62"/>
      <c r="H7" s="62"/>
      <c r="I7" s="59"/>
      <c r="K7" s="63"/>
    </row>
    <row r="8" spans="1:11" x14ac:dyDescent="0.25">
      <c r="A8" s="58">
        <v>36892</v>
      </c>
      <c r="C8" s="62">
        <v>0.20776347253847571</v>
      </c>
      <c r="D8" s="62"/>
      <c r="E8" s="59"/>
      <c r="F8" s="62"/>
      <c r="G8" s="62"/>
      <c r="H8" s="62"/>
      <c r="I8" s="59"/>
      <c r="K8" s="61"/>
    </row>
    <row r="9" spans="1:11" x14ac:dyDescent="0.25">
      <c r="A9" s="58">
        <f>A8+31</f>
        <v>36923</v>
      </c>
      <c r="C9" s="62">
        <v>0.14132255791760115</v>
      </c>
      <c r="D9" s="62"/>
      <c r="E9" s="59"/>
      <c r="F9" s="62"/>
      <c r="G9" s="62"/>
      <c r="H9" s="62"/>
      <c r="I9" s="59"/>
      <c r="K9" s="61"/>
    </row>
    <row r="10" spans="1:11" x14ac:dyDescent="0.25">
      <c r="A10" s="58">
        <f t="shared" ref="A10:A43" si="0">A9+31</f>
        <v>36954</v>
      </c>
      <c r="C10" s="62">
        <v>0.11783346404679615</v>
      </c>
      <c r="D10" s="62"/>
      <c r="E10" s="59"/>
      <c r="F10" s="62"/>
      <c r="G10" s="62"/>
      <c r="H10" s="62"/>
      <c r="I10" s="59"/>
      <c r="K10" s="61"/>
    </row>
    <row r="11" spans="1:11" x14ac:dyDescent="0.25">
      <c r="A11" s="58">
        <f t="shared" si="0"/>
        <v>36985</v>
      </c>
      <c r="C11" s="62">
        <v>0.11789678322407421</v>
      </c>
      <c r="D11" s="62"/>
      <c r="E11" s="59"/>
      <c r="F11" s="62"/>
      <c r="G11" s="62"/>
      <c r="H11" s="62"/>
      <c r="I11" s="59"/>
      <c r="K11" s="61"/>
    </row>
    <row r="12" spans="1:11" x14ac:dyDescent="0.25">
      <c r="A12" s="58">
        <f t="shared" si="0"/>
        <v>37016</v>
      </c>
      <c r="C12" s="62">
        <v>0.11822138848794415</v>
      </c>
      <c r="D12" s="62"/>
      <c r="E12" s="59"/>
      <c r="F12" s="62"/>
      <c r="G12" s="62"/>
      <c r="H12" s="62"/>
      <c r="I12" s="59"/>
      <c r="K12" s="61"/>
    </row>
    <row r="13" spans="1:11" x14ac:dyDescent="0.25">
      <c r="A13" s="58">
        <f t="shared" si="0"/>
        <v>37047</v>
      </c>
      <c r="C13" s="62">
        <v>0.1202988273166538</v>
      </c>
      <c r="D13" s="62"/>
      <c r="E13" s="59"/>
      <c r="F13" s="62"/>
      <c r="G13" s="62"/>
      <c r="H13" s="62"/>
      <c r="I13" s="59"/>
      <c r="K13" s="61"/>
    </row>
    <row r="14" spans="1:11" x14ac:dyDescent="0.25">
      <c r="A14" s="58">
        <f t="shared" si="0"/>
        <v>37078</v>
      </c>
      <c r="C14" s="62">
        <v>0.12113857170885015</v>
      </c>
      <c r="D14" s="62"/>
      <c r="E14" s="59"/>
      <c r="F14" s="62"/>
      <c r="G14" s="62"/>
      <c r="H14" s="62"/>
      <c r="I14" s="59"/>
      <c r="K14" s="61"/>
    </row>
    <row r="15" spans="1:11" x14ac:dyDescent="0.25">
      <c r="A15" s="58">
        <f t="shared" si="0"/>
        <v>37109</v>
      </c>
      <c r="C15" s="62">
        <v>0.16112515635118463</v>
      </c>
      <c r="D15" s="62"/>
      <c r="E15" s="59"/>
      <c r="F15" s="62"/>
      <c r="G15" s="62"/>
      <c r="H15" s="62"/>
      <c r="I15" s="59"/>
      <c r="K15" s="61"/>
    </row>
    <row r="16" spans="1:11" x14ac:dyDescent="0.25">
      <c r="A16" s="58">
        <f t="shared" si="0"/>
        <v>37140</v>
      </c>
      <c r="C16" s="62">
        <v>0.14775861397701615</v>
      </c>
      <c r="D16" s="62"/>
      <c r="E16" s="59"/>
      <c r="F16" s="62"/>
      <c r="G16" s="62"/>
      <c r="H16" s="62"/>
      <c r="I16" s="59"/>
      <c r="K16" s="61"/>
    </row>
    <row r="17" spans="1:11" x14ac:dyDescent="0.25">
      <c r="A17" s="58">
        <f t="shared" si="0"/>
        <v>37171</v>
      </c>
      <c r="C17" s="62">
        <v>0.11451681860750711</v>
      </c>
      <c r="D17" s="62"/>
      <c r="E17" s="59"/>
      <c r="F17" s="62"/>
      <c r="G17" s="62"/>
      <c r="H17" s="62"/>
      <c r="I17" s="59"/>
      <c r="K17" s="61"/>
    </row>
    <row r="18" spans="1:11" x14ac:dyDescent="0.25">
      <c r="A18" s="58">
        <f t="shared" si="0"/>
        <v>37202</v>
      </c>
      <c r="C18" s="62">
        <v>9.7172825878171845E-2</v>
      </c>
      <c r="D18" s="62"/>
      <c r="E18" s="59"/>
      <c r="F18" s="62"/>
      <c r="G18" s="62"/>
      <c r="H18" s="62"/>
      <c r="I18" s="59"/>
      <c r="K18" s="61"/>
    </row>
    <row r="19" spans="1:11" x14ac:dyDescent="0.25">
      <c r="A19" s="58">
        <f t="shared" si="0"/>
        <v>37233</v>
      </c>
      <c r="C19" s="62">
        <v>9.0003811479855866E-2</v>
      </c>
      <c r="D19" s="62"/>
      <c r="E19" s="59"/>
      <c r="F19" s="62"/>
      <c r="G19" s="62"/>
      <c r="H19" s="62"/>
      <c r="I19" s="59"/>
      <c r="K19" s="63"/>
    </row>
    <row r="20" spans="1:11" x14ac:dyDescent="0.25">
      <c r="A20" s="58">
        <f t="shared" si="0"/>
        <v>37264</v>
      </c>
      <c r="C20" s="62">
        <v>8.5495441182706022E-2</v>
      </c>
      <c r="D20" s="62"/>
      <c r="E20" s="59"/>
      <c r="F20" s="62"/>
      <c r="G20" s="62"/>
      <c r="H20" s="62"/>
      <c r="I20" s="59"/>
      <c r="K20" s="63"/>
    </row>
    <row r="21" spans="1:11" x14ac:dyDescent="0.25">
      <c r="A21" s="58">
        <f t="shared" si="0"/>
        <v>37295</v>
      </c>
      <c r="C21" s="62">
        <v>7.5098037329803399E-2</v>
      </c>
      <c r="D21" s="62"/>
      <c r="E21" s="59"/>
      <c r="F21" s="62"/>
      <c r="G21" s="62"/>
      <c r="H21" s="62"/>
      <c r="I21" s="59"/>
      <c r="K21" s="63"/>
    </row>
    <row r="22" spans="1:11" x14ac:dyDescent="0.25">
      <c r="A22" s="58">
        <f t="shared" si="0"/>
        <v>37326</v>
      </c>
      <c r="C22" s="62">
        <v>7.3615534868387594E-2</v>
      </c>
      <c r="D22" s="62"/>
      <c r="E22" s="59"/>
      <c r="F22" s="62"/>
      <c r="G22" s="62"/>
      <c r="H22" s="62"/>
      <c r="I22" s="59"/>
      <c r="K22" s="63"/>
    </row>
    <row r="23" spans="1:11" x14ac:dyDescent="0.25">
      <c r="A23" s="58">
        <f t="shared" si="0"/>
        <v>37357</v>
      </c>
      <c r="C23" s="62">
        <v>7.3428185734825083E-2</v>
      </c>
      <c r="D23" s="62"/>
      <c r="E23" s="59"/>
      <c r="F23" s="62"/>
      <c r="G23" s="62"/>
      <c r="H23" s="62"/>
      <c r="I23" s="59"/>
      <c r="K23" s="63"/>
    </row>
    <row r="24" spans="1:11" x14ac:dyDescent="0.25">
      <c r="A24" s="58">
        <f t="shared" si="0"/>
        <v>37388</v>
      </c>
      <c r="C24" s="62">
        <v>7.3141917154302613E-2</v>
      </c>
      <c r="D24" s="62"/>
      <c r="E24" s="59"/>
      <c r="F24" s="62"/>
      <c r="G24" s="62"/>
      <c r="H24" s="62"/>
      <c r="I24" s="59"/>
      <c r="K24" s="63"/>
    </row>
    <row r="25" spans="1:11" x14ac:dyDescent="0.25">
      <c r="A25" s="58">
        <f t="shared" si="0"/>
        <v>37419</v>
      </c>
      <c r="C25" s="62">
        <v>8.3483105625663273E-2</v>
      </c>
      <c r="D25" s="62"/>
      <c r="E25" s="59"/>
      <c r="F25" s="62"/>
      <c r="G25" s="62"/>
      <c r="H25" s="62"/>
      <c r="I25" s="59"/>
      <c r="K25" s="63"/>
    </row>
    <row r="26" spans="1:11" x14ac:dyDescent="0.25">
      <c r="A26" s="58">
        <f t="shared" si="0"/>
        <v>37450</v>
      </c>
      <c r="C26" s="62">
        <v>9.8171747813270205E-2</v>
      </c>
      <c r="D26" s="62"/>
      <c r="E26" s="59"/>
      <c r="F26" s="62"/>
      <c r="G26" s="62"/>
      <c r="H26" s="62"/>
      <c r="I26" s="59"/>
      <c r="K26" s="63"/>
    </row>
    <row r="27" spans="1:11" x14ac:dyDescent="0.25">
      <c r="A27" s="58">
        <f t="shared" si="0"/>
        <v>37481</v>
      </c>
      <c r="C27" s="62">
        <v>0.12023829074084477</v>
      </c>
      <c r="D27" s="62"/>
      <c r="E27" s="59"/>
      <c r="F27" s="62"/>
      <c r="G27" s="62"/>
      <c r="H27" s="62"/>
      <c r="I27" s="59"/>
      <c r="K27" s="63"/>
    </row>
    <row r="28" spans="1:11" x14ac:dyDescent="0.25">
      <c r="A28" s="58">
        <f t="shared" si="0"/>
        <v>37512</v>
      </c>
      <c r="C28" s="62">
        <v>0.10958360434931379</v>
      </c>
      <c r="D28" s="62"/>
      <c r="E28" s="59"/>
      <c r="F28" s="62"/>
      <c r="G28" s="62"/>
      <c r="H28" s="62"/>
      <c r="I28" s="59"/>
      <c r="K28" s="63"/>
    </row>
    <row r="29" spans="1:11" x14ac:dyDescent="0.25">
      <c r="A29" s="58">
        <f t="shared" si="0"/>
        <v>37543</v>
      </c>
      <c r="C29" s="62">
        <v>9.1590576037325552E-2</v>
      </c>
      <c r="D29" s="62"/>
      <c r="E29" s="59"/>
      <c r="F29" s="62"/>
      <c r="G29" s="62"/>
      <c r="H29" s="62"/>
      <c r="I29" s="59"/>
      <c r="K29" s="63"/>
    </row>
    <row r="30" spans="1:11" x14ac:dyDescent="0.25">
      <c r="A30" s="58">
        <f t="shared" si="0"/>
        <v>37574</v>
      </c>
      <c r="C30" s="62">
        <v>7.2484478666804963E-2</v>
      </c>
      <c r="D30" s="62"/>
      <c r="E30" s="59"/>
      <c r="F30" s="62"/>
      <c r="G30" s="62"/>
      <c r="H30" s="62"/>
      <c r="I30" s="59"/>
      <c r="K30" s="63"/>
    </row>
    <row r="31" spans="1:11" x14ac:dyDescent="0.25">
      <c r="A31" s="58">
        <f t="shared" si="0"/>
        <v>37605</v>
      </c>
      <c r="C31" s="62">
        <v>6.6366959698598432E-2</v>
      </c>
      <c r="D31" s="62"/>
      <c r="E31" s="59"/>
      <c r="F31" s="62"/>
      <c r="G31" s="62"/>
      <c r="H31" s="62"/>
      <c r="I31" s="59"/>
      <c r="K31" s="63"/>
    </row>
    <row r="32" spans="1:11" x14ac:dyDescent="0.25">
      <c r="A32" s="58">
        <f t="shared" si="0"/>
        <v>37636</v>
      </c>
      <c r="C32" s="62">
        <v>6.4412578688998898E-2</v>
      </c>
      <c r="D32" s="62"/>
      <c r="E32" s="59"/>
      <c r="F32" s="62"/>
      <c r="G32" s="62"/>
      <c r="H32" s="62"/>
      <c r="I32" s="59"/>
      <c r="K32" s="63"/>
    </row>
    <row r="33" spans="1:11" x14ac:dyDescent="0.25">
      <c r="A33" s="58">
        <f t="shared" si="0"/>
        <v>37667</v>
      </c>
      <c r="C33" s="62">
        <v>6.1027564313703944E-2</v>
      </c>
      <c r="D33" s="62"/>
      <c r="E33" s="59"/>
      <c r="F33" s="62"/>
      <c r="G33" s="62"/>
      <c r="H33" s="62"/>
      <c r="I33" s="59"/>
      <c r="K33" s="63"/>
    </row>
    <row r="34" spans="1:11" x14ac:dyDescent="0.25">
      <c r="A34" s="58">
        <f t="shared" si="0"/>
        <v>37698</v>
      </c>
      <c r="C34" s="62">
        <v>6.0023932641939434E-2</v>
      </c>
      <c r="D34" s="62"/>
      <c r="E34" s="59"/>
      <c r="F34" s="62"/>
      <c r="G34" s="62"/>
      <c r="H34" s="62"/>
      <c r="I34" s="59"/>
      <c r="K34" s="63"/>
    </row>
    <row r="35" spans="1:11" x14ac:dyDescent="0.25">
      <c r="A35" s="58">
        <f t="shared" si="0"/>
        <v>37729</v>
      </c>
      <c r="C35" s="62">
        <v>6.1257254587617542E-2</v>
      </c>
      <c r="D35" s="62"/>
      <c r="E35" s="59"/>
      <c r="F35" s="62"/>
      <c r="G35" s="62"/>
      <c r="H35" s="62"/>
      <c r="I35" s="59"/>
      <c r="K35" s="63"/>
    </row>
    <row r="36" spans="1:11" x14ac:dyDescent="0.25">
      <c r="A36" s="58">
        <f t="shared" si="0"/>
        <v>37760</v>
      </c>
      <c r="C36" s="62">
        <v>6.2480288935866345E-2</v>
      </c>
      <c r="D36" s="62"/>
      <c r="E36" s="59"/>
      <c r="F36" s="62"/>
      <c r="G36" s="62"/>
      <c r="H36" s="62"/>
      <c r="I36" s="59"/>
      <c r="K36" s="63"/>
    </row>
    <row r="37" spans="1:11" x14ac:dyDescent="0.25">
      <c r="A37" s="58">
        <f t="shared" si="0"/>
        <v>37791</v>
      </c>
      <c r="C37" s="62">
        <v>6.8382593912795164E-2</v>
      </c>
      <c r="D37" s="62"/>
      <c r="E37" s="59"/>
      <c r="F37" s="62"/>
      <c r="G37" s="62"/>
      <c r="H37" s="62"/>
      <c r="I37" s="59"/>
      <c r="K37" s="63"/>
    </row>
    <row r="38" spans="1:11" x14ac:dyDescent="0.25">
      <c r="A38" s="58">
        <f t="shared" si="0"/>
        <v>37822</v>
      </c>
      <c r="C38" s="62">
        <v>7.9254628378440092E-2</v>
      </c>
      <c r="D38" s="62"/>
      <c r="E38" s="59"/>
      <c r="F38" s="62"/>
      <c r="G38" s="62"/>
      <c r="H38" s="62"/>
      <c r="I38" s="59"/>
      <c r="K38" s="63"/>
    </row>
    <row r="39" spans="1:11" x14ac:dyDescent="0.25">
      <c r="A39" s="58">
        <f t="shared" si="0"/>
        <v>37853</v>
      </c>
      <c r="C39" s="62">
        <v>9.8430670398438655E-2</v>
      </c>
      <c r="D39" s="62"/>
      <c r="E39" s="59"/>
      <c r="F39" s="62"/>
      <c r="G39" s="62"/>
      <c r="H39" s="62"/>
      <c r="I39" s="59"/>
      <c r="K39" s="63"/>
    </row>
    <row r="40" spans="1:11" x14ac:dyDescent="0.25">
      <c r="A40" s="58">
        <f t="shared" si="0"/>
        <v>37884</v>
      </c>
      <c r="C40" s="62">
        <v>9.0398252842231158E-2</v>
      </c>
      <c r="D40" s="62"/>
      <c r="E40" s="59"/>
      <c r="F40" s="62"/>
      <c r="G40" s="62"/>
      <c r="H40" s="62"/>
      <c r="I40" s="59"/>
      <c r="K40" s="63"/>
    </row>
    <row r="41" spans="1:11" x14ac:dyDescent="0.25">
      <c r="A41" s="58">
        <f t="shared" si="0"/>
        <v>37915</v>
      </c>
      <c r="C41" s="62">
        <v>7.6492333457767278E-2</v>
      </c>
      <c r="D41" s="62"/>
      <c r="E41" s="59"/>
      <c r="F41" s="62"/>
      <c r="G41" s="62"/>
      <c r="H41" s="62"/>
      <c r="I41" s="59"/>
      <c r="K41" s="63"/>
    </row>
    <row r="42" spans="1:11" x14ac:dyDescent="0.25">
      <c r="A42" s="58">
        <f t="shared" si="0"/>
        <v>37946</v>
      </c>
      <c r="C42" s="62">
        <v>6.1655592561053497E-2</v>
      </c>
      <c r="D42" s="62"/>
      <c r="E42" s="59"/>
      <c r="F42" s="62"/>
      <c r="G42" s="62"/>
      <c r="H42" s="62"/>
      <c r="I42" s="59"/>
      <c r="K42" s="63"/>
    </row>
    <row r="43" spans="1:11" x14ac:dyDescent="0.25">
      <c r="A43" s="58">
        <f t="shared" si="0"/>
        <v>37977</v>
      </c>
      <c r="C43" s="62">
        <v>5.7541564260720823E-2</v>
      </c>
      <c r="D43" s="62"/>
      <c r="E43" s="59"/>
      <c r="F43" s="62"/>
      <c r="G43" s="62"/>
      <c r="H43" s="62"/>
      <c r="I43" s="59"/>
      <c r="K43" s="63"/>
    </row>
    <row r="44" spans="1:11" x14ac:dyDescent="0.25">
      <c r="A44" s="58"/>
    </row>
    <row r="45" spans="1:11" x14ac:dyDescent="0.25">
      <c r="A45" s="64" t="s">
        <v>2</v>
      </c>
      <c r="B45" s="11"/>
      <c r="C45" s="65">
        <f>AVERAGE(C6:C43)</f>
        <v>9.4975206269876364E-2</v>
      </c>
      <c r="D45" s="65"/>
      <c r="E45" s="65"/>
      <c r="G45" s="65"/>
      <c r="H45" s="65"/>
      <c r="I45" s="65"/>
    </row>
    <row r="46" spans="1:11" x14ac:dyDescent="0.25">
      <c r="A46" s="58"/>
    </row>
    <row r="47" spans="1:11" x14ac:dyDescent="0.25">
      <c r="A47" s="58">
        <f>A43+31</f>
        <v>38008</v>
      </c>
      <c r="C47" s="62">
        <v>5.7929582500862283E-2</v>
      </c>
      <c r="D47" s="62"/>
      <c r="E47" s="59"/>
      <c r="G47" s="62"/>
      <c r="H47" s="62"/>
      <c r="I47" s="59"/>
    </row>
    <row r="48" spans="1:11" x14ac:dyDescent="0.25">
      <c r="A48" s="58">
        <f>A47+31</f>
        <v>38039</v>
      </c>
      <c r="C48" s="62">
        <v>5.7432510906563664E-2</v>
      </c>
      <c r="D48" s="62"/>
      <c r="E48" s="59"/>
      <c r="G48" s="62"/>
      <c r="H48" s="62"/>
      <c r="I48" s="59"/>
    </row>
    <row r="49" spans="1:9" x14ac:dyDescent="0.25">
      <c r="A49" s="58">
        <f t="shared" ref="A49:A70" si="1">A48+31</f>
        <v>38070</v>
      </c>
      <c r="C49" s="62">
        <v>5.6478456715605432E-2</v>
      </c>
      <c r="D49" s="62"/>
      <c r="E49" s="59"/>
      <c r="G49" s="62"/>
      <c r="H49" s="62"/>
      <c r="I49" s="59"/>
    </row>
    <row r="50" spans="1:9" x14ac:dyDescent="0.25">
      <c r="A50" s="58">
        <f t="shared" si="1"/>
        <v>38101</v>
      </c>
      <c r="C50" s="62">
        <v>5.6212866592376606E-2</v>
      </c>
      <c r="D50" s="62"/>
      <c r="E50" s="59"/>
      <c r="G50" s="62"/>
      <c r="H50" s="62"/>
      <c r="I50" s="59"/>
    </row>
    <row r="51" spans="1:9" x14ac:dyDescent="0.25">
      <c r="A51" s="58">
        <f t="shared" si="1"/>
        <v>38132</v>
      </c>
      <c r="C51" s="62">
        <v>5.6951577551341614E-2</v>
      </c>
      <c r="D51" s="62"/>
      <c r="E51" s="59"/>
      <c r="G51" s="62"/>
      <c r="H51" s="62"/>
      <c r="I51" s="59"/>
    </row>
    <row r="52" spans="1:9" x14ac:dyDescent="0.25">
      <c r="A52" s="58">
        <f t="shared" si="1"/>
        <v>38163</v>
      </c>
      <c r="C52" s="62">
        <v>6.3467038420316035E-2</v>
      </c>
      <c r="D52" s="62"/>
      <c r="E52" s="59"/>
      <c r="G52" s="62"/>
      <c r="H52" s="62"/>
      <c r="I52" s="59"/>
    </row>
    <row r="53" spans="1:9" x14ac:dyDescent="0.25">
      <c r="A53" s="58">
        <f t="shared" si="1"/>
        <v>38194</v>
      </c>
      <c r="C53" s="62">
        <v>7.3143556929163051E-2</v>
      </c>
      <c r="D53" s="62"/>
      <c r="E53" s="59"/>
      <c r="G53" s="62"/>
      <c r="H53" s="62"/>
      <c r="I53" s="59"/>
    </row>
    <row r="54" spans="1:9" x14ac:dyDescent="0.25">
      <c r="A54" s="58">
        <f t="shared" si="1"/>
        <v>38225</v>
      </c>
      <c r="C54" s="62">
        <v>8.9244677933945249E-2</v>
      </c>
      <c r="D54" s="62"/>
      <c r="E54" s="59"/>
      <c r="G54" s="62"/>
      <c r="H54" s="62"/>
      <c r="I54" s="59"/>
    </row>
    <row r="55" spans="1:9" x14ac:dyDescent="0.25">
      <c r="A55" s="58">
        <f t="shared" si="1"/>
        <v>38256</v>
      </c>
      <c r="C55" s="62">
        <v>8.1769128133498584E-2</v>
      </c>
      <c r="D55" s="62"/>
      <c r="E55" s="59"/>
      <c r="G55" s="62"/>
      <c r="H55" s="62"/>
      <c r="I55" s="59"/>
    </row>
    <row r="56" spans="1:9" x14ac:dyDescent="0.25">
      <c r="A56" s="58">
        <f t="shared" si="1"/>
        <v>38287</v>
      </c>
      <c r="C56" s="62">
        <v>6.8791943777579662E-2</v>
      </c>
      <c r="D56" s="62"/>
      <c r="E56" s="59"/>
      <c r="G56" s="62"/>
      <c r="H56" s="62"/>
      <c r="I56" s="59"/>
    </row>
    <row r="57" spans="1:9" x14ac:dyDescent="0.25">
      <c r="A57" s="58">
        <f t="shared" si="1"/>
        <v>38318</v>
      </c>
      <c r="C57" s="62">
        <v>5.4741054823018408E-2</v>
      </c>
      <c r="D57" s="62"/>
      <c r="E57" s="59"/>
      <c r="G57" s="62"/>
      <c r="H57" s="62"/>
      <c r="I57" s="59"/>
    </row>
    <row r="58" spans="1:9" x14ac:dyDescent="0.25">
      <c r="A58" s="58">
        <f t="shared" si="1"/>
        <v>38349</v>
      </c>
      <c r="C58" s="62">
        <v>5.1023320545418069E-2</v>
      </c>
      <c r="D58" s="62"/>
      <c r="E58" s="59"/>
      <c r="G58" s="62"/>
      <c r="H58" s="62"/>
      <c r="I58" s="59"/>
    </row>
    <row r="59" spans="1:9" x14ac:dyDescent="0.25">
      <c r="A59" s="58">
        <f t="shared" si="1"/>
        <v>38380</v>
      </c>
      <c r="C59" s="62">
        <v>5.3109597841326912E-2</v>
      </c>
      <c r="D59" s="62"/>
      <c r="E59" s="59"/>
      <c r="G59" s="62"/>
      <c r="H59" s="62"/>
      <c r="I59" s="59"/>
    </row>
    <row r="60" spans="1:9" x14ac:dyDescent="0.25">
      <c r="A60" s="58">
        <f t="shared" si="1"/>
        <v>38411</v>
      </c>
      <c r="C60" s="62">
        <v>5.3597926708065312E-2</v>
      </c>
      <c r="D60" s="62"/>
      <c r="E60" s="59"/>
      <c r="G60" s="62"/>
      <c r="H60" s="62"/>
      <c r="I60" s="59"/>
    </row>
    <row r="61" spans="1:9" x14ac:dyDescent="0.25">
      <c r="A61" s="58">
        <f t="shared" si="1"/>
        <v>38442</v>
      </c>
      <c r="C61" s="62">
        <v>5.2711497960270449E-2</v>
      </c>
      <c r="D61" s="62"/>
      <c r="E61" s="59"/>
      <c r="G61" s="62"/>
      <c r="H61" s="62"/>
      <c r="I61" s="59"/>
    </row>
    <row r="62" spans="1:9" x14ac:dyDescent="0.25">
      <c r="A62" s="58">
        <f>A61+10</f>
        <v>38452</v>
      </c>
      <c r="C62" s="62">
        <v>5.3382487127601776E-2</v>
      </c>
      <c r="D62" s="62"/>
      <c r="E62" s="59"/>
      <c r="G62" s="62"/>
      <c r="H62" s="62"/>
      <c r="I62" s="59"/>
    </row>
    <row r="63" spans="1:9" x14ac:dyDescent="0.25">
      <c r="A63" s="58">
        <f t="shared" si="1"/>
        <v>38483</v>
      </c>
      <c r="C63" s="62">
        <v>5.4205741071398035E-2</v>
      </c>
      <c r="D63" s="62"/>
      <c r="E63" s="59"/>
      <c r="G63" s="62"/>
      <c r="H63" s="62"/>
      <c r="I63" s="59"/>
    </row>
    <row r="64" spans="1:9" x14ac:dyDescent="0.25">
      <c r="A64" s="58">
        <f t="shared" si="1"/>
        <v>38514</v>
      </c>
      <c r="C64" s="62">
        <v>5.9413385073521015E-2</v>
      </c>
      <c r="D64" s="62"/>
      <c r="E64" s="59"/>
      <c r="G64" s="62"/>
      <c r="H64" s="62"/>
      <c r="I64" s="59"/>
    </row>
    <row r="65" spans="1:9" x14ac:dyDescent="0.25">
      <c r="A65" s="58">
        <f t="shared" si="1"/>
        <v>38545</v>
      </c>
      <c r="C65" s="62">
        <v>6.8041997299691015E-2</v>
      </c>
      <c r="D65" s="62"/>
      <c r="E65" s="59"/>
      <c r="G65" s="62"/>
      <c r="H65" s="62"/>
      <c r="I65" s="59"/>
    </row>
    <row r="66" spans="1:9" x14ac:dyDescent="0.25">
      <c r="A66" s="58">
        <f t="shared" si="1"/>
        <v>38576</v>
      </c>
      <c r="C66" s="62">
        <v>8.3571330787190076E-2</v>
      </c>
      <c r="D66" s="62"/>
      <c r="E66" s="59"/>
      <c r="G66" s="62"/>
      <c r="H66" s="62"/>
      <c r="I66" s="59"/>
    </row>
    <row r="67" spans="1:9" x14ac:dyDescent="0.25">
      <c r="A67" s="58">
        <f t="shared" si="1"/>
        <v>38607</v>
      </c>
      <c r="C67" s="62">
        <v>7.682297180307443E-2</v>
      </c>
      <c r="D67" s="62"/>
      <c r="E67" s="59"/>
      <c r="G67" s="62"/>
      <c r="H67" s="62"/>
      <c r="I67" s="59"/>
    </row>
    <row r="68" spans="1:9" x14ac:dyDescent="0.25">
      <c r="A68" s="58">
        <f t="shared" si="1"/>
        <v>38638</v>
      </c>
      <c r="C68" s="62">
        <v>6.4985774893961568E-2</v>
      </c>
      <c r="D68" s="62"/>
      <c r="E68" s="59"/>
      <c r="G68" s="62"/>
      <c r="H68" s="62"/>
      <c r="I68" s="59"/>
    </row>
    <row r="69" spans="1:9" x14ac:dyDescent="0.25">
      <c r="A69" s="58">
        <f t="shared" si="1"/>
        <v>38669</v>
      </c>
      <c r="C69" s="62">
        <v>5.1925974727169137E-2</v>
      </c>
      <c r="D69" s="62"/>
      <c r="E69" s="59"/>
      <c r="G69" s="62"/>
      <c r="H69" s="62"/>
      <c r="I69" s="59"/>
    </row>
    <row r="70" spans="1:9" x14ac:dyDescent="0.25">
      <c r="A70" s="58">
        <f t="shared" si="1"/>
        <v>38700</v>
      </c>
      <c r="C70" s="62">
        <v>4.8051183199304473E-2</v>
      </c>
      <c r="D70" s="62"/>
      <c r="E70" s="59"/>
      <c r="G70" s="62"/>
      <c r="H70" s="62"/>
      <c r="I70" s="59"/>
    </row>
    <row r="72" spans="1:9" x14ac:dyDescent="0.25">
      <c r="A72" s="11" t="s">
        <v>3</v>
      </c>
      <c r="C72" s="65">
        <f>AVERAGE(C8:C43,C47:C70)</f>
        <v>8.1768550150630184E-2</v>
      </c>
      <c r="D72" s="65"/>
      <c r="E72" s="59"/>
      <c r="G72" s="65"/>
      <c r="H72" s="65"/>
      <c r="I72" s="59"/>
    </row>
  </sheetData>
  <printOptions horizontalCentered="1" verticalCentered="1"/>
  <pageMargins left="0.75" right="0.75" top="0.64" bottom="0.38" header="0.3" footer="0.31"/>
  <pageSetup scale="75" orientation="portrait" r:id="rId1"/>
  <headerFooter alignWithMargins="0">
    <oddHeader>&amp;C&amp;"Arial,Bold"&amp;16Exhibit____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opLeftCell="AI6" zoomScale="75" workbookViewId="0">
      <selection activeCell="BU11" sqref="BU11"/>
    </sheetView>
  </sheetViews>
  <sheetFormatPr defaultRowHeight="13.2" x14ac:dyDescent="0.25"/>
  <cols>
    <col min="1" max="1" width="3.5546875" customWidth="1"/>
    <col min="2" max="2" width="66.44140625" customWidth="1"/>
    <col min="3" max="3" width="2.33203125" customWidth="1"/>
    <col min="4" max="4" width="0.109375" hidden="1" customWidth="1"/>
    <col min="5" max="6" width="12.6640625" hidden="1" customWidth="1"/>
    <col min="7" max="7" width="0.109375" hidden="1" customWidth="1"/>
    <col min="8" max="8" width="7.33203125" hidden="1" customWidth="1"/>
    <col min="9" max="9" width="6.6640625" hidden="1" customWidth="1"/>
    <col min="10" max="10" width="9.6640625" hidden="1" customWidth="1"/>
    <col min="11" max="11" width="1.6640625" hidden="1" customWidth="1"/>
    <col min="12" max="12" width="10.33203125" customWidth="1"/>
    <col min="13" max="13" width="6.44140625" customWidth="1"/>
    <col min="14" max="16" width="6.6640625" customWidth="1"/>
    <col min="17" max="17" width="7.109375" customWidth="1"/>
    <col min="18" max="18" width="7" customWidth="1"/>
    <col min="19" max="19" width="6.44140625" customWidth="1"/>
    <col min="20" max="20" width="6.88671875" customWidth="1"/>
    <col min="21" max="21" width="7.109375" customWidth="1"/>
    <col min="22" max="22" width="6.6640625" customWidth="1"/>
    <col min="23" max="23" width="6.88671875" customWidth="1"/>
    <col min="24" max="24" width="7.44140625" customWidth="1"/>
    <col min="25" max="25" width="6.88671875" customWidth="1"/>
    <col min="26" max="26" width="7.33203125" customWidth="1"/>
    <col min="27" max="27" width="6.88671875" customWidth="1"/>
    <col min="28" max="28" width="6.6640625" customWidth="1"/>
    <col min="29" max="29" width="7.5546875" customWidth="1"/>
    <col min="30" max="32" width="7.109375" customWidth="1"/>
    <col min="33" max="33" width="7.44140625" customWidth="1"/>
    <col min="34" max="35" width="7.109375" customWidth="1"/>
    <col min="36" max="36" width="7.6640625" customWidth="1"/>
    <col min="37" max="47" width="7.109375" customWidth="1"/>
    <col min="48" max="48" width="8" customWidth="1"/>
    <col min="49" max="49" width="7.109375" customWidth="1"/>
    <col min="50" max="52" width="7.5546875" customWidth="1"/>
    <col min="53" max="53" width="7.6640625" customWidth="1"/>
    <col min="54" max="54" width="7.44140625" customWidth="1"/>
    <col min="55" max="55" width="7.6640625" customWidth="1"/>
    <col min="56" max="56" width="7.88671875" customWidth="1"/>
    <col min="57" max="57" width="8" customWidth="1"/>
    <col min="58" max="58" width="7.6640625" customWidth="1"/>
    <col min="59" max="72" width="7.88671875" customWidth="1"/>
    <col min="73" max="73" width="7.33203125" customWidth="1"/>
    <col min="74" max="74" width="8" customWidth="1"/>
    <col min="75" max="75" width="8.109375" customWidth="1"/>
    <col min="76" max="76" width="7.6640625" customWidth="1"/>
    <col min="77" max="77" width="8.109375" customWidth="1"/>
    <col min="78" max="79" width="7.88671875" customWidth="1"/>
    <col min="87" max="87" width="8.5546875" customWidth="1"/>
    <col min="88" max="88" width="9.44140625" customWidth="1"/>
    <col min="89" max="89" width="9" customWidth="1"/>
    <col min="91" max="91" width="7.109375" customWidth="1"/>
  </cols>
  <sheetData>
    <row r="1" spans="1:101" ht="22.2" customHeight="1" x14ac:dyDescent="0.4">
      <c r="B1" s="1" t="s">
        <v>4</v>
      </c>
    </row>
    <row r="2" spans="1:101" ht="22.2" customHeight="1" x14ac:dyDescent="0.4">
      <c r="B2" s="1" t="s">
        <v>5</v>
      </c>
    </row>
    <row r="3" spans="1:101" ht="22.95" customHeight="1" x14ac:dyDescent="0.4">
      <c r="B3" s="1" t="s">
        <v>6</v>
      </c>
      <c r="C3" s="2"/>
      <c r="D3" s="2"/>
      <c r="F3" s="1" t="s">
        <v>7</v>
      </c>
      <c r="G3" s="3" t="s">
        <v>8</v>
      </c>
      <c r="H3" s="4"/>
      <c r="P3" s="1"/>
    </row>
    <row r="4" spans="1:101" ht="15.6" customHeight="1" x14ac:dyDescent="0.4">
      <c r="B4" s="5" t="s">
        <v>9</v>
      </c>
      <c r="C4" s="2"/>
      <c r="D4" s="2"/>
      <c r="F4" s="1"/>
      <c r="G4" s="3"/>
      <c r="H4" s="4"/>
      <c r="P4" s="1"/>
    </row>
    <row r="5" spans="1:101" ht="15.6" x14ac:dyDescent="0.3">
      <c r="B5" s="5" t="s">
        <v>10</v>
      </c>
      <c r="H5" s="6" t="s">
        <v>11</v>
      </c>
      <c r="J5" s="6" t="s">
        <v>12</v>
      </c>
      <c r="L5" s="6" t="s">
        <v>12</v>
      </c>
    </row>
    <row r="6" spans="1:101" ht="15" customHeight="1" x14ac:dyDescent="0.25">
      <c r="D6" s="7">
        <v>36679</v>
      </c>
      <c r="E6" s="7">
        <v>36709</v>
      </c>
      <c r="F6" s="7">
        <v>36739</v>
      </c>
      <c r="G6" s="7">
        <v>36770</v>
      </c>
      <c r="H6" s="8">
        <v>36800</v>
      </c>
      <c r="I6" s="9">
        <v>36831</v>
      </c>
      <c r="J6" s="8">
        <v>36831</v>
      </c>
      <c r="K6" s="9">
        <v>36862</v>
      </c>
      <c r="L6" s="8">
        <v>36861</v>
      </c>
      <c r="M6" s="9">
        <v>36893</v>
      </c>
      <c r="N6" s="9">
        <v>36924</v>
      </c>
      <c r="O6" s="9">
        <v>36955</v>
      </c>
      <c r="P6" s="9">
        <v>36986</v>
      </c>
      <c r="Q6" s="9">
        <v>37017</v>
      </c>
      <c r="R6" s="9">
        <v>37048</v>
      </c>
      <c r="S6" s="9">
        <v>37079</v>
      </c>
      <c r="T6" s="9">
        <v>37110</v>
      </c>
      <c r="U6" s="9">
        <v>37141</v>
      </c>
      <c r="V6" s="9">
        <v>37172</v>
      </c>
      <c r="W6" s="9">
        <v>37203</v>
      </c>
      <c r="X6" s="9">
        <v>37234</v>
      </c>
      <c r="Y6" s="9">
        <v>37265</v>
      </c>
      <c r="Z6" s="9">
        <v>37296</v>
      </c>
      <c r="AA6" s="9">
        <v>37327</v>
      </c>
      <c r="AB6" s="9">
        <v>37358</v>
      </c>
      <c r="AC6" s="9">
        <v>37389</v>
      </c>
      <c r="AD6" s="9">
        <v>37420</v>
      </c>
      <c r="AE6" s="9">
        <v>37451</v>
      </c>
      <c r="AF6" s="9">
        <v>37482</v>
      </c>
      <c r="AG6" s="9">
        <v>37513</v>
      </c>
      <c r="AH6" s="9">
        <v>37544</v>
      </c>
      <c r="AI6" s="9">
        <v>37575</v>
      </c>
      <c r="AJ6" s="9">
        <v>37606</v>
      </c>
      <c r="AK6" s="9">
        <v>37637</v>
      </c>
      <c r="AL6" s="9">
        <v>37668</v>
      </c>
      <c r="AM6" s="9">
        <v>37699</v>
      </c>
      <c r="AN6" s="9">
        <v>37730</v>
      </c>
      <c r="AO6" s="9">
        <v>37761</v>
      </c>
      <c r="AP6" s="9">
        <v>37792</v>
      </c>
      <c r="AQ6" s="9">
        <v>37823</v>
      </c>
      <c r="AR6" s="9">
        <v>37854</v>
      </c>
      <c r="AS6" s="9">
        <v>37885</v>
      </c>
      <c r="AT6" s="9">
        <v>37916</v>
      </c>
      <c r="AU6" s="9">
        <v>37947</v>
      </c>
      <c r="AV6" s="9">
        <v>37978</v>
      </c>
      <c r="AW6" s="9">
        <v>38009</v>
      </c>
      <c r="AX6" s="9">
        <v>38040</v>
      </c>
      <c r="AY6" s="9">
        <v>38071</v>
      </c>
      <c r="AZ6" s="9">
        <v>38102</v>
      </c>
      <c r="BA6" s="9">
        <v>38133</v>
      </c>
      <c r="BB6" s="9">
        <v>38164</v>
      </c>
      <c r="BC6" s="9">
        <v>38195</v>
      </c>
      <c r="BD6" s="9">
        <v>38226</v>
      </c>
      <c r="BE6" s="9">
        <v>38257</v>
      </c>
      <c r="BF6" s="9">
        <v>38288</v>
      </c>
      <c r="BG6" s="9">
        <v>38319</v>
      </c>
      <c r="BH6" s="9">
        <v>38350</v>
      </c>
      <c r="BI6" s="9">
        <v>38381</v>
      </c>
      <c r="BJ6" s="9">
        <v>38391</v>
      </c>
      <c r="BK6" s="9">
        <v>38422</v>
      </c>
      <c r="BL6" s="9">
        <v>38453</v>
      </c>
      <c r="BM6" s="9">
        <v>38484</v>
      </c>
      <c r="BN6" s="9">
        <v>38515</v>
      </c>
      <c r="BO6" s="9">
        <v>38546</v>
      </c>
      <c r="BP6" s="9">
        <v>38577</v>
      </c>
      <c r="BQ6" s="9">
        <v>38608</v>
      </c>
      <c r="BR6" s="9">
        <v>38639</v>
      </c>
      <c r="BS6" s="9">
        <v>38670</v>
      </c>
      <c r="BT6" s="9">
        <v>38701</v>
      </c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101" ht="7.95" customHeight="1" x14ac:dyDescent="0.25">
      <c r="D7" s="7"/>
      <c r="E7" s="7"/>
      <c r="F7" s="7"/>
      <c r="G7" s="7"/>
      <c r="H7" s="8"/>
      <c r="I7" s="9"/>
      <c r="J7" s="9"/>
      <c r="K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101" s="11" customFormat="1" ht="15" customHeight="1" x14ac:dyDescent="0.3">
      <c r="A8" s="10" t="s">
        <v>13</v>
      </c>
      <c r="B8" s="5" t="s">
        <v>14</v>
      </c>
      <c r="D8" s="12">
        <v>6.5835805883240076E-2</v>
      </c>
      <c r="E8" s="12">
        <v>0.12856693387590656</v>
      </c>
      <c r="F8" s="12">
        <v>0.17846837295548437</v>
      </c>
      <c r="G8" s="12">
        <v>0.17910000000000001</v>
      </c>
      <c r="H8" s="12">
        <v>0.13919999999999999</v>
      </c>
      <c r="I8" s="13">
        <v>0.1278</v>
      </c>
      <c r="J8" s="13"/>
      <c r="K8" s="13">
        <v>0.182</v>
      </c>
      <c r="M8" s="13">
        <v>0.20776347253847571</v>
      </c>
      <c r="N8" s="13">
        <v>0.14132255791760115</v>
      </c>
      <c r="O8" s="13">
        <v>0.11783346404679615</v>
      </c>
      <c r="P8" s="13">
        <v>0.11789678322407421</v>
      </c>
      <c r="Q8" s="13">
        <v>0.11822138848794415</v>
      </c>
      <c r="R8" s="13">
        <v>0.1202988273166538</v>
      </c>
      <c r="S8" s="13">
        <v>0.12113857170885015</v>
      </c>
      <c r="T8" s="13">
        <v>0.16112515635118463</v>
      </c>
      <c r="U8" s="13">
        <v>0.14775861397701615</v>
      </c>
      <c r="V8" s="13">
        <v>0.11451681860750711</v>
      </c>
      <c r="W8" s="13">
        <v>9.7172825878171845E-2</v>
      </c>
      <c r="X8" s="13">
        <v>9.0003811479855866E-2</v>
      </c>
      <c r="Y8" s="13">
        <v>8.5495441182706022E-2</v>
      </c>
      <c r="Z8" s="13">
        <v>7.5098037329803399E-2</v>
      </c>
      <c r="AA8" s="13">
        <v>7.3615534868387594E-2</v>
      </c>
      <c r="AB8" s="13">
        <v>7.3428185734825083E-2</v>
      </c>
      <c r="AC8" s="13">
        <v>7.3141917154302613E-2</v>
      </c>
      <c r="AD8" s="13">
        <v>8.3483105625663273E-2</v>
      </c>
      <c r="AE8" s="13">
        <v>9.8171747813270205E-2</v>
      </c>
      <c r="AF8" s="13">
        <v>0.12023829074084477</v>
      </c>
      <c r="AG8" s="13">
        <v>0.10958360434931379</v>
      </c>
      <c r="AH8" s="13">
        <v>9.1590576037325552E-2</v>
      </c>
      <c r="AI8" s="13">
        <v>7.2484478666804963E-2</v>
      </c>
      <c r="AJ8" s="13">
        <v>6.6366959698598432E-2</v>
      </c>
      <c r="AK8" s="13">
        <v>6.4412578688998898E-2</v>
      </c>
      <c r="AL8" s="13">
        <v>6.1027564313703944E-2</v>
      </c>
      <c r="AM8" s="13">
        <v>6.0023932641939434E-2</v>
      </c>
      <c r="AN8" s="13">
        <v>6.1257254587617542E-2</v>
      </c>
      <c r="AO8" s="13">
        <v>6.2480288935866345E-2</v>
      </c>
      <c r="AP8" s="13">
        <v>6.8382593912795164E-2</v>
      </c>
      <c r="AQ8" s="13">
        <v>7.9254628378440092E-2</v>
      </c>
      <c r="AR8" s="13">
        <v>9.8430670398438655E-2</v>
      </c>
      <c r="AS8" s="13">
        <v>9.0398252842231158E-2</v>
      </c>
      <c r="AT8" s="13">
        <v>7.6492333457767278E-2</v>
      </c>
      <c r="AU8" s="13">
        <v>6.1655592561053497E-2</v>
      </c>
      <c r="AV8" s="13">
        <v>5.7541564260720823E-2</v>
      </c>
      <c r="AW8" s="13">
        <v>5.7929582500862283E-2</v>
      </c>
      <c r="AX8" s="13">
        <v>5.7432510906563664E-2</v>
      </c>
      <c r="AY8" s="13">
        <v>5.6478456715605432E-2</v>
      </c>
      <c r="AZ8" s="13">
        <v>5.6212866592376606E-2</v>
      </c>
      <c r="BA8" s="13">
        <v>5.6951577551341614E-2</v>
      </c>
      <c r="BB8" s="13">
        <v>6.3467038420316035E-2</v>
      </c>
      <c r="BC8" s="13">
        <v>7.3143556929163051E-2</v>
      </c>
      <c r="BD8" s="13">
        <v>8.9244677933945249E-2</v>
      </c>
      <c r="BE8" s="13">
        <v>8.1769128133498584E-2</v>
      </c>
      <c r="BF8" s="13">
        <v>6.8791943777579662E-2</v>
      </c>
      <c r="BG8" s="13">
        <v>5.4741054823018408E-2</v>
      </c>
      <c r="BH8" s="13">
        <v>5.1023320545418069E-2</v>
      </c>
      <c r="BI8" s="13">
        <v>5.3109597841326912E-2</v>
      </c>
      <c r="BJ8" s="13">
        <v>5.3597926708065312E-2</v>
      </c>
      <c r="BK8" s="13">
        <v>5.2711497960270449E-2</v>
      </c>
      <c r="BL8" s="13">
        <v>5.3382487127601776E-2</v>
      </c>
      <c r="BM8" s="13">
        <v>5.4205741071398035E-2</v>
      </c>
      <c r="BN8" s="13">
        <v>5.9413385073521015E-2</v>
      </c>
      <c r="BO8" s="13">
        <v>6.8041997299691015E-2</v>
      </c>
      <c r="BP8" s="13">
        <v>8.3571330787190076E-2</v>
      </c>
      <c r="BQ8" s="13">
        <v>7.682297180307443E-2</v>
      </c>
      <c r="BR8" s="13">
        <v>6.4985774893961568E-2</v>
      </c>
      <c r="BS8" s="13">
        <v>5.1925974727169137E-2</v>
      </c>
      <c r="BT8" s="13">
        <v>4.8051183199304473E-2</v>
      </c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s="11" customFormat="1" ht="15" hidden="1" customHeight="1" x14ac:dyDescent="0.3">
      <c r="A9" s="10"/>
      <c r="B9" s="5" t="s">
        <v>15</v>
      </c>
      <c r="D9" s="12">
        <v>7.2911345822179896E-2</v>
      </c>
      <c r="E9" s="12">
        <v>0.14591235965585928</v>
      </c>
      <c r="F9" s="12">
        <v>0.19618348581869088</v>
      </c>
      <c r="G9" s="12">
        <v>0.1888</v>
      </c>
      <c r="H9" s="12">
        <v>0.1492</v>
      </c>
      <c r="I9" s="13">
        <v>0.13089999999999999</v>
      </c>
      <c r="J9" s="13"/>
      <c r="K9" s="13">
        <v>0.192</v>
      </c>
      <c r="M9" s="13">
        <v>0.21776347253847572</v>
      </c>
      <c r="N9" s="13">
        <v>0.15132255791760116</v>
      </c>
      <c r="O9" s="13">
        <v>0.12783346404679616</v>
      </c>
      <c r="P9" s="13">
        <v>0.12789678322407422</v>
      </c>
      <c r="Q9" s="13">
        <v>0.12822138848794415</v>
      </c>
      <c r="R9" s="13">
        <v>0.13029882731665379</v>
      </c>
      <c r="S9" s="13">
        <v>0.13113857170885015</v>
      </c>
      <c r="T9" s="13">
        <v>0.17112515635118464</v>
      </c>
      <c r="U9" s="13">
        <v>0.15775861397701615</v>
      </c>
      <c r="V9" s="13">
        <v>0.1245168186075071</v>
      </c>
      <c r="W9" s="13">
        <v>0.10717282587817184</v>
      </c>
      <c r="X9" s="13">
        <v>0.10000381147985586</v>
      </c>
      <c r="Y9" s="13">
        <v>9.5495441182706017E-2</v>
      </c>
      <c r="Z9" s="13">
        <v>8.5098037329803394E-2</v>
      </c>
      <c r="AA9" s="13">
        <v>8.3615534868387589E-2</v>
      </c>
      <c r="AB9" s="13">
        <v>8.3428185734825078E-2</v>
      </c>
      <c r="AC9" s="13">
        <v>8.3141917154302608E-2</v>
      </c>
      <c r="AD9" s="13">
        <v>9.3483105625663268E-2</v>
      </c>
      <c r="AE9" s="13">
        <v>0.1081717478132702</v>
      </c>
      <c r="AF9" s="13">
        <v>0.13023829074084478</v>
      </c>
      <c r="AG9" s="13">
        <v>0.11958360434931378</v>
      </c>
      <c r="AH9" s="13">
        <v>0.10159057603732555</v>
      </c>
      <c r="AI9" s="13">
        <v>8.2484478666804958E-2</v>
      </c>
      <c r="AJ9" s="13">
        <v>7.6366959698598427E-2</v>
      </c>
      <c r="AK9" s="13">
        <v>7.4412578688998893E-2</v>
      </c>
      <c r="AL9" s="13">
        <v>7.1027564313703939E-2</v>
      </c>
      <c r="AM9" s="13">
        <v>7.0023932641939429E-2</v>
      </c>
      <c r="AN9" s="13">
        <v>7.1257254587617544E-2</v>
      </c>
      <c r="AO9" s="13">
        <v>7.2480288935866347E-2</v>
      </c>
      <c r="AP9" s="13">
        <v>7.8382593912795159E-2</v>
      </c>
      <c r="AQ9" s="13">
        <v>8.9254628378440087E-2</v>
      </c>
      <c r="AR9" s="13">
        <v>0.10843067039843865</v>
      </c>
      <c r="AS9" s="13">
        <v>0.10039825284223115</v>
      </c>
      <c r="AT9" s="13">
        <v>8.6492333457767273E-2</v>
      </c>
      <c r="AU9" s="13">
        <v>7.1655592561053499E-2</v>
      </c>
      <c r="AV9" s="13">
        <v>6.7541564260720818E-2</v>
      </c>
      <c r="AW9" s="13">
        <v>6.7929582500862284E-2</v>
      </c>
      <c r="AX9" s="13">
        <v>6.7432510906563659E-2</v>
      </c>
      <c r="AY9" s="13">
        <v>6.6478456715605427E-2</v>
      </c>
      <c r="AZ9" s="13">
        <v>6.6212866592376601E-2</v>
      </c>
      <c r="BA9" s="13">
        <v>6.6951577551341609E-2</v>
      </c>
      <c r="BB9" s="13">
        <v>7.346703842031603E-2</v>
      </c>
      <c r="BC9" s="13">
        <v>8.3143556929163046E-2</v>
      </c>
      <c r="BD9" s="13">
        <v>9.9244677933945244E-2</v>
      </c>
      <c r="BE9" s="13">
        <v>9.1769128133498579E-2</v>
      </c>
      <c r="BF9" s="13">
        <v>7.8791943777579657E-2</v>
      </c>
      <c r="BG9" s="13">
        <v>6.474105482301841E-2</v>
      </c>
      <c r="BH9" s="13">
        <v>6.1023320545418071E-2</v>
      </c>
      <c r="BI9" s="13">
        <v>6.3109597841326914E-2</v>
      </c>
      <c r="BJ9" s="13">
        <v>6.3597926708065314E-2</v>
      </c>
      <c r="BK9" s="13">
        <v>6.2711497960270451E-2</v>
      </c>
      <c r="BL9" s="13">
        <v>6.3382487127601778E-2</v>
      </c>
      <c r="BM9" s="13">
        <v>6.4205741071398037E-2</v>
      </c>
      <c r="BN9" s="13">
        <v>6.9413385073521017E-2</v>
      </c>
      <c r="BO9" s="13">
        <v>7.804199729969101E-2</v>
      </c>
      <c r="BP9" s="13">
        <v>9.3571330787190071E-2</v>
      </c>
      <c r="BQ9" s="13">
        <v>8.6822971803074425E-2</v>
      </c>
      <c r="BR9" s="13">
        <v>7.4985774893961563E-2</v>
      </c>
      <c r="BS9" s="13">
        <v>6.1925974727169139E-2</v>
      </c>
      <c r="BT9" s="13">
        <v>5.8051183199304475E-2</v>
      </c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s="11" customFormat="1" ht="5.4" customHeight="1" x14ac:dyDescent="0.3">
      <c r="A10" s="10"/>
      <c r="B10" s="5"/>
      <c r="D10" s="12"/>
      <c r="E10" s="12"/>
      <c r="F10" s="12"/>
      <c r="G10" s="12"/>
      <c r="H10" s="12"/>
      <c r="I10" s="13"/>
      <c r="J10" s="13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s="11" customFormat="1" ht="15" customHeight="1" x14ac:dyDescent="0.3">
      <c r="A11" s="10" t="s">
        <v>16</v>
      </c>
      <c r="B11" s="5" t="s">
        <v>17</v>
      </c>
      <c r="D11" s="12"/>
      <c r="E11" s="12"/>
      <c r="F11" s="12"/>
      <c r="G11" s="12"/>
      <c r="H11" s="12"/>
      <c r="I11" s="13"/>
      <c r="J11" s="13"/>
      <c r="K11" s="13"/>
      <c r="M11" s="13"/>
      <c r="N11" s="13"/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0.06</v>
      </c>
      <c r="AX11" s="13">
        <v>0.06</v>
      </c>
      <c r="AY11" s="13">
        <v>0.06</v>
      </c>
      <c r="AZ11" s="13">
        <v>0.06</v>
      </c>
      <c r="BA11" s="13">
        <v>0.06</v>
      </c>
      <c r="BB11" s="13">
        <v>0.06</v>
      </c>
      <c r="BC11" s="13">
        <v>0.06</v>
      </c>
      <c r="BD11" s="13">
        <v>0.06</v>
      </c>
      <c r="BE11" s="13">
        <v>0.06</v>
      </c>
      <c r="BF11" s="13">
        <v>0.06</v>
      </c>
      <c r="BG11" s="13">
        <v>0.06</v>
      </c>
      <c r="BH11" s="13">
        <v>0.06</v>
      </c>
      <c r="BI11" s="13">
        <v>0.06</v>
      </c>
      <c r="BJ11" s="13">
        <v>0.06</v>
      </c>
      <c r="BK11" s="13">
        <v>0.06</v>
      </c>
      <c r="BL11" s="13">
        <v>0.06</v>
      </c>
      <c r="BM11" s="13">
        <v>0.06</v>
      </c>
      <c r="BN11" s="13">
        <v>0.06</v>
      </c>
      <c r="BO11" s="13">
        <v>0.06</v>
      </c>
      <c r="BP11" s="13">
        <v>0.06</v>
      </c>
      <c r="BQ11" s="13">
        <v>0.06</v>
      </c>
      <c r="BR11" s="13">
        <v>0.06</v>
      </c>
      <c r="BS11" s="13">
        <v>0.06</v>
      </c>
      <c r="BT11" s="13">
        <v>0.06</v>
      </c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4"/>
      <c r="CH11" s="15"/>
      <c r="CI11" s="15"/>
      <c r="CJ11" s="13"/>
      <c r="CK11" s="13"/>
      <c r="CL11" s="13"/>
      <c r="CM11" s="13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s="11" customFormat="1" ht="4.95" customHeight="1" x14ac:dyDescent="0.3">
      <c r="A12" s="10"/>
      <c r="B12" s="5"/>
      <c r="D12" s="12"/>
      <c r="E12" s="12"/>
      <c r="F12" s="12"/>
      <c r="G12" s="12"/>
      <c r="H12" s="12"/>
      <c r="I12" s="13"/>
      <c r="J12" s="13"/>
      <c r="K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4"/>
      <c r="CH12" s="15"/>
      <c r="CI12" s="15"/>
      <c r="CJ12" s="13"/>
      <c r="CK12" s="13"/>
      <c r="CL12" s="13"/>
      <c r="CM12" s="13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1" s="11" customFormat="1" ht="15" customHeight="1" x14ac:dyDescent="0.3">
      <c r="A13" s="10" t="s">
        <v>18</v>
      </c>
      <c r="B13" s="5" t="s">
        <v>19</v>
      </c>
      <c r="D13" s="12"/>
      <c r="E13" s="12"/>
      <c r="F13" s="12"/>
      <c r="G13" s="12"/>
      <c r="H13" s="12"/>
      <c r="I13" s="13"/>
      <c r="J13" s="13"/>
      <c r="K13" s="13">
        <v>6.5000000000000002E-2</v>
      </c>
      <c r="M13" s="13">
        <v>6.5000000000000002E-2</v>
      </c>
      <c r="N13" s="13">
        <v>6.5000000000000002E-2</v>
      </c>
      <c r="O13" s="13">
        <v>6.5000000000000002E-2</v>
      </c>
      <c r="P13" s="13">
        <v>6.5000000000000002E-2</v>
      </c>
      <c r="Q13" s="13">
        <v>6.5000000000000002E-2</v>
      </c>
      <c r="R13" s="13">
        <v>6.5000000000000002E-2</v>
      </c>
      <c r="S13" s="13">
        <v>6.5000000000000002E-2</v>
      </c>
      <c r="T13" s="13">
        <v>6.5000000000000002E-2</v>
      </c>
      <c r="U13" s="13">
        <v>6.5000000000000002E-2</v>
      </c>
      <c r="V13" s="13">
        <v>6.5000000000000002E-2</v>
      </c>
      <c r="W13" s="13">
        <v>6.5000000000000002E-2</v>
      </c>
      <c r="X13" s="13">
        <v>6.5000000000000002E-2</v>
      </c>
      <c r="Y13" s="13">
        <v>6.5000000000000002E-2</v>
      </c>
      <c r="Z13" s="13">
        <v>6.5000000000000002E-2</v>
      </c>
      <c r="AA13" s="13">
        <v>6.5000000000000002E-2</v>
      </c>
      <c r="AB13" s="13">
        <v>6.5000000000000002E-2</v>
      </c>
      <c r="AC13" s="13">
        <v>6.5000000000000002E-2</v>
      </c>
      <c r="AD13" s="13">
        <v>6.5000000000000002E-2</v>
      </c>
      <c r="AE13" s="13">
        <v>6.5000000000000002E-2</v>
      </c>
      <c r="AF13" s="13">
        <v>6.5000000000000002E-2</v>
      </c>
      <c r="AG13" s="13">
        <v>6.5000000000000002E-2</v>
      </c>
      <c r="AH13" s="13">
        <v>6.5000000000000002E-2</v>
      </c>
      <c r="AI13" s="13">
        <v>6.5000000000000002E-2</v>
      </c>
      <c r="AJ13" s="13">
        <v>6.5000000000000002E-2</v>
      </c>
      <c r="AK13" s="13">
        <v>6.5000000000000002E-2</v>
      </c>
      <c r="AL13" s="13">
        <v>6.5000000000000002E-2</v>
      </c>
      <c r="AM13" s="13">
        <v>6.5000000000000002E-2</v>
      </c>
      <c r="AN13" s="13">
        <v>6.5000000000000002E-2</v>
      </c>
      <c r="AO13" s="13">
        <v>6.5000000000000002E-2</v>
      </c>
      <c r="AP13" s="13">
        <v>6.5000000000000002E-2</v>
      </c>
      <c r="AQ13" s="13">
        <v>6.5000000000000002E-2</v>
      </c>
      <c r="AR13" s="13">
        <v>6.5000000000000002E-2</v>
      </c>
      <c r="AS13" s="13">
        <v>6.5000000000000002E-2</v>
      </c>
      <c r="AT13" s="13">
        <v>6.5000000000000002E-2</v>
      </c>
      <c r="AU13" s="13">
        <v>6.5000000000000002E-2</v>
      </c>
      <c r="AV13" s="13">
        <v>6.5000000000000002E-2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4"/>
      <c r="CH13" s="15"/>
      <c r="CI13" s="15"/>
      <c r="CJ13" s="13"/>
      <c r="CK13" s="13"/>
      <c r="CL13" s="13"/>
      <c r="CM13" s="13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s="11" customFormat="1" ht="5.4" customHeight="1" x14ac:dyDescent="0.3">
      <c r="A14" s="10"/>
      <c r="B14" s="5"/>
      <c r="D14" s="12"/>
      <c r="E14" s="12"/>
      <c r="F14" s="12"/>
      <c r="G14" s="12"/>
      <c r="H14" s="12"/>
      <c r="I14" s="13"/>
      <c r="J14" s="13"/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4"/>
      <c r="CH14" s="15"/>
      <c r="CI14" s="15"/>
      <c r="CJ14" s="13"/>
      <c r="CK14" s="13"/>
      <c r="CL14" s="13"/>
      <c r="CM14" s="13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s="11" customFormat="1" ht="18" customHeight="1" x14ac:dyDescent="0.3">
      <c r="A15" s="10" t="s">
        <v>20</v>
      </c>
      <c r="B15" s="5" t="s">
        <v>21</v>
      </c>
      <c r="C15" s="16"/>
      <c r="D15" s="17"/>
      <c r="E15" s="17"/>
      <c r="F15" s="17"/>
      <c r="G15" s="17"/>
      <c r="H15" s="17"/>
      <c r="I15" s="14">
        <v>6.5000000000000002E-2</v>
      </c>
      <c r="J15" s="14"/>
      <c r="K15" s="14">
        <v>6.5000000000000002E-2</v>
      </c>
      <c r="M15" s="14">
        <v>6.5000000000000002E-2</v>
      </c>
      <c r="N15" s="14">
        <v>6.5000000000000002E-2</v>
      </c>
      <c r="O15" s="14">
        <v>6.5000000000000002E-2</v>
      </c>
      <c r="P15" s="14">
        <v>6.5000000000000002E-2</v>
      </c>
      <c r="Q15" s="14">
        <v>6.5000000000000002E-2</v>
      </c>
      <c r="R15" s="14">
        <v>6.5000000000000002E-2</v>
      </c>
      <c r="S15" s="14">
        <v>6.5000000000000002E-2</v>
      </c>
      <c r="T15" s="14">
        <v>6.5000000000000002E-2</v>
      </c>
      <c r="U15" s="14">
        <v>6.5000000000000002E-2</v>
      </c>
      <c r="V15" s="14">
        <v>6.5000000000000002E-2</v>
      </c>
      <c r="W15" s="14">
        <v>6.5000000000000002E-2</v>
      </c>
      <c r="X15" s="14">
        <v>6.5000000000000002E-2</v>
      </c>
      <c r="Y15" s="14">
        <v>6.5000000000000002E-2</v>
      </c>
      <c r="Z15" s="14">
        <v>6.5000000000000002E-2</v>
      </c>
      <c r="AA15" s="14">
        <v>6.5000000000000002E-2</v>
      </c>
      <c r="AB15" s="14">
        <v>6.5000000000000002E-2</v>
      </c>
      <c r="AC15" s="14">
        <v>6.5000000000000002E-2</v>
      </c>
      <c r="AD15" s="14">
        <v>6.5000000000000002E-2</v>
      </c>
      <c r="AE15" s="14">
        <v>6.5000000000000002E-2</v>
      </c>
      <c r="AF15" s="14">
        <v>6.5000000000000002E-2</v>
      </c>
      <c r="AG15" s="14">
        <v>6.5000000000000002E-2</v>
      </c>
      <c r="AH15" s="14">
        <v>6.5000000000000002E-2</v>
      </c>
      <c r="AI15" s="14">
        <v>6.5000000000000002E-2</v>
      </c>
      <c r="AJ15" s="14">
        <v>6.5000000000000002E-2</v>
      </c>
      <c r="AK15" s="14">
        <v>6.5000000000000002E-2</v>
      </c>
      <c r="AL15" s="14">
        <v>6.5000000000000002E-2</v>
      </c>
      <c r="AM15" s="14">
        <v>6.5000000000000002E-2</v>
      </c>
      <c r="AN15" s="14">
        <v>6.5000000000000002E-2</v>
      </c>
      <c r="AO15" s="14">
        <v>6.5000000000000002E-2</v>
      </c>
      <c r="AP15" s="14">
        <v>6.5000000000000002E-2</v>
      </c>
      <c r="AQ15" s="14">
        <v>6.5000000000000002E-2</v>
      </c>
      <c r="AR15" s="14">
        <v>6.5000000000000002E-2</v>
      </c>
      <c r="AS15" s="14">
        <v>6.5000000000000002E-2</v>
      </c>
      <c r="AT15" s="14">
        <v>6.5000000000000002E-2</v>
      </c>
      <c r="AU15" s="14">
        <v>6.5000000000000002E-2</v>
      </c>
      <c r="AV15" s="14">
        <v>6.5000000000000002E-2</v>
      </c>
      <c r="AW15" s="14">
        <v>0.11538958250086229</v>
      </c>
      <c r="AX15" s="14">
        <v>0.11489251090656366</v>
      </c>
      <c r="AY15" s="14">
        <v>0.11393845671560543</v>
      </c>
      <c r="AZ15" s="14">
        <v>0.1136728665923766</v>
      </c>
      <c r="BA15" s="14">
        <v>0.11441157755134161</v>
      </c>
      <c r="BB15" s="14">
        <v>0.12092703842031603</v>
      </c>
      <c r="BC15" s="14">
        <v>0.13060355692916303</v>
      </c>
      <c r="BD15" s="14">
        <v>0.14670467793394526</v>
      </c>
      <c r="BE15" s="14">
        <v>0.13922912813349858</v>
      </c>
      <c r="BF15" s="14">
        <v>0.12625194377757964</v>
      </c>
      <c r="BG15" s="14">
        <v>0.1122010548230184</v>
      </c>
      <c r="BH15" s="14">
        <v>0.10848332054541807</v>
      </c>
      <c r="BI15" s="14">
        <v>0.11056959784132692</v>
      </c>
      <c r="BJ15" s="14">
        <v>0.1110579267080653</v>
      </c>
      <c r="BK15" s="14">
        <v>0.11017149796027045</v>
      </c>
      <c r="BL15" s="14">
        <v>0.11084248712760178</v>
      </c>
      <c r="BM15" s="14">
        <v>0.11166574107139804</v>
      </c>
      <c r="BN15" s="14">
        <v>0.11687338507352102</v>
      </c>
      <c r="BO15" s="14">
        <v>0.12550199729969103</v>
      </c>
      <c r="BP15" s="14">
        <v>0.14103133078719007</v>
      </c>
      <c r="BQ15" s="14">
        <v>0.13428297180307441</v>
      </c>
      <c r="BR15" s="14">
        <v>0.12244577489396156</v>
      </c>
      <c r="BS15" s="14">
        <v>0.10938597472716913</v>
      </c>
      <c r="BT15" s="14">
        <v>0.10551118319930447</v>
      </c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67"/>
      <c r="CI15" s="67"/>
      <c r="CJ15" s="67"/>
      <c r="CK15" s="67"/>
      <c r="CL15" s="67"/>
      <c r="CM15" s="67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1" s="11" customFormat="1" ht="15" customHeight="1" x14ac:dyDescent="0.3">
      <c r="A16" s="10"/>
      <c r="B16" s="5"/>
      <c r="C16" s="16"/>
      <c r="D16" s="17"/>
      <c r="E16" s="17"/>
      <c r="F16" s="17"/>
      <c r="G16" s="17"/>
      <c r="H16" s="17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3"/>
      <c r="CI16" s="13"/>
      <c r="CJ16" s="13"/>
      <c r="CK16" s="13"/>
      <c r="CL16" s="13"/>
      <c r="CM16" s="13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92" ht="7.95" customHeight="1" x14ac:dyDescent="0.25">
      <c r="A17" s="10"/>
      <c r="B17" s="18"/>
      <c r="D17" s="19"/>
      <c r="E17" s="19"/>
      <c r="F17" s="20"/>
      <c r="G17" s="20"/>
      <c r="H17" s="20"/>
      <c r="I17" s="21"/>
      <c r="J17" s="21"/>
      <c r="K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CB17" s="21"/>
      <c r="CC17" s="21"/>
      <c r="CD17" s="21"/>
      <c r="CE17" s="21"/>
      <c r="CF17" s="21"/>
      <c r="CH17" s="68"/>
      <c r="CI17" s="68"/>
      <c r="CJ17" s="69"/>
      <c r="CK17" s="69"/>
      <c r="CL17" s="69"/>
      <c r="CM17" s="69"/>
    </row>
    <row r="18" spans="1:92" ht="15" customHeight="1" x14ac:dyDescent="0.25">
      <c r="A18" s="10" t="s">
        <v>22</v>
      </c>
      <c r="B18" s="18" t="s">
        <v>23</v>
      </c>
      <c r="D18" s="22"/>
      <c r="E18" s="22"/>
      <c r="F18" s="22"/>
      <c r="G18" s="22"/>
      <c r="H18" s="22"/>
      <c r="I18" s="23">
        <v>33.036976922168833</v>
      </c>
      <c r="J18" s="23"/>
      <c r="K18" s="23">
        <v>37.433490310053237</v>
      </c>
      <c r="M18" s="23">
        <v>39.925644418399095</v>
      </c>
      <c r="N18" s="23">
        <v>35.646592544415654</v>
      </c>
      <c r="O18" s="23">
        <v>34.034946107138275</v>
      </c>
      <c r="P18" s="23">
        <v>32.022595125576125</v>
      </c>
      <c r="Q18" s="23">
        <v>30.387401699556396</v>
      </c>
      <c r="R18" s="23">
        <v>31.777365746089082</v>
      </c>
      <c r="S18" s="23">
        <v>35.971732587581371</v>
      </c>
      <c r="T18" s="23">
        <v>38.541173544271125</v>
      </c>
      <c r="U18" s="23">
        <v>42.44340024323769</v>
      </c>
      <c r="V18" s="23">
        <v>35.198071693847339</v>
      </c>
      <c r="W18" s="23">
        <v>33.265058127139348</v>
      </c>
      <c r="X18" s="23">
        <v>37.392866925840792</v>
      </c>
      <c r="Y18" s="23">
        <v>40.090221023243437</v>
      </c>
      <c r="Z18" s="23">
        <v>35.804710770494438</v>
      </c>
      <c r="AA18" s="23">
        <v>34.219580301267399</v>
      </c>
      <c r="AB18" s="23">
        <v>32.484653848949904</v>
      </c>
      <c r="AC18" s="23">
        <v>30.860792205397573</v>
      </c>
      <c r="AD18" s="23">
        <v>32.311366057514178</v>
      </c>
      <c r="AE18" s="23">
        <v>36.846263168303224</v>
      </c>
      <c r="AF18" s="23">
        <v>39.601636437725574</v>
      </c>
      <c r="AG18" s="23">
        <v>43.698126736781724</v>
      </c>
      <c r="AH18" s="23">
        <v>36.100825088351208</v>
      </c>
      <c r="AI18" s="23">
        <v>34.092580512252731</v>
      </c>
      <c r="AJ18" s="23">
        <v>38.385582196133967</v>
      </c>
      <c r="AK18" s="23">
        <v>40.922890255039974</v>
      </c>
      <c r="AL18" s="23">
        <v>36.621962404061058</v>
      </c>
      <c r="AM18" s="23">
        <v>35.044966922515812</v>
      </c>
      <c r="AN18" s="23">
        <v>33.122692150727666</v>
      </c>
      <c r="AO18" s="23">
        <v>31.511030196994856</v>
      </c>
      <c r="AP18" s="23">
        <v>33.034427678565628</v>
      </c>
      <c r="AQ18" s="23">
        <v>37.606614548083684</v>
      </c>
      <c r="AR18" s="23">
        <v>40.551972341977987</v>
      </c>
      <c r="AS18" s="23">
        <v>44.772872148023886</v>
      </c>
      <c r="AT18" s="23">
        <v>36.820199910679577</v>
      </c>
      <c r="AU18" s="23">
        <v>34.696776185928606</v>
      </c>
      <c r="AV18" s="23">
        <v>39.042856040565518</v>
      </c>
      <c r="AW18" s="23">
        <v>72.647311096271821</v>
      </c>
      <c r="AX18" s="23">
        <v>64.732141768128457</v>
      </c>
      <c r="AY18" s="23">
        <v>61.430299181552179</v>
      </c>
      <c r="AZ18" s="23">
        <v>57.925405631231158</v>
      </c>
      <c r="BA18" s="23">
        <v>55.465025770863754</v>
      </c>
      <c r="BB18" s="23">
        <v>61.457777001216265</v>
      </c>
      <c r="BC18" s="23">
        <v>75.562424985288274</v>
      </c>
      <c r="BD18" s="23">
        <v>91.525600646402097</v>
      </c>
      <c r="BE18" s="23">
        <v>95.902891587722578</v>
      </c>
      <c r="BF18" s="23">
        <v>71.517258600036328</v>
      </c>
      <c r="BG18" s="23">
        <v>59.892536723374995</v>
      </c>
      <c r="BH18" s="23">
        <v>65.161517951650481</v>
      </c>
      <c r="BI18" s="23">
        <v>69.612731046223473</v>
      </c>
      <c r="BJ18" s="23">
        <v>62.571680255011323</v>
      </c>
      <c r="BK18" s="23">
        <v>59.399330797256866</v>
      </c>
      <c r="BL18" s="23">
        <v>56.483101205362267</v>
      </c>
      <c r="BM18" s="23">
        <v>54.133885213394343</v>
      </c>
      <c r="BN18" s="23">
        <v>59.397621334775103</v>
      </c>
      <c r="BO18" s="23">
        <v>72.610849807140312</v>
      </c>
      <c r="BP18" s="23">
        <v>87.986132698991995</v>
      </c>
      <c r="BQ18" s="23">
        <v>92.495912741473049</v>
      </c>
      <c r="BR18" s="23">
        <v>69.36119861251899</v>
      </c>
      <c r="BS18" s="23">
        <v>58.389856661357385</v>
      </c>
      <c r="BT18" s="23">
        <v>63.376275943387377</v>
      </c>
      <c r="BU18" s="23"/>
      <c r="BV18" s="23"/>
      <c r="BW18" s="23"/>
      <c r="BX18" s="23"/>
      <c r="BY18" s="23"/>
      <c r="BZ18" s="23"/>
      <c r="CA18" s="23"/>
      <c r="CB18" s="24"/>
      <c r="CC18" s="24"/>
      <c r="CD18" s="24"/>
      <c r="CE18" s="24"/>
      <c r="CF18" s="24"/>
      <c r="CH18" s="53"/>
      <c r="CJ18" s="53"/>
      <c r="CL18" s="53"/>
      <c r="CN18" s="26"/>
    </row>
    <row r="19" spans="1:92" ht="15" customHeight="1" x14ac:dyDescent="0.25">
      <c r="A19" s="10" t="s">
        <v>24</v>
      </c>
      <c r="B19" s="18" t="s">
        <v>25</v>
      </c>
      <c r="D19" s="27"/>
      <c r="E19" s="27"/>
      <c r="F19" s="27"/>
      <c r="G19" s="27"/>
      <c r="H19" s="27"/>
      <c r="I19" s="28">
        <v>64.955779240818103</v>
      </c>
      <c r="J19" s="28"/>
      <c r="K19" s="28">
        <v>104.81377286814906</v>
      </c>
      <c r="M19" s="28">
        <v>127.61677734927702</v>
      </c>
      <c r="N19" s="28">
        <v>77.50257906805092</v>
      </c>
      <c r="O19" s="28">
        <v>61.699316899232656</v>
      </c>
      <c r="P19" s="28">
        <v>58.082476242959125</v>
      </c>
      <c r="Q19" s="28">
        <v>55.268320330191855</v>
      </c>
      <c r="R19" s="28">
        <v>58.811997453337227</v>
      </c>
      <c r="S19" s="28">
        <v>67.039450885420109</v>
      </c>
      <c r="T19" s="28">
        <v>95.537732511981929</v>
      </c>
      <c r="U19" s="28">
        <v>96.482738344808467</v>
      </c>
      <c r="V19" s="28">
        <v>62.011864484589928</v>
      </c>
      <c r="W19" s="28">
        <v>49.730149249473492</v>
      </c>
      <c r="X19" s="28">
        <v>51.776931468995571</v>
      </c>
      <c r="Y19" s="28">
        <v>52.73124820760605</v>
      </c>
      <c r="Z19" s="28">
        <v>41.367130861929311</v>
      </c>
      <c r="AA19" s="28">
        <v>38.755272413069846</v>
      </c>
      <c r="AB19" s="28">
        <v>36.696756866956832</v>
      </c>
      <c r="AC19" s="28">
        <v>34.726423181589794</v>
      </c>
      <c r="AD19" s="28">
        <v>41.499279776752722</v>
      </c>
      <c r="AE19" s="28">
        <v>55.650185471077698</v>
      </c>
      <c r="AF19" s="28">
        <v>73.255893474038146</v>
      </c>
      <c r="AG19" s="28">
        <v>73.670742017379354</v>
      </c>
      <c r="AH19" s="28">
        <v>50.869159465612626</v>
      </c>
      <c r="AI19" s="28">
        <v>38.018198843641748</v>
      </c>
      <c r="AJ19" s="28">
        <v>39.192836717200926</v>
      </c>
      <c r="AK19" s="28">
        <v>40.553059826677362</v>
      </c>
      <c r="AL19" s="28">
        <v>34.383833321659758</v>
      </c>
      <c r="AM19" s="28">
        <v>32.362103599939765</v>
      </c>
      <c r="AN19" s="28">
        <v>31.215464395452393</v>
      </c>
      <c r="AO19" s="28">
        <v>30.28951186730843</v>
      </c>
      <c r="AP19" s="28">
        <v>34.753536201306986</v>
      </c>
      <c r="AQ19" s="28">
        <v>45.853819393532476</v>
      </c>
      <c r="AR19" s="28">
        <v>61.408581901535918</v>
      </c>
      <c r="AS19" s="28">
        <v>62.267529490922357</v>
      </c>
      <c r="AT19" s="28">
        <v>43.330200146913157</v>
      </c>
      <c r="AU19" s="28">
        <v>32.911543010795043</v>
      </c>
      <c r="AV19" s="28">
        <v>34.562877073542658</v>
      </c>
      <c r="AW19" s="28">
        <v>36.471476110816489</v>
      </c>
      <c r="AX19" s="28">
        <v>32.358327002938481</v>
      </c>
      <c r="AY19" s="28">
        <v>30.450548422048207</v>
      </c>
      <c r="AZ19" s="28">
        <v>28.644945769987906</v>
      </c>
      <c r="BA19" s="28">
        <v>27.609275076720305</v>
      </c>
      <c r="BB19" s="28">
        <v>32.255342933364247</v>
      </c>
      <c r="BC19" s="28">
        <v>42.318177724782309</v>
      </c>
      <c r="BD19" s="28">
        <v>55.67765709609354</v>
      </c>
      <c r="BE19" s="28">
        <v>56.323672608869472</v>
      </c>
      <c r="BF19" s="28">
        <v>38.968201878995579</v>
      </c>
      <c r="BG19" s="28">
        <v>29.220586575014114</v>
      </c>
      <c r="BH19" s="28">
        <v>30.647633211790563</v>
      </c>
      <c r="BI19" s="28">
        <v>33.436896060768142</v>
      </c>
      <c r="BJ19" s="28">
        <v>30.197865489821353</v>
      </c>
      <c r="BK19" s="28">
        <v>28.419580037752887</v>
      </c>
      <c r="BL19" s="28">
        <v>27.202641344119012</v>
      </c>
      <c r="BM19" s="28">
        <v>26.278134519250887</v>
      </c>
      <c r="BN19" s="28">
        <v>30.195187266923085</v>
      </c>
      <c r="BO19" s="28">
        <v>39.366602546634319</v>
      </c>
      <c r="BP19" s="28">
        <v>52.138189148683459</v>
      </c>
      <c r="BQ19" s="28">
        <v>52.916693762619936</v>
      </c>
      <c r="BR19" s="28">
        <v>36.812141891478255</v>
      </c>
      <c r="BS19" s="28">
        <v>27.717906512996503</v>
      </c>
      <c r="BT19" s="28">
        <v>28.862391203527462</v>
      </c>
      <c r="BU19" s="28"/>
      <c r="BV19" s="28"/>
      <c r="BW19" s="28"/>
      <c r="BX19" s="28"/>
      <c r="BY19" s="28"/>
      <c r="BZ19" s="28"/>
      <c r="CA19" s="28"/>
      <c r="CB19" s="24"/>
      <c r="CC19" s="24"/>
      <c r="CD19" s="24"/>
      <c r="CE19" s="24"/>
      <c r="CF19" s="24"/>
      <c r="CH19" s="53"/>
      <c r="CJ19" s="53"/>
      <c r="CL19" s="53"/>
    </row>
    <row r="20" spans="1:92" ht="6" customHeight="1" x14ac:dyDescent="0.25">
      <c r="A20" s="10"/>
      <c r="B20" s="18"/>
      <c r="D20" s="27"/>
      <c r="E20" s="27"/>
      <c r="F20" s="27"/>
      <c r="G20" s="27"/>
      <c r="H20" s="27"/>
      <c r="I20" s="28"/>
      <c r="J20" s="28"/>
      <c r="K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4"/>
      <c r="CC20" s="24"/>
      <c r="CD20" s="24"/>
      <c r="CE20" s="24"/>
      <c r="CF20" s="24"/>
      <c r="CH20" s="29"/>
      <c r="CI20" s="54"/>
      <c r="CJ20" s="29"/>
      <c r="CK20" s="54"/>
      <c r="CL20" s="29"/>
      <c r="CM20" s="54"/>
      <c r="CN20" s="31"/>
    </row>
    <row r="21" spans="1:92" ht="15" customHeight="1" x14ac:dyDescent="0.25">
      <c r="A21" s="10" t="s">
        <v>26</v>
      </c>
      <c r="B21" s="18" t="s">
        <v>27</v>
      </c>
      <c r="D21" s="27"/>
      <c r="E21" s="27"/>
      <c r="F21" s="27"/>
      <c r="G21" s="27"/>
      <c r="H21" s="27"/>
      <c r="I21" s="28">
        <v>11.272972866589914</v>
      </c>
      <c r="J21" s="28"/>
      <c r="K21" s="28">
        <v>10.926598910452292</v>
      </c>
      <c r="M21" s="28">
        <v>10.96225732349202</v>
      </c>
      <c r="N21" s="28">
        <v>10.893214934102476</v>
      </c>
      <c r="O21" s="28">
        <v>10.926878806661483</v>
      </c>
      <c r="P21" s="28">
        <v>10.751014822029365</v>
      </c>
      <c r="Q21" s="28">
        <v>10.97177127773948</v>
      </c>
      <c r="R21" s="28">
        <v>11.827229014512861</v>
      </c>
      <c r="S21" s="28">
        <v>13.151183793295989</v>
      </c>
      <c r="T21" s="28">
        <v>13.051797001202507</v>
      </c>
      <c r="U21" s="28">
        <v>13.876733999891361</v>
      </c>
      <c r="V21" s="28">
        <v>12.343063383432339</v>
      </c>
      <c r="W21" s="28">
        <v>11.686803055076892</v>
      </c>
      <c r="X21" s="28">
        <v>11.242542488497644</v>
      </c>
      <c r="Y21" s="28">
        <v>11.249768365777046</v>
      </c>
      <c r="Z21" s="28">
        <v>11.182940688005321</v>
      </c>
      <c r="AA21" s="28">
        <v>11.215364928955591</v>
      </c>
      <c r="AB21" s="28">
        <v>11.04981819185374</v>
      </c>
      <c r="AC21" s="28">
        <v>11.274697861310457</v>
      </c>
      <c r="AD21" s="28">
        <v>12.1687734701416</v>
      </c>
      <c r="AE21" s="28">
        <v>13.529578355617287</v>
      </c>
      <c r="AF21" s="28">
        <v>13.445748227843296</v>
      </c>
      <c r="AG21" s="28">
        <v>14.309626962448352</v>
      </c>
      <c r="AH21" s="28">
        <v>12.690679292697444</v>
      </c>
      <c r="AI21" s="28">
        <v>12.02819538446513</v>
      </c>
      <c r="AJ21" s="28">
        <v>11.581958292512724</v>
      </c>
      <c r="AK21" s="28">
        <v>11.549357757266225</v>
      </c>
      <c r="AL21" s="28">
        <v>11.491763962308175</v>
      </c>
      <c r="AM21" s="28">
        <v>11.531826418069295</v>
      </c>
      <c r="AN21" s="28">
        <v>11.367852594277792</v>
      </c>
      <c r="AO21" s="28">
        <v>11.605806180636593</v>
      </c>
      <c r="AP21" s="28">
        <v>12.529650867687071</v>
      </c>
      <c r="AQ21" s="28">
        <v>13.93229914813061</v>
      </c>
      <c r="AR21" s="28">
        <v>13.848892980441089</v>
      </c>
      <c r="AS21" s="28">
        <v>14.735768352812585</v>
      </c>
      <c r="AT21" s="28">
        <v>13.053938847788412</v>
      </c>
      <c r="AU21" s="28">
        <v>12.370389163883788</v>
      </c>
      <c r="AV21" s="28">
        <v>11.908206323940162</v>
      </c>
      <c r="AW21" s="28">
        <v>21.391113208467321</v>
      </c>
      <c r="AX21" s="28">
        <v>21.196560556718278</v>
      </c>
      <c r="AY21" s="28">
        <v>21.101194419652462</v>
      </c>
      <c r="AZ21" s="28">
        <v>20.754702374808165</v>
      </c>
      <c r="BA21" s="28">
        <v>21.321040381306556</v>
      </c>
      <c r="BB21" s="28">
        <v>24.274181941667326</v>
      </c>
      <c r="BC21" s="28">
        <v>29.06568185673321</v>
      </c>
      <c r="BD21" s="28">
        <v>32.322182297530631</v>
      </c>
      <c r="BE21" s="28">
        <v>32.697338798513229</v>
      </c>
      <c r="BF21" s="28">
        <v>26.359305349629036</v>
      </c>
      <c r="BG21" s="28">
        <v>22.304963978129486</v>
      </c>
      <c r="BH21" s="28">
        <v>20.79050454431809</v>
      </c>
      <c r="BI21" s="28">
        <v>20.53468663589026</v>
      </c>
      <c r="BJ21" s="28">
        <v>20.518619995137666</v>
      </c>
      <c r="BK21" s="28">
        <v>20.432888042874779</v>
      </c>
      <c r="BL21" s="28">
        <v>20.259697197247682</v>
      </c>
      <c r="BM21" s="28">
        <v>20.830768904538147</v>
      </c>
      <c r="BN21" s="28">
        <v>23.492784077452352</v>
      </c>
      <c r="BO21" s="28">
        <v>27.972197935505051</v>
      </c>
      <c r="BP21" s="28">
        <v>31.113419567125963</v>
      </c>
      <c r="BQ21" s="28">
        <v>31.576024738175867</v>
      </c>
      <c r="BR21" s="28">
        <v>25.59491310576588</v>
      </c>
      <c r="BS21" s="28">
        <v>21.769215727157814</v>
      </c>
      <c r="BT21" s="28">
        <v>20.245999548308728</v>
      </c>
      <c r="BU21" s="28"/>
      <c r="BV21" s="28"/>
      <c r="BW21" s="28"/>
      <c r="BX21" s="28"/>
      <c r="BY21" s="28"/>
      <c r="BZ21" s="28"/>
      <c r="CA21" s="28"/>
      <c r="CB21" s="24"/>
      <c r="CC21" s="24"/>
      <c r="CD21" s="24"/>
      <c r="CE21" s="24"/>
      <c r="CF21" s="24"/>
      <c r="CH21" s="53"/>
      <c r="CJ21" s="53"/>
      <c r="CL21" s="53"/>
    </row>
    <row r="22" spans="1:92" ht="15" customHeight="1" x14ac:dyDescent="0.25">
      <c r="A22" s="10" t="s">
        <v>28</v>
      </c>
      <c r="B22" s="18" t="s">
        <v>29</v>
      </c>
      <c r="D22" s="27"/>
      <c r="E22" s="27"/>
      <c r="F22" s="27"/>
      <c r="G22" s="27"/>
      <c r="H22" s="27"/>
      <c r="I22" s="28">
        <v>22.702033049794149</v>
      </c>
      <c r="J22" s="28"/>
      <c r="K22" s="28">
        <v>30.796198775305534</v>
      </c>
      <c r="M22" s="28">
        <v>35.882583615484599</v>
      </c>
      <c r="N22" s="28">
        <v>24.521893432370572</v>
      </c>
      <c r="O22" s="28">
        <v>20.649021154488494</v>
      </c>
      <c r="P22" s="28">
        <v>20.32715596956541</v>
      </c>
      <c r="Q22" s="28">
        <v>20.799336784849288</v>
      </c>
      <c r="R22" s="28">
        <v>22.799045014214837</v>
      </c>
      <c r="S22" s="28">
        <v>25.521100614875909</v>
      </c>
      <c r="T22" s="28">
        <v>33.357412576749063</v>
      </c>
      <c r="U22" s="28">
        <v>32.612163882325227</v>
      </c>
      <c r="V22" s="28">
        <v>22.695441037825322</v>
      </c>
      <c r="W22" s="28">
        <v>18.370364517213201</v>
      </c>
      <c r="X22" s="28">
        <v>16.432067494330767</v>
      </c>
      <c r="Y22" s="28">
        <v>15.662350022526823</v>
      </c>
      <c r="Z22" s="28">
        <v>13.78048616438196</v>
      </c>
      <c r="AA22" s="28">
        <v>13.564644809753839</v>
      </c>
      <c r="AB22" s="28">
        <v>13.332572207488525</v>
      </c>
      <c r="AC22" s="28">
        <v>13.554253941820225</v>
      </c>
      <c r="AD22" s="28">
        <v>16.565090281435513</v>
      </c>
      <c r="AE22" s="28">
        <v>21.474926863471165</v>
      </c>
      <c r="AF22" s="28">
        <v>25.90650039672057</v>
      </c>
      <c r="AG22" s="28">
        <v>25.225363603868537</v>
      </c>
      <c r="AH22" s="28">
        <v>18.858461895178547</v>
      </c>
      <c r="AI22" s="28">
        <v>14.338437671811544</v>
      </c>
      <c r="AJ22" s="28">
        <v>12.7164484721939</v>
      </c>
      <c r="AK22" s="28">
        <v>12.333395448209872</v>
      </c>
      <c r="AL22" s="28">
        <v>11.673433601526282</v>
      </c>
      <c r="AM22" s="28">
        <v>11.536072373031933</v>
      </c>
      <c r="AN22" s="28">
        <v>11.587733899285727</v>
      </c>
      <c r="AO22" s="28">
        <v>12.048663913892625</v>
      </c>
      <c r="AP22" s="28">
        <v>14.1455120229628</v>
      </c>
      <c r="AQ22" s="28">
        <v>18.059395187430798</v>
      </c>
      <c r="AR22" s="28">
        <v>22.036927465280815</v>
      </c>
      <c r="AS22" s="28">
        <v>21.627177771479431</v>
      </c>
      <c r="AT22" s="28">
        <v>16.366091346481163</v>
      </c>
      <c r="AU22" s="28">
        <v>12.685471075838601</v>
      </c>
      <c r="AV22" s="28">
        <v>11.457813092901933</v>
      </c>
      <c r="AW22" s="28">
        <v>11.181480951043978</v>
      </c>
      <c r="AX22" s="28">
        <v>11.037841214037853</v>
      </c>
      <c r="AY22" s="28">
        <v>10.907059866079205</v>
      </c>
      <c r="AZ22" s="28">
        <v>10.705520681466597</v>
      </c>
      <c r="BA22" s="28">
        <v>11.06150771762381</v>
      </c>
      <c r="BB22" s="28">
        <v>13.197970574631952</v>
      </c>
      <c r="BC22" s="28">
        <v>16.749529409785758</v>
      </c>
      <c r="BD22" s="28">
        <v>20.079760902820702</v>
      </c>
      <c r="BE22" s="28">
        <v>19.6709195746269</v>
      </c>
      <c r="BF22" s="28">
        <v>14.819623408184086</v>
      </c>
      <c r="BG22" s="28">
        <v>11.369539957256219</v>
      </c>
      <c r="BH22" s="28">
        <v>10.263650153954986</v>
      </c>
      <c r="BI22" s="28">
        <v>10.325054378466918</v>
      </c>
      <c r="BJ22" s="28">
        <v>10.359900652457242</v>
      </c>
      <c r="BK22" s="28">
        <v>10.238753489301523</v>
      </c>
      <c r="BL22" s="28">
        <v>10.210515503906118</v>
      </c>
      <c r="BM22" s="28">
        <v>10.5712362408554</v>
      </c>
      <c r="BN22" s="28">
        <v>12.416572710416984</v>
      </c>
      <c r="BO22" s="28">
        <v>15.656045488557591</v>
      </c>
      <c r="BP22" s="28">
        <v>18.870998172416037</v>
      </c>
      <c r="BQ22" s="28">
        <v>18.549605514289549</v>
      </c>
      <c r="BR22" s="28">
        <v>14.05523116432092</v>
      </c>
      <c r="BS22" s="28">
        <v>10.833791706284545</v>
      </c>
      <c r="BT22" s="28">
        <v>9.7191451579456238</v>
      </c>
      <c r="BU22" s="28"/>
      <c r="BV22" s="28"/>
      <c r="BW22" s="28"/>
      <c r="BX22" s="28"/>
      <c r="BY22" s="28"/>
      <c r="BZ22" s="28"/>
      <c r="CA22" s="28"/>
      <c r="CB22" s="24"/>
      <c r="CC22" s="24"/>
      <c r="CD22" s="24"/>
      <c r="CE22" s="24"/>
      <c r="CF22" s="24"/>
      <c r="CH22" s="53"/>
      <c r="CJ22" s="53"/>
      <c r="CL22" s="53"/>
    </row>
    <row r="23" spans="1:92" ht="7.2" customHeight="1" x14ac:dyDescent="0.25">
      <c r="A23" s="10"/>
      <c r="B23" s="18"/>
      <c r="D23" s="27"/>
      <c r="E23" s="27"/>
      <c r="F23" s="27"/>
      <c r="G23" s="27"/>
      <c r="H23" s="27"/>
      <c r="I23" s="28"/>
      <c r="J23" s="28"/>
      <c r="K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4"/>
      <c r="CC23" s="24"/>
      <c r="CD23" s="24"/>
      <c r="CE23" s="24"/>
      <c r="CF23" s="24"/>
      <c r="CH23" s="29"/>
      <c r="CI23" s="54"/>
      <c r="CJ23" s="29"/>
      <c r="CK23" s="54"/>
      <c r="CL23" s="29"/>
      <c r="CM23" s="54"/>
      <c r="CN23" s="31"/>
    </row>
    <row r="24" spans="1:92" ht="15" customHeight="1" x14ac:dyDescent="0.25">
      <c r="A24" s="10" t="s">
        <v>30</v>
      </c>
      <c r="B24" s="18" t="s">
        <v>31</v>
      </c>
      <c r="D24" s="27"/>
      <c r="E24" s="27"/>
      <c r="F24" s="27"/>
      <c r="G24" s="27"/>
      <c r="H24" s="27"/>
      <c r="I24" s="28">
        <v>14.51772271039064</v>
      </c>
      <c r="J24" s="28"/>
      <c r="K24" s="28">
        <v>14.071650400200799</v>
      </c>
      <c r="M24" s="28">
        <v>13.663817775367786</v>
      </c>
      <c r="N24" s="28">
        <v>13.553879492665914</v>
      </c>
      <c r="O24" s="28">
        <v>13.571811005851288</v>
      </c>
      <c r="P24" s="28">
        <v>13.776916633157745</v>
      </c>
      <c r="Q24" s="28">
        <v>14.034945624736336</v>
      </c>
      <c r="R24" s="28">
        <v>15.10243765592489</v>
      </c>
      <c r="S24" s="28">
        <v>16.075676876674986</v>
      </c>
      <c r="T24" s="28">
        <v>15.925828995884434</v>
      </c>
      <c r="U24" s="28">
        <v>16.902266334788983</v>
      </c>
      <c r="V24" s="28">
        <v>15.602454567636453</v>
      </c>
      <c r="W24" s="28">
        <v>14.746496881056682</v>
      </c>
      <c r="X24" s="28">
        <v>14.16052822026413</v>
      </c>
      <c r="Y24" s="28">
        <v>13.782284155248233</v>
      </c>
      <c r="Z24" s="28">
        <v>13.688104310071644</v>
      </c>
      <c r="AA24" s="28">
        <v>13.715448319458686</v>
      </c>
      <c r="AB24" s="28">
        <v>13.966523816895219</v>
      </c>
      <c r="AC24" s="28">
        <v>14.237925504926844</v>
      </c>
      <c r="AD24" s="28">
        <v>15.353127876219437</v>
      </c>
      <c r="AE24" s="28">
        <v>16.346203356614001</v>
      </c>
      <c r="AF24" s="28">
        <v>16.230248114656455</v>
      </c>
      <c r="AG24" s="28">
        <v>17.257412910682049</v>
      </c>
      <c r="AH24" s="28">
        <v>15.914025876546146</v>
      </c>
      <c r="AI24" s="28">
        <v>15.069614648247979</v>
      </c>
      <c r="AJ24" s="28">
        <v>14.49738908090948</v>
      </c>
      <c r="AK24" s="28">
        <v>14.0773410268585</v>
      </c>
      <c r="AL24" s="28">
        <v>13.943536779068758</v>
      </c>
      <c r="AM24" s="28">
        <v>13.928320816924892</v>
      </c>
      <c r="AN24" s="28">
        <v>14.152515132959447</v>
      </c>
      <c r="AO24" s="28">
        <v>14.382242254289453</v>
      </c>
      <c r="AP24" s="28">
        <v>15.455286444537949</v>
      </c>
      <c r="AQ24" s="28">
        <v>16.362415969211678</v>
      </c>
      <c r="AR24" s="28">
        <v>16.188539184667661</v>
      </c>
      <c r="AS24" s="28">
        <v>17.144459507254854</v>
      </c>
      <c r="AT24" s="28">
        <v>15.746239800074214</v>
      </c>
      <c r="AU24" s="28">
        <v>14.85106789085437</v>
      </c>
      <c r="AV24" s="28">
        <v>14.22819728784496</v>
      </c>
      <c r="AW24" s="28">
        <v>24.990438520176344</v>
      </c>
      <c r="AX24" s="28">
        <v>24.646276176388135</v>
      </c>
      <c r="AY24" s="28">
        <v>24.414944284927124</v>
      </c>
      <c r="AZ24" s="28">
        <v>24.750107148546007</v>
      </c>
      <c r="BA24" s="28">
        <v>25.315308077520307</v>
      </c>
      <c r="BB24" s="28">
        <v>28.75326181039431</v>
      </c>
      <c r="BC24" s="28">
        <v>32.876765008208984</v>
      </c>
      <c r="BD24" s="28">
        <v>36.537452727811107</v>
      </c>
      <c r="BE24" s="28">
        <v>36.723202300233289</v>
      </c>
      <c r="BF24" s="28">
        <v>30.584513568419332</v>
      </c>
      <c r="BG24" s="28">
        <v>25.635468963109528</v>
      </c>
      <c r="BH24" s="28">
        <v>23.746493648626654</v>
      </c>
      <c r="BI24" s="28">
        <v>23.946552861768559</v>
      </c>
      <c r="BJ24" s="28">
        <v>23.823696702477399</v>
      </c>
      <c r="BK24" s="28">
        <v>23.607753361105125</v>
      </c>
      <c r="BL24" s="28">
        <v>24.13384579151149</v>
      </c>
      <c r="BM24" s="28">
        <v>24.707749839901634</v>
      </c>
      <c r="BN24" s="28">
        <v>27.789409908523893</v>
      </c>
      <c r="BO24" s="28">
        <v>31.592552073606544</v>
      </c>
      <c r="BP24" s="28">
        <v>35.124480380219275</v>
      </c>
      <c r="BQ24" s="28">
        <v>35.418599578333136</v>
      </c>
      <c r="BR24" s="28">
        <v>29.662469753634241</v>
      </c>
      <c r="BS24" s="28">
        <v>24.992285184314905</v>
      </c>
      <c r="BT24" s="28">
        <v>23.095906625133175</v>
      </c>
      <c r="BU24" s="28"/>
      <c r="BV24" s="28"/>
      <c r="BW24" s="28"/>
      <c r="BX24" s="28"/>
      <c r="BY24" s="28"/>
      <c r="BZ24" s="28"/>
      <c r="CA24" s="28"/>
      <c r="CB24" s="24"/>
      <c r="CC24" s="24"/>
      <c r="CD24" s="24"/>
      <c r="CE24" s="24"/>
      <c r="CF24" s="24"/>
      <c r="CH24" s="53"/>
      <c r="CJ24" s="53"/>
      <c r="CL24" s="53"/>
    </row>
    <row r="25" spans="1:92" ht="15" customHeight="1" x14ac:dyDescent="0.25">
      <c r="A25" s="10" t="s">
        <v>32</v>
      </c>
      <c r="B25" s="18" t="s">
        <v>33</v>
      </c>
      <c r="D25" s="27"/>
      <c r="E25" s="27"/>
      <c r="F25" s="27"/>
      <c r="G25" s="27"/>
      <c r="H25" s="27"/>
      <c r="I25" s="28">
        <v>28.544076344429595</v>
      </c>
      <c r="J25" s="28"/>
      <c r="K25" s="28">
        <v>39.400621120562235</v>
      </c>
      <c r="M25" s="28">
        <v>43.674495832974785</v>
      </c>
      <c r="N25" s="28">
        <v>29.468752609391768</v>
      </c>
      <c r="O25" s="28">
        <v>24.603284680121384</v>
      </c>
      <c r="P25" s="28">
        <v>24.988525443008317</v>
      </c>
      <c r="Q25" s="28">
        <v>25.526627063217326</v>
      </c>
      <c r="R25" s="28">
        <v>27.950854455855968</v>
      </c>
      <c r="S25" s="28">
        <v>29.959762093744569</v>
      </c>
      <c r="T25" s="28">
        <v>39.477718261293987</v>
      </c>
      <c r="U25" s="28">
        <v>38.422391487673849</v>
      </c>
      <c r="V25" s="28">
        <v>27.488360916213757</v>
      </c>
      <c r="W25" s="28">
        <v>22.045519595937311</v>
      </c>
      <c r="X25" s="28">
        <v>19.607715575258947</v>
      </c>
      <c r="Y25" s="28">
        <v>18.128037913205635</v>
      </c>
      <c r="Z25" s="28">
        <v>15.814611822338508</v>
      </c>
      <c r="AA25" s="28">
        <v>15.533385599948906</v>
      </c>
      <c r="AB25" s="28">
        <v>15.77748469072062</v>
      </c>
      <c r="AC25" s="28">
        <v>16.021371811238328</v>
      </c>
      <c r="AD25" s="28">
        <v>19.718873787303728</v>
      </c>
      <c r="AE25" s="28">
        <v>24.688236209691397</v>
      </c>
      <c r="AF25" s="28">
        <v>30.023035255478625</v>
      </c>
      <c r="AG25" s="28">
        <v>29.094300130721862</v>
      </c>
      <c r="AH25" s="28">
        <v>22.424227647781017</v>
      </c>
      <c r="AI25" s="28">
        <v>16.804817869044651</v>
      </c>
      <c r="AJ25" s="28">
        <v>14.802271336424928</v>
      </c>
      <c r="AK25" s="28">
        <v>13.95012056345224</v>
      </c>
      <c r="AL25" s="28">
        <v>13.091385962232538</v>
      </c>
      <c r="AM25" s="28">
        <v>12.862039854314194</v>
      </c>
      <c r="AN25" s="28">
        <v>13.337603423920104</v>
      </c>
      <c r="AO25" s="28">
        <v>13.824717716825088</v>
      </c>
      <c r="AP25" s="28">
        <v>16.259578103734867</v>
      </c>
      <c r="AQ25" s="28">
        <v>19.95072610789731</v>
      </c>
      <c r="AR25" s="28">
        <v>24.51459638028048</v>
      </c>
      <c r="AS25" s="28">
        <v>23.843525928926432</v>
      </c>
      <c r="AT25" s="28">
        <v>18.530255776819132</v>
      </c>
      <c r="AU25" s="28">
        <v>14.086944476539401</v>
      </c>
      <c r="AV25" s="28">
        <v>12.595580439272991</v>
      </c>
      <c r="AW25" s="28">
        <v>12.546069052433428</v>
      </c>
      <c r="AX25" s="28">
        <v>12.320189663691353</v>
      </c>
      <c r="AY25" s="28">
        <v>12.102308682765518</v>
      </c>
      <c r="AZ25" s="28">
        <v>12.239283771009854</v>
      </c>
      <c r="BA25" s="28">
        <v>12.60140592472843</v>
      </c>
      <c r="BB25" s="28">
        <v>15.090788593422763</v>
      </c>
      <c r="BC25" s="28">
        <v>18.41238929142586</v>
      </c>
      <c r="BD25" s="28">
        <v>22.226784088564887</v>
      </c>
      <c r="BE25" s="28">
        <v>21.567500095819998</v>
      </c>
      <c r="BF25" s="28">
        <v>16.66483758515373</v>
      </c>
      <c r="BG25" s="28">
        <v>12.507124947594267</v>
      </c>
      <c r="BH25" s="28">
        <v>11.168767246171713</v>
      </c>
      <c r="BI25" s="28">
        <v>11.502183394025646</v>
      </c>
      <c r="BJ25" s="28">
        <v>11.497610189780621</v>
      </c>
      <c r="BK25" s="28">
        <v>11.295117758943521</v>
      </c>
      <c r="BL25" s="28">
        <v>11.62302241397534</v>
      </c>
      <c r="BM25" s="28">
        <v>11.993847687109755</v>
      </c>
      <c r="BN25" s="28">
        <v>14.126936691552348</v>
      </c>
      <c r="BO25" s="28">
        <v>17.128176356823417</v>
      </c>
      <c r="BP25" s="28">
        <v>20.813811740973065</v>
      </c>
      <c r="BQ25" s="28">
        <v>20.262897373919859</v>
      </c>
      <c r="BR25" s="28">
        <v>15.742793770368635</v>
      </c>
      <c r="BS25" s="28">
        <v>11.863941168799647</v>
      </c>
      <c r="BT25" s="28">
        <v>10.518180222678232</v>
      </c>
      <c r="BU25" s="28"/>
      <c r="BV25" s="28"/>
      <c r="BW25" s="28"/>
      <c r="BX25" s="28"/>
      <c r="BY25" s="28"/>
      <c r="BZ25" s="28"/>
      <c r="CA25" s="28"/>
      <c r="CB25" s="24"/>
      <c r="CC25" s="24"/>
      <c r="CD25" s="24"/>
      <c r="CE25" s="24"/>
      <c r="CF25" s="24"/>
      <c r="CH25" s="53"/>
      <c r="CJ25" s="53"/>
      <c r="CL25" s="53"/>
    </row>
    <row r="26" spans="1:92" ht="7.95" customHeight="1" x14ac:dyDescent="0.25">
      <c r="A26" s="10"/>
      <c r="B26" s="18"/>
      <c r="D26" s="19"/>
      <c r="E26" s="19"/>
      <c r="F26" s="19"/>
      <c r="G26" s="19"/>
      <c r="H26" s="19"/>
      <c r="CH26" s="29"/>
      <c r="CI26" s="54"/>
      <c r="CJ26" s="29"/>
      <c r="CK26" s="54"/>
      <c r="CL26" s="29"/>
      <c r="CM26" s="54"/>
      <c r="CN26" s="31"/>
    </row>
    <row r="27" spans="1:92" s="32" customFormat="1" ht="15" customHeight="1" x14ac:dyDescent="0.25">
      <c r="A27" s="10" t="s">
        <v>34</v>
      </c>
      <c r="B27" s="18" t="s">
        <v>35</v>
      </c>
      <c r="D27" s="33"/>
      <c r="E27" s="33"/>
      <c r="F27" s="33"/>
      <c r="G27" s="33"/>
      <c r="H27" s="33"/>
      <c r="I27" s="34">
        <v>-294.37421613589248</v>
      </c>
      <c r="J27" s="34"/>
      <c r="K27" s="34">
        <v>-112.5788531433105</v>
      </c>
      <c r="M27" s="34">
        <v>-142.62213728047752</v>
      </c>
      <c r="N27" s="34">
        <v>-95.399538138629211</v>
      </c>
      <c r="O27" s="34">
        <v>-48.417986814191487</v>
      </c>
      <c r="P27" s="34">
        <v>-46.847631074769623</v>
      </c>
      <c r="Q27" s="34">
        <v>-46.200165576226254</v>
      </c>
      <c r="R27" s="34">
        <v>-50.854864506881199</v>
      </c>
      <c r="S27" s="34">
        <v>-57.321720336488241</v>
      </c>
      <c r="T27" s="34">
        <v>-100.85406380866692</v>
      </c>
      <c r="U27" s="34">
        <v>-94.294893136889499</v>
      </c>
      <c r="V27" s="34">
        <v>-49.052076793712871</v>
      </c>
      <c r="W27" s="34">
        <v>-30.447675299351083</v>
      </c>
      <c r="X27" s="34">
        <v>-25.020776903982718</v>
      </c>
      <c r="Y27" s="34">
        <v>-21.399362599069796</v>
      </c>
      <c r="Z27" s="34">
        <v>-10.286473080078377</v>
      </c>
      <c r="AA27" s="34">
        <v>-8.7029092730909152</v>
      </c>
      <c r="AB27" s="34">
        <v>-8.3058179074671141</v>
      </c>
      <c r="AC27" s="34">
        <v>-7.9286333630134731</v>
      </c>
      <c r="AD27" s="34">
        <v>-17.949976441616748</v>
      </c>
      <c r="AE27" s="34">
        <v>-35.091303663705744</v>
      </c>
      <c r="AF27" s="34">
        <v>-59.90779634601202</v>
      </c>
      <c r="AG27" s="34">
        <v>-52.725239142057632</v>
      </c>
      <c r="AH27" s="34">
        <v>-27.44631875097739</v>
      </c>
      <c r="AI27" s="34">
        <v>-7.9710638395321034</v>
      </c>
      <c r="AJ27" s="34">
        <v>-2.246626956263583</v>
      </c>
      <c r="AK27" s="34">
        <v>-0.28698679917477499</v>
      </c>
      <c r="AL27" s="34">
        <v>2.9086102600194135</v>
      </c>
      <c r="AM27" s="34">
        <v>3.7448983302241068</v>
      </c>
      <c r="AN27" s="34">
        <v>2.5022581593066811</v>
      </c>
      <c r="AO27" s="34">
        <v>1.3361851338947588</v>
      </c>
      <c r="AP27" s="34">
        <v>-4.1392613372140055</v>
      </c>
      <c r="AQ27" s="34">
        <v>-15.962611023434611</v>
      </c>
      <c r="AR27" s="34">
        <v>-37.370701240010476</v>
      </c>
      <c r="AS27" s="34">
        <v>-31.085133183236895</v>
      </c>
      <c r="AT27" s="34">
        <v>-12.606168711671248</v>
      </c>
      <c r="AU27" s="34">
        <v>2.234274677493719</v>
      </c>
      <c r="AV27" s="34">
        <v>6.5629890466330565</v>
      </c>
      <c r="AW27" s="34">
        <v>58.829836710621592</v>
      </c>
      <c r="AX27" s="34">
        <v>54.858620620567187</v>
      </c>
      <c r="AY27" s="34">
        <v>53.486520915238835</v>
      </c>
      <c r="AZ27" s="34">
        <v>51.840464932120973</v>
      </c>
      <c r="BA27" s="34">
        <v>50.829185510618068</v>
      </c>
      <c r="BB27" s="34">
        <v>53.941118651858943</v>
      </c>
      <c r="BC27" s="34">
        <v>60.024775424236537</v>
      </c>
      <c r="BD27" s="34">
        <v>62.401033584264709</v>
      </c>
      <c r="BE27" s="34">
        <v>67.76134040715273</v>
      </c>
      <c r="BF27" s="34">
        <v>58.008414645751301</v>
      </c>
      <c r="BG27" s="34">
        <v>54.735718184749409</v>
      </c>
      <c r="BH27" s="34">
        <v>57.618465532677966</v>
      </c>
      <c r="BI27" s="34">
        <v>58.829836710621592</v>
      </c>
      <c r="BJ27" s="34">
        <v>54.858620620567166</v>
      </c>
      <c r="BK27" s="34">
        <v>53.486520915238842</v>
      </c>
      <c r="BL27" s="34">
        <v>51.840464932120966</v>
      </c>
      <c r="BM27" s="34">
        <v>50.829185510618082</v>
      </c>
      <c r="BN27" s="34">
        <v>53.941118651858929</v>
      </c>
      <c r="BO27" s="34">
        <v>60.02477542423658</v>
      </c>
      <c r="BP27" s="34">
        <v>62.401033584264674</v>
      </c>
      <c r="BQ27" s="34">
        <v>67.761340407152701</v>
      </c>
      <c r="BR27" s="34">
        <v>58.008414645751301</v>
      </c>
      <c r="BS27" s="34">
        <v>54.735718184749409</v>
      </c>
      <c r="BT27" s="34">
        <v>57.618465532677966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I27" s="35"/>
      <c r="CK27" s="35"/>
      <c r="CM27" s="35"/>
      <c r="CN27" s="35"/>
    </row>
    <row r="28" spans="1:92" ht="15" hidden="1" customHeight="1" x14ac:dyDescent="0.25">
      <c r="A28" s="10"/>
      <c r="B28" s="18" t="s">
        <v>36</v>
      </c>
      <c r="C28" s="23">
        <v>-49.8</v>
      </c>
      <c r="D28" s="19"/>
      <c r="E28" s="19"/>
      <c r="F28" s="22"/>
      <c r="G28" s="22"/>
      <c r="H28" s="19"/>
      <c r="I28" s="23"/>
      <c r="J28" s="23"/>
      <c r="K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92" ht="15" hidden="1" customHeight="1" x14ac:dyDescent="0.25">
      <c r="A29" s="10"/>
      <c r="B29" s="18" t="s">
        <v>37</v>
      </c>
      <c r="C29" s="23">
        <v>0</v>
      </c>
      <c r="D29" s="19"/>
      <c r="E29" s="19"/>
      <c r="F29" s="22"/>
      <c r="G29" s="22"/>
      <c r="H29" s="19"/>
      <c r="I29" s="23"/>
      <c r="J29" s="23"/>
      <c r="K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92" ht="10.199999999999999" customHeight="1" x14ac:dyDescent="0.25">
      <c r="A30" s="10"/>
      <c r="B30" s="18"/>
      <c r="C30" s="23"/>
      <c r="D30" s="19"/>
      <c r="E30" s="19"/>
      <c r="F30" s="22"/>
      <c r="G30" s="22"/>
      <c r="H30" s="19"/>
      <c r="I30" s="23"/>
      <c r="J30" s="23"/>
      <c r="K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92" s="32" customFormat="1" ht="15" customHeight="1" x14ac:dyDescent="0.25">
      <c r="A31" s="10" t="s">
        <v>38</v>
      </c>
      <c r="B31" s="18" t="s">
        <v>39</v>
      </c>
      <c r="D31" s="33"/>
      <c r="E31" s="33"/>
      <c r="F31" s="33"/>
      <c r="G31" s="33"/>
      <c r="H31" s="33"/>
      <c r="I31" s="34" t="e">
        <v>#REF!</v>
      </c>
      <c r="J31" s="34"/>
      <c r="K31" s="34">
        <v>-380.20285314331051</v>
      </c>
      <c r="M31" s="34">
        <v>-450.14213728047753</v>
      </c>
      <c r="N31" s="34">
        <v>-541.21637249849584</v>
      </c>
      <c r="O31" s="34">
        <v>-586.35930785256892</v>
      </c>
      <c r="P31" s="34">
        <v>-630.46278733868178</v>
      </c>
      <c r="Q31" s="34">
        <v>-674.37002890628571</v>
      </c>
      <c r="R31" s="34">
        <v>-723.2927606414944</v>
      </c>
      <c r="S31" s="34">
        <v>-778.61107801864762</v>
      </c>
      <c r="T31" s="34">
        <v>-877.08979948621391</v>
      </c>
      <c r="U31" s="34">
        <v>-969.18611280125458</v>
      </c>
      <c r="V31" s="34">
        <v>-1015.9871947283509</v>
      </c>
      <c r="W31" s="34">
        <v>-1045.5749536731735</v>
      </c>
      <c r="X31" s="34">
        <v>-1070.2861511014896</v>
      </c>
      <c r="Y31" s="34">
        <v>-1091.2006305415916</v>
      </c>
      <c r="Z31" s="34">
        <v>-1100.8802183980504</v>
      </c>
      <c r="AA31" s="34">
        <v>-1109.5108439858921</v>
      </c>
      <c r="AB31" s="34">
        <v>-1117.9512190856574</v>
      </c>
      <c r="AC31" s="34">
        <v>-1126.2361114231469</v>
      </c>
      <c r="AD31" s="34">
        <v>-1144.7067504457978</v>
      </c>
      <c r="AE31" s="34">
        <v>-1180.0536088635499</v>
      </c>
      <c r="AF31" s="34">
        <v>-1239.6674975062742</v>
      </c>
      <c r="AG31" s="34">
        <v>-1292.0923176678853</v>
      </c>
      <c r="AH31" s="34">
        <v>-1318.944339659407</v>
      </c>
      <c r="AI31" s="34">
        <v>-1327.598976183423</v>
      </c>
      <c r="AJ31" s="34">
        <v>-1330.9759081743302</v>
      </c>
      <c r="AK31" s="34">
        <v>-1332.0853997817899</v>
      </c>
      <c r="AL31" s="34">
        <v>-1329.7896622909986</v>
      </c>
      <c r="AM31" s="34">
        <v>-1327.1096956538652</v>
      </c>
      <c r="AN31" s="34">
        <v>-1325.8177014074047</v>
      </c>
      <c r="AO31" s="34">
        <v>-1325.8774379113522</v>
      </c>
      <c r="AP31" s="34">
        <v>-1331.5289818049737</v>
      </c>
      <c r="AQ31" s="34">
        <v>-1348.6743332280378</v>
      </c>
      <c r="AR31" s="34">
        <v>-1386.5926545554778</v>
      </c>
      <c r="AS31" s="34">
        <v>-1418.0958993578181</v>
      </c>
      <c r="AT31" s="34">
        <v>-1430.7010957701959</v>
      </c>
      <c r="AU31" s="34">
        <v>-1429.69581935726</v>
      </c>
      <c r="AV31" s="34">
        <v>-1424.7618980132654</v>
      </c>
      <c r="AW31" s="34">
        <v>-1367.2050101208649</v>
      </c>
      <c r="AX31" s="34">
        <v>-1313.3096015558683</v>
      </c>
      <c r="AY31" s="34">
        <v>-1260.939443282798</v>
      </c>
      <c r="AZ31" s="34">
        <v>-1210.0855369576811</v>
      </c>
      <c r="BA31" s="34">
        <v>-1160.1590148374789</v>
      </c>
      <c r="BB31" s="34">
        <v>-1106.9665808263976</v>
      </c>
      <c r="BC31" s="34">
        <v>-1047.0654671589602</v>
      </c>
      <c r="BD31" s="34">
        <v>-983.78413814254668</v>
      </c>
      <c r="BE31" s="34">
        <v>-914.52924500574306</v>
      </c>
      <c r="BF31" s="34">
        <v>-854.05991454893206</v>
      </c>
      <c r="BG31" s="34">
        <v>-797.62096939371827</v>
      </c>
      <c r="BH31" s="34">
        <v>-738.3500242025417</v>
      </c>
      <c r="BI31" s="34">
        <v>-677.21334724248288</v>
      </c>
      <c r="BJ31" s="34">
        <v>-619.58048383689493</v>
      </c>
      <c r="BK31" s="34">
        <v>-563.45262617618005</v>
      </c>
      <c r="BL31" s="34">
        <v>-508.82066625840218</v>
      </c>
      <c r="BM31" s="34">
        <v>-455.09562608857908</v>
      </c>
      <c r="BN31" s="34">
        <v>-398.08409872177452</v>
      </c>
      <c r="BO31" s="34">
        <v>-334.34320494293723</v>
      </c>
      <c r="BP31" s="34">
        <v>-267.20129700618679</v>
      </c>
      <c r="BQ31" s="34">
        <v>-194.06491347989459</v>
      </c>
      <c r="BR31" s="34">
        <v>-129.69306789398519</v>
      </c>
      <c r="BS31" s="34">
        <v>-69.330468986057213</v>
      </c>
      <c r="BT31" s="34">
        <v>-6.1146169176724428</v>
      </c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</row>
    <row r="32" spans="1:92" ht="15" customHeight="1" x14ac:dyDescent="0.25">
      <c r="A32" s="10" t="s">
        <v>40</v>
      </c>
      <c r="B32" s="18" t="s">
        <v>41</v>
      </c>
      <c r="D32" s="36"/>
      <c r="E32" s="36"/>
      <c r="F32" s="36"/>
      <c r="G32" s="36"/>
      <c r="H32" s="36"/>
      <c r="I32" s="37" t="e">
        <v>#REF!</v>
      </c>
      <c r="J32" s="37"/>
      <c r="K32" s="37">
        <v>-1.5653939425770909</v>
      </c>
      <c r="M32" s="37">
        <v>-2.0586156114534262</v>
      </c>
      <c r="N32" s="37">
        <v>-2.657148560186406</v>
      </c>
      <c r="O32" s="37">
        <v>-3.0293443184977695</v>
      </c>
      <c r="P32" s="37">
        <v>-3.2730532422027072</v>
      </c>
      <c r="Q32" s="37">
        <v>-3.5129650681572295</v>
      </c>
      <c r="R32" s="37">
        <v>-3.7644825056343327</v>
      </c>
      <c r="S32" s="37">
        <v>-4.0448423464941161</v>
      </c>
      <c r="T32" s="37">
        <v>-4.4597237522220778</v>
      </c>
      <c r="U32" s="37">
        <v>-4.9748062307889134</v>
      </c>
      <c r="V32" s="37">
        <v>-5.3535863602763314</v>
      </c>
      <c r="W32" s="37">
        <v>-5.5651577983435025</v>
      </c>
      <c r="X32" s="37">
        <v>-5.7128332324580047</v>
      </c>
      <c r="Y32" s="37">
        <v>-5.8352659822120136</v>
      </c>
      <c r="Z32" s="37">
        <v>-5.9190155496364127</v>
      </c>
      <c r="AA32" s="37">
        <v>-5.970474416493432</v>
      </c>
      <c r="AB32" s="37">
        <v>-6.0177409993970938</v>
      </c>
      <c r="AC32" s="37">
        <v>-6.0639591267060222</v>
      </c>
      <c r="AD32" s="37">
        <v>-6.1359542966242104</v>
      </c>
      <c r="AE32" s="37">
        <v>-6.2791161609560326</v>
      </c>
      <c r="AF32" s="37">
        <v>-6.5341051601743558</v>
      </c>
      <c r="AG32" s="37">
        <v>-6.8359123816009442</v>
      </c>
      <c r="AH32" s="37">
        <v>-7.0526983445419011</v>
      </c>
      <c r="AI32" s="37">
        <v>-7.1532606516321326</v>
      </c>
      <c r="AJ32" s="37">
        <v>-7.186133393851831</v>
      </c>
      <c r="AK32" s="37">
        <v>-7.1968537111857946</v>
      </c>
      <c r="AL32" s="37">
        <v>-7.1943044390102635</v>
      </c>
      <c r="AM32" s="37">
        <v>-7.1824785364970714</v>
      </c>
      <c r="AN32" s="37">
        <v>-7.1726442081769077</v>
      </c>
      <c r="AO32" s="37">
        <v>-7.1701316155555972</v>
      </c>
      <c r="AP32" s="37">
        <v>-7.1849820807689007</v>
      </c>
      <c r="AQ32" s="37">
        <v>-7.2439513363309604</v>
      </c>
      <c r="AR32" s="37">
        <v>-7.3906140356057826</v>
      </c>
      <c r="AS32" s="37">
        <v>-7.5766411826366884</v>
      </c>
      <c r="AT32" s="37">
        <v>-7.6979690991507637</v>
      </c>
      <c r="AU32" s="37">
        <v>-7.7337034602598127</v>
      </c>
      <c r="AV32" s="37">
        <v>-7.7177802910010405</v>
      </c>
      <c r="AW32" s="37">
        <v>-7.5471929975281498</v>
      </c>
      <c r="AX32" s="37">
        <v>-7.2457353880881232</v>
      </c>
      <c r="AY32" s="37">
        <v>-6.9587732306548729</v>
      </c>
      <c r="AZ32" s="37">
        <v>-6.6793859607506114</v>
      </c>
      <c r="BA32" s="37">
        <v>-6.4065336999257418</v>
      </c>
      <c r="BB32" s="37">
        <v>-6.1259034379386854</v>
      </c>
      <c r="BC32" s="37">
        <v>-5.8160358167525681</v>
      </c>
      <c r="BD32" s="37">
        <v>-5.4789496868514851</v>
      </c>
      <c r="BE32" s="37">
        <v>-5.1166976708702538</v>
      </c>
      <c r="BF32" s="37">
        <v>-4.765743864128603</v>
      </c>
      <c r="BG32" s="37">
        <v>-4.4521560991227789</v>
      </c>
      <c r="BH32" s="37">
        <v>-4.1379912233426586</v>
      </c>
      <c r="BI32" s="37">
        <v>-3.8097381569369144</v>
      </c>
      <c r="BJ32" s="37">
        <v>-3.4880360004436848</v>
      </c>
      <c r="BK32" s="37">
        <v>-3.1807196379940263</v>
      </c>
      <c r="BL32" s="37">
        <v>-2.8808679111295166</v>
      </c>
      <c r="BM32" s="37">
        <v>-2.5874403442025344</v>
      </c>
      <c r="BN32" s="37">
        <v>-2.286123326538644</v>
      </c>
      <c r="BO32" s="37">
        <v>-1.9554568964157757</v>
      </c>
      <c r="BP32" s="37">
        <v>-1.5974592973628683</v>
      </c>
      <c r="BQ32" s="37">
        <v>-1.2141825417719072</v>
      </c>
      <c r="BR32" s="37">
        <v>-0.84209011141430723</v>
      </c>
      <c r="BS32" s="37">
        <v>-0.50724922191461486</v>
      </c>
      <c r="BT32" s="37">
        <v>-0.17171610054961653</v>
      </c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s="32" customFormat="1" ht="15" customHeight="1" x14ac:dyDescent="0.25">
      <c r="A33" s="10" t="s">
        <v>42</v>
      </c>
      <c r="B33" s="18" t="s">
        <v>43</v>
      </c>
      <c r="D33" s="33"/>
      <c r="E33" s="33"/>
      <c r="F33" s="33"/>
      <c r="G33" s="33"/>
      <c r="H33" s="38">
        <v>-87</v>
      </c>
      <c r="I33" s="34" t="e">
        <v>#REF!</v>
      </c>
      <c r="J33" s="39">
        <v>-357.334</v>
      </c>
      <c r="K33" s="34">
        <v>-381.76824708588759</v>
      </c>
      <c r="L33" s="39">
        <v>-405.17200000000003</v>
      </c>
      <c r="M33" s="34">
        <v>-452.20075289193096</v>
      </c>
      <c r="N33" s="34">
        <v>-543.87352105868229</v>
      </c>
      <c r="O33" s="34">
        <v>-589.38865217106672</v>
      </c>
      <c r="P33" s="34">
        <v>-633.73584058088454</v>
      </c>
      <c r="Q33" s="34">
        <v>-677.88299397444291</v>
      </c>
      <c r="R33" s="34">
        <v>-727.0572431471287</v>
      </c>
      <c r="S33" s="34">
        <v>-782.6559203651417</v>
      </c>
      <c r="T33" s="34">
        <v>-881.549523238436</v>
      </c>
      <c r="U33" s="34">
        <v>-974.16091903204347</v>
      </c>
      <c r="V33" s="34">
        <v>-1021.3407810886273</v>
      </c>
      <c r="W33" s="34">
        <v>-1051.140111471517</v>
      </c>
      <c r="X33" s="34">
        <v>-1075.9989843339476</v>
      </c>
      <c r="Y33" s="34">
        <v>-1097.0358965238036</v>
      </c>
      <c r="Z33" s="34">
        <v>-1106.7992339476868</v>
      </c>
      <c r="AA33" s="34">
        <v>-1115.4813184023856</v>
      </c>
      <c r="AB33" s="34">
        <v>-1123.9689600850545</v>
      </c>
      <c r="AC33" s="34">
        <v>-1132.300070549853</v>
      </c>
      <c r="AD33" s="34">
        <v>-1150.842704742422</v>
      </c>
      <c r="AE33" s="34">
        <v>-1186.3327250245059</v>
      </c>
      <c r="AF33" s="34">
        <v>-1246.2016026664485</v>
      </c>
      <c r="AG33" s="34">
        <v>-1298.9282300494863</v>
      </c>
      <c r="AH33" s="34">
        <v>-1325.9970380039488</v>
      </c>
      <c r="AI33" s="34">
        <v>-1334.7522368350551</v>
      </c>
      <c r="AJ33" s="34">
        <v>-1338.1620415681821</v>
      </c>
      <c r="AK33" s="34">
        <v>-1339.2822534929758</v>
      </c>
      <c r="AL33" s="34">
        <v>-1336.9839667300089</v>
      </c>
      <c r="AM33" s="34">
        <v>-1334.2921741903622</v>
      </c>
      <c r="AN33" s="34">
        <v>-1332.9903456155816</v>
      </c>
      <c r="AO33" s="34">
        <v>-1333.0475695269079</v>
      </c>
      <c r="AP33" s="34">
        <v>-1338.7139638857425</v>
      </c>
      <c r="AQ33" s="34">
        <v>-1355.9182845643688</v>
      </c>
      <c r="AR33" s="34">
        <v>-1393.9832685910835</v>
      </c>
      <c r="AS33" s="34">
        <v>-1425.6725405404547</v>
      </c>
      <c r="AT33" s="34">
        <v>-1438.3990648693466</v>
      </c>
      <c r="AU33" s="34">
        <v>-1437.4295228175199</v>
      </c>
      <c r="AV33" s="34">
        <v>-1432.4796783042664</v>
      </c>
      <c r="AW33" s="34">
        <v>-1374.752203118393</v>
      </c>
      <c r="AX33" s="34">
        <v>-1320.5553369439565</v>
      </c>
      <c r="AY33" s="34">
        <v>-1267.898216513453</v>
      </c>
      <c r="AZ33" s="34">
        <v>-1216.7649229184317</v>
      </c>
      <c r="BA33" s="34">
        <v>-1166.5655485374048</v>
      </c>
      <c r="BB33" s="34">
        <v>-1113.0924842643362</v>
      </c>
      <c r="BC33" s="34">
        <v>-1052.8815029757129</v>
      </c>
      <c r="BD33" s="34">
        <v>-989.26308782939816</v>
      </c>
      <c r="BE33" s="34">
        <v>-919.64594267661334</v>
      </c>
      <c r="BF33" s="34">
        <v>-858.82565841306064</v>
      </c>
      <c r="BG33" s="34">
        <v>-802.07312549284109</v>
      </c>
      <c r="BH33" s="34">
        <v>-742.48801542588433</v>
      </c>
      <c r="BI33" s="34">
        <v>-681.02308539941976</v>
      </c>
      <c r="BJ33" s="34">
        <v>-623.06851983733861</v>
      </c>
      <c r="BK33" s="34">
        <v>-566.63334581417405</v>
      </c>
      <c r="BL33" s="34">
        <v>-511.70153416953173</v>
      </c>
      <c r="BM33" s="34">
        <v>-457.68306643278163</v>
      </c>
      <c r="BN33" s="34">
        <v>-400.37022204831317</v>
      </c>
      <c r="BO33" s="34">
        <v>-336.29866183935303</v>
      </c>
      <c r="BP33" s="34">
        <v>-268.79875630354968</v>
      </c>
      <c r="BQ33" s="34">
        <v>-195.2790960216665</v>
      </c>
      <c r="BR33" s="34">
        <v>-130.5351580053995</v>
      </c>
      <c r="BS33" s="34">
        <v>-69.837718207971832</v>
      </c>
      <c r="BT33" s="34">
        <v>-6.2863330182220594</v>
      </c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</row>
    <row r="34" spans="1:84" ht="5.4" customHeight="1" x14ac:dyDescent="0.3">
      <c r="A34" s="10"/>
      <c r="B34" s="5"/>
      <c r="D34" s="19"/>
      <c r="E34" s="19"/>
      <c r="F34" s="22"/>
      <c r="G34" s="22"/>
      <c r="H34" s="38"/>
      <c r="I34" s="23"/>
      <c r="J34" s="23"/>
      <c r="K34" s="23"/>
      <c r="L34" s="3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</row>
    <row r="35" spans="1:84" ht="15" customHeight="1" x14ac:dyDescent="0.25">
      <c r="A35" s="10" t="s">
        <v>44</v>
      </c>
      <c r="B35" s="18" t="s">
        <v>45</v>
      </c>
      <c r="D35" s="19"/>
      <c r="E35" s="19"/>
      <c r="F35" s="22"/>
      <c r="G35" s="22"/>
      <c r="H35" s="38">
        <v>83</v>
      </c>
      <c r="I35" s="23"/>
      <c r="J35" s="39">
        <v>89.71</v>
      </c>
      <c r="K35" s="23"/>
      <c r="L35" s="39">
        <v>97.652000000000001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</row>
    <row r="36" spans="1:84" ht="7.95" customHeight="1" x14ac:dyDescent="0.25">
      <c r="A36" s="10"/>
      <c r="B36" s="18"/>
      <c r="D36" s="19"/>
      <c r="E36" s="19"/>
      <c r="F36" s="22"/>
      <c r="G36" s="19"/>
      <c r="H36" s="22"/>
      <c r="I36" s="23">
        <v>19.484785440277903</v>
      </c>
      <c r="J36" s="39"/>
      <c r="K36" s="23">
        <v>60.991841151651833</v>
      </c>
      <c r="L36" s="3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</row>
    <row r="37" spans="1:84" ht="15" x14ac:dyDescent="0.25">
      <c r="A37" s="10" t="s">
        <v>46</v>
      </c>
      <c r="B37" s="18" t="s">
        <v>47</v>
      </c>
      <c r="D37" s="19"/>
      <c r="E37" s="19"/>
      <c r="F37" s="19"/>
      <c r="G37" s="19"/>
      <c r="H37" s="22"/>
      <c r="I37" s="24">
        <v>8.3249178847241794</v>
      </c>
      <c r="J37" s="24"/>
      <c r="K37" s="24">
        <v>8.8434024247328367</v>
      </c>
      <c r="L37" s="39"/>
      <c r="M37" s="24">
        <v>6.3839185320643654</v>
      </c>
      <c r="N37" s="24">
        <v>5.9322000203048564</v>
      </c>
      <c r="O37" s="24">
        <v>5.7734959071546088</v>
      </c>
      <c r="P37" s="34">
        <v>5.565977250825096</v>
      </c>
      <c r="Q37" s="34">
        <v>5.4450978398296908</v>
      </c>
      <c r="R37" s="24">
        <v>5.7678854649693969</v>
      </c>
      <c r="S37" s="24">
        <v>6.4201846875946789</v>
      </c>
      <c r="T37" s="24">
        <v>6.6583035740709713</v>
      </c>
      <c r="U37" s="24">
        <v>7.2258010974054736</v>
      </c>
      <c r="V37" s="24">
        <v>6.2135027148049558</v>
      </c>
      <c r="W37" s="24">
        <v>5.8747372740102168</v>
      </c>
      <c r="X37" s="24">
        <v>6.1977163914256552</v>
      </c>
      <c r="Y37" s="24">
        <v>6.442151205831534</v>
      </c>
      <c r="Z37" s="24">
        <v>5.9912992348856031</v>
      </c>
      <c r="AA37" s="24">
        <v>5.8359172241953026</v>
      </c>
      <c r="AB37" s="24">
        <v>5.6614820249209563</v>
      </c>
      <c r="AC37" s="24">
        <v>5.5432965456721659</v>
      </c>
      <c r="AD37" s="24">
        <v>5.8803995425779396</v>
      </c>
      <c r="AE37" s="24">
        <v>6.5730238642437033</v>
      </c>
      <c r="AF37" s="24">
        <v>6.8345241406208572</v>
      </c>
      <c r="AG37" s="24">
        <v>7.4302091410565261</v>
      </c>
      <c r="AH37" s="24">
        <v>6.3691256600576649</v>
      </c>
      <c r="AI37" s="24">
        <v>6.0229556169884777</v>
      </c>
      <c r="AJ37" s="34">
        <v>6.3636285855670032</v>
      </c>
      <c r="AK37" s="24">
        <v>6.5839809419576616</v>
      </c>
      <c r="AL37" s="24">
        <v>6.1293727459196603</v>
      </c>
      <c r="AM37" s="24">
        <v>5.9722146236508209</v>
      </c>
      <c r="AN37" s="24">
        <v>5.7767225703346003</v>
      </c>
      <c r="AO37" s="24">
        <v>5.6578490591481732</v>
      </c>
      <c r="AP37" s="24">
        <v>6.0022416811393473</v>
      </c>
      <c r="AQ37" s="24">
        <v>6.6963312489015454</v>
      </c>
      <c r="AR37" s="24">
        <v>6.9725024165023584</v>
      </c>
      <c r="AS37" s="24">
        <v>7.5776134819299967</v>
      </c>
      <c r="AT37" s="24">
        <v>6.468970834592886</v>
      </c>
      <c r="AU37" s="24">
        <v>6.1046357576214261</v>
      </c>
      <c r="AV37" s="34">
        <v>6.444831472779839</v>
      </c>
      <c r="AW37" s="34">
        <v>6.5839809419576616</v>
      </c>
      <c r="AX37" s="34">
        <v>6.1293727459196603</v>
      </c>
      <c r="AY37" s="34">
        <v>5.9722146236508209</v>
      </c>
      <c r="AZ37" s="34">
        <v>5.7767225703346003</v>
      </c>
      <c r="BA37" s="34">
        <v>5.6578490591481732</v>
      </c>
      <c r="BB37" s="34">
        <v>6.0022416811393473</v>
      </c>
      <c r="BC37" s="34">
        <v>6.6963312489015454</v>
      </c>
      <c r="BD37" s="34">
        <v>6.9725024165023584</v>
      </c>
      <c r="BE37" s="34">
        <v>7.5776134819299967</v>
      </c>
      <c r="BF37" s="34">
        <v>6.468970834592886</v>
      </c>
      <c r="BG37" s="34">
        <v>6.1046357576214261</v>
      </c>
      <c r="BH37" s="34">
        <v>6.444831472779839</v>
      </c>
      <c r="BI37" s="34">
        <v>6.5839809419576616</v>
      </c>
      <c r="BJ37" s="34">
        <v>6.1293727459196603</v>
      </c>
      <c r="BK37" s="34">
        <v>5.9722146236508209</v>
      </c>
      <c r="BL37" s="34">
        <v>5.7767225703346003</v>
      </c>
      <c r="BM37" s="34">
        <v>5.6578490591481732</v>
      </c>
      <c r="BN37" s="34">
        <v>6.0022416811393473</v>
      </c>
      <c r="BO37" s="34">
        <v>6.6963312489015454</v>
      </c>
      <c r="BP37" s="34">
        <v>6.9725024165023584</v>
      </c>
      <c r="BQ37" s="34">
        <v>7.5776134819299967</v>
      </c>
      <c r="BR37" s="34">
        <v>6.468970834592886</v>
      </c>
      <c r="BS37" s="34">
        <v>6.1046357576214261</v>
      </c>
      <c r="BT37" s="34">
        <v>6.444831472779839</v>
      </c>
      <c r="BU37" s="34"/>
      <c r="BV37" s="34"/>
      <c r="BW37" s="34"/>
      <c r="BX37" s="34"/>
      <c r="BY37" s="34"/>
      <c r="BZ37" s="34"/>
      <c r="CA37" s="34"/>
      <c r="CB37" s="24"/>
      <c r="CC37" s="24"/>
      <c r="CD37" s="24"/>
      <c r="CE37" s="24"/>
      <c r="CF37" s="24"/>
    </row>
    <row r="38" spans="1:84" x14ac:dyDescent="0.25">
      <c r="A38" s="10"/>
      <c r="I38" s="23"/>
      <c r="J38" s="23"/>
      <c r="K38" s="23"/>
      <c r="L38" s="3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4"/>
      <c r="CC38" s="24"/>
      <c r="CD38" s="24"/>
      <c r="CE38" s="24"/>
      <c r="CF38" s="24"/>
    </row>
    <row r="39" spans="1:84" s="11" customFormat="1" ht="18.600000000000001" customHeight="1" x14ac:dyDescent="0.3">
      <c r="A39" s="10" t="s">
        <v>48</v>
      </c>
      <c r="B39" s="5" t="s">
        <v>49</v>
      </c>
      <c r="D39" s="38"/>
      <c r="E39" s="38"/>
      <c r="F39" s="38"/>
      <c r="G39" s="38"/>
      <c r="H39" s="39" t="e">
        <v>#REF!</v>
      </c>
      <c r="I39" s="39" t="e">
        <v>#REF!</v>
      </c>
      <c r="J39" s="39">
        <v>-267.62400000000002</v>
      </c>
      <c r="K39" s="40">
        <v>-311.9330035095029</v>
      </c>
      <c r="L39" s="39">
        <v>-307.52</v>
      </c>
      <c r="M39" s="39">
        <v>-445.81683435986662</v>
      </c>
      <c r="N39" s="39">
        <v>-537.9413210383774</v>
      </c>
      <c r="O39" s="39">
        <v>-583.61515626391213</v>
      </c>
      <c r="P39" s="39">
        <v>-628.16986333005946</v>
      </c>
      <c r="Q39" s="39">
        <v>-672.4378961346132</v>
      </c>
      <c r="R39" s="39">
        <v>-721.28935768215933</v>
      </c>
      <c r="S39" s="39">
        <v>-776.23573567754704</v>
      </c>
      <c r="T39" s="39">
        <v>-874.89121966436505</v>
      </c>
      <c r="U39" s="39">
        <v>-966.93511793463801</v>
      </c>
      <c r="V39" s="39">
        <v>-1015.1272783738224</v>
      </c>
      <c r="W39" s="39">
        <v>-1045.2653741975068</v>
      </c>
      <c r="X39" s="41">
        <v>-1069.8012679425219</v>
      </c>
      <c r="Y39" s="39">
        <v>-1090.593745317972</v>
      </c>
      <c r="Z39" s="39">
        <v>-1100.8079347128012</v>
      </c>
      <c r="AA39" s="39">
        <v>-1109.6454011781902</v>
      </c>
      <c r="AB39" s="39">
        <v>-1118.3074780601335</v>
      </c>
      <c r="AC39" s="39">
        <v>-1126.7567740041809</v>
      </c>
      <c r="AD39" s="39">
        <v>-1144.9623051998442</v>
      </c>
      <c r="AE39" s="39">
        <v>-1179.7597011602622</v>
      </c>
      <c r="AF39" s="39">
        <v>-1239.3670785258275</v>
      </c>
      <c r="AG39" s="39">
        <v>-1291.4980209084297</v>
      </c>
      <c r="AH39" s="39">
        <v>-1319.627912343891</v>
      </c>
      <c r="AI39" s="39">
        <v>-1328.7292812180667</v>
      </c>
      <c r="AJ39" s="41">
        <v>-1331.798412982615</v>
      </c>
      <c r="AK39" s="39">
        <v>-1332.6982725510181</v>
      </c>
      <c r="AL39" s="39">
        <v>-1330.8545939840892</v>
      </c>
      <c r="AM39" s="39">
        <v>-1328.3199595667113</v>
      </c>
      <c r="AN39" s="39">
        <v>-1327.213623045247</v>
      </c>
      <c r="AO39" s="39">
        <v>-1327.3897204677596</v>
      </c>
      <c r="AP39" s="39">
        <v>-1332.7117222046031</v>
      </c>
      <c r="AQ39" s="39">
        <v>-1349.2219533154673</v>
      </c>
      <c r="AR39" s="39">
        <v>-1387.0107661745812</v>
      </c>
      <c r="AS39" s="39">
        <v>-1418.0949270585247</v>
      </c>
      <c r="AT39" s="39">
        <v>-1431.9300940347537</v>
      </c>
      <c r="AU39" s="39">
        <v>-1431.3248870598984</v>
      </c>
      <c r="AV39" s="41">
        <v>-1426.0348468314864</v>
      </c>
      <c r="AW39" s="39">
        <v>-1368.1682221764354</v>
      </c>
      <c r="AX39" s="39">
        <v>-1314.4259641980368</v>
      </c>
      <c r="AY39" s="39">
        <v>-1261.9260018898021</v>
      </c>
      <c r="AZ39" s="39">
        <v>-1210.9882003480971</v>
      </c>
      <c r="BA39" s="39">
        <v>-1160.9076994782565</v>
      </c>
      <c r="BB39" s="39">
        <v>-1107.0902425831969</v>
      </c>
      <c r="BC39" s="39">
        <v>-1046.1851717268114</v>
      </c>
      <c r="BD39" s="39">
        <v>-982.29058541289578</v>
      </c>
      <c r="BE39" s="39">
        <v>-912.06832919468332</v>
      </c>
      <c r="BF39" s="39">
        <v>-852.3566875784677</v>
      </c>
      <c r="BG39" s="39">
        <v>-795.96848973521969</v>
      </c>
      <c r="BH39" s="41">
        <v>-736.04318395310452</v>
      </c>
      <c r="BI39" s="39">
        <v>-674.43910445746212</v>
      </c>
      <c r="BJ39" s="39">
        <v>-616.93914709141893</v>
      </c>
      <c r="BK39" s="39">
        <v>-560.66113119052318</v>
      </c>
      <c r="BL39" s="39">
        <v>-505.92481159919714</v>
      </c>
      <c r="BM39" s="39">
        <v>-452.02521737363344</v>
      </c>
      <c r="BN39" s="39">
        <v>-394.3679803671738</v>
      </c>
      <c r="BO39" s="39">
        <v>-329.60233059045146</v>
      </c>
      <c r="BP39" s="39">
        <v>-261.8262538870473</v>
      </c>
      <c r="BQ39" s="39">
        <v>-187.7014825397365</v>
      </c>
      <c r="BR39" s="39">
        <v>-124.06618717080661</v>
      </c>
      <c r="BS39" s="39">
        <v>-63.733082450350409</v>
      </c>
      <c r="BT39" s="41">
        <v>0.15849845455777967</v>
      </c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</row>
    <row r="40" spans="1:84" ht="18.600000000000001" customHeight="1" x14ac:dyDescent="0.3">
      <c r="B40" s="5"/>
      <c r="H40" s="23"/>
      <c r="P40" s="39"/>
      <c r="Q40" s="42"/>
      <c r="AJ40" s="39"/>
      <c r="AV40" s="39"/>
    </row>
    <row r="41" spans="1:84" ht="18.600000000000001" hidden="1" customHeight="1" x14ac:dyDescent="0.3">
      <c r="B41" s="5" t="s">
        <v>50</v>
      </c>
      <c r="H41" s="23"/>
      <c r="I41" s="43">
        <v>-319.75945274532978</v>
      </c>
      <c r="J41" s="43"/>
      <c r="K41" s="43"/>
      <c r="L41" s="43">
        <v>-376.08380937259159</v>
      </c>
      <c r="M41" s="43">
        <v>-386.52360470347395</v>
      </c>
      <c r="N41" s="43">
        <v>-388.21088187916456</v>
      </c>
      <c r="O41" s="43">
        <v>-386.14085082309145</v>
      </c>
      <c r="P41" s="43">
        <v>-385.15217038090594</v>
      </c>
      <c r="Q41" s="43">
        <v>-385.8414408811459</v>
      </c>
      <c r="R41" s="43">
        <v>-405.52348059830206</v>
      </c>
      <c r="S41" s="43">
        <v>-444.91062761930039</v>
      </c>
      <c r="T41" s="43">
        <v>-504.28393586341144</v>
      </c>
      <c r="U41" s="43">
        <v>-549.150872913179</v>
      </c>
      <c r="V41" s="43">
        <v>-558.35040830464334</v>
      </c>
      <c r="W41" s="43">
        <v>-557.29281182840668</v>
      </c>
      <c r="X41" s="43">
        <v>-555.48284826628753</v>
      </c>
      <c r="Y41" s="43">
        <v>-554.64466482529622</v>
      </c>
      <c r="Z41" s="43">
        <v>-554.44203244182859</v>
      </c>
      <c r="AA41" s="43">
        <v>-553.98696565667979</v>
      </c>
      <c r="AB41" s="43">
        <v>-553.96995930066203</v>
      </c>
      <c r="AC41" s="43">
        <v>-556.30129227686211</v>
      </c>
      <c r="AD41" s="43">
        <v>-580.85332453268393</v>
      </c>
      <c r="AE41" s="43">
        <v>-623.79590888687699</v>
      </c>
      <c r="AF41" s="43">
        <v>-686.19790137448399</v>
      </c>
      <c r="AG41" s="43">
        <v>-733.78597434476546</v>
      </c>
      <c r="AH41" s="43">
        <v>-746.96625154098444</v>
      </c>
      <c r="AI41" s="43">
        <v>-748.01300852390432</v>
      </c>
      <c r="AJ41" s="44">
        <v>-748.06801073366751</v>
      </c>
      <c r="AK41" s="43">
        <v>-748.15961791494874</v>
      </c>
      <c r="AL41" s="43">
        <v>-748.891363970111</v>
      </c>
      <c r="AM41" s="43">
        <v>-749.38043683616536</v>
      </c>
      <c r="AN41" s="43">
        <v>-750.32935549516253</v>
      </c>
      <c r="AO41" s="43">
        <v>-753.54415635206499</v>
      </c>
      <c r="AP41" s="43">
        <v>-777.04109826244394</v>
      </c>
      <c r="AQ41" s="43">
        <v>-821.07247526447372</v>
      </c>
      <c r="AR41" s="43">
        <v>-886.63485060017274</v>
      </c>
      <c r="AS41" s="43">
        <v>-936.90830504545011</v>
      </c>
      <c r="AT41" s="43">
        <v>-949.61487664648496</v>
      </c>
      <c r="AU41" s="43">
        <v>-951.48863127678658</v>
      </c>
      <c r="AV41" s="44">
        <v>-952.62040526854639</v>
      </c>
    </row>
    <row r="42" spans="1:84" ht="18.600000000000001" customHeight="1" x14ac:dyDescent="0.3">
      <c r="B42" s="5"/>
      <c r="H42" s="23"/>
      <c r="I42" s="23"/>
      <c r="J42" s="23"/>
      <c r="K42" s="23"/>
      <c r="P42" s="39"/>
      <c r="Q42" s="42"/>
      <c r="AJ42" s="39"/>
      <c r="AV42" s="39"/>
    </row>
    <row r="43" spans="1:84" ht="18.600000000000001" hidden="1" customHeight="1" x14ac:dyDescent="0.3">
      <c r="B43" s="5" t="s">
        <v>51</v>
      </c>
      <c r="H43" s="23"/>
      <c r="I43" s="43" t="e">
        <v>#REF!</v>
      </c>
      <c r="J43" s="43"/>
      <c r="K43" s="43"/>
      <c r="L43" s="43">
        <v>64.150805863088692</v>
      </c>
      <c r="M43" s="43">
        <v>-59.293229656392668</v>
      </c>
      <c r="N43" s="43">
        <v>-146.64477281868568</v>
      </c>
      <c r="O43" s="43">
        <v>-187.94917877998023</v>
      </c>
      <c r="P43" s="43">
        <v>-227.80987461791307</v>
      </c>
      <c r="Q43" s="43">
        <v>-268.47906689694832</v>
      </c>
      <c r="R43" s="43">
        <v>-303.79691075797723</v>
      </c>
      <c r="S43" s="43">
        <v>-332.57865737041209</v>
      </c>
      <c r="T43" s="43">
        <v>-386.96316497565476</v>
      </c>
      <c r="U43" s="43">
        <v>-451.47920384652798</v>
      </c>
      <c r="V43" s="43">
        <v>-499.94026339467393</v>
      </c>
      <c r="W43" s="43">
        <v>-532.19358242790531</v>
      </c>
      <c r="X43" s="43">
        <v>-558.3832278808942</v>
      </c>
      <c r="Y43" s="43">
        <v>-580.83306806358894</v>
      </c>
      <c r="Z43" s="43">
        <v>-593.1752002525061</v>
      </c>
      <c r="AA43" s="43">
        <v>-604.26737308388715</v>
      </c>
      <c r="AB43" s="43">
        <v>-614.46436555270509</v>
      </c>
      <c r="AC43" s="43">
        <v>-621.81952978964182</v>
      </c>
      <c r="AD43" s="43">
        <v>-617.08312826803558</v>
      </c>
      <c r="AE43" s="43">
        <v>-611.01008298173633</v>
      </c>
      <c r="AF43" s="43">
        <v>-610.7244885808559</v>
      </c>
      <c r="AG43" s="43">
        <v>-617.73717034979882</v>
      </c>
      <c r="AH43" s="43">
        <v>-634.2349671503315</v>
      </c>
      <c r="AI43" s="43">
        <v>-643.243386744585</v>
      </c>
      <c r="AJ43" s="44">
        <v>-647.15108864892113</v>
      </c>
      <c r="AK43" s="43">
        <v>-648.87449058273933</v>
      </c>
      <c r="AL43" s="43">
        <v>-649.79704002250298</v>
      </c>
      <c r="AM43" s="43">
        <v>-650.94868085519317</v>
      </c>
      <c r="AN43" s="43">
        <v>-652.1363184867422</v>
      </c>
      <c r="AO43" s="43">
        <v>-651.50297979891764</v>
      </c>
      <c r="AP43" s="43">
        <v>-635.08993643986605</v>
      </c>
      <c r="AQ43" s="43">
        <v>-608.95541981698284</v>
      </c>
      <c r="AR43" s="43">
        <v>-581.98180467949032</v>
      </c>
      <c r="AS43" s="43">
        <v>-563.63261443436113</v>
      </c>
      <c r="AT43" s="43">
        <v>-565.55214253473207</v>
      </c>
      <c r="AU43" s="43">
        <v>-566.131412306171</v>
      </c>
      <c r="AV43" s="44">
        <v>-566.75779399246676</v>
      </c>
    </row>
    <row r="44" spans="1:84" ht="18.600000000000001" customHeight="1" x14ac:dyDescent="0.25">
      <c r="M44" s="24"/>
    </row>
    <row r="45" spans="1:84" ht="13.8" x14ac:dyDescent="0.25">
      <c r="H45" s="45" t="s">
        <v>52</v>
      </c>
    </row>
    <row r="46" spans="1:84" ht="13.8" x14ac:dyDescent="0.25">
      <c r="H46" s="46" t="s">
        <v>53</v>
      </c>
    </row>
    <row r="47" spans="1:84" ht="13.8" x14ac:dyDescent="0.25">
      <c r="E47" s="26"/>
      <c r="F47" s="47"/>
      <c r="H47" s="46" t="s">
        <v>54</v>
      </c>
    </row>
    <row r="48" spans="1:84" ht="13.8" x14ac:dyDescent="0.25">
      <c r="H48" s="46"/>
      <c r="AW48" s="48">
        <v>0.32</v>
      </c>
    </row>
    <row r="49" spans="2:50" ht="13.8" x14ac:dyDescent="0.25">
      <c r="H49" s="46" t="s">
        <v>55</v>
      </c>
      <c r="AW49">
        <v>2.75E-2</v>
      </c>
    </row>
    <row r="50" spans="2:50" ht="13.8" x14ac:dyDescent="0.25">
      <c r="H50" s="46"/>
      <c r="AW50" t="s">
        <v>56</v>
      </c>
      <c r="AX50" s="37" t="e">
        <v>#REF!</v>
      </c>
    </row>
    <row r="51" spans="2:50" ht="13.8" x14ac:dyDescent="0.25">
      <c r="H51" s="49" t="s">
        <v>57</v>
      </c>
    </row>
    <row r="52" spans="2:50" ht="13.8" x14ac:dyDescent="0.25">
      <c r="H52" s="50" t="s">
        <v>58</v>
      </c>
    </row>
    <row r="53" spans="2:50" x14ac:dyDescent="0.25">
      <c r="E53" s="9"/>
      <c r="F53" s="9"/>
      <c r="G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50" x14ac:dyDescent="0.25">
      <c r="B54" s="26"/>
      <c r="F54" s="23"/>
      <c r="G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6" spans="2:50" ht="15" x14ac:dyDescent="0.25">
      <c r="D56" s="18"/>
    </row>
    <row r="57" spans="2:50" ht="15" x14ac:dyDescent="0.25">
      <c r="D57" s="18"/>
    </row>
    <row r="58" spans="2:50" x14ac:dyDescent="0.25">
      <c r="C58" s="55">
        <f>0.065/12</f>
        <v>5.4166666666666669E-3</v>
      </c>
    </row>
    <row r="60" spans="2:50" x14ac:dyDescent="0.25">
      <c r="B60" s="52"/>
    </row>
  </sheetData>
  <printOptions horizontalCentered="1" verticalCentered="1"/>
  <pageMargins left="0.2" right="0.23" top="1" bottom="1" header="0.5" footer="0.5"/>
  <pageSetup scale="45" fitToWidth="2" orientation="landscape" r:id="rId1"/>
  <headerFooter alignWithMargins="0">
    <oddHeader>&amp;C&amp;"Arial,Bold"&amp;18Exhibit____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zoomScale="75" workbookViewId="0">
      <selection activeCell="B24" sqref="B24"/>
    </sheetView>
  </sheetViews>
  <sheetFormatPr defaultRowHeight="13.2" x14ac:dyDescent="0.25"/>
  <cols>
    <col min="1" max="1" width="3.5546875" customWidth="1"/>
    <col min="2" max="2" width="66.44140625" customWidth="1"/>
    <col min="3" max="3" width="2.33203125" customWidth="1"/>
    <col min="4" max="4" width="0.109375" hidden="1" customWidth="1"/>
    <col min="5" max="6" width="12.6640625" hidden="1" customWidth="1"/>
    <col min="7" max="7" width="0.109375" hidden="1" customWidth="1"/>
    <col min="8" max="8" width="7.33203125" hidden="1" customWidth="1"/>
    <col min="9" max="9" width="6.6640625" hidden="1" customWidth="1"/>
    <col min="10" max="10" width="9.6640625" hidden="1" customWidth="1"/>
    <col min="11" max="11" width="1.6640625" hidden="1" customWidth="1"/>
    <col min="12" max="12" width="10.33203125" customWidth="1"/>
    <col min="13" max="13" width="6.44140625" customWidth="1"/>
    <col min="14" max="16" width="6.6640625" customWidth="1"/>
    <col min="17" max="17" width="7.109375" customWidth="1"/>
    <col min="18" max="18" width="7" customWidth="1"/>
    <col min="19" max="19" width="6.44140625" customWidth="1"/>
    <col min="20" max="20" width="6.88671875" customWidth="1"/>
    <col min="21" max="21" width="7.109375" customWidth="1"/>
    <col min="22" max="22" width="6.6640625" customWidth="1"/>
    <col min="23" max="23" width="6.88671875" customWidth="1"/>
    <col min="24" max="24" width="7.44140625" customWidth="1"/>
    <col min="25" max="25" width="6.88671875" customWidth="1"/>
    <col min="26" max="26" width="7.33203125" customWidth="1"/>
    <col min="27" max="27" width="6.88671875" customWidth="1"/>
    <col min="28" max="28" width="6.6640625" customWidth="1"/>
    <col min="29" max="29" width="7.5546875" customWidth="1"/>
    <col min="30" max="32" width="7.109375" customWidth="1"/>
    <col min="33" max="33" width="7.44140625" customWidth="1"/>
    <col min="34" max="35" width="7.109375" customWidth="1"/>
    <col min="36" max="36" width="7.6640625" customWidth="1"/>
    <col min="37" max="47" width="7.109375" customWidth="1"/>
    <col min="48" max="48" width="8" customWidth="1"/>
    <col min="49" max="49" width="7.109375" customWidth="1"/>
    <col min="50" max="52" width="7.5546875" customWidth="1"/>
    <col min="53" max="53" width="7.6640625" customWidth="1"/>
    <col min="54" max="54" width="7.44140625" customWidth="1"/>
    <col min="55" max="55" width="7.6640625" customWidth="1"/>
    <col min="56" max="56" width="7.88671875" customWidth="1"/>
    <col min="57" max="57" width="8" customWidth="1"/>
    <col min="58" max="58" width="7.6640625" customWidth="1"/>
    <col min="59" max="72" width="7.88671875" customWidth="1"/>
    <col min="73" max="73" width="7.33203125" customWidth="1"/>
    <col min="74" max="74" width="8" customWidth="1"/>
    <col min="75" max="75" width="8.109375" customWidth="1"/>
    <col min="76" max="76" width="7.6640625" customWidth="1"/>
    <col min="77" max="77" width="8.109375" customWidth="1"/>
    <col min="78" max="79" width="7.88671875" customWidth="1"/>
    <col min="87" max="87" width="8.5546875" customWidth="1"/>
    <col min="88" max="88" width="9.44140625" customWidth="1"/>
    <col min="89" max="89" width="9" customWidth="1"/>
    <col min="91" max="91" width="7.109375" customWidth="1"/>
  </cols>
  <sheetData>
    <row r="1" spans="1:101" ht="22.2" customHeight="1" x14ac:dyDescent="0.4">
      <c r="B1" s="1" t="s">
        <v>4</v>
      </c>
    </row>
    <row r="2" spans="1:101" ht="22.2" customHeight="1" x14ac:dyDescent="0.4">
      <c r="B2" s="1" t="s">
        <v>5</v>
      </c>
    </row>
    <row r="3" spans="1:101" ht="22.95" customHeight="1" x14ac:dyDescent="0.4">
      <c r="B3" s="1" t="s">
        <v>59</v>
      </c>
      <c r="C3" s="2"/>
      <c r="D3" s="2"/>
      <c r="F3" s="1" t="s">
        <v>7</v>
      </c>
      <c r="G3" s="3" t="s">
        <v>8</v>
      </c>
      <c r="H3" s="4"/>
      <c r="P3" s="1"/>
    </row>
    <row r="4" spans="1:101" ht="15.6" customHeight="1" x14ac:dyDescent="0.4">
      <c r="B4" s="5" t="s">
        <v>9</v>
      </c>
      <c r="C4" s="2"/>
      <c r="D4" s="2"/>
      <c r="F4" s="1"/>
      <c r="G4" s="3"/>
      <c r="H4" s="4"/>
      <c r="P4" s="1"/>
    </row>
    <row r="5" spans="1:101" ht="15.6" x14ac:dyDescent="0.3">
      <c r="B5" s="5" t="s">
        <v>10</v>
      </c>
      <c r="H5" s="6" t="s">
        <v>11</v>
      </c>
      <c r="J5" s="6" t="s">
        <v>12</v>
      </c>
      <c r="L5" s="6" t="s">
        <v>12</v>
      </c>
    </row>
    <row r="6" spans="1:101" ht="15" customHeight="1" x14ac:dyDescent="0.25">
      <c r="D6" s="7">
        <v>36679</v>
      </c>
      <c r="E6" s="7">
        <v>36709</v>
      </c>
      <c r="F6" s="7">
        <v>36739</v>
      </c>
      <c r="G6" s="7">
        <v>36770</v>
      </c>
      <c r="H6" s="8">
        <v>36800</v>
      </c>
      <c r="I6" s="9">
        <v>36831</v>
      </c>
      <c r="J6" s="8">
        <v>36831</v>
      </c>
      <c r="K6" s="9">
        <v>36862</v>
      </c>
      <c r="L6" s="8">
        <v>36861</v>
      </c>
      <c r="M6" s="9">
        <v>36893</v>
      </c>
      <c r="N6" s="9">
        <v>36924</v>
      </c>
      <c r="O6" s="9">
        <v>36955</v>
      </c>
      <c r="P6" s="9">
        <v>36986</v>
      </c>
      <c r="Q6" s="9">
        <v>37017</v>
      </c>
      <c r="R6" s="9">
        <v>37048</v>
      </c>
      <c r="S6" s="9">
        <v>37079</v>
      </c>
      <c r="T6" s="9">
        <v>37110</v>
      </c>
      <c r="U6" s="9">
        <v>37141</v>
      </c>
      <c r="V6" s="9">
        <v>37172</v>
      </c>
      <c r="W6" s="9">
        <v>37203</v>
      </c>
      <c r="X6" s="9">
        <v>37234</v>
      </c>
      <c r="Y6" s="9">
        <v>37265</v>
      </c>
      <c r="Z6" s="9">
        <v>37296</v>
      </c>
      <c r="AA6" s="9">
        <v>37327</v>
      </c>
      <c r="AB6" s="9">
        <v>37358</v>
      </c>
      <c r="AC6" s="9">
        <v>37389</v>
      </c>
      <c r="AD6" s="9">
        <v>37420</v>
      </c>
      <c r="AE6" s="9">
        <v>37451</v>
      </c>
      <c r="AF6" s="9">
        <v>37482</v>
      </c>
      <c r="AG6" s="9">
        <v>37513</v>
      </c>
      <c r="AH6" s="9">
        <v>37544</v>
      </c>
      <c r="AI6" s="9">
        <v>37575</v>
      </c>
      <c r="AJ6" s="9">
        <v>37606</v>
      </c>
      <c r="AK6" s="9">
        <v>37637</v>
      </c>
      <c r="AL6" s="9">
        <v>37668</v>
      </c>
      <c r="AM6" s="9">
        <v>37699</v>
      </c>
      <c r="AN6" s="9">
        <v>37730</v>
      </c>
      <c r="AO6" s="9">
        <v>37761</v>
      </c>
      <c r="AP6" s="9">
        <v>37792</v>
      </c>
      <c r="AQ6" s="9">
        <v>37823</v>
      </c>
      <c r="AR6" s="9">
        <v>37854</v>
      </c>
      <c r="AS6" s="9">
        <v>37885</v>
      </c>
      <c r="AT6" s="9">
        <v>37916</v>
      </c>
      <c r="AU6" s="9">
        <v>37947</v>
      </c>
      <c r="AV6" s="9">
        <v>37978</v>
      </c>
      <c r="AW6" s="9">
        <v>38009</v>
      </c>
      <c r="AX6" s="9">
        <v>38040</v>
      </c>
      <c r="AY6" s="9">
        <v>38071</v>
      </c>
      <c r="AZ6" s="9">
        <v>38102</v>
      </c>
      <c r="BA6" s="9">
        <v>38133</v>
      </c>
      <c r="BB6" s="9">
        <v>38164</v>
      </c>
      <c r="BC6" s="9">
        <v>38195</v>
      </c>
      <c r="BD6" s="9">
        <v>38226</v>
      </c>
      <c r="BE6" s="9">
        <v>38257</v>
      </c>
      <c r="BF6" s="9">
        <v>38288</v>
      </c>
      <c r="BG6" s="9">
        <v>38319</v>
      </c>
      <c r="BH6" s="9">
        <v>38350</v>
      </c>
      <c r="BI6" s="9">
        <v>38381</v>
      </c>
      <c r="BJ6" s="9">
        <v>38391</v>
      </c>
      <c r="BK6" s="9">
        <v>38422</v>
      </c>
      <c r="BL6" s="9">
        <v>38453</v>
      </c>
      <c r="BM6" s="9">
        <v>38484</v>
      </c>
      <c r="BN6" s="9">
        <v>38515</v>
      </c>
      <c r="BO6" s="9">
        <v>38546</v>
      </c>
      <c r="BP6" s="9">
        <v>38577</v>
      </c>
      <c r="BQ6" s="9">
        <v>38608</v>
      </c>
      <c r="BR6" s="9">
        <v>38639</v>
      </c>
      <c r="BS6" s="9">
        <v>38670</v>
      </c>
      <c r="BT6" s="9">
        <v>38701</v>
      </c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101" ht="7.95" customHeight="1" x14ac:dyDescent="0.25">
      <c r="D7" s="7"/>
      <c r="E7" s="7"/>
      <c r="F7" s="7"/>
      <c r="G7" s="7"/>
      <c r="H7" s="8"/>
      <c r="I7" s="9"/>
      <c r="J7" s="9"/>
      <c r="K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101" s="11" customFormat="1" ht="15" customHeight="1" x14ac:dyDescent="0.3">
      <c r="A8" s="10" t="s">
        <v>13</v>
      </c>
      <c r="B8" s="5" t="s">
        <v>14</v>
      </c>
      <c r="D8" s="12">
        <v>6.5835805883240076E-2</v>
      </c>
      <c r="E8" s="12">
        <v>0.12856693387590656</v>
      </c>
      <c r="F8" s="12">
        <v>0.17846837295548437</v>
      </c>
      <c r="G8" s="12">
        <v>0.17910000000000001</v>
      </c>
      <c r="H8" s="12">
        <v>0.13919999999999999</v>
      </c>
      <c r="I8" s="13">
        <v>0.1278</v>
      </c>
      <c r="J8" s="13"/>
      <c r="K8" s="13">
        <v>0.182</v>
      </c>
      <c r="M8" s="13">
        <v>0.20776347253847571</v>
      </c>
      <c r="N8" s="13">
        <v>0.14132255791760115</v>
      </c>
      <c r="O8" s="13">
        <v>0.11783346404679615</v>
      </c>
      <c r="P8" s="13">
        <v>0.11789678322407421</v>
      </c>
      <c r="Q8" s="13">
        <v>0.11822138848794415</v>
      </c>
      <c r="R8" s="13">
        <v>0.1202988273166538</v>
      </c>
      <c r="S8" s="13">
        <v>0.12113857170885015</v>
      </c>
      <c r="T8" s="13">
        <v>0.16112515635118463</v>
      </c>
      <c r="U8" s="13">
        <v>0.14775861397701615</v>
      </c>
      <c r="V8" s="13">
        <v>0.11451681860750711</v>
      </c>
      <c r="W8" s="13">
        <v>9.7172825878171845E-2</v>
      </c>
      <c r="X8" s="13">
        <v>9.0003811479855866E-2</v>
      </c>
      <c r="Y8" s="13">
        <v>8.5495441182706022E-2</v>
      </c>
      <c r="Z8" s="13">
        <v>7.5098037329803399E-2</v>
      </c>
      <c r="AA8" s="13">
        <v>7.3615534868387594E-2</v>
      </c>
      <c r="AB8" s="13">
        <v>7.3428185734825083E-2</v>
      </c>
      <c r="AC8" s="13">
        <v>7.3141917154302613E-2</v>
      </c>
      <c r="AD8" s="13">
        <v>8.3483105625663273E-2</v>
      </c>
      <c r="AE8" s="13">
        <v>9.8171747813270205E-2</v>
      </c>
      <c r="AF8" s="13">
        <v>0.12023829074084477</v>
      </c>
      <c r="AG8" s="13">
        <v>0.10958360434931379</v>
      </c>
      <c r="AH8" s="13">
        <v>9.1590576037325552E-2</v>
      </c>
      <c r="AI8" s="13">
        <v>7.2484478666804963E-2</v>
      </c>
      <c r="AJ8" s="13">
        <v>6.6366959698598432E-2</v>
      </c>
      <c r="AK8" s="13">
        <v>6.4412578688998898E-2</v>
      </c>
      <c r="AL8" s="13">
        <v>6.1027564313703944E-2</v>
      </c>
      <c r="AM8" s="13">
        <v>6.0023932641939434E-2</v>
      </c>
      <c r="AN8" s="13">
        <v>6.1257254587617542E-2</v>
      </c>
      <c r="AO8" s="13">
        <v>6.2480288935866345E-2</v>
      </c>
      <c r="AP8" s="13">
        <v>6.8382593912795164E-2</v>
      </c>
      <c r="AQ8" s="13">
        <v>7.9254628378440092E-2</v>
      </c>
      <c r="AR8" s="13">
        <v>9.8430670398438655E-2</v>
      </c>
      <c r="AS8" s="13">
        <v>9.0398252842231158E-2</v>
      </c>
      <c r="AT8" s="13">
        <v>7.6492333457767278E-2</v>
      </c>
      <c r="AU8" s="13">
        <v>6.1655592561053497E-2</v>
      </c>
      <c r="AV8" s="13">
        <v>5.7541564260720823E-2</v>
      </c>
      <c r="AW8" s="13">
        <v>5.7929582500862283E-2</v>
      </c>
      <c r="AX8" s="13">
        <v>5.7432510906563664E-2</v>
      </c>
      <c r="AY8" s="13">
        <v>5.6478456715605432E-2</v>
      </c>
      <c r="AZ8" s="13">
        <v>5.6212866592376606E-2</v>
      </c>
      <c r="BA8" s="13">
        <v>5.6951577551341614E-2</v>
      </c>
      <c r="BB8" s="13">
        <v>6.3467038420316035E-2</v>
      </c>
      <c r="BC8" s="13">
        <v>7.3143556929163051E-2</v>
      </c>
      <c r="BD8" s="13">
        <v>8.9244677933945249E-2</v>
      </c>
      <c r="BE8" s="13">
        <v>8.1769128133498584E-2</v>
      </c>
      <c r="BF8" s="13">
        <v>6.8791943777579662E-2</v>
      </c>
      <c r="BG8" s="13">
        <v>5.4741054823018408E-2</v>
      </c>
      <c r="BH8" s="13">
        <v>5.1023320545418069E-2</v>
      </c>
      <c r="BI8" s="13">
        <v>5.3109597841326912E-2</v>
      </c>
      <c r="BJ8" s="13">
        <v>5.3597926708065312E-2</v>
      </c>
      <c r="BK8" s="13">
        <v>5.2711497960270449E-2</v>
      </c>
      <c r="BL8" s="13">
        <v>5.3382487127601776E-2</v>
      </c>
      <c r="BM8" s="13">
        <v>5.4205741071398035E-2</v>
      </c>
      <c r="BN8" s="13">
        <v>5.9413385073521015E-2</v>
      </c>
      <c r="BO8" s="13">
        <v>6.8041997299691015E-2</v>
      </c>
      <c r="BP8" s="13">
        <v>8.3571330787190076E-2</v>
      </c>
      <c r="BQ8" s="13">
        <v>7.682297180307443E-2</v>
      </c>
      <c r="BR8" s="13">
        <v>6.4985774893961568E-2</v>
      </c>
      <c r="BS8" s="13">
        <v>5.1925974727169137E-2</v>
      </c>
      <c r="BT8" s="13">
        <v>4.8051183199304473E-2</v>
      </c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s="11" customFormat="1" ht="15" hidden="1" customHeight="1" x14ac:dyDescent="0.3">
      <c r="A9" s="10"/>
      <c r="B9" s="5" t="s">
        <v>15</v>
      </c>
      <c r="D9" s="12">
        <v>7.2911345822179896E-2</v>
      </c>
      <c r="E9" s="12">
        <v>0.14591235965585928</v>
      </c>
      <c r="F9" s="12">
        <v>0.19618348581869088</v>
      </c>
      <c r="G9" s="12">
        <v>0.1888</v>
      </c>
      <c r="H9" s="12">
        <v>0.1492</v>
      </c>
      <c r="I9" s="13">
        <v>0.13089999999999999</v>
      </c>
      <c r="J9" s="13"/>
      <c r="K9" s="13">
        <v>0.192</v>
      </c>
      <c r="M9" s="13">
        <v>0.21776347253847572</v>
      </c>
      <c r="N9" s="13">
        <v>0.15132255791760116</v>
      </c>
      <c r="O9" s="13">
        <v>0.12783346404679616</v>
      </c>
      <c r="P9" s="13">
        <v>0.12789678322407422</v>
      </c>
      <c r="Q9" s="13">
        <v>0.12822138848794415</v>
      </c>
      <c r="R9" s="13">
        <v>0.13029882731665379</v>
      </c>
      <c r="S9" s="13">
        <v>0.13113857170885015</v>
      </c>
      <c r="T9" s="13">
        <v>0.17112515635118464</v>
      </c>
      <c r="U9" s="13">
        <v>0.15775861397701615</v>
      </c>
      <c r="V9" s="13">
        <v>0.1245168186075071</v>
      </c>
      <c r="W9" s="13">
        <v>0.10717282587817184</v>
      </c>
      <c r="X9" s="13">
        <v>0.10000381147985586</v>
      </c>
      <c r="Y9" s="13">
        <v>9.5495441182706017E-2</v>
      </c>
      <c r="Z9" s="13">
        <v>8.5098037329803394E-2</v>
      </c>
      <c r="AA9" s="13">
        <v>8.3615534868387589E-2</v>
      </c>
      <c r="AB9" s="13">
        <v>8.3428185734825078E-2</v>
      </c>
      <c r="AC9" s="13">
        <v>8.3141917154302608E-2</v>
      </c>
      <c r="AD9" s="13">
        <v>9.3483105625663268E-2</v>
      </c>
      <c r="AE9" s="13">
        <v>0.1081717478132702</v>
      </c>
      <c r="AF9" s="13">
        <v>0.13023829074084478</v>
      </c>
      <c r="AG9" s="13">
        <v>0.11958360434931378</v>
      </c>
      <c r="AH9" s="13">
        <v>0.10159057603732555</v>
      </c>
      <c r="AI9" s="13">
        <v>8.2484478666804958E-2</v>
      </c>
      <c r="AJ9" s="13">
        <v>7.6366959698598427E-2</v>
      </c>
      <c r="AK9" s="13">
        <v>7.4412578688998893E-2</v>
      </c>
      <c r="AL9" s="13">
        <v>7.1027564313703939E-2</v>
      </c>
      <c r="AM9" s="13">
        <v>7.0023932641939429E-2</v>
      </c>
      <c r="AN9" s="13">
        <v>7.1257254587617544E-2</v>
      </c>
      <c r="AO9" s="13">
        <v>7.2480288935866347E-2</v>
      </c>
      <c r="AP9" s="13">
        <v>7.8382593912795159E-2</v>
      </c>
      <c r="AQ9" s="13">
        <v>8.9254628378440087E-2</v>
      </c>
      <c r="AR9" s="13">
        <v>0.10843067039843865</v>
      </c>
      <c r="AS9" s="13">
        <v>0.10039825284223115</v>
      </c>
      <c r="AT9" s="13">
        <v>8.6492333457767273E-2</v>
      </c>
      <c r="AU9" s="13">
        <v>7.1655592561053499E-2</v>
      </c>
      <c r="AV9" s="13">
        <v>6.7541564260720818E-2</v>
      </c>
      <c r="AW9" s="13">
        <v>6.7929582500862284E-2</v>
      </c>
      <c r="AX9" s="13">
        <v>6.7432510906563659E-2</v>
      </c>
      <c r="AY9" s="13">
        <v>6.6478456715605427E-2</v>
      </c>
      <c r="AZ9" s="13">
        <v>6.6212866592376601E-2</v>
      </c>
      <c r="BA9" s="13">
        <v>6.6951577551341609E-2</v>
      </c>
      <c r="BB9" s="13">
        <v>7.346703842031603E-2</v>
      </c>
      <c r="BC9" s="13">
        <v>8.3143556929163046E-2</v>
      </c>
      <c r="BD9" s="13">
        <v>9.9244677933945244E-2</v>
      </c>
      <c r="BE9" s="13">
        <v>9.1769128133498579E-2</v>
      </c>
      <c r="BF9" s="13">
        <v>7.8791943777579657E-2</v>
      </c>
      <c r="BG9" s="13">
        <v>6.474105482301841E-2</v>
      </c>
      <c r="BH9" s="13">
        <v>6.1023320545418071E-2</v>
      </c>
      <c r="BI9" s="13">
        <v>6.3109597841326914E-2</v>
      </c>
      <c r="BJ9" s="13">
        <v>6.3597926708065314E-2</v>
      </c>
      <c r="BK9" s="13">
        <v>6.2711497960270451E-2</v>
      </c>
      <c r="BL9" s="13">
        <v>6.3382487127601778E-2</v>
      </c>
      <c r="BM9" s="13">
        <v>6.4205741071398037E-2</v>
      </c>
      <c r="BN9" s="13">
        <v>6.9413385073521017E-2</v>
      </c>
      <c r="BO9" s="13">
        <v>7.804199729969101E-2</v>
      </c>
      <c r="BP9" s="13">
        <v>9.3571330787190071E-2</v>
      </c>
      <c r="BQ9" s="13">
        <v>8.6822971803074425E-2</v>
      </c>
      <c r="BR9" s="13">
        <v>7.4985774893961563E-2</v>
      </c>
      <c r="BS9" s="13">
        <v>6.1925974727169139E-2</v>
      </c>
      <c r="BT9" s="13">
        <v>5.8051183199304475E-2</v>
      </c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s="11" customFormat="1" ht="5.4" customHeight="1" x14ac:dyDescent="0.3">
      <c r="A10" s="10"/>
      <c r="B10" s="5"/>
      <c r="D10" s="12"/>
      <c r="E10" s="12"/>
      <c r="F10" s="12"/>
      <c r="G10" s="12"/>
      <c r="H10" s="12"/>
      <c r="I10" s="13"/>
      <c r="J10" s="13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s="11" customFormat="1" ht="15" customHeight="1" x14ac:dyDescent="0.3">
      <c r="A11" s="10" t="s">
        <v>16</v>
      </c>
      <c r="B11" s="5" t="s">
        <v>17</v>
      </c>
      <c r="D11" s="12"/>
      <c r="E11" s="12"/>
      <c r="F11" s="12"/>
      <c r="G11" s="12"/>
      <c r="H11" s="12"/>
      <c r="I11" s="13"/>
      <c r="J11" s="13"/>
      <c r="K11" s="13"/>
      <c r="M11" s="13"/>
      <c r="N11" s="13"/>
      <c r="O11" s="13">
        <v>2.3E-2</v>
      </c>
      <c r="P11" s="13">
        <v>2.3E-2</v>
      </c>
      <c r="Q11" s="13">
        <v>2.3E-2</v>
      </c>
      <c r="R11" s="13">
        <v>2.3E-2</v>
      </c>
      <c r="S11" s="13">
        <v>2.3E-2</v>
      </c>
      <c r="T11" s="13">
        <v>2.3E-2</v>
      </c>
      <c r="U11" s="13">
        <v>2.3E-2</v>
      </c>
      <c r="V11" s="13">
        <v>2.3E-2</v>
      </c>
      <c r="W11" s="13">
        <v>2.3E-2</v>
      </c>
      <c r="X11" s="13">
        <v>2.3E-2</v>
      </c>
      <c r="Y11" s="13">
        <v>2.3E-2</v>
      </c>
      <c r="Z11" s="13">
        <v>2.3E-2</v>
      </c>
      <c r="AA11" s="13">
        <v>2.3E-2</v>
      </c>
      <c r="AB11" s="13">
        <v>2.3E-2</v>
      </c>
      <c r="AC11" s="13">
        <v>2.3E-2</v>
      </c>
      <c r="AD11" s="13">
        <v>2.3E-2</v>
      </c>
      <c r="AE11" s="13">
        <v>2.3E-2</v>
      </c>
      <c r="AF11" s="13">
        <v>2.3E-2</v>
      </c>
      <c r="AG11" s="13">
        <v>2.3E-2</v>
      </c>
      <c r="AH11" s="13">
        <v>2.3E-2</v>
      </c>
      <c r="AI11" s="13">
        <v>2.3E-2</v>
      </c>
      <c r="AJ11" s="13">
        <v>2.3E-2</v>
      </c>
      <c r="AK11" s="13">
        <v>2.3E-2</v>
      </c>
      <c r="AL11" s="13">
        <v>2.3E-2</v>
      </c>
      <c r="AM11" s="13">
        <v>2.3E-2</v>
      </c>
      <c r="AN11" s="13">
        <v>2.3E-2</v>
      </c>
      <c r="AO11" s="13">
        <v>2.3E-2</v>
      </c>
      <c r="AP11" s="13">
        <v>2.3E-2</v>
      </c>
      <c r="AQ11" s="13">
        <v>2.3E-2</v>
      </c>
      <c r="AR11" s="13">
        <v>2.3E-2</v>
      </c>
      <c r="AS11" s="13">
        <v>2.3E-2</v>
      </c>
      <c r="AT11" s="13">
        <v>2.3E-2</v>
      </c>
      <c r="AU11" s="13">
        <v>2.3E-2</v>
      </c>
      <c r="AV11" s="13">
        <v>2.3E-2</v>
      </c>
      <c r="AW11" s="13">
        <v>2.3E-2</v>
      </c>
      <c r="AX11" s="13">
        <v>2.3E-2</v>
      </c>
      <c r="AY11" s="13">
        <v>2.3E-2</v>
      </c>
      <c r="AZ11" s="13">
        <v>2.3E-2</v>
      </c>
      <c r="BA11" s="13">
        <v>2.3E-2</v>
      </c>
      <c r="BB11" s="13">
        <v>2.3E-2</v>
      </c>
      <c r="BC11" s="13">
        <v>2.3E-2</v>
      </c>
      <c r="BD11" s="13">
        <v>2.3E-2</v>
      </c>
      <c r="BE11" s="13">
        <v>2.3E-2</v>
      </c>
      <c r="BF11" s="13">
        <v>2.3E-2</v>
      </c>
      <c r="BG11" s="13">
        <v>2.3E-2</v>
      </c>
      <c r="BH11" s="13">
        <v>2.3E-2</v>
      </c>
      <c r="BI11" s="13">
        <v>2.3E-2</v>
      </c>
      <c r="BJ11" s="13">
        <v>2.3E-2</v>
      </c>
      <c r="BK11" s="13">
        <v>2.3E-2</v>
      </c>
      <c r="BL11" s="13">
        <v>2.3E-2</v>
      </c>
      <c r="BM11" s="13">
        <v>2.3E-2</v>
      </c>
      <c r="BN11" s="13">
        <v>2.3E-2</v>
      </c>
      <c r="BO11" s="13">
        <v>2.3E-2</v>
      </c>
      <c r="BP11" s="13">
        <v>2.3E-2</v>
      </c>
      <c r="BQ11" s="13">
        <v>2.3E-2</v>
      </c>
      <c r="BR11" s="13">
        <v>2.3E-2</v>
      </c>
      <c r="BS11" s="13">
        <v>2.3E-2</v>
      </c>
      <c r="BT11" s="13">
        <v>2.3E-2</v>
      </c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4"/>
      <c r="CH11" s="15"/>
      <c r="CI11" s="15"/>
      <c r="CJ11" s="13"/>
      <c r="CK11" s="13"/>
      <c r="CL11" s="13"/>
      <c r="CM11" s="13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s="11" customFormat="1" ht="4.95" customHeight="1" x14ac:dyDescent="0.3">
      <c r="A12" s="10"/>
      <c r="B12" s="5"/>
      <c r="D12" s="12"/>
      <c r="E12" s="12"/>
      <c r="F12" s="12"/>
      <c r="G12" s="12"/>
      <c r="H12" s="12"/>
      <c r="I12" s="13"/>
      <c r="J12" s="13"/>
      <c r="K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4"/>
      <c r="CH12" s="15"/>
      <c r="CI12" s="15"/>
      <c r="CJ12" s="13"/>
      <c r="CK12" s="13"/>
      <c r="CL12" s="13"/>
      <c r="CM12" s="13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1" s="11" customFormat="1" ht="15" customHeight="1" x14ac:dyDescent="0.3">
      <c r="A13" s="10" t="s">
        <v>18</v>
      </c>
      <c r="B13" s="5" t="s">
        <v>19</v>
      </c>
      <c r="D13" s="12"/>
      <c r="E13" s="12"/>
      <c r="F13" s="12"/>
      <c r="G13" s="12"/>
      <c r="H13" s="12"/>
      <c r="I13" s="13"/>
      <c r="J13" s="13"/>
      <c r="K13" s="13">
        <v>6.5000000000000002E-2</v>
      </c>
      <c r="M13" s="13">
        <v>6.5000000000000002E-2</v>
      </c>
      <c r="N13" s="13">
        <v>6.5000000000000002E-2</v>
      </c>
      <c r="O13" s="13">
        <v>6.5000000000000002E-2</v>
      </c>
      <c r="P13" s="13">
        <v>6.5000000000000002E-2</v>
      </c>
      <c r="Q13" s="13">
        <v>6.5000000000000002E-2</v>
      </c>
      <c r="R13" s="13">
        <v>6.5000000000000002E-2</v>
      </c>
      <c r="S13" s="13">
        <v>6.5000000000000002E-2</v>
      </c>
      <c r="T13" s="13">
        <v>6.5000000000000002E-2</v>
      </c>
      <c r="U13" s="13">
        <v>6.5000000000000002E-2</v>
      </c>
      <c r="V13" s="13">
        <v>6.5000000000000002E-2</v>
      </c>
      <c r="W13" s="13">
        <v>6.5000000000000002E-2</v>
      </c>
      <c r="X13" s="13">
        <v>6.5000000000000002E-2</v>
      </c>
      <c r="Y13" s="13">
        <v>6.5000000000000002E-2</v>
      </c>
      <c r="Z13" s="13">
        <v>6.5000000000000002E-2</v>
      </c>
      <c r="AA13" s="13">
        <v>6.5000000000000002E-2</v>
      </c>
      <c r="AB13" s="13">
        <v>6.5000000000000002E-2</v>
      </c>
      <c r="AC13" s="13">
        <v>6.5000000000000002E-2</v>
      </c>
      <c r="AD13" s="13">
        <v>6.5000000000000002E-2</v>
      </c>
      <c r="AE13" s="13">
        <v>6.5000000000000002E-2</v>
      </c>
      <c r="AF13" s="13">
        <v>6.5000000000000002E-2</v>
      </c>
      <c r="AG13" s="13">
        <v>6.5000000000000002E-2</v>
      </c>
      <c r="AH13" s="13">
        <v>6.5000000000000002E-2</v>
      </c>
      <c r="AI13" s="13">
        <v>6.5000000000000002E-2</v>
      </c>
      <c r="AJ13" s="13">
        <v>6.5000000000000002E-2</v>
      </c>
      <c r="AK13" s="13">
        <v>6.5000000000000002E-2</v>
      </c>
      <c r="AL13" s="13">
        <v>6.5000000000000002E-2</v>
      </c>
      <c r="AM13" s="13">
        <v>6.5000000000000002E-2</v>
      </c>
      <c r="AN13" s="13">
        <v>6.5000000000000002E-2</v>
      </c>
      <c r="AO13" s="13">
        <v>6.5000000000000002E-2</v>
      </c>
      <c r="AP13" s="13">
        <v>6.5000000000000002E-2</v>
      </c>
      <c r="AQ13" s="13">
        <v>6.5000000000000002E-2</v>
      </c>
      <c r="AR13" s="13">
        <v>6.5000000000000002E-2</v>
      </c>
      <c r="AS13" s="13">
        <v>6.5000000000000002E-2</v>
      </c>
      <c r="AT13" s="13">
        <v>6.5000000000000002E-2</v>
      </c>
      <c r="AU13" s="13">
        <v>6.5000000000000002E-2</v>
      </c>
      <c r="AV13" s="13">
        <v>6.5000000000000002E-2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4"/>
      <c r="CH13" s="15"/>
      <c r="CI13" s="15"/>
      <c r="CJ13" s="13"/>
      <c r="CK13" s="13"/>
      <c r="CL13" s="13"/>
      <c r="CM13" s="13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s="11" customFormat="1" ht="5.4" customHeight="1" x14ac:dyDescent="0.3">
      <c r="A14" s="10"/>
      <c r="B14" s="5"/>
      <c r="D14" s="12"/>
      <c r="E14" s="12"/>
      <c r="F14" s="12"/>
      <c r="G14" s="12"/>
      <c r="H14" s="12"/>
      <c r="I14" s="13"/>
      <c r="J14" s="13"/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4"/>
      <c r="CH14" s="15"/>
      <c r="CI14" s="15"/>
      <c r="CJ14" s="13"/>
      <c r="CK14" s="13"/>
      <c r="CL14" s="13"/>
      <c r="CM14" s="13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s="11" customFormat="1" ht="18" customHeight="1" x14ac:dyDescent="0.3">
      <c r="A15" s="10" t="s">
        <v>20</v>
      </c>
      <c r="B15" s="5" t="s">
        <v>21</v>
      </c>
      <c r="C15" s="16"/>
      <c r="D15" s="17"/>
      <c r="E15" s="17"/>
      <c r="F15" s="17"/>
      <c r="G15" s="17"/>
      <c r="H15" s="17"/>
      <c r="I15" s="14">
        <v>6.5000000000000002E-2</v>
      </c>
      <c r="J15" s="14"/>
      <c r="K15" s="14">
        <v>6.5000000000000002E-2</v>
      </c>
      <c r="M15" s="14">
        <v>6.5000000000000002E-2</v>
      </c>
      <c r="N15" s="14">
        <v>6.5000000000000002E-2</v>
      </c>
      <c r="O15" s="14">
        <v>8.6864999999999998E-2</v>
      </c>
      <c r="P15" s="14">
        <v>8.6864999999999998E-2</v>
      </c>
      <c r="Q15" s="14">
        <v>8.6864999999999998E-2</v>
      </c>
      <c r="R15" s="14">
        <v>8.6864999999999998E-2</v>
      </c>
      <c r="S15" s="14">
        <v>8.6864999999999998E-2</v>
      </c>
      <c r="T15" s="14">
        <v>8.6864999999999998E-2</v>
      </c>
      <c r="U15" s="14">
        <v>8.6864999999999998E-2</v>
      </c>
      <c r="V15" s="14">
        <v>8.6864999999999998E-2</v>
      </c>
      <c r="W15" s="14">
        <v>8.6864999999999998E-2</v>
      </c>
      <c r="X15" s="14">
        <v>8.6864999999999998E-2</v>
      </c>
      <c r="Y15" s="14">
        <v>8.6864999999999998E-2</v>
      </c>
      <c r="Z15" s="14">
        <v>8.6864999999999998E-2</v>
      </c>
      <c r="AA15" s="14">
        <v>8.6864999999999998E-2</v>
      </c>
      <c r="AB15" s="14">
        <v>8.6864999999999998E-2</v>
      </c>
      <c r="AC15" s="14">
        <v>8.6864999999999998E-2</v>
      </c>
      <c r="AD15" s="14">
        <v>8.6864999999999998E-2</v>
      </c>
      <c r="AE15" s="14">
        <v>8.6864999999999998E-2</v>
      </c>
      <c r="AF15" s="14">
        <v>8.6864999999999998E-2</v>
      </c>
      <c r="AG15" s="14">
        <v>8.6864999999999998E-2</v>
      </c>
      <c r="AH15" s="14">
        <v>8.6864999999999998E-2</v>
      </c>
      <c r="AI15" s="14">
        <v>8.6864999999999998E-2</v>
      </c>
      <c r="AJ15" s="14">
        <v>8.6864999999999998E-2</v>
      </c>
      <c r="AK15" s="14">
        <v>8.6864999999999998E-2</v>
      </c>
      <c r="AL15" s="14">
        <v>8.6864999999999998E-2</v>
      </c>
      <c r="AM15" s="14">
        <v>8.6864999999999998E-2</v>
      </c>
      <c r="AN15" s="14">
        <v>8.6864999999999998E-2</v>
      </c>
      <c r="AO15" s="14">
        <v>8.6864999999999998E-2</v>
      </c>
      <c r="AP15" s="14">
        <v>8.6864999999999998E-2</v>
      </c>
      <c r="AQ15" s="14">
        <v>8.6864999999999998E-2</v>
      </c>
      <c r="AR15" s="14">
        <v>8.6864999999999998E-2</v>
      </c>
      <c r="AS15" s="14">
        <v>8.6864999999999998E-2</v>
      </c>
      <c r="AT15" s="14">
        <v>8.6864999999999998E-2</v>
      </c>
      <c r="AU15" s="14">
        <v>8.6864999999999998E-2</v>
      </c>
      <c r="AV15" s="14">
        <v>8.6864999999999998E-2</v>
      </c>
      <c r="AW15" s="14">
        <v>7.9794582500862285E-2</v>
      </c>
      <c r="AX15" s="14">
        <v>7.9297510906563659E-2</v>
      </c>
      <c r="AY15" s="14">
        <v>7.8343456715605428E-2</v>
      </c>
      <c r="AZ15" s="14">
        <v>7.8077866592376602E-2</v>
      </c>
      <c r="BA15" s="14">
        <v>7.881657755134161E-2</v>
      </c>
      <c r="BB15" s="14">
        <v>8.5332038420316031E-2</v>
      </c>
      <c r="BC15" s="14">
        <v>9.5008556929163046E-2</v>
      </c>
      <c r="BD15" s="14">
        <v>0.11110967793394524</v>
      </c>
      <c r="BE15" s="14">
        <v>0.10363412813349858</v>
      </c>
      <c r="BF15" s="14">
        <v>9.0656943777579657E-2</v>
      </c>
      <c r="BG15" s="14">
        <v>7.660605482301841E-2</v>
      </c>
      <c r="BH15" s="14">
        <v>7.2888320545418064E-2</v>
      </c>
      <c r="BI15" s="14">
        <v>7.4974597841326915E-2</v>
      </c>
      <c r="BJ15" s="14">
        <v>7.5462926708065314E-2</v>
      </c>
      <c r="BK15" s="14">
        <v>7.4576497960270452E-2</v>
      </c>
      <c r="BL15" s="14">
        <v>7.5247487127601778E-2</v>
      </c>
      <c r="BM15" s="14">
        <v>7.6070741071398038E-2</v>
      </c>
      <c r="BN15" s="14">
        <v>8.1278385073521017E-2</v>
      </c>
      <c r="BO15" s="14">
        <v>8.9906997299691011E-2</v>
      </c>
      <c r="BP15" s="14">
        <v>0.10543633078719007</v>
      </c>
      <c r="BQ15" s="14">
        <v>9.8687971803074426E-2</v>
      </c>
      <c r="BR15" s="14">
        <v>8.6850774893961563E-2</v>
      </c>
      <c r="BS15" s="14">
        <v>7.379097472716914E-2</v>
      </c>
      <c r="BT15" s="14">
        <v>6.9916183199304469E-2</v>
      </c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67"/>
      <c r="CI15" s="67"/>
      <c r="CJ15" s="67"/>
      <c r="CK15" s="67"/>
      <c r="CL15" s="67"/>
      <c r="CM15" s="67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1" s="11" customFormat="1" ht="15" customHeight="1" x14ac:dyDescent="0.3">
      <c r="A16" s="10"/>
      <c r="B16" s="5"/>
      <c r="C16" s="16"/>
      <c r="D16" s="17"/>
      <c r="E16" s="17"/>
      <c r="F16" s="17"/>
      <c r="G16" s="17"/>
      <c r="H16" s="17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3"/>
      <c r="CI16" s="13"/>
      <c r="CJ16" s="13"/>
      <c r="CK16" s="13"/>
      <c r="CL16" s="13"/>
      <c r="CM16" s="13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92" ht="7.95" customHeight="1" x14ac:dyDescent="0.25">
      <c r="A17" s="10"/>
      <c r="B17" s="18"/>
      <c r="D17" s="19"/>
      <c r="E17" s="19"/>
      <c r="F17" s="20"/>
      <c r="G17" s="20"/>
      <c r="H17" s="20"/>
      <c r="I17" s="21"/>
      <c r="J17" s="21"/>
      <c r="K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CB17" s="21"/>
      <c r="CC17" s="21"/>
      <c r="CD17" s="21"/>
      <c r="CE17" s="21"/>
      <c r="CF17" s="21"/>
      <c r="CH17" s="68"/>
      <c r="CI17" s="68"/>
      <c r="CJ17" s="69"/>
      <c r="CK17" s="69"/>
      <c r="CL17" s="69"/>
      <c r="CM17" s="69"/>
    </row>
    <row r="18" spans="1:92" ht="15" customHeight="1" x14ac:dyDescent="0.25">
      <c r="A18" s="10" t="s">
        <v>22</v>
      </c>
      <c r="B18" s="18" t="s">
        <v>23</v>
      </c>
      <c r="D18" s="22"/>
      <c r="E18" s="22"/>
      <c r="F18" s="22"/>
      <c r="G18" s="22"/>
      <c r="H18" s="22"/>
      <c r="I18" s="23">
        <v>33.036976922168833</v>
      </c>
      <c r="J18" s="23"/>
      <c r="K18" s="23">
        <v>37.433490310053237</v>
      </c>
      <c r="M18" s="23">
        <v>39.925644418399095</v>
      </c>
      <c r="N18" s="23">
        <v>35.646592544415654</v>
      </c>
      <c r="O18" s="23">
        <v>45.483778363024093</v>
      </c>
      <c r="P18" s="23">
        <v>42.794503470510307</v>
      </c>
      <c r="Q18" s="23">
        <v>40.609256132799473</v>
      </c>
      <c r="R18" s="23">
        <v>42.46678270052351</v>
      </c>
      <c r="S18" s="23">
        <v>48.072070018773168</v>
      </c>
      <c r="T18" s="23">
        <v>51.505831383432479</v>
      </c>
      <c r="U18" s="23">
        <v>56.720707109674493</v>
      </c>
      <c r="V18" s="23">
        <v>47.03816150286228</v>
      </c>
      <c r="W18" s="23">
        <v>44.454911910983988</v>
      </c>
      <c r="X18" s="23">
        <v>49.971252084817849</v>
      </c>
      <c r="Y18" s="23">
        <v>53.575954602831395</v>
      </c>
      <c r="Z18" s="23">
        <v>47.848864631984604</v>
      </c>
      <c r="AA18" s="23">
        <v>45.730520659532196</v>
      </c>
      <c r="AB18" s="23">
        <v>43.411991639831278</v>
      </c>
      <c r="AC18" s="23">
        <v>41.24188792187477</v>
      </c>
      <c r="AD18" s="23">
        <v>43.1804125013226</v>
      </c>
      <c r="AE18" s="23">
        <v>49.240779232533214</v>
      </c>
      <c r="AF18" s="23">
        <v>52.923017679431254</v>
      </c>
      <c r="AG18" s="23">
        <v>58.397504292162218</v>
      </c>
      <c r="AH18" s="23">
        <v>48.244587250763487</v>
      </c>
      <c r="AI18" s="23">
        <v>45.560800095335892</v>
      </c>
      <c r="AJ18" s="23">
        <v>51.297901499495026</v>
      </c>
      <c r="AK18" s="23">
        <v>54.688720953908422</v>
      </c>
      <c r="AL18" s="23">
        <v>48.941027141980982</v>
      </c>
      <c r="AM18" s="23">
        <v>46.833554641912862</v>
      </c>
      <c r="AN18" s="23">
        <v>44.264656210353202</v>
      </c>
      <c r="AO18" s="23">
        <v>42.11085597018397</v>
      </c>
      <c r="AP18" s="23">
        <v>44.146700927670821</v>
      </c>
      <c r="AQ18" s="23">
        <v>50.256901118758293</v>
      </c>
      <c r="AR18" s="23">
        <v>54.1930319613218</v>
      </c>
      <c r="AS18" s="23">
        <v>59.833777525201462</v>
      </c>
      <c r="AT18" s="23">
        <v>49.205948696018176</v>
      </c>
      <c r="AU18" s="23">
        <v>46.368237898318284</v>
      </c>
      <c r="AV18" s="23">
        <v>52.17627215328806</v>
      </c>
      <c r="AW18" s="23">
        <v>50.237306809684931</v>
      </c>
      <c r="AX18" s="23">
        <v>44.677391740858397</v>
      </c>
      <c r="AY18" s="23">
        <v>42.239136141445258</v>
      </c>
      <c r="AZ18" s="23">
        <v>39.78690982961345</v>
      </c>
      <c r="BA18" s="23">
        <v>38.209100849909419</v>
      </c>
      <c r="BB18" s="23">
        <v>43.367616182469433</v>
      </c>
      <c r="BC18" s="23">
        <v>54.968464295456918</v>
      </c>
      <c r="BD18" s="23">
        <v>69.318716715437361</v>
      </c>
      <c r="BE18" s="23">
        <v>71.384577986047049</v>
      </c>
      <c r="BF18" s="23">
        <v>51.353950664334185</v>
      </c>
      <c r="BG18" s="23">
        <v>40.892048287403789</v>
      </c>
      <c r="BH18" s="23">
        <v>43.781049324513098</v>
      </c>
      <c r="BI18" s="23">
        <v>47.20272675963659</v>
      </c>
      <c r="BJ18" s="23">
        <v>42.516930227741277</v>
      </c>
      <c r="BK18" s="23">
        <v>40.208167757149937</v>
      </c>
      <c r="BL18" s="23">
        <v>38.344605403744559</v>
      </c>
      <c r="BM18" s="23">
        <v>36.877960292440008</v>
      </c>
      <c r="BN18" s="23">
        <v>41.307460516028279</v>
      </c>
      <c r="BO18" s="23">
        <v>52.016889117308928</v>
      </c>
      <c r="BP18" s="23">
        <v>65.779248768027287</v>
      </c>
      <c r="BQ18" s="23">
        <v>67.977599139797505</v>
      </c>
      <c r="BR18" s="23">
        <v>49.197890676816854</v>
      </c>
      <c r="BS18" s="23">
        <v>39.389368225386178</v>
      </c>
      <c r="BT18" s="23">
        <v>41.995807316249994</v>
      </c>
      <c r="BU18" s="23"/>
      <c r="BV18" s="23"/>
      <c r="BW18" s="23"/>
      <c r="BX18" s="23"/>
      <c r="BY18" s="23"/>
      <c r="BZ18" s="23"/>
      <c r="CA18" s="23"/>
      <c r="CB18" s="24"/>
      <c r="CC18" s="24"/>
      <c r="CD18" s="24"/>
      <c r="CE18" s="24"/>
      <c r="CF18" s="24"/>
      <c r="CH18" s="53"/>
      <c r="CJ18" s="53"/>
      <c r="CL18" s="53"/>
      <c r="CN18" s="26"/>
    </row>
    <row r="19" spans="1:92" ht="15" customHeight="1" x14ac:dyDescent="0.25">
      <c r="A19" s="10" t="s">
        <v>24</v>
      </c>
      <c r="B19" s="18" t="s">
        <v>25</v>
      </c>
      <c r="D19" s="27"/>
      <c r="E19" s="27"/>
      <c r="F19" s="27"/>
      <c r="G19" s="27"/>
      <c r="H19" s="27"/>
      <c r="I19" s="28">
        <v>64.955779240818103</v>
      </c>
      <c r="J19" s="28"/>
      <c r="K19" s="28">
        <v>104.81377286814906</v>
      </c>
      <c r="M19" s="28">
        <v>127.61677734927702</v>
      </c>
      <c r="N19" s="28">
        <v>77.50257906805092</v>
      </c>
      <c r="O19" s="28">
        <v>61.699316899232656</v>
      </c>
      <c r="P19" s="28">
        <v>58.082476242959125</v>
      </c>
      <c r="Q19" s="28">
        <v>55.268320330191855</v>
      </c>
      <c r="R19" s="28">
        <v>58.811997453337227</v>
      </c>
      <c r="S19" s="28">
        <v>67.039450885420109</v>
      </c>
      <c r="T19" s="28">
        <v>95.537732511981929</v>
      </c>
      <c r="U19" s="28">
        <v>96.482738344808467</v>
      </c>
      <c r="V19" s="28">
        <v>62.011864484589928</v>
      </c>
      <c r="W19" s="28">
        <v>49.730149249473492</v>
      </c>
      <c r="X19" s="28">
        <v>51.776931468995571</v>
      </c>
      <c r="Y19" s="28">
        <v>52.73124820760605</v>
      </c>
      <c r="Z19" s="28">
        <v>41.367130861929311</v>
      </c>
      <c r="AA19" s="28">
        <v>38.755272413069846</v>
      </c>
      <c r="AB19" s="28">
        <v>36.696756866956832</v>
      </c>
      <c r="AC19" s="28">
        <v>34.726423181589794</v>
      </c>
      <c r="AD19" s="28">
        <v>41.499279776752722</v>
      </c>
      <c r="AE19" s="28">
        <v>55.650185471077698</v>
      </c>
      <c r="AF19" s="28">
        <v>73.255893474038146</v>
      </c>
      <c r="AG19" s="28">
        <v>73.670742017379354</v>
      </c>
      <c r="AH19" s="28">
        <v>50.869159465612626</v>
      </c>
      <c r="AI19" s="28">
        <v>38.018198843641748</v>
      </c>
      <c r="AJ19" s="28">
        <v>39.192836717200926</v>
      </c>
      <c r="AK19" s="28">
        <v>40.553059826677362</v>
      </c>
      <c r="AL19" s="28">
        <v>34.383833321659758</v>
      </c>
      <c r="AM19" s="28">
        <v>32.362103599939765</v>
      </c>
      <c r="AN19" s="28">
        <v>31.215464395452393</v>
      </c>
      <c r="AO19" s="28">
        <v>30.28951186730843</v>
      </c>
      <c r="AP19" s="28">
        <v>34.753536201306986</v>
      </c>
      <c r="AQ19" s="28">
        <v>45.853819393532476</v>
      </c>
      <c r="AR19" s="28">
        <v>61.408581901535918</v>
      </c>
      <c r="AS19" s="28">
        <v>62.267529490922357</v>
      </c>
      <c r="AT19" s="28">
        <v>43.330200146913157</v>
      </c>
      <c r="AU19" s="28">
        <v>32.911543010795043</v>
      </c>
      <c r="AV19" s="28">
        <v>34.562877073542658</v>
      </c>
      <c r="AW19" s="28">
        <v>36.471476110816489</v>
      </c>
      <c r="AX19" s="28">
        <v>32.358327002938481</v>
      </c>
      <c r="AY19" s="28">
        <v>30.450548422048207</v>
      </c>
      <c r="AZ19" s="28">
        <v>28.644945769987906</v>
      </c>
      <c r="BA19" s="28">
        <v>27.609275076720305</v>
      </c>
      <c r="BB19" s="28">
        <v>32.255342933364247</v>
      </c>
      <c r="BC19" s="28">
        <v>42.318177724782309</v>
      </c>
      <c r="BD19" s="28">
        <v>55.67765709609354</v>
      </c>
      <c r="BE19" s="28">
        <v>56.323672608869472</v>
      </c>
      <c r="BF19" s="28">
        <v>38.968201878995579</v>
      </c>
      <c r="BG19" s="28">
        <v>29.220586575014114</v>
      </c>
      <c r="BH19" s="28">
        <v>30.647633211790563</v>
      </c>
      <c r="BI19" s="28">
        <v>33.436896060768142</v>
      </c>
      <c r="BJ19" s="28">
        <v>30.197865489821353</v>
      </c>
      <c r="BK19" s="28">
        <v>28.419580037752887</v>
      </c>
      <c r="BL19" s="28">
        <v>27.202641344119012</v>
      </c>
      <c r="BM19" s="28">
        <v>26.278134519250887</v>
      </c>
      <c r="BN19" s="28">
        <v>30.195187266923085</v>
      </c>
      <c r="BO19" s="28">
        <v>39.366602546634319</v>
      </c>
      <c r="BP19" s="28">
        <v>52.138189148683459</v>
      </c>
      <c r="BQ19" s="28">
        <v>52.916693762619936</v>
      </c>
      <c r="BR19" s="28">
        <v>36.812141891478255</v>
      </c>
      <c r="BS19" s="28">
        <v>27.717906512996503</v>
      </c>
      <c r="BT19" s="28">
        <v>28.862391203527462</v>
      </c>
      <c r="BU19" s="28"/>
      <c r="BV19" s="28"/>
      <c r="BW19" s="28"/>
      <c r="BX19" s="28"/>
      <c r="BY19" s="28"/>
      <c r="BZ19" s="28"/>
      <c r="CA19" s="28"/>
      <c r="CB19" s="24"/>
      <c r="CC19" s="24"/>
      <c r="CD19" s="24"/>
      <c r="CE19" s="24"/>
      <c r="CF19" s="24"/>
      <c r="CH19" s="53"/>
      <c r="CJ19" s="53"/>
      <c r="CL19" s="53"/>
    </row>
    <row r="20" spans="1:92" ht="6" customHeight="1" x14ac:dyDescent="0.25">
      <c r="A20" s="10"/>
      <c r="B20" s="18"/>
      <c r="D20" s="27"/>
      <c r="E20" s="27"/>
      <c r="F20" s="27"/>
      <c r="G20" s="27"/>
      <c r="H20" s="27"/>
      <c r="I20" s="28"/>
      <c r="J20" s="28"/>
      <c r="K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4"/>
      <c r="CC20" s="24"/>
      <c r="CD20" s="24"/>
      <c r="CE20" s="24"/>
      <c r="CF20" s="24"/>
      <c r="CH20" s="29"/>
      <c r="CI20" s="54"/>
      <c r="CJ20" s="29"/>
      <c r="CK20" s="54"/>
      <c r="CL20" s="29"/>
      <c r="CM20" s="54"/>
      <c r="CN20" s="31"/>
    </row>
    <row r="21" spans="1:92" ht="15" customHeight="1" x14ac:dyDescent="0.25">
      <c r="A21" s="10" t="s">
        <v>26</v>
      </c>
      <c r="B21" s="18" t="s">
        <v>27</v>
      </c>
      <c r="D21" s="27"/>
      <c r="E21" s="27"/>
      <c r="F21" s="27"/>
      <c r="G21" s="27"/>
      <c r="H21" s="27"/>
      <c r="I21" s="28">
        <v>11.272972866589914</v>
      </c>
      <c r="J21" s="28"/>
      <c r="K21" s="28">
        <v>10.926598910452292</v>
      </c>
      <c r="M21" s="28">
        <v>10.96225732349202</v>
      </c>
      <c r="N21" s="28">
        <v>10.893214934102476</v>
      </c>
      <c r="O21" s="28">
        <v>14.60251273139461</v>
      </c>
      <c r="P21" s="28">
        <v>14.367490807932011</v>
      </c>
      <c r="Q21" s="28">
        <v>14.662506339089845</v>
      </c>
      <c r="R21" s="28">
        <v>15.805726897625531</v>
      </c>
      <c r="S21" s="28">
        <v>17.575039695456248</v>
      </c>
      <c r="T21" s="28">
        <v>17.442220715530087</v>
      </c>
      <c r="U21" s="28">
        <v>18.544653829239433</v>
      </c>
      <c r="V21" s="28">
        <v>16.495080012336157</v>
      </c>
      <c r="W21" s="28">
        <v>15.618063805834678</v>
      </c>
      <c r="X21" s="28">
        <v>15.02436081943612</v>
      </c>
      <c r="Y21" s="28">
        <v>15.034017370664969</v>
      </c>
      <c r="Z21" s="28">
        <v>14.944709890208955</v>
      </c>
      <c r="AA21" s="28">
        <v>14.98804114698042</v>
      </c>
      <c r="AB21" s="28">
        <v>14.766807034390386</v>
      </c>
      <c r="AC21" s="28">
        <v>15.067332764965121</v>
      </c>
      <c r="AD21" s="28">
        <v>16.262161653597691</v>
      </c>
      <c r="AE21" s="28">
        <v>18.080720367087622</v>
      </c>
      <c r="AF21" s="28">
        <v>17.968691074024736</v>
      </c>
      <c r="AG21" s="28">
        <v>19.123165324508861</v>
      </c>
      <c r="AH21" s="28">
        <v>16.959628565540978</v>
      </c>
      <c r="AI21" s="28">
        <v>16.074295262639438</v>
      </c>
      <c r="AJ21" s="28">
        <v>15.477950878140273</v>
      </c>
      <c r="AK21" s="28">
        <v>15.434384024383547</v>
      </c>
      <c r="AL21" s="28">
        <v>15.357416562859994</v>
      </c>
      <c r="AM21" s="28">
        <v>15.410955412393681</v>
      </c>
      <c r="AN21" s="28">
        <v>15.191823316952929</v>
      </c>
      <c r="AO21" s="28">
        <v>15.509820828938423</v>
      </c>
      <c r="AP21" s="28">
        <v>16.744432655717496</v>
      </c>
      <c r="AQ21" s="28">
        <v>18.618910238497929</v>
      </c>
      <c r="AR21" s="28">
        <v>18.507447519169464</v>
      </c>
      <c r="AS21" s="28">
        <v>19.692654122570232</v>
      </c>
      <c r="AT21" s="28">
        <v>17.445083046356004</v>
      </c>
      <c r="AU21" s="28">
        <v>16.531597764934851</v>
      </c>
      <c r="AV21" s="28">
        <v>15.913943728139415</v>
      </c>
      <c r="AW21" s="28">
        <v>15.066507218161302</v>
      </c>
      <c r="AX21" s="28">
        <v>14.903493814589671</v>
      </c>
      <c r="AY21" s="28">
        <v>14.786188860403593</v>
      </c>
      <c r="AZ21" s="28">
        <v>14.529491404141734</v>
      </c>
      <c r="BA21" s="28">
        <v>14.965522365925642</v>
      </c>
      <c r="BB21" s="28">
        <v>17.412752362662378</v>
      </c>
      <c r="BC21" s="28">
        <v>21.436140500153076</v>
      </c>
      <c r="BD21" s="28">
        <v>24.738315441549076</v>
      </c>
      <c r="BE21" s="28">
        <v>24.627805344384548</v>
      </c>
      <c r="BF21" s="28">
        <v>19.210767606751677</v>
      </c>
      <c r="BG21" s="28">
        <v>15.53074855830728</v>
      </c>
      <c r="BH21" s="28">
        <v>14.269387558154243</v>
      </c>
      <c r="BI21" s="28">
        <v>14.210080645584238</v>
      </c>
      <c r="BJ21" s="28">
        <v>14.225553253009059</v>
      </c>
      <c r="BK21" s="28">
        <v>14.117882483625909</v>
      </c>
      <c r="BL21" s="28">
        <v>14.034486226581253</v>
      </c>
      <c r="BM21" s="28">
        <v>14.47525088915723</v>
      </c>
      <c r="BN21" s="28">
        <v>16.631354498447411</v>
      </c>
      <c r="BO21" s="28">
        <v>20.34265657892491</v>
      </c>
      <c r="BP21" s="28">
        <v>23.529552711144415</v>
      </c>
      <c r="BQ21" s="28">
        <v>23.506491284047197</v>
      </c>
      <c r="BR21" s="28">
        <v>18.446375362888514</v>
      </c>
      <c r="BS21" s="28">
        <v>14.995000307335607</v>
      </c>
      <c r="BT21" s="28">
        <v>13.724882562144879</v>
      </c>
      <c r="BU21" s="28"/>
      <c r="BV21" s="28"/>
      <c r="BW21" s="28"/>
      <c r="BX21" s="28"/>
      <c r="BY21" s="28"/>
      <c r="BZ21" s="28"/>
      <c r="CA21" s="28"/>
      <c r="CB21" s="24"/>
      <c r="CC21" s="24"/>
      <c r="CD21" s="24"/>
      <c r="CE21" s="24"/>
      <c r="CF21" s="24"/>
      <c r="CH21" s="53"/>
      <c r="CJ21" s="53"/>
      <c r="CL21" s="53"/>
    </row>
    <row r="22" spans="1:92" ht="15" customHeight="1" x14ac:dyDescent="0.25">
      <c r="A22" s="10" t="s">
        <v>28</v>
      </c>
      <c r="B22" s="18" t="s">
        <v>29</v>
      </c>
      <c r="D22" s="27"/>
      <c r="E22" s="27"/>
      <c r="F22" s="27"/>
      <c r="G22" s="27"/>
      <c r="H22" s="27"/>
      <c r="I22" s="28">
        <v>22.702033049794149</v>
      </c>
      <c r="J22" s="28"/>
      <c r="K22" s="28">
        <v>30.796198775305534</v>
      </c>
      <c r="M22" s="28">
        <v>35.882583615484599</v>
      </c>
      <c r="N22" s="28">
        <v>24.521893432370572</v>
      </c>
      <c r="O22" s="28">
        <v>20.649021154488494</v>
      </c>
      <c r="P22" s="28">
        <v>20.32715596956541</v>
      </c>
      <c r="Q22" s="28">
        <v>20.799336784849288</v>
      </c>
      <c r="R22" s="28">
        <v>22.799045014214837</v>
      </c>
      <c r="S22" s="28">
        <v>25.521100614875909</v>
      </c>
      <c r="T22" s="28">
        <v>33.357412576749063</v>
      </c>
      <c r="U22" s="28">
        <v>32.612163882325227</v>
      </c>
      <c r="V22" s="28">
        <v>22.695441037825322</v>
      </c>
      <c r="W22" s="28">
        <v>18.370364517213201</v>
      </c>
      <c r="X22" s="28">
        <v>16.432067494330767</v>
      </c>
      <c r="Y22" s="28">
        <v>15.662350022526823</v>
      </c>
      <c r="Z22" s="28">
        <v>13.78048616438196</v>
      </c>
      <c r="AA22" s="28">
        <v>13.564644809753839</v>
      </c>
      <c r="AB22" s="28">
        <v>13.332572207488525</v>
      </c>
      <c r="AC22" s="28">
        <v>13.554253941820225</v>
      </c>
      <c r="AD22" s="28">
        <v>16.565090281435513</v>
      </c>
      <c r="AE22" s="28">
        <v>21.474926863471165</v>
      </c>
      <c r="AF22" s="28">
        <v>25.90650039672057</v>
      </c>
      <c r="AG22" s="28">
        <v>25.225363603868537</v>
      </c>
      <c r="AH22" s="28">
        <v>18.858461895178547</v>
      </c>
      <c r="AI22" s="28">
        <v>14.338437671811544</v>
      </c>
      <c r="AJ22" s="28">
        <v>12.7164484721939</v>
      </c>
      <c r="AK22" s="28">
        <v>12.333395448209872</v>
      </c>
      <c r="AL22" s="28">
        <v>11.673433601526282</v>
      </c>
      <c r="AM22" s="28">
        <v>11.536072373031933</v>
      </c>
      <c r="AN22" s="28">
        <v>11.587733899285727</v>
      </c>
      <c r="AO22" s="28">
        <v>12.048663913892625</v>
      </c>
      <c r="AP22" s="28">
        <v>14.1455120229628</v>
      </c>
      <c r="AQ22" s="28">
        <v>18.059395187430798</v>
      </c>
      <c r="AR22" s="28">
        <v>22.036927465280815</v>
      </c>
      <c r="AS22" s="28">
        <v>21.627177771479431</v>
      </c>
      <c r="AT22" s="28">
        <v>16.366091346481163</v>
      </c>
      <c r="AU22" s="28">
        <v>12.685471075838601</v>
      </c>
      <c r="AV22" s="28">
        <v>11.457813092901933</v>
      </c>
      <c r="AW22" s="28">
        <v>11.181480951043978</v>
      </c>
      <c r="AX22" s="28">
        <v>11.037841214037853</v>
      </c>
      <c r="AY22" s="28">
        <v>10.907059866079205</v>
      </c>
      <c r="AZ22" s="28">
        <v>10.705520681466597</v>
      </c>
      <c r="BA22" s="28">
        <v>11.06150771762381</v>
      </c>
      <c r="BB22" s="28">
        <v>13.197970574631952</v>
      </c>
      <c r="BC22" s="28">
        <v>16.749529409785758</v>
      </c>
      <c r="BD22" s="28">
        <v>20.079760902820702</v>
      </c>
      <c r="BE22" s="28">
        <v>19.6709195746269</v>
      </c>
      <c r="BF22" s="28">
        <v>14.819623408184086</v>
      </c>
      <c r="BG22" s="28">
        <v>11.369539957256219</v>
      </c>
      <c r="BH22" s="28">
        <v>10.263650153954986</v>
      </c>
      <c r="BI22" s="28">
        <v>10.325054378466918</v>
      </c>
      <c r="BJ22" s="28">
        <v>10.359900652457242</v>
      </c>
      <c r="BK22" s="28">
        <v>10.238753489301523</v>
      </c>
      <c r="BL22" s="28">
        <v>10.210515503906118</v>
      </c>
      <c r="BM22" s="28">
        <v>10.5712362408554</v>
      </c>
      <c r="BN22" s="28">
        <v>12.416572710416984</v>
      </c>
      <c r="BO22" s="28">
        <v>15.656045488557591</v>
      </c>
      <c r="BP22" s="28">
        <v>18.870998172416037</v>
      </c>
      <c r="BQ22" s="28">
        <v>18.549605514289549</v>
      </c>
      <c r="BR22" s="28">
        <v>14.05523116432092</v>
      </c>
      <c r="BS22" s="28">
        <v>10.833791706284545</v>
      </c>
      <c r="BT22" s="28">
        <v>9.7191451579456238</v>
      </c>
      <c r="BU22" s="28"/>
      <c r="BV22" s="28"/>
      <c r="BW22" s="28"/>
      <c r="BX22" s="28"/>
      <c r="BY22" s="28"/>
      <c r="BZ22" s="28"/>
      <c r="CA22" s="28"/>
      <c r="CB22" s="24"/>
      <c r="CC22" s="24"/>
      <c r="CD22" s="24"/>
      <c r="CE22" s="24"/>
      <c r="CF22" s="24"/>
      <c r="CH22" s="53"/>
      <c r="CJ22" s="53"/>
      <c r="CL22" s="53"/>
    </row>
    <row r="23" spans="1:92" ht="7.2" customHeight="1" x14ac:dyDescent="0.25">
      <c r="A23" s="10"/>
      <c r="B23" s="18"/>
      <c r="D23" s="27"/>
      <c r="E23" s="27"/>
      <c r="F23" s="27"/>
      <c r="G23" s="27"/>
      <c r="H23" s="27"/>
      <c r="I23" s="28"/>
      <c r="J23" s="28"/>
      <c r="K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4"/>
      <c r="CC23" s="24"/>
      <c r="CD23" s="24"/>
      <c r="CE23" s="24"/>
      <c r="CF23" s="24"/>
      <c r="CH23" s="29"/>
      <c r="CI23" s="54"/>
      <c r="CJ23" s="29"/>
      <c r="CK23" s="54"/>
      <c r="CL23" s="29"/>
      <c r="CM23" s="54"/>
      <c r="CN23" s="31"/>
    </row>
    <row r="24" spans="1:92" ht="15" customHeight="1" x14ac:dyDescent="0.25">
      <c r="A24" s="10" t="s">
        <v>30</v>
      </c>
      <c r="B24" s="18" t="s">
        <v>31</v>
      </c>
      <c r="D24" s="27"/>
      <c r="E24" s="27"/>
      <c r="F24" s="27"/>
      <c r="G24" s="27"/>
      <c r="H24" s="27"/>
      <c r="I24" s="28">
        <v>14.51772271039064</v>
      </c>
      <c r="J24" s="28"/>
      <c r="K24" s="28">
        <v>14.071650400200799</v>
      </c>
      <c r="M24" s="28">
        <v>13.663817775367786</v>
      </c>
      <c r="N24" s="28">
        <v>13.553879492665914</v>
      </c>
      <c r="O24" s="28">
        <v>18.137159431127262</v>
      </c>
      <c r="P24" s="28">
        <v>18.411259435988423</v>
      </c>
      <c r="Q24" s="28">
        <v>18.756085410657256</v>
      </c>
      <c r="R24" s="28">
        <v>20.182665338183316</v>
      </c>
      <c r="S24" s="28">
        <v>21.483287259882655</v>
      </c>
      <c r="T24" s="28">
        <v>21.283032857346175</v>
      </c>
      <c r="U24" s="28">
        <v>22.587928694945301</v>
      </c>
      <c r="V24" s="28">
        <v>20.850880246426776</v>
      </c>
      <c r="W24" s="28">
        <v>19.706991562661365</v>
      </c>
      <c r="X24" s="28">
        <v>18.923912059280671</v>
      </c>
      <c r="Y24" s="28">
        <v>18.418432509932888</v>
      </c>
      <c r="Z24" s="28">
        <v>18.292572013759585</v>
      </c>
      <c r="AA24" s="28">
        <v>18.329114127227367</v>
      </c>
      <c r="AB24" s="28">
        <v>18.664647559301589</v>
      </c>
      <c r="AC24" s="28">
        <v>19.027344599776466</v>
      </c>
      <c r="AD24" s="28">
        <v>20.517683891812329</v>
      </c>
      <c r="AE24" s="28">
        <v>21.844814685727314</v>
      </c>
      <c r="AF24" s="28">
        <v>21.689853884302046</v>
      </c>
      <c r="AG24" s="28">
        <v>23.062541115175321</v>
      </c>
      <c r="AH24" s="28">
        <v>21.267259350248935</v>
      </c>
      <c r="AI24" s="28">
        <v>20.138801175693239</v>
      </c>
      <c r="AJ24" s="28">
        <v>19.374087730972334</v>
      </c>
      <c r="AK24" s="28">
        <v>18.812741973816362</v>
      </c>
      <c r="AL24" s="28">
        <v>18.633928035597041</v>
      </c>
      <c r="AM24" s="28">
        <v>18.613593657879704</v>
      </c>
      <c r="AN24" s="28">
        <v>18.913203492684961</v>
      </c>
      <c r="AO24" s="28">
        <v>19.220207283366975</v>
      </c>
      <c r="AP24" s="28">
        <v>20.654207030842905</v>
      </c>
      <c r="AQ24" s="28">
        <v>21.866480971778039</v>
      </c>
      <c r="AR24" s="28">
        <v>21.634114711940864</v>
      </c>
      <c r="AS24" s="28">
        <v>22.911591924579888</v>
      </c>
      <c r="AT24" s="28">
        <v>21.043032618976103</v>
      </c>
      <c r="AU24" s="28">
        <v>19.846738651370227</v>
      </c>
      <c r="AV24" s="28">
        <v>19.014343960133115</v>
      </c>
      <c r="AW24" s="28">
        <v>17.281469999391291</v>
      </c>
      <c r="AX24" s="28">
        <v>17.010580920219635</v>
      </c>
      <c r="AY24" s="28">
        <v>16.787581523720327</v>
      </c>
      <c r="AZ24" s="28">
        <v>16.999972130735365</v>
      </c>
      <c r="BA24" s="28">
        <v>17.439370953805952</v>
      </c>
      <c r="BB24" s="28">
        <v>20.289709179727719</v>
      </c>
      <c r="BC24" s="28">
        <v>23.916454293992221</v>
      </c>
      <c r="BD24" s="28">
        <v>27.672359615838094</v>
      </c>
      <c r="BE24" s="28">
        <v>27.334632513145035</v>
      </c>
      <c r="BF24" s="28">
        <v>21.961630404055619</v>
      </c>
      <c r="BG24" s="28">
        <v>17.502795708110124</v>
      </c>
      <c r="BH24" s="28">
        <v>15.954913918459866</v>
      </c>
      <c r="BI24" s="28">
        <v>16.23758434098351</v>
      </c>
      <c r="BJ24" s="28">
        <v>16.188001446308903</v>
      </c>
      <c r="BK24" s="28">
        <v>15.980390599898334</v>
      </c>
      <c r="BL24" s="28">
        <v>16.383710773700852</v>
      </c>
      <c r="BM24" s="28">
        <v>16.831812716187276</v>
      </c>
      <c r="BN24" s="28">
        <v>19.325857277857306</v>
      </c>
      <c r="BO24" s="28">
        <v>22.632241359389774</v>
      </c>
      <c r="BP24" s="28">
        <v>26.259387268246272</v>
      </c>
      <c r="BQ24" s="28">
        <v>26.030029791244893</v>
      </c>
      <c r="BR24" s="28">
        <v>21.03958658927052</v>
      </c>
      <c r="BS24" s="28">
        <v>16.859611929315502</v>
      </c>
      <c r="BT24" s="28">
        <v>15.304326894966387</v>
      </c>
      <c r="BU24" s="28"/>
      <c r="BV24" s="28"/>
      <c r="BW24" s="28"/>
      <c r="BX24" s="28"/>
      <c r="BY24" s="28"/>
      <c r="BZ24" s="28"/>
      <c r="CA24" s="28"/>
      <c r="CB24" s="24"/>
      <c r="CC24" s="24"/>
      <c r="CD24" s="24"/>
      <c r="CE24" s="24"/>
      <c r="CF24" s="24"/>
      <c r="CH24" s="53"/>
      <c r="CJ24" s="53"/>
      <c r="CL24" s="53"/>
    </row>
    <row r="25" spans="1:92" ht="15" customHeight="1" x14ac:dyDescent="0.25">
      <c r="A25" s="10" t="s">
        <v>32</v>
      </c>
      <c r="B25" s="18" t="s">
        <v>33</v>
      </c>
      <c r="D25" s="27"/>
      <c r="E25" s="27"/>
      <c r="F25" s="27"/>
      <c r="G25" s="27"/>
      <c r="H25" s="27"/>
      <c r="I25" s="28">
        <v>28.544076344429595</v>
      </c>
      <c r="J25" s="28"/>
      <c r="K25" s="28">
        <v>39.400621120562235</v>
      </c>
      <c r="M25" s="28">
        <v>43.674495832974785</v>
      </c>
      <c r="N25" s="28">
        <v>29.468752609391768</v>
      </c>
      <c r="O25" s="28">
        <v>24.603284680121384</v>
      </c>
      <c r="P25" s="28">
        <v>24.988525443008317</v>
      </c>
      <c r="Q25" s="28">
        <v>25.526627063217326</v>
      </c>
      <c r="R25" s="28">
        <v>27.950854455855968</v>
      </c>
      <c r="S25" s="28">
        <v>29.959762093744569</v>
      </c>
      <c r="T25" s="28">
        <v>39.477718261293987</v>
      </c>
      <c r="U25" s="28">
        <v>38.422391487673849</v>
      </c>
      <c r="V25" s="28">
        <v>27.488360916213757</v>
      </c>
      <c r="W25" s="28">
        <v>22.045519595937311</v>
      </c>
      <c r="X25" s="28">
        <v>19.607715575258947</v>
      </c>
      <c r="Y25" s="28">
        <v>18.128037913205635</v>
      </c>
      <c r="Z25" s="28">
        <v>15.814611822338508</v>
      </c>
      <c r="AA25" s="28">
        <v>15.533385599948906</v>
      </c>
      <c r="AB25" s="28">
        <v>15.77748469072062</v>
      </c>
      <c r="AC25" s="28">
        <v>16.021371811238328</v>
      </c>
      <c r="AD25" s="28">
        <v>19.718873787303728</v>
      </c>
      <c r="AE25" s="28">
        <v>24.688236209691397</v>
      </c>
      <c r="AF25" s="28">
        <v>30.023035255478625</v>
      </c>
      <c r="AG25" s="28">
        <v>29.094300130721862</v>
      </c>
      <c r="AH25" s="28">
        <v>22.424227647781017</v>
      </c>
      <c r="AI25" s="28">
        <v>16.804817869044651</v>
      </c>
      <c r="AJ25" s="28">
        <v>14.802271336424928</v>
      </c>
      <c r="AK25" s="28">
        <v>13.95012056345224</v>
      </c>
      <c r="AL25" s="28">
        <v>13.091385962232538</v>
      </c>
      <c r="AM25" s="28">
        <v>12.862039854314194</v>
      </c>
      <c r="AN25" s="28">
        <v>13.337603423920104</v>
      </c>
      <c r="AO25" s="28">
        <v>13.824717716825088</v>
      </c>
      <c r="AP25" s="28">
        <v>16.259578103734867</v>
      </c>
      <c r="AQ25" s="28">
        <v>19.95072610789731</v>
      </c>
      <c r="AR25" s="28">
        <v>24.51459638028048</v>
      </c>
      <c r="AS25" s="28">
        <v>23.843525928926432</v>
      </c>
      <c r="AT25" s="28">
        <v>18.530255776819132</v>
      </c>
      <c r="AU25" s="28">
        <v>14.086944476539401</v>
      </c>
      <c r="AV25" s="28">
        <v>12.595580439272991</v>
      </c>
      <c r="AW25" s="28">
        <v>12.546069052433428</v>
      </c>
      <c r="AX25" s="28">
        <v>12.320189663691353</v>
      </c>
      <c r="AY25" s="28">
        <v>12.102308682765518</v>
      </c>
      <c r="AZ25" s="28">
        <v>12.239283771009854</v>
      </c>
      <c r="BA25" s="28">
        <v>12.60140592472843</v>
      </c>
      <c r="BB25" s="28">
        <v>15.090788593422763</v>
      </c>
      <c r="BC25" s="28">
        <v>18.41238929142586</v>
      </c>
      <c r="BD25" s="28">
        <v>22.226784088564887</v>
      </c>
      <c r="BE25" s="28">
        <v>21.567500095819998</v>
      </c>
      <c r="BF25" s="28">
        <v>16.66483758515373</v>
      </c>
      <c r="BG25" s="28">
        <v>12.507124947594267</v>
      </c>
      <c r="BH25" s="28">
        <v>11.168767246171713</v>
      </c>
      <c r="BI25" s="28">
        <v>11.502183394025646</v>
      </c>
      <c r="BJ25" s="28">
        <v>11.497610189780621</v>
      </c>
      <c r="BK25" s="28">
        <v>11.295117758943521</v>
      </c>
      <c r="BL25" s="28">
        <v>11.62302241397534</v>
      </c>
      <c r="BM25" s="28">
        <v>11.993847687109755</v>
      </c>
      <c r="BN25" s="28">
        <v>14.126936691552348</v>
      </c>
      <c r="BO25" s="28">
        <v>17.128176356823417</v>
      </c>
      <c r="BP25" s="28">
        <v>20.813811740973065</v>
      </c>
      <c r="BQ25" s="28">
        <v>20.262897373919859</v>
      </c>
      <c r="BR25" s="28">
        <v>15.742793770368635</v>
      </c>
      <c r="BS25" s="28">
        <v>11.863941168799647</v>
      </c>
      <c r="BT25" s="28">
        <v>10.518180222678232</v>
      </c>
      <c r="BU25" s="28"/>
      <c r="BV25" s="28"/>
      <c r="BW25" s="28"/>
      <c r="BX25" s="28"/>
      <c r="BY25" s="28"/>
      <c r="BZ25" s="28"/>
      <c r="CA25" s="28"/>
      <c r="CB25" s="24"/>
      <c r="CC25" s="24"/>
      <c r="CD25" s="24"/>
      <c r="CE25" s="24"/>
      <c r="CF25" s="24"/>
      <c r="CH25" s="53"/>
      <c r="CJ25" s="53"/>
      <c r="CL25" s="53"/>
    </row>
    <row r="26" spans="1:92" ht="7.95" customHeight="1" x14ac:dyDescent="0.25">
      <c r="A26" s="10"/>
      <c r="B26" s="18"/>
      <c r="D26" s="19"/>
      <c r="E26" s="19"/>
      <c r="F26" s="19"/>
      <c r="G26" s="19"/>
      <c r="H26" s="19"/>
      <c r="CH26" s="29"/>
      <c r="CI26" s="54"/>
      <c r="CJ26" s="29"/>
      <c r="CK26" s="54"/>
      <c r="CL26" s="29"/>
      <c r="CM26" s="54"/>
      <c r="CN26" s="31"/>
    </row>
    <row r="27" spans="1:92" s="32" customFormat="1" ht="15" customHeight="1" x14ac:dyDescent="0.25">
      <c r="A27" s="10" t="s">
        <v>34</v>
      </c>
      <c r="B27" s="18" t="s">
        <v>35</v>
      </c>
      <c r="D27" s="33"/>
      <c r="E27" s="33"/>
      <c r="F27" s="33"/>
      <c r="G27" s="33"/>
      <c r="H27" s="33"/>
      <c r="I27" s="34">
        <v>-294.37421613589248</v>
      </c>
      <c r="J27" s="34"/>
      <c r="K27" s="34">
        <v>-112.5788531433105</v>
      </c>
      <c r="M27" s="34">
        <v>-142.62213728047752</v>
      </c>
      <c r="N27" s="34">
        <v>-95.399538138629211</v>
      </c>
      <c r="O27" s="34">
        <v>-28.728172208296566</v>
      </c>
      <c r="P27" s="34">
        <v>-27.824903941102111</v>
      </c>
      <c r="Q27" s="34">
        <v>-27.566436295711895</v>
      </c>
      <c r="R27" s="34">
        <v>-31.106721987075677</v>
      </c>
      <c r="S27" s="34">
        <v>-35.389916619928513</v>
      </c>
      <c r="T27" s="34">
        <v>-78.141778393716237</v>
      </c>
      <c r="U27" s="34">
        <v>-69.664004080948317</v>
      </c>
      <c r="V27" s="34">
        <v>-27.811544677003795</v>
      </c>
      <c r="W27" s="34">
        <v>-10.366066083143972</v>
      </c>
      <c r="X27" s="34">
        <v>-3.8971895750506445</v>
      </c>
      <c r="Y27" s="34">
        <v>0.50676834009074412</v>
      </c>
      <c r="Z27" s="34">
        <v>10.123917687303365</v>
      </c>
      <c r="AA27" s="34">
        <v>11.194373110967392</v>
      </c>
      <c r="AB27" s="34">
        <v>11.036632468357276</v>
      </c>
      <c r="AC27" s="34">
        <v>11.03451635196801</v>
      </c>
      <c r="AD27" s="34">
        <v>2.1770142012406559</v>
      </c>
      <c r="AE27" s="34">
        <v>-12.647034258892109</v>
      </c>
      <c r="AF27" s="34">
        <v>-36.603866488479305</v>
      </c>
      <c r="AG27" s="34">
        <v>-27.407195020123353</v>
      </c>
      <c r="AH27" s="34">
        <v>-5.6803738420187884</v>
      </c>
      <c r="AI27" s="34">
        <v>12.612442149170626</v>
      </c>
      <c r="AJ27" s="34">
        <v>19.438383582787878</v>
      </c>
      <c r="AK27" s="34">
        <v>22.099271113768857</v>
      </c>
      <c r="AL27" s="34">
        <v>23.783718855019437</v>
      </c>
      <c r="AM27" s="34">
        <v>24.097887884900356</v>
      </c>
      <c r="AN27" s="34">
        <v>22.228881301332869</v>
      </c>
      <c r="AO27" s="34">
        <v>20.677990584463224</v>
      </c>
      <c r="AP27" s="34">
        <v>16.386714286226571</v>
      </c>
      <c r="AQ27" s="34">
        <v>6.8783516401736762</v>
      </c>
      <c r="AR27" s="34">
        <v>-13.625511554665085</v>
      </c>
      <c r="AS27" s="34">
        <v>-5.3002096189766377</v>
      </c>
      <c r="AT27" s="34">
        <v>9.4675170911368305</v>
      </c>
      <c r="AU27" s="34">
        <v>23.06261575145032</v>
      </c>
      <c r="AV27" s="34">
        <v>28.488289235843006</v>
      </c>
      <c r="AW27" s="34">
        <v>22.386257912943631</v>
      </c>
      <c r="AX27" s="34">
        <v>20.875108595000015</v>
      </c>
      <c r="AY27" s="34">
        <v>20.352989554676249</v>
      </c>
      <c r="AZ27" s="34">
        <v>19.726623142026192</v>
      </c>
      <c r="BA27" s="34">
        <v>19.341805450568465</v>
      </c>
      <c r="BB27" s="34">
        <v>20.525975623440566</v>
      </c>
      <c r="BC27" s="34">
        <v>22.840962663608288</v>
      </c>
      <c r="BD27" s="34">
        <v>23.745189685345402</v>
      </c>
      <c r="BE27" s="34">
        <v>25.784923564260261</v>
      </c>
      <c r="BF27" s="34">
        <v>22.073685802808086</v>
      </c>
      <c r="BG27" s="34">
        <v>20.828341073956594</v>
      </c>
      <c r="BH27" s="34">
        <v>21.925300189209949</v>
      </c>
      <c r="BI27" s="34">
        <v>22.386257912943631</v>
      </c>
      <c r="BJ27" s="34">
        <v>20.875108595000022</v>
      </c>
      <c r="BK27" s="34">
        <v>20.352989554676249</v>
      </c>
      <c r="BL27" s="34">
        <v>19.726623142026192</v>
      </c>
      <c r="BM27" s="34">
        <v>19.341805450568472</v>
      </c>
      <c r="BN27" s="34">
        <v>20.52597562344058</v>
      </c>
      <c r="BO27" s="34">
        <v>22.840962663608284</v>
      </c>
      <c r="BP27" s="34">
        <v>23.745189685345412</v>
      </c>
      <c r="BQ27" s="34">
        <v>25.78492356426025</v>
      </c>
      <c r="BR27" s="34">
        <v>22.073685802808079</v>
      </c>
      <c r="BS27" s="34">
        <v>20.828341073956594</v>
      </c>
      <c r="BT27" s="34">
        <v>21.925300189209942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I27" s="35"/>
      <c r="CK27" s="35"/>
      <c r="CM27" s="35"/>
      <c r="CN27" s="35"/>
    </row>
    <row r="28" spans="1:92" ht="15" hidden="1" customHeight="1" x14ac:dyDescent="0.25">
      <c r="A28" s="10"/>
      <c r="B28" s="18" t="s">
        <v>36</v>
      </c>
      <c r="C28" s="23">
        <v>-49.8</v>
      </c>
      <c r="D28" s="19"/>
      <c r="E28" s="19"/>
      <c r="F28" s="22"/>
      <c r="G28" s="22"/>
      <c r="H28" s="19"/>
      <c r="I28" s="23"/>
      <c r="J28" s="23"/>
      <c r="K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92" ht="15" hidden="1" customHeight="1" x14ac:dyDescent="0.25">
      <c r="A29" s="10"/>
      <c r="B29" s="18" t="s">
        <v>37</v>
      </c>
      <c r="C29" s="23">
        <v>0</v>
      </c>
      <c r="D29" s="19"/>
      <c r="E29" s="19"/>
      <c r="F29" s="22"/>
      <c r="G29" s="22"/>
      <c r="H29" s="19"/>
      <c r="I29" s="23"/>
      <c r="J29" s="23"/>
      <c r="K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92" ht="10.199999999999999" customHeight="1" x14ac:dyDescent="0.25">
      <c r="A30" s="10"/>
      <c r="B30" s="18"/>
      <c r="C30" s="23"/>
      <c r="D30" s="19"/>
      <c r="E30" s="19"/>
      <c r="F30" s="22"/>
      <c r="G30" s="22"/>
      <c r="H30" s="19"/>
      <c r="I30" s="23"/>
      <c r="J30" s="23"/>
      <c r="K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92" s="32" customFormat="1" ht="15" customHeight="1" x14ac:dyDescent="0.25">
      <c r="A31" s="10" t="s">
        <v>38</v>
      </c>
      <c r="B31" s="18" t="s">
        <v>39</v>
      </c>
      <c r="D31" s="33"/>
      <c r="E31" s="33"/>
      <c r="F31" s="33"/>
      <c r="G31" s="33"/>
      <c r="H31" s="33"/>
      <c r="I31" s="34" t="e">
        <v>#REF!</v>
      </c>
      <c r="J31" s="34"/>
      <c r="K31" s="34">
        <v>-380.20285314331051</v>
      </c>
      <c r="M31" s="34">
        <v>-450.14213728047753</v>
      </c>
      <c r="N31" s="34">
        <v>-541.21637249849584</v>
      </c>
      <c r="O31" s="34">
        <v>-566.66949324667394</v>
      </c>
      <c r="P31" s="34">
        <v>-591.69691901789486</v>
      </c>
      <c r="Q31" s="34">
        <v>-616.81196940423388</v>
      </c>
      <c r="R31" s="34">
        <v>-645.72525214746906</v>
      </c>
      <c r="S31" s="34">
        <v>-678.74509302304432</v>
      </c>
      <c r="T31" s="34">
        <v>-754.0299869586662</v>
      </c>
      <c r="U31" s="34">
        <v>-820.89034967290695</v>
      </c>
      <c r="V31" s="34">
        <v>-845.71433942420879</v>
      </c>
      <c r="W31" s="34">
        <v>-854.35570429440952</v>
      </c>
      <c r="X31" s="34">
        <v>-856.96193115128563</v>
      </c>
      <c r="Y31" s="34">
        <v>-854.87198317651291</v>
      </c>
      <c r="Z31" s="34">
        <v>-842.92039586365604</v>
      </c>
      <c r="AA31" s="34">
        <v>-830.31173483703992</v>
      </c>
      <c r="AB31" s="34">
        <v>-817.95121952621457</v>
      </c>
      <c r="AC31" s="34">
        <v>-805.7003479542102</v>
      </c>
      <c r="AD31" s="34">
        <v>-802.35911947902468</v>
      </c>
      <c r="AE31" s="34">
        <v>-813.46183609055072</v>
      </c>
      <c r="AF31" s="34">
        <v>-847.84687600285997</v>
      </c>
      <c r="AG31" s="34">
        <v>-872.89440515275749</v>
      </c>
      <c r="AH31" s="34">
        <v>-875.77839657869401</v>
      </c>
      <c r="AI31" s="34">
        <v>-861.50799435644888</v>
      </c>
      <c r="AJ31" s="34">
        <v>-840.73100331879459</v>
      </c>
      <c r="AK31" s="34">
        <v>-816.85747401555307</v>
      </c>
      <c r="AL31" s="34">
        <v>-790.95643944704227</v>
      </c>
      <c r="AM31" s="34">
        <v>-765.06134005060585</v>
      </c>
      <c r="AN31" s="34">
        <v>-741.05341674931208</v>
      </c>
      <c r="AO31" s="34">
        <v>-718.65730086513611</v>
      </c>
      <c r="AP31" s="34">
        <v>-700.54614411607861</v>
      </c>
      <c r="AQ31" s="34">
        <v>-691.48830035536639</v>
      </c>
      <c r="AR31" s="34">
        <v>-702.16353525994793</v>
      </c>
      <c r="AS31" s="34">
        <v>-704.238841990575</v>
      </c>
      <c r="AT31" s="34">
        <v>-690.9734610407254</v>
      </c>
      <c r="AU31" s="34">
        <v>-665.19276843143098</v>
      </c>
      <c r="AV31" s="34">
        <v>-634.2488987961201</v>
      </c>
      <c r="AW31" s="34">
        <v>-608.91302531031727</v>
      </c>
      <c r="AX31" s="34">
        <v>-584.79501249392024</v>
      </c>
      <c r="AY31" s="34">
        <v>-561.52022621225763</v>
      </c>
      <c r="AZ31" s="34">
        <v>-538.90190427066852</v>
      </c>
      <c r="BA31" s="34">
        <v>-516.74020921194654</v>
      </c>
      <c r="BB31" s="34">
        <v>-493.3924547111493</v>
      </c>
      <c r="BC31" s="34">
        <v>-467.26112794218074</v>
      </c>
      <c r="BD31" s="34">
        <v>-439.39432982770205</v>
      </c>
      <c r="BE31" s="34">
        <v>-409.06238249485921</v>
      </c>
      <c r="BF31" s="34">
        <v>-381.67614924677463</v>
      </c>
      <c r="BG31" s="34">
        <v>-356.48851258301744</v>
      </c>
      <c r="BH31" s="34">
        <v>-330.42943278124244</v>
      </c>
      <c r="BI31" s="34">
        <v>-303.43009575919109</v>
      </c>
      <c r="BJ31" s="34">
        <v>-277.65738374105882</v>
      </c>
      <c r="BK31" s="34">
        <v>-252.71893530365156</v>
      </c>
      <c r="BL31" s="34">
        <v>-228.42793970297419</v>
      </c>
      <c r="BM31" s="34">
        <v>-204.58451066951054</v>
      </c>
      <c r="BN31" s="34">
        <v>-179.54591280160841</v>
      </c>
      <c r="BO31" s="34">
        <v>-151.71458393062991</v>
      </c>
      <c r="BP31" s="34">
        <v>-122.13857536942204</v>
      </c>
      <c r="BQ31" s="34">
        <v>-90.088159366596926</v>
      </c>
      <c r="BR31" s="34">
        <v>-60.974149076567564</v>
      </c>
      <c r="BS31" s="34">
        <v>-34.049376578555069</v>
      </c>
      <c r="BT31" s="34">
        <v>-6.2437514567559482</v>
      </c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</row>
    <row r="32" spans="1:92" ht="15" customHeight="1" x14ac:dyDescent="0.25">
      <c r="A32" s="10" t="s">
        <v>40</v>
      </c>
      <c r="B32" s="18" t="s">
        <v>41</v>
      </c>
      <c r="D32" s="36"/>
      <c r="E32" s="36"/>
      <c r="F32" s="36"/>
      <c r="G32" s="36"/>
      <c r="H32" s="36"/>
      <c r="I32" s="37" t="e">
        <v>#REF!</v>
      </c>
      <c r="J32" s="37"/>
      <c r="K32" s="37">
        <v>-1.5653939425770909</v>
      </c>
      <c r="M32" s="37">
        <v>-2.0586156114534262</v>
      </c>
      <c r="N32" s="37">
        <v>-2.657148560186406</v>
      </c>
      <c r="O32" s="37">
        <v>-2.9760177372734704</v>
      </c>
      <c r="P32" s="37">
        <v>-3.1145913414521282</v>
      </c>
      <c r="Q32" s="37">
        <v>-3.2516585959891748</v>
      </c>
      <c r="R32" s="37">
        <v>-3.3978097206161686</v>
      </c>
      <c r="S32" s="37">
        <v>-3.5633002295002818</v>
      </c>
      <c r="T32" s="37">
        <v>-3.8546622073633521</v>
      </c>
      <c r="U32" s="37">
        <v>-4.2382461717035378</v>
      </c>
      <c r="V32" s="37">
        <v>-4.4888015018616487</v>
      </c>
      <c r="W32" s="37">
        <v>-4.5837745558357588</v>
      </c>
      <c r="X32" s="37">
        <v>-4.6145367567435907</v>
      </c>
      <c r="Y32" s="37">
        <v>-4.6144815802780634</v>
      </c>
      <c r="Z32" s="37">
        <v>-4.5770113192367683</v>
      </c>
      <c r="AA32" s="37">
        <v>-4.5120343817273074</v>
      </c>
      <c r="AB32" s="37">
        <v>-4.4451268048846364</v>
      </c>
      <c r="AC32" s="37">
        <v>-4.3790822717273565</v>
      </c>
      <c r="AD32" s="37">
        <v>-4.3360818952119287</v>
      </c>
      <c r="AE32" s="37">
        <v>-4.3541972880736575</v>
      </c>
      <c r="AF32" s="37">
        <v>-4.4748582703950115</v>
      </c>
      <c r="AG32" s="37">
        <v>-4.6338267249742415</v>
      </c>
      <c r="AH32" s="37">
        <v>-4.7111655869831361</v>
      </c>
      <c r="AI32" s="37">
        <v>-4.6843481621220917</v>
      </c>
      <c r="AJ32" s="37">
        <v>-4.5893703960942771</v>
      </c>
      <c r="AK32" s="37">
        <v>-4.4666652284662343</v>
      </c>
      <c r="AL32" s="37">
        <v>-4.3321612343836238</v>
      </c>
      <c r="AM32" s="37">
        <v>-4.1931726236899998</v>
      </c>
      <c r="AN32" s="37">
        <v>-4.0585972706218945</v>
      </c>
      <c r="AO32" s="37">
        <v>-3.9334065963172153</v>
      </c>
      <c r="AP32" s="37">
        <v>-3.8227495606008706</v>
      </c>
      <c r="AQ32" s="37">
        <v>-3.7460545988179308</v>
      </c>
      <c r="AR32" s="37">
        <v>-3.7475995281528065</v>
      </c>
      <c r="AS32" s="37">
        <v>-3.779749623217326</v>
      </c>
      <c r="AT32" s="37">
        <v>-3.7508939767487357</v>
      </c>
      <c r="AU32" s="37">
        <v>-3.6490553581535377</v>
      </c>
      <c r="AV32" s="37">
        <v>-3.4952158999206131</v>
      </c>
      <c r="AW32" s="37">
        <v>-3.3410767205606389</v>
      </c>
      <c r="AX32" s="37">
        <v>-3.2075760189333273</v>
      </c>
      <c r="AY32" s="37">
        <v>-3.0805158240879225</v>
      </c>
      <c r="AZ32" s="37">
        <v>-2.9568329621811187</v>
      </c>
      <c r="BA32" s="37">
        <v>-2.8360701817914737</v>
      </c>
      <c r="BB32" s="37">
        <v>-2.7118775757791247</v>
      </c>
      <c r="BC32" s="37">
        <v>-2.5747228197683096</v>
      </c>
      <c r="BD32" s="37">
        <v>-2.425478647919836</v>
      </c>
      <c r="BE32" s="37">
        <v>-2.2650660366534652</v>
      </c>
      <c r="BF32" s="37">
        <v>-2.1096752447922786</v>
      </c>
      <c r="BG32" s="37">
        <v>-1.970856145056419</v>
      </c>
      <c r="BH32" s="37">
        <v>-1.8317523636720614</v>
      </c>
      <c r="BI32" s="37">
        <v>-1.6863775188253722</v>
      </c>
      <c r="BJ32" s="37">
        <v>-1.5439138631886613</v>
      </c>
      <c r="BK32" s="37">
        <v>-1.4078421649996398</v>
      </c>
      <c r="BL32" s="37">
        <v>-1.2750989874394416</v>
      </c>
      <c r="BM32" s="37">
        <v>-1.145226814686612</v>
      </c>
      <c r="BN32" s="37">
        <v>-1.0118754737691116</v>
      </c>
      <c r="BO32" s="37">
        <v>-0.86551237303907613</v>
      </c>
      <c r="BP32" s="37">
        <v>-0.70700997793748599</v>
      </c>
      <c r="BQ32" s="37">
        <v>-0.53728899470871117</v>
      </c>
      <c r="BR32" s="37">
        <v>-0.37253941053699047</v>
      </c>
      <c r="BS32" s="37">
        <v>-0.22431082503224772</v>
      </c>
      <c r="BT32" s="37">
        <v>-7.574658983109292E-2</v>
      </c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s="32" customFormat="1" ht="15" customHeight="1" x14ac:dyDescent="0.25">
      <c r="A33" s="10" t="s">
        <v>42</v>
      </c>
      <c r="B33" s="18" t="s">
        <v>43</v>
      </c>
      <c r="D33" s="33"/>
      <c r="E33" s="33"/>
      <c r="F33" s="33"/>
      <c r="G33" s="33"/>
      <c r="H33" s="38">
        <v>-87</v>
      </c>
      <c r="I33" s="34" t="e">
        <v>#REF!</v>
      </c>
      <c r="J33" s="39">
        <v>-357.334</v>
      </c>
      <c r="K33" s="34">
        <v>-381.76824708588759</v>
      </c>
      <c r="L33" s="39">
        <v>-405.17200000000003</v>
      </c>
      <c r="M33" s="34">
        <v>-452.20075289193096</v>
      </c>
      <c r="N33" s="34">
        <v>-543.87352105868229</v>
      </c>
      <c r="O33" s="34">
        <v>-569.64551098394736</v>
      </c>
      <c r="P33" s="34">
        <v>-594.81151035934704</v>
      </c>
      <c r="Q33" s="34">
        <v>-620.06362800022305</v>
      </c>
      <c r="R33" s="34">
        <v>-649.12306186808519</v>
      </c>
      <c r="S33" s="34">
        <v>-682.30839325254465</v>
      </c>
      <c r="T33" s="34">
        <v>-757.88464916602959</v>
      </c>
      <c r="U33" s="34">
        <v>-825.12859584461046</v>
      </c>
      <c r="V33" s="34">
        <v>-850.20314092607043</v>
      </c>
      <c r="W33" s="34">
        <v>-858.93947885024522</v>
      </c>
      <c r="X33" s="34">
        <v>-861.57646790802926</v>
      </c>
      <c r="Y33" s="34">
        <v>-859.48646475679095</v>
      </c>
      <c r="Z33" s="34">
        <v>-847.49740718289286</v>
      </c>
      <c r="AA33" s="34">
        <v>-834.82376921876721</v>
      </c>
      <c r="AB33" s="34">
        <v>-822.39634633109915</v>
      </c>
      <c r="AC33" s="34">
        <v>-810.07943022593759</v>
      </c>
      <c r="AD33" s="34">
        <v>-806.6952013742366</v>
      </c>
      <c r="AE33" s="34">
        <v>-817.81603337862441</v>
      </c>
      <c r="AF33" s="34">
        <v>-852.32173427325495</v>
      </c>
      <c r="AG33" s="34">
        <v>-877.52823187773174</v>
      </c>
      <c r="AH33" s="34">
        <v>-880.48956216567717</v>
      </c>
      <c r="AI33" s="34">
        <v>-866.19234251857097</v>
      </c>
      <c r="AJ33" s="34">
        <v>-845.32037371488889</v>
      </c>
      <c r="AK33" s="34">
        <v>-821.32413924401931</v>
      </c>
      <c r="AL33" s="34">
        <v>-795.28860068142592</v>
      </c>
      <c r="AM33" s="34">
        <v>-769.25451267429582</v>
      </c>
      <c r="AN33" s="34">
        <v>-745.11201401993401</v>
      </c>
      <c r="AO33" s="34">
        <v>-722.59070746145335</v>
      </c>
      <c r="AP33" s="34">
        <v>-704.36889367667948</v>
      </c>
      <c r="AQ33" s="34">
        <v>-695.23435495418437</v>
      </c>
      <c r="AR33" s="34">
        <v>-705.91113478810075</v>
      </c>
      <c r="AS33" s="34">
        <v>-708.0185916137923</v>
      </c>
      <c r="AT33" s="34">
        <v>-694.72435501747418</v>
      </c>
      <c r="AU33" s="34">
        <v>-668.84182378958451</v>
      </c>
      <c r="AV33" s="34">
        <v>-637.7441146960407</v>
      </c>
      <c r="AW33" s="34">
        <v>-612.2541020308779</v>
      </c>
      <c r="AX33" s="34">
        <v>-588.00258851285355</v>
      </c>
      <c r="AY33" s="34">
        <v>-564.60074203634554</v>
      </c>
      <c r="AZ33" s="34">
        <v>-541.85873723284965</v>
      </c>
      <c r="BA33" s="34">
        <v>-519.57627939373799</v>
      </c>
      <c r="BB33" s="34">
        <v>-496.10433228692841</v>
      </c>
      <c r="BC33" s="34">
        <v>-469.83585076194902</v>
      </c>
      <c r="BD33" s="34">
        <v>-441.81980847562187</v>
      </c>
      <c r="BE33" s="34">
        <v>-411.32744853151269</v>
      </c>
      <c r="BF33" s="34">
        <v>-383.78582449156693</v>
      </c>
      <c r="BG33" s="34">
        <v>-358.45936872807385</v>
      </c>
      <c r="BH33" s="34">
        <v>-332.26118514491452</v>
      </c>
      <c r="BI33" s="34">
        <v>-305.11647327801649</v>
      </c>
      <c r="BJ33" s="34">
        <v>-279.20129760424749</v>
      </c>
      <c r="BK33" s="34">
        <v>-254.1267774686512</v>
      </c>
      <c r="BL33" s="34">
        <v>-229.70303869041362</v>
      </c>
      <c r="BM33" s="34">
        <v>-205.72973748419716</v>
      </c>
      <c r="BN33" s="34">
        <v>-180.55778827537753</v>
      </c>
      <c r="BO33" s="34">
        <v>-152.580096303669</v>
      </c>
      <c r="BP33" s="34">
        <v>-122.84558534735953</v>
      </c>
      <c r="BQ33" s="34">
        <v>-90.625448361305644</v>
      </c>
      <c r="BR33" s="34">
        <v>-61.346688487104551</v>
      </c>
      <c r="BS33" s="34">
        <v>-34.273687403587317</v>
      </c>
      <c r="BT33" s="34">
        <v>-6.3194980465870412</v>
      </c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</row>
    <row r="34" spans="1:84" ht="5.4" customHeight="1" x14ac:dyDescent="0.3">
      <c r="A34" s="10"/>
      <c r="B34" s="5"/>
      <c r="D34" s="19"/>
      <c r="E34" s="19"/>
      <c r="F34" s="22"/>
      <c r="G34" s="22"/>
      <c r="H34" s="38"/>
      <c r="I34" s="23"/>
      <c r="J34" s="23"/>
      <c r="K34" s="23"/>
      <c r="L34" s="3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</row>
    <row r="35" spans="1:84" ht="15" customHeight="1" x14ac:dyDescent="0.25">
      <c r="A35" s="10" t="s">
        <v>44</v>
      </c>
      <c r="B35" s="18" t="s">
        <v>45</v>
      </c>
      <c r="D35" s="19"/>
      <c r="E35" s="19"/>
      <c r="F35" s="22"/>
      <c r="G35" s="22"/>
      <c r="H35" s="38">
        <v>83</v>
      </c>
      <c r="I35" s="23"/>
      <c r="J35" s="39">
        <v>89.71</v>
      </c>
      <c r="K35" s="23"/>
      <c r="L35" s="39">
        <v>97.652000000000001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</row>
    <row r="36" spans="1:84" ht="7.95" customHeight="1" x14ac:dyDescent="0.25">
      <c r="A36" s="10"/>
      <c r="B36" s="18"/>
      <c r="D36" s="19"/>
      <c r="E36" s="19"/>
      <c r="F36" s="22"/>
      <c r="G36" s="19"/>
      <c r="H36" s="22"/>
      <c r="I36" s="23">
        <v>19.484785440277903</v>
      </c>
      <c r="J36" s="39"/>
      <c r="K36" s="23">
        <v>60.991841151651833</v>
      </c>
      <c r="L36" s="3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</row>
    <row r="37" spans="1:84" ht="15" x14ac:dyDescent="0.25">
      <c r="A37" s="10" t="s">
        <v>46</v>
      </c>
      <c r="B37" s="18" t="s">
        <v>47</v>
      </c>
      <c r="D37" s="19"/>
      <c r="E37" s="19"/>
      <c r="F37" s="19"/>
      <c r="G37" s="19"/>
      <c r="H37" s="22"/>
      <c r="I37" s="24">
        <v>8.3249178847241794</v>
      </c>
      <c r="J37" s="24"/>
      <c r="K37" s="24">
        <v>8.8434024247328367</v>
      </c>
      <c r="L37" s="39"/>
      <c r="M37" s="24">
        <v>6.3839185320643654</v>
      </c>
      <c r="N37" s="24">
        <v>5.9322000203048564</v>
      </c>
      <c r="O37" s="24">
        <v>5.7734959071546088</v>
      </c>
      <c r="P37" s="34">
        <v>5.565977250825096</v>
      </c>
      <c r="Q37" s="34">
        <v>5.4450978398296908</v>
      </c>
      <c r="R37" s="24">
        <v>5.7678854649693969</v>
      </c>
      <c r="S37" s="24">
        <v>6.4201846875946789</v>
      </c>
      <c r="T37" s="24">
        <v>6.6583035740709713</v>
      </c>
      <c r="U37" s="24">
        <v>7.2258010974054736</v>
      </c>
      <c r="V37" s="24">
        <v>6.2135027148049558</v>
      </c>
      <c r="W37" s="24">
        <v>5.8747372740102168</v>
      </c>
      <c r="X37" s="24">
        <v>6.1977163914256552</v>
      </c>
      <c r="Y37" s="24">
        <v>6.442151205831534</v>
      </c>
      <c r="Z37" s="24">
        <v>5.9912992348856031</v>
      </c>
      <c r="AA37" s="24">
        <v>5.8359172241953026</v>
      </c>
      <c r="AB37" s="24">
        <v>5.6614820249209563</v>
      </c>
      <c r="AC37" s="24">
        <v>5.5432965456721659</v>
      </c>
      <c r="AD37" s="24">
        <v>5.8803995425779396</v>
      </c>
      <c r="AE37" s="24">
        <v>6.5730238642437033</v>
      </c>
      <c r="AF37" s="24">
        <v>6.8345241406208572</v>
      </c>
      <c r="AG37" s="24">
        <v>7.4302091410565261</v>
      </c>
      <c r="AH37" s="24">
        <v>6.3691256600576649</v>
      </c>
      <c r="AI37" s="24">
        <v>6.0229556169884777</v>
      </c>
      <c r="AJ37" s="34">
        <v>6.3636285855670032</v>
      </c>
      <c r="AK37" s="24">
        <v>6.5839809419576616</v>
      </c>
      <c r="AL37" s="24">
        <v>6.1293727459196603</v>
      </c>
      <c r="AM37" s="24">
        <v>5.9722146236508209</v>
      </c>
      <c r="AN37" s="24">
        <v>5.7767225703346003</v>
      </c>
      <c r="AO37" s="24">
        <v>5.6578490591481732</v>
      </c>
      <c r="AP37" s="24">
        <v>6.0022416811393473</v>
      </c>
      <c r="AQ37" s="24">
        <v>6.6963312489015454</v>
      </c>
      <c r="AR37" s="24">
        <v>6.9725024165023584</v>
      </c>
      <c r="AS37" s="24">
        <v>7.5776134819299967</v>
      </c>
      <c r="AT37" s="24">
        <v>6.468970834592886</v>
      </c>
      <c r="AU37" s="24">
        <v>6.1046357576214261</v>
      </c>
      <c r="AV37" s="34">
        <v>6.444831472779839</v>
      </c>
      <c r="AW37" s="34">
        <v>6.5839809419576616</v>
      </c>
      <c r="AX37" s="34">
        <v>6.1293727459196603</v>
      </c>
      <c r="AY37" s="34">
        <v>5.9722146236508209</v>
      </c>
      <c r="AZ37" s="34">
        <v>5.7767225703346003</v>
      </c>
      <c r="BA37" s="34">
        <v>5.6578490591481732</v>
      </c>
      <c r="BB37" s="34">
        <v>6.0022416811393473</v>
      </c>
      <c r="BC37" s="34">
        <v>6.6963312489015454</v>
      </c>
      <c r="BD37" s="34">
        <v>6.9725024165023584</v>
      </c>
      <c r="BE37" s="34">
        <v>7.5776134819299967</v>
      </c>
      <c r="BF37" s="34">
        <v>6.468970834592886</v>
      </c>
      <c r="BG37" s="34">
        <v>6.1046357576214261</v>
      </c>
      <c r="BH37" s="34">
        <v>6.444831472779839</v>
      </c>
      <c r="BI37" s="34">
        <v>6.5839809419576616</v>
      </c>
      <c r="BJ37" s="34">
        <v>6.1293727459196603</v>
      </c>
      <c r="BK37" s="34">
        <v>5.9722146236508209</v>
      </c>
      <c r="BL37" s="34">
        <v>5.7767225703346003</v>
      </c>
      <c r="BM37" s="34">
        <v>5.6578490591481732</v>
      </c>
      <c r="BN37" s="34">
        <v>6.0022416811393473</v>
      </c>
      <c r="BO37" s="34">
        <v>6.6963312489015454</v>
      </c>
      <c r="BP37" s="34">
        <v>6.9725024165023584</v>
      </c>
      <c r="BQ37" s="34">
        <v>7.5776134819299967</v>
      </c>
      <c r="BR37" s="34">
        <v>6.468970834592886</v>
      </c>
      <c r="BS37" s="34">
        <v>6.1046357576214261</v>
      </c>
      <c r="BT37" s="34">
        <v>6.444831472779839</v>
      </c>
      <c r="BU37" s="34"/>
      <c r="BV37" s="34"/>
      <c r="BW37" s="34"/>
      <c r="BX37" s="34"/>
      <c r="BY37" s="34"/>
      <c r="BZ37" s="34"/>
      <c r="CA37" s="34"/>
      <c r="CB37" s="24"/>
      <c r="CC37" s="24"/>
      <c r="CD37" s="24"/>
      <c r="CE37" s="24"/>
      <c r="CF37" s="24"/>
    </row>
    <row r="38" spans="1:84" x14ac:dyDescent="0.25">
      <c r="A38" s="10"/>
      <c r="I38" s="23"/>
      <c r="J38" s="23"/>
      <c r="K38" s="23"/>
      <c r="L38" s="3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4"/>
      <c r="CC38" s="24"/>
      <c r="CD38" s="24"/>
      <c r="CE38" s="24"/>
      <c r="CF38" s="24"/>
    </row>
    <row r="39" spans="1:84" s="11" customFormat="1" ht="18.600000000000001" customHeight="1" x14ac:dyDescent="0.3">
      <c r="A39" s="10" t="s">
        <v>48</v>
      </c>
      <c r="B39" s="5" t="s">
        <v>49</v>
      </c>
      <c r="D39" s="38"/>
      <c r="E39" s="38"/>
      <c r="F39" s="38"/>
      <c r="G39" s="38"/>
      <c r="H39" s="39" t="e">
        <v>#REF!</v>
      </c>
      <c r="I39" s="39" t="e">
        <v>#REF!</v>
      </c>
      <c r="J39" s="39">
        <v>-267.62400000000002</v>
      </c>
      <c r="K39" s="40">
        <v>-311.9330035095029</v>
      </c>
      <c r="L39" s="39">
        <v>-307.52</v>
      </c>
      <c r="M39" s="39">
        <v>-445.81683435986662</v>
      </c>
      <c r="N39" s="39">
        <v>-537.9413210383774</v>
      </c>
      <c r="O39" s="39">
        <v>-563.87201507679276</v>
      </c>
      <c r="P39" s="39">
        <v>-589.24553310852195</v>
      </c>
      <c r="Q39" s="39">
        <v>-614.61853016039333</v>
      </c>
      <c r="R39" s="39">
        <v>-643.35517640311582</v>
      </c>
      <c r="S39" s="39">
        <v>-675.88820856494999</v>
      </c>
      <c r="T39" s="39">
        <v>-751.22634559195865</v>
      </c>
      <c r="U39" s="39">
        <v>-817.90279474720501</v>
      </c>
      <c r="V39" s="39">
        <v>-843.98963821126551</v>
      </c>
      <c r="W39" s="39">
        <v>-853.06474157623495</v>
      </c>
      <c r="X39" s="41">
        <v>-855.37875151660364</v>
      </c>
      <c r="Y39" s="39">
        <v>-853.04431355095937</v>
      </c>
      <c r="Z39" s="39">
        <v>-841.5061079480073</v>
      </c>
      <c r="AA39" s="39">
        <v>-828.98785199457188</v>
      </c>
      <c r="AB39" s="39">
        <v>-816.73486430617822</v>
      </c>
      <c r="AC39" s="39">
        <v>-804.53613368026538</v>
      </c>
      <c r="AD39" s="39">
        <v>-800.81480183165866</v>
      </c>
      <c r="AE39" s="39">
        <v>-811.24300951438067</v>
      </c>
      <c r="AF39" s="39">
        <v>-845.48721013263412</v>
      </c>
      <c r="AG39" s="39">
        <v>-870.09802273667526</v>
      </c>
      <c r="AH39" s="39">
        <v>-874.12043650561952</v>
      </c>
      <c r="AI39" s="39">
        <v>-860.16938690158247</v>
      </c>
      <c r="AJ39" s="41">
        <v>-838.95674512932192</v>
      </c>
      <c r="AK39" s="39">
        <v>-814.74015830206167</v>
      </c>
      <c r="AL39" s="39">
        <v>-789.15922793550624</v>
      </c>
      <c r="AM39" s="39">
        <v>-763.28229805064495</v>
      </c>
      <c r="AN39" s="39">
        <v>-739.33529144959937</v>
      </c>
      <c r="AO39" s="39">
        <v>-716.93285840230521</v>
      </c>
      <c r="AP39" s="39">
        <v>-698.36665199554011</v>
      </c>
      <c r="AQ39" s="39">
        <v>-688.53802370528285</v>
      </c>
      <c r="AR39" s="39">
        <v>-698.93863237159837</v>
      </c>
      <c r="AS39" s="39">
        <v>-700.44097813186227</v>
      </c>
      <c r="AT39" s="39">
        <v>-688.25538418288124</v>
      </c>
      <c r="AU39" s="39">
        <v>-662.73718803196311</v>
      </c>
      <c r="AV39" s="41">
        <v>-631.29928322326089</v>
      </c>
      <c r="AW39" s="39">
        <v>-605.67012108892027</v>
      </c>
      <c r="AX39" s="39">
        <v>-581.87321576693387</v>
      </c>
      <c r="AY39" s="39">
        <v>-558.62852741269467</v>
      </c>
      <c r="AZ39" s="39">
        <v>-536.08201466251501</v>
      </c>
      <c r="BA39" s="39">
        <v>-513.91843033458986</v>
      </c>
      <c r="BB39" s="39">
        <v>-490.10209060578904</v>
      </c>
      <c r="BC39" s="39">
        <v>-463.13951951304745</v>
      </c>
      <c r="BD39" s="39">
        <v>-434.84730605911949</v>
      </c>
      <c r="BE39" s="39">
        <v>-403.74983504958271</v>
      </c>
      <c r="BF39" s="39">
        <v>-377.31685365697405</v>
      </c>
      <c r="BG39" s="39">
        <v>-352.3547329704524</v>
      </c>
      <c r="BH39" s="41">
        <v>-325.81635367213471</v>
      </c>
      <c r="BI39" s="39">
        <v>-298.53249233605885</v>
      </c>
      <c r="BJ39" s="39">
        <v>-273.0719248583278</v>
      </c>
      <c r="BK39" s="39">
        <v>-248.15456284500038</v>
      </c>
      <c r="BL39" s="39">
        <v>-223.92631612007901</v>
      </c>
      <c r="BM39" s="39">
        <v>-200.071888425049</v>
      </c>
      <c r="BN39" s="39">
        <v>-174.55554659423819</v>
      </c>
      <c r="BO39" s="39">
        <v>-145.88376505476745</v>
      </c>
      <c r="BP39" s="39">
        <v>-115.87308293085718</v>
      </c>
      <c r="BQ39" s="39">
        <v>-83.047834879375642</v>
      </c>
      <c r="BR39" s="39">
        <v>-54.877717652511663</v>
      </c>
      <c r="BS39" s="39">
        <v>-28.16905164596589</v>
      </c>
      <c r="BT39" s="41">
        <v>0.12533342619279786</v>
      </c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</row>
    <row r="40" spans="1:84" ht="18.600000000000001" customHeight="1" x14ac:dyDescent="0.3">
      <c r="B40" s="5"/>
      <c r="H40" s="23"/>
      <c r="P40" s="39"/>
      <c r="Q40" s="42"/>
      <c r="AJ40" s="39"/>
      <c r="AV40" s="39"/>
    </row>
    <row r="41" spans="1:84" ht="18.600000000000001" hidden="1" customHeight="1" x14ac:dyDescent="0.3">
      <c r="B41" s="5" t="s">
        <v>50</v>
      </c>
      <c r="H41" s="23"/>
      <c r="I41" s="43">
        <v>-319.75945274532978</v>
      </c>
      <c r="J41" s="43"/>
      <c r="K41" s="43"/>
      <c r="L41" s="43">
        <v>-376.08380937259159</v>
      </c>
      <c r="M41" s="43">
        <v>-386.52360470347395</v>
      </c>
      <c r="N41" s="43">
        <v>-388.21088187916456</v>
      </c>
      <c r="O41" s="43">
        <v>-386.14085082309145</v>
      </c>
      <c r="P41" s="43">
        <v>-385.15217038090594</v>
      </c>
      <c r="Q41" s="43">
        <v>-385.8414408811459</v>
      </c>
      <c r="R41" s="43">
        <v>-405.52348059830206</v>
      </c>
      <c r="S41" s="43">
        <v>-444.91062761930039</v>
      </c>
      <c r="T41" s="43">
        <v>-504.28393586341144</v>
      </c>
      <c r="U41" s="43">
        <v>-549.150872913179</v>
      </c>
      <c r="V41" s="43">
        <v>-558.35040830464334</v>
      </c>
      <c r="W41" s="43">
        <v>-557.29281182840668</v>
      </c>
      <c r="X41" s="43">
        <v>-555.48284826628753</v>
      </c>
      <c r="Y41" s="43">
        <v>-554.64466482529622</v>
      </c>
      <c r="Z41" s="43">
        <v>-554.44203244182859</v>
      </c>
      <c r="AA41" s="43">
        <v>-553.98696565667979</v>
      </c>
      <c r="AB41" s="43">
        <v>-553.96995930066203</v>
      </c>
      <c r="AC41" s="43">
        <v>-556.30129227686211</v>
      </c>
      <c r="AD41" s="43">
        <v>-580.85332453268393</v>
      </c>
      <c r="AE41" s="43">
        <v>-623.79590888687699</v>
      </c>
      <c r="AF41" s="43">
        <v>-686.19790137448399</v>
      </c>
      <c r="AG41" s="43">
        <v>-733.78597434476546</v>
      </c>
      <c r="AH41" s="43">
        <v>-746.96625154098444</v>
      </c>
      <c r="AI41" s="43">
        <v>-748.01300852390432</v>
      </c>
      <c r="AJ41" s="44">
        <v>-748.06801073366751</v>
      </c>
      <c r="AK41" s="43">
        <v>-748.15961791494874</v>
      </c>
      <c r="AL41" s="43">
        <v>-748.891363970111</v>
      </c>
      <c r="AM41" s="43">
        <v>-749.38043683616536</v>
      </c>
      <c r="AN41" s="43">
        <v>-750.32935549516253</v>
      </c>
      <c r="AO41" s="43">
        <v>-753.54415635206499</v>
      </c>
      <c r="AP41" s="43">
        <v>-777.04109826244394</v>
      </c>
      <c r="AQ41" s="43">
        <v>-821.07247526447372</v>
      </c>
      <c r="AR41" s="43">
        <v>-886.63485060017274</v>
      </c>
      <c r="AS41" s="43">
        <v>-936.90830504545011</v>
      </c>
      <c r="AT41" s="43">
        <v>-949.61487664648496</v>
      </c>
      <c r="AU41" s="43">
        <v>-951.48863127678658</v>
      </c>
      <c r="AV41" s="44">
        <v>-952.62040526854639</v>
      </c>
    </row>
    <row r="42" spans="1:84" ht="18.600000000000001" customHeight="1" x14ac:dyDescent="0.3">
      <c r="B42" s="5"/>
      <c r="H42" s="23"/>
      <c r="I42" s="23"/>
      <c r="J42" s="23"/>
      <c r="K42" s="23"/>
      <c r="P42" s="39"/>
      <c r="Q42" s="42"/>
      <c r="AJ42" s="39"/>
      <c r="AV42" s="39"/>
    </row>
    <row r="43" spans="1:84" ht="18.600000000000001" hidden="1" customHeight="1" x14ac:dyDescent="0.3">
      <c r="B43" s="5" t="s">
        <v>51</v>
      </c>
      <c r="H43" s="23"/>
      <c r="I43" s="43" t="e">
        <v>#REF!</v>
      </c>
      <c r="J43" s="43"/>
      <c r="K43" s="43"/>
      <c r="L43" s="43">
        <v>64.150805863088692</v>
      </c>
      <c r="M43" s="43">
        <v>-59.293229656392668</v>
      </c>
      <c r="N43" s="43">
        <v>-146.64477281868568</v>
      </c>
      <c r="O43" s="43">
        <v>-187.94917877998023</v>
      </c>
      <c r="P43" s="43">
        <v>-227.80987461791307</v>
      </c>
      <c r="Q43" s="43">
        <v>-268.47906689694832</v>
      </c>
      <c r="R43" s="43">
        <v>-303.79691075797723</v>
      </c>
      <c r="S43" s="43">
        <v>-332.57865737041209</v>
      </c>
      <c r="T43" s="43">
        <v>-386.96316497565476</v>
      </c>
      <c r="U43" s="43">
        <v>-451.47920384652798</v>
      </c>
      <c r="V43" s="43">
        <v>-499.94026339467393</v>
      </c>
      <c r="W43" s="43">
        <v>-532.19358242790531</v>
      </c>
      <c r="X43" s="43">
        <v>-558.3832278808942</v>
      </c>
      <c r="Y43" s="43">
        <v>-580.83306806358894</v>
      </c>
      <c r="Z43" s="43">
        <v>-593.1752002525061</v>
      </c>
      <c r="AA43" s="43">
        <v>-604.26737308388715</v>
      </c>
      <c r="AB43" s="43">
        <v>-614.46436555270509</v>
      </c>
      <c r="AC43" s="43">
        <v>-621.81952978964182</v>
      </c>
      <c r="AD43" s="43">
        <v>-617.08312826803558</v>
      </c>
      <c r="AE43" s="43">
        <v>-611.01008298173633</v>
      </c>
      <c r="AF43" s="43">
        <v>-610.7244885808559</v>
      </c>
      <c r="AG43" s="43">
        <v>-617.73717034979882</v>
      </c>
      <c r="AH43" s="43">
        <v>-634.2349671503315</v>
      </c>
      <c r="AI43" s="43">
        <v>-643.243386744585</v>
      </c>
      <c r="AJ43" s="44">
        <v>-647.15108864892113</v>
      </c>
      <c r="AK43" s="43">
        <v>-648.87449058273933</v>
      </c>
      <c r="AL43" s="43">
        <v>-649.79704002250298</v>
      </c>
      <c r="AM43" s="43">
        <v>-650.94868085519317</v>
      </c>
      <c r="AN43" s="43">
        <v>-652.1363184867422</v>
      </c>
      <c r="AO43" s="43">
        <v>-651.50297979891764</v>
      </c>
      <c r="AP43" s="43">
        <v>-635.08993643986605</v>
      </c>
      <c r="AQ43" s="43">
        <v>-608.95541981698284</v>
      </c>
      <c r="AR43" s="43">
        <v>-581.98180467949032</v>
      </c>
      <c r="AS43" s="43">
        <v>-563.63261443436113</v>
      </c>
      <c r="AT43" s="43">
        <v>-565.55214253473207</v>
      </c>
      <c r="AU43" s="43">
        <v>-566.131412306171</v>
      </c>
      <c r="AV43" s="44">
        <v>-566.75779399246676</v>
      </c>
    </row>
    <row r="44" spans="1:84" ht="18.600000000000001" customHeight="1" x14ac:dyDescent="0.25">
      <c r="M44" s="24"/>
    </row>
    <row r="45" spans="1:84" ht="13.8" x14ac:dyDescent="0.25">
      <c r="H45" s="45" t="s">
        <v>52</v>
      </c>
    </row>
    <row r="46" spans="1:84" ht="13.8" x14ac:dyDescent="0.25">
      <c r="H46" s="46" t="s">
        <v>53</v>
      </c>
    </row>
    <row r="47" spans="1:84" ht="13.8" x14ac:dyDescent="0.25">
      <c r="E47" s="26"/>
      <c r="F47" s="47"/>
      <c r="H47" s="46" t="s">
        <v>54</v>
      </c>
    </row>
    <row r="48" spans="1:84" ht="13.8" x14ac:dyDescent="0.25">
      <c r="H48" s="46"/>
      <c r="AW48" s="48">
        <v>0.32</v>
      </c>
    </row>
    <row r="49" spans="2:50" ht="13.8" x14ac:dyDescent="0.25">
      <c r="H49" s="46" t="s">
        <v>55</v>
      </c>
      <c r="AW49">
        <v>2.75E-2</v>
      </c>
    </row>
    <row r="50" spans="2:50" ht="13.8" x14ac:dyDescent="0.25">
      <c r="H50" s="46"/>
      <c r="AW50" t="s">
        <v>56</v>
      </c>
      <c r="AX50" s="37" t="e">
        <v>#REF!</v>
      </c>
    </row>
    <row r="51" spans="2:50" ht="13.8" x14ac:dyDescent="0.25">
      <c r="H51" s="49" t="s">
        <v>57</v>
      </c>
    </row>
    <row r="52" spans="2:50" ht="13.8" x14ac:dyDescent="0.25">
      <c r="H52" s="50" t="s">
        <v>58</v>
      </c>
    </row>
    <row r="53" spans="2:50" x14ac:dyDescent="0.25">
      <c r="E53" s="9"/>
      <c r="F53" s="9"/>
      <c r="G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50" x14ac:dyDescent="0.25">
      <c r="B54" s="26"/>
      <c r="F54" s="23"/>
      <c r="G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6" spans="2:50" ht="15" x14ac:dyDescent="0.25">
      <c r="D56" s="18"/>
    </row>
    <row r="57" spans="2:50" ht="15" x14ac:dyDescent="0.25">
      <c r="D57" s="18"/>
    </row>
    <row r="58" spans="2:50" x14ac:dyDescent="0.25">
      <c r="C58" s="55">
        <f>0.065/12</f>
        <v>5.4166666666666669E-3</v>
      </c>
    </row>
    <row r="60" spans="2:50" x14ac:dyDescent="0.25">
      <c r="B60" s="52"/>
    </row>
  </sheetData>
  <printOptions horizontalCentered="1" verticalCentered="1"/>
  <pageMargins left="0.2" right="0.23" top="1" bottom="1" header="0.5" footer="0.5"/>
  <pageSetup scale="45" fitToWidth="2" orientation="landscape" r:id="rId1"/>
  <headerFooter alignWithMargins="0">
    <oddHeader>&amp;C&amp;"Arial,Bold"&amp;18Exhibit____</oddHeader>
    <oddFooter>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opLeftCell="S1" zoomScale="75" workbookViewId="0">
      <selection activeCell="AE4" sqref="AE4"/>
    </sheetView>
  </sheetViews>
  <sheetFormatPr defaultRowHeight="13.2" x14ac:dyDescent="0.25"/>
  <cols>
    <col min="1" max="1" width="3.5546875" customWidth="1"/>
    <col min="2" max="2" width="66.44140625" customWidth="1"/>
    <col min="3" max="3" width="2.33203125" customWidth="1"/>
    <col min="4" max="4" width="0.109375" hidden="1" customWidth="1"/>
    <col min="5" max="6" width="12.6640625" hidden="1" customWidth="1"/>
    <col min="7" max="7" width="0.109375" hidden="1" customWidth="1"/>
    <col min="8" max="8" width="7.33203125" hidden="1" customWidth="1"/>
    <col min="9" max="9" width="6.6640625" hidden="1" customWidth="1"/>
    <col min="10" max="10" width="9.6640625" hidden="1" customWidth="1"/>
    <col min="11" max="11" width="1.6640625" hidden="1" customWidth="1"/>
    <col min="12" max="12" width="10.33203125" customWidth="1"/>
    <col min="13" max="13" width="6.44140625" customWidth="1"/>
    <col min="14" max="17" width="6.6640625" customWidth="1"/>
    <col min="18" max="18" width="7" customWidth="1"/>
    <col min="19" max="19" width="6.44140625" customWidth="1"/>
    <col min="20" max="20" width="6.88671875" customWidth="1"/>
    <col min="21" max="21" width="7.109375" customWidth="1"/>
    <col min="22" max="22" width="6.6640625" customWidth="1"/>
    <col min="23" max="23" width="6.88671875" customWidth="1"/>
    <col min="24" max="24" width="7.44140625" customWidth="1"/>
    <col min="25" max="25" width="6.88671875" customWidth="1"/>
    <col min="26" max="26" width="7.33203125" customWidth="1"/>
    <col min="27" max="27" width="6.44140625" customWidth="1"/>
    <col min="28" max="28" width="6.6640625" customWidth="1"/>
    <col min="29" max="29" width="7.5546875" customWidth="1"/>
    <col min="30" max="32" width="7.109375" customWidth="1"/>
    <col min="33" max="33" width="7.44140625" customWidth="1"/>
    <col min="34" max="35" width="7.109375" customWidth="1"/>
    <col min="36" max="36" width="7.6640625" customWidth="1"/>
    <col min="37" max="47" width="7.109375" customWidth="1"/>
    <col min="48" max="48" width="8" customWidth="1"/>
    <col min="49" max="49" width="7.109375" customWidth="1"/>
    <col min="50" max="52" width="7.5546875" customWidth="1"/>
    <col min="53" max="53" width="7.6640625" customWidth="1"/>
    <col min="54" max="54" width="7.44140625" customWidth="1"/>
    <col min="55" max="55" width="7.6640625" customWidth="1"/>
    <col min="56" max="56" width="7.88671875" customWidth="1"/>
    <col min="57" max="57" width="8" customWidth="1"/>
    <col min="58" max="58" width="7.6640625" customWidth="1"/>
    <col min="59" max="72" width="7.88671875" customWidth="1"/>
    <col min="73" max="73" width="7.33203125" customWidth="1"/>
    <col min="74" max="74" width="8" customWidth="1"/>
    <col min="75" max="75" width="8.109375" customWidth="1"/>
    <col min="76" max="76" width="7.6640625" customWidth="1"/>
    <col min="77" max="77" width="8.109375" customWidth="1"/>
    <col min="78" max="79" width="7.88671875" customWidth="1"/>
    <col min="87" max="87" width="8.5546875" customWidth="1"/>
    <col min="88" max="88" width="9.44140625" customWidth="1"/>
    <col min="89" max="89" width="9" customWidth="1"/>
    <col min="91" max="91" width="7.109375" customWidth="1"/>
  </cols>
  <sheetData>
    <row r="1" spans="1:101" ht="22.2" customHeight="1" x14ac:dyDescent="0.4">
      <c r="B1" s="1" t="s">
        <v>4</v>
      </c>
    </row>
    <row r="2" spans="1:101" ht="22.2" customHeight="1" x14ac:dyDescent="0.4">
      <c r="B2" s="1"/>
    </row>
    <row r="3" spans="1:101" ht="22.95" customHeight="1" x14ac:dyDescent="0.4">
      <c r="B3" s="1"/>
      <c r="C3" s="2"/>
      <c r="D3" s="2"/>
      <c r="F3" s="1" t="str">
        <f>[1]Prices!A2</f>
        <v>Cap</v>
      </c>
      <c r="G3" s="3" t="s">
        <v>8</v>
      </c>
      <c r="H3" s="4"/>
      <c r="P3" s="1"/>
    </row>
    <row r="4" spans="1:101" ht="15.6" customHeight="1" x14ac:dyDescent="0.4">
      <c r="B4" s="5" t="s">
        <v>60</v>
      </c>
      <c r="C4" s="2"/>
      <c r="D4" s="2"/>
      <c r="F4" s="1"/>
      <c r="G4" s="3"/>
      <c r="H4" s="4"/>
      <c r="P4" s="1"/>
    </row>
    <row r="5" spans="1:101" ht="15.6" x14ac:dyDescent="0.3">
      <c r="B5" s="5" t="s">
        <v>61</v>
      </c>
      <c r="H5" s="6" t="s">
        <v>11</v>
      </c>
      <c r="J5" s="6" t="s">
        <v>12</v>
      </c>
      <c r="L5" s="6" t="s">
        <v>12</v>
      </c>
    </row>
    <row r="6" spans="1:101" ht="15" customHeight="1" x14ac:dyDescent="0.25">
      <c r="D6" s="7">
        <f>E6-30</f>
        <v>36679</v>
      </c>
      <c r="E6" s="7">
        <f>F6-30</f>
        <v>36709</v>
      </c>
      <c r="F6" s="7">
        <v>36739</v>
      </c>
      <c r="G6" s="7">
        <f>F6+31</f>
        <v>36770</v>
      </c>
      <c r="H6" s="8">
        <v>36800</v>
      </c>
      <c r="I6" s="9">
        <v>36831</v>
      </c>
      <c r="J6" s="8">
        <v>36831</v>
      </c>
      <c r="K6" s="9">
        <f>I6+31</f>
        <v>36862</v>
      </c>
      <c r="L6" s="8">
        <v>36861</v>
      </c>
      <c r="M6" s="9">
        <f>K6+31</f>
        <v>36893</v>
      </c>
      <c r="N6" s="9">
        <f>M6+31</f>
        <v>36924</v>
      </c>
      <c r="O6" s="9">
        <f>N6+31</f>
        <v>36955</v>
      </c>
      <c r="P6" s="9">
        <f>O6+31</f>
        <v>36986</v>
      </c>
      <c r="Q6" s="9">
        <f t="shared" ref="Q6:AV6" si="0">P6+31</f>
        <v>37017</v>
      </c>
      <c r="R6" s="9">
        <f t="shared" si="0"/>
        <v>37048</v>
      </c>
      <c r="S6" s="9">
        <f t="shared" si="0"/>
        <v>37079</v>
      </c>
      <c r="T6" s="9">
        <f t="shared" si="0"/>
        <v>37110</v>
      </c>
      <c r="U6" s="9">
        <f t="shared" si="0"/>
        <v>37141</v>
      </c>
      <c r="V6" s="9">
        <f t="shared" si="0"/>
        <v>37172</v>
      </c>
      <c r="W6" s="9">
        <f t="shared" si="0"/>
        <v>37203</v>
      </c>
      <c r="X6" s="9">
        <f t="shared" si="0"/>
        <v>37234</v>
      </c>
      <c r="Y6" s="9">
        <f t="shared" si="0"/>
        <v>37265</v>
      </c>
      <c r="Z6" s="9">
        <f t="shared" si="0"/>
        <v>37296</v>
      </c>
      <c r="AA6" s="9">
        <f t="shared" si="0"/>
        <v>37327</v>
      </c>
      <c r="AB6" s="9">
        <f t="shared" si="0"/>
        <v>37358</v>
      </c>
      <c r="AC6" s="9">
        <f t="shared" si="0"/>
        <v>37389</v>
      </c>
      <c r="AD6" s="9">
        <f t="shared" si="0"/>
        <v>37420</v>
      </c>
      <c r="AE6" s="9">
        <f t="shared" si="0"/>
        <v>37451</v>
      </c>
      <c r="AF6" s="9">
        <f t="shared" si="0"/>
        <v>37482</v>
      </c>
      <c r="AG6" s="9">
        <f t="shared" si="0"/>
        <v>37513</v>
      </c>
      <c r="AH6" s="9">
        <f t="shared" si="0"/>
        <v>37544</v>
      </c>
      <c r="AI6" s="9">
        <f t="shared" si="0"/>
        <v>37575</v>
      </c>
      <c r="AJ6" s="9">
        <f t="shared" si="0"/>
        <v>37606</v>
      </c>
      <c r="AK6" s="9">
        <f>AJ6+31</f>
        <v>37637</v>
      </c>
      <c r="AL6" s="9">
        <f t="shared" si="0"/>
        <v>37668</v>
      </c>
      <c r="AM6" s="9">
        <f t="shared" si="0"/>
        <v>37699</v>
      </c>
      <c r="AN6" s="9">
        <f t="shared" si="0"/>
        <v>37730</v>
      </c>
      <c r="AO6" s="9">
        <f t="shared" si="0"/>
        <v>37761</v>
      </c>
      <c r="AP6" s="9">
        <f t="shared" si="0"/>
        <v>37792</v>
      </c>
      <c r="AQ6" s="9">
        <f t="shared" si="0"/>
        <v>37823</v>
      </c>
      <c r="AR6" s="9">
        <f t="shared" si="0"/>
        <v>37854</v>
      </c>
      <c r="AS6" s="9">
        <f t="shared" si="0"/>
        <v>37885</v>
      </c>
      <c r="AT6" s="9">
        <f t="shared" si="0"/>
        <v>37916</v>
      </c>
      <c r="AU6" s="9">
        <f t="shared" si="0"/>
        <v>37947</v>
      </c>
      <c r="AV6" s="9">
        <f t="shared" si="0"/>
        <v>37978</v>
      </c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101" ht="7.95" customHeight="1" x14ac:dyDescent="0.25">
      <c r="D7" s="7"/>
      <c r="E7" s="7"/>
      <c r="F7" s="7"/>
      <c r="G7" s="7"/>
      <c r="H7" s="8"/>
      <c r="I7" s="9"/>
      <c r="J7" s="9"/>
      <c r="K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101" s="11" customFormat="1" ht="15" customHeight="1" x14ac:dyDescent="0.3">
      <c r="A8" s="10" t="s">
        <v>13</v>
      </c>
      <c r="B8" s="5" t="s">
        <v>14</v>
      </c>
      <c r="D8" s="12">
        <f>[1]Undercollections!C19</f>
        <v>6.5835805883240076E-2</v>
      </c>
      <c r="E8" s="12">
        <f>[1]Undercollections!F19</f>
        <v>0.12856693387590656</v>
      </c>
      <c r="F8" s="12">
        <f>[1]Undercollections!I19</f>
        <v>0.17846837295548437</v>
      </c>
      <c r="G8" s="12">
        <f>[1]Undercollections!L19</f>
        <v>0.17910000000000001</v>
      </c>
      <c r="H8" s="12">
        <f>[1]Undercollections!O19</f>
        <v>0.13919999999999999</v>
      </c>
      <c r="I8" s="13">
        <f>[1]Undercollections!R19</f>
        <v>0.1278</v>
      </c>
      <c r="J8" s="13"/>
      <c r="K8" s="13">
        <f>[1]Prices!I12</f>
        <v>0.182</v>
      </c>
      <c r="M8" s="13">
        <v>6.2138959809520278E-2</v>
      </c>
      <c r="N8" s="13">
        <v>6.2499201455778738E-2</v>
      </c>
      <c r="O8" s="13">
        <v>5.9360412594097113E-2</v>
      </c>
      <c r="P8" s="13">
        <v>5.5501298693018203E-2</v>
      </c>
      <c r="Q8" s="13">
        <v>4.9193012822277893E-2</v>
      </c>
      <c r="R8" s="13">
        <v>7.3374613971826125E-2</v>
      </c>
      <c r="S8" s="13">
        <v>9.8969262495699553E-2</v>
      </c>
      <c r="T8" s="13">
        <v>0.13362211324980125</v>
      </c>
      <c r="U8" s="13">
        <v>0.12328805019919631</v>
      </c>
      <c r="V8" s="13">
        <v>7.0155045194791876E-2</v>
      </c>
      <c r="W8" s="13">
        <v>5.6232989518077113E-2</v>
      </c>
      <c r="X8" s="13">
        <v>5.757349371994501E-2</v>
      </c>
      <c r="Y8" s="13">
        <v>5.1348543890545571E-2</v>
      </c>
      <c r="Z8" s="13">
        <v>5.1193098675873634E-2</v>
      </c>
      <c r="AA8" s="13">
        <v>5.1982242612613513E-2</v>
      </c>
      <c r="AB8" s="13">
        <v>5.3717397061904426E-2</v>
      </c>
      <c r="AC8" s="13">
        <v>4.9180976001195371E-2</v>
      </c>
      <c r="AD8" s="13">
        <v>7.7147969556416882E-2</v>
      </c>
      <c r="AE8" s="13">
        <v>0.10257773714291776</v>
      </c>
      <c r="AF8" s="13">
        <v>0.13414936844525627</v>
      </c>
      <c r="AG8" s="13">
        <v>0.12365558800218679</v>
      </c>
      <c r="AH8" s="13">
        <v>7.4428127160373586E-2</v>
      </c>
      <c r="AI8" s="13">
        <v>5.6658418422245359E-2</v>
      </c>
      <c r="AJ8" s="13">
        <v>5.7506815450006854E-2</v>
      </c>
      <c r="AK8" s="13">
        <v>5.173547125885699E-2</v>
      </c>
      <c r="AL8" s="13">
        <v>5.1584203710105296E-2</v>
      </c>
      <c r="AM8" s="13">
        <v>5.2368909240461371E-2</v>
      </c>
      <c r="AN8" s="13">
        <v>5.4136841640426925E-2</v>
      </c>
      <c r="AO8" s="13">
        <v>4.9488114491990698E-2</v>
      </c>
      <c r="AP8" s="13">
        <v>7.4251310836436879E-2</v>
      </c>
      <c r="AQ8" s="13">
        <v>0.10052611927503541</v>
      </c>
      <c r="AR8" s="13">
        <v>0.1361709231900817</v>
      </c>
      <c r="AS8" s="13">
        <v>0.12540160707397388</v>
      </c>
      <c r="AT8" s="13">
        <v>7.0931615041135196E-2</v>
      </c>
      <c r="AU8" s="13">
        <v>5.6624335623978214E-2</v>
      </c>
      <c r="AV8" s="13">
        <v>5.800451823804699E-2</v>
      </c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s="11" customFormat="1" ht="15" hidden="1" customHeight="1" x14ac:dyDescent="0.3">
      <c r="A9" s="10"/>
      <c r="B9" s="5" t="s">
        <v>15</v>
      </c>
      <c r="D9" s="12">
        <f>[1]Prices!C14</f>
        <v>7.2911345822179896E-2</v>
      </c>
      <c r="E9" s="12">
        <f>[1]Prices!D14</f>
        <v>0.14591235965585928</v>
      </c>
      <c r="F9" s="12">
        <f>[1]Prices!E14</f>
        <v>0.19618348581869088</v>
      </c>
      <c r="G9" s="12">
        <f>[1]Prices!F14</f>
        <v>0.1888</v>
      </c>
      <c r="H9" s="12">
        <f>H8+0.01</f>
        <v>0.1492</v>
      </c>
      <c r="I9" s="13">
        <v>0.13089999999999999</v>
      </c>
      <c r="J9" s="13"/>
      <c r="K9" s="13">
        <f>K8+0.01</f>
        <v>0.192</v>
      </c>
      <c r="M9" s="13">
        <v>7.2138959809520273E-2</v>
      </c>
      <c r="N9" s="13">
        <v>7.2499201455778733E-2</v>
      </c>
      <c r="O9" s="13">
        <v>6.9360412594097115E-2</v>
      </c>
      <c r="P9" s="13">
        <v>6.5501298693018198E-2</v>
      </c>
      <c r="Q9" s="13">
        <v>5.9193012822277895E-2</v>
      </c>
      <c r="R9" s="13">
        <v>8.337461397182612E-2</v>
      </c>
      <c r="S9" s="13">
        <v>0.10896926249569955</v>
      </c>
      <c r="T9" s="13">
        <v>0.14362211324980126</v>
      </c>
      <c r="U9" s="13">
        <v>0.13328805019919632</v>
      </c>
      <c r="V9" s="13">
        <v>8.0155045194791871E-2</v>
      </c>
      <c r="W9" s="13">
        <v>6.6232989518077115E-2</v>
      </c>
      <c r="X9" s="13">
        <v>6.7573493719945005E-2</v>
      </c>
      <c r="Y9" s="13">
        <v>6.1348543890545573E-2</v>
      </c>
      <c r="Z9" s="13">
        <v>6.1193098675873636E-2</v>
      </c>
      <c r="AA9" s="13">
        <v>6.1982242612613515E-2</v>
      </c>
      <c r="AB9" s="13">
        <v>6.3717397061904421E-2</v>
      </c>
      <c r="AC9" s="13">
        <v>5.9180976001195373E-2</v>
      </c>
      <c r="AD9" s="13">
        <v>8.7147969556416877E-2</v>
      </c>
      <c r="AE9" s="13">
        <v>0.11257773714291776</v>
      </c>
      <c r="AF9" s="13">
        <v>0.14414936844525628</v>
      </c>
      <c r="AG9" s="13">
        <v>0.1336555880021868</v>
      </c>
      <c r="AH9" s="13">
        <v>8.4428127160373581E-2</v>
      </c>
      <c r="AI9" s="13">
        <v>6.6658418422245361E-2</v>
      </c>
      <c r="AJ9" s="13">
        <v>6.7506815450006849E-2</v>
      </c>
      <c r="AK9" s="13">
        <v>6.1735471258856991E-2</v>
      </c>
      <c r="AL9" s="13">
        <v>6.1584203710105298E-2</v>
      </c>
      <c r="AM9" s="13">
        <v>6.2368909240461373E-2</v>
      </c>
      <c r="AN9" s="13">
        <v>6.413684164042692E-2</v>
      </c>
      <c r="AO9" s="13">
        <v>5.94881144919907E-2</v>
      </c>
      <c r="AP9" s="13">
        <v>8.4251310836436874E-2</v>
      </c>
      <c r="AQ9" s="13">
        <v>0.1105261192750354</v>
      </c>
      <c r="AR9" s="13">
        <v>0.14617092319008171</v>
      </c>
      <c r="AS9" s="13">
        <v>0.13540160707397389</v>
      </c>
      <c r="AT9" s="13">
        <v>8.0931615041135191E-2</v>
      </c>
      <c r="AU9" s="13">
        <v>6.6624335623978209E-2</v>
      </c>
      <c r="AV9" s="13">
        <v>6.8004518238046985E-2</v>
      </c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s="11" customFormat="1" ht="5.4" customHeight="1" x14ac:dyDescent="0.3">
      <c r="A10" s="10"/>
      <c r="B10" s="5"/>
      <c r="D10" s="12"/>
      <c r="E10" s="12"/>
      <c r="F10" s="12"/>
      <c r="G10" s="12"/>
      <c r="H10" s="12"/>
      <c r="I10" s="13"/>
      <c r="J10" s="13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s="11" customFormat="1" ht="15" customHeight="1" x14ac:dyDescent="0.3">
      <c r="A11" s="10" t="s">
        <v>16</v>
      </c>
      <c r="B11" s="5" t="s">
        <v>17</v>
      </c>
      <c r="D11" s="12"/>
      <c r="E11" s="12"/>
      <c r="F11" s="12"/>
      <c r="G11" s="12"/>
      <c r="H11" s="12"/>
      <c r="I11" s="13"/>
      <c r="J11" s="13"/>
      <c r="K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4"/>
      <c r="CH11" s="15"/>
      <c r="CI11" s="15"/>
      <c r="CJ11" s="13"/>
      <c r="CK11" s="13"/>
      <c r="CL11" s="13"/>
      <c r="CM11" s="13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s="11" customFormat="1" ht="4.95" customHeight="1" x14ac:dyDescent="0.3">
      <c r="A12" s="10"/>
      <c r="B12" s="5"/>
      <c r="D12" s="12"/>
      <c r="E12" s="12"/>
      <c r="F12" s="12"/>
      <c r="G12" s="12"/>
      <c r="H12" s="12"/>
      <c r="I12" s="13"/>
      <c r="J12" s="13"/>
      <c r="K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4"/>
      <c r="CH12" s="15"/>
      <c r="CI12" s="15"/>
      <c r="CJ12" s="13"/>
      <c r="CK12" s="13"/>
      <c r="CL12" s="13"/>
      <c r="CM12" s="13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1" s="11" customFormat="1" ht="15" customHeight="1" x14ac:dyDescent="0.3">
      <c r="A13" s="10" t="s">
        <v>18</v>
      </c>
      <c r="B13" s="5" t="s">
        <v>19</v>
      </c>
      <c r="D13" s="12"/>
      <c r="E13" s="12"/>
      <c r="F13" s="12"/>
      <c r="G13" s="12"/>
      <c r="H13" s="12"/>
      <c r="I13" s="13"/>
      <c r="J13" s="13"/>
      <c r="K13" s="13">
        <v>6.5000000000000002E-2</v>
      </c>
      <c r="M13" s="13">
        <v>6.5000000000000002E-2</v>
      </c>
      <c r="N13" s="13">
        <v>6.5000000000000002E-2</v>
      </c>
      <c r="O13" s="13">
        <v>6.5000000000000002E-2</v>
      </c>
      <c r="P13" s="13">
        <v>6.5000000000000002E-2</v>
      </c>
      <c r="Q13" s="13">
        <v>6.5000000000000002E-2</v>
      </c>
      <c r="R13" s="13">
        <v>6.5000000000000002E-2</v>
      </c>
      <c r="S13" s="13">
        <v>6.5000000000000002E-2</v>
      </c>
      <c r="T13" s="13">
        <v>6.5000000000000002E-2</v>
      </c>
      <c r="U13" s="13">
        <v>6.5000000000000002E-2</v>
      </c>
      <c r="V13" s="13">
        <v>6.5000000000000002E-2</v>
      </c>
      <c r="W13" s="13">
        <v>6.5000000000000002E-2</v>
      </c>
      <c r="X13" s="13">
        <v>6.5000000000000002E-2</v>
      </c>
      <c r="Y13" s="13">
        <v>6.5000000000000002E-2</v>
      </c>
      <c r="Z13" s="13">
        <v>6.5000000000000002E-2</v>
      </c>
      <c r="AA13" s="13">
        <v>6.5000000000000002E-2</v>
      </c>
      <c r="AB13" s="13">
        <v>6.5000000000000002E-2</v>
      </c>
      <c r="AC13" s="13">
        <v>6.5000000000000002E-2</v>
      </c>
      <c r="AD13" s="13">
        <v>6.5000000000000002E-2</v>
      </c>
      <c r="AE13" s="13">
        <v>6.5000000000000002E-2</v>
      </c>
      <c r="AF13" s="13">
        <v>6.5000000000000002E-2</v>
      </c>
      <c r="AG13" s="13">
        <v>6.5000000000000002E-2</v>
      </c>
      <c r="AH13" s="13">
        <v>6.5000000000000002E-2</v>
      </c>
      <c r="AI13" s="13">
        <v>6.5000000000000002E-2</v>
      </c>
      <c r="AJ13" s="13">
        <v>6.5000000000000002E-2</v>
      </c>
      <c r="AK13" s="13">
        <v>6.5000000000000002E-2</v>
      </c>
      <c r="AL13" s="13">
        <v>6.5000000000000002E-2</v>
      </c>
      <c r="AM13" s="13">
        <v>6.5000000000000002E-2</v>
      </c>
      <c r="AN13" s="13">
        <v>6.5000000000000002E-2</v>
      </c>
      <c r="AO13" s="13">
        <v>6.5000000000000002E-2</v>
      </c>
      <c r="AP13" s="13">
        <v>6.5000000000000002E-2</v>
      </c>
      <c r="AQ13" s="13">
        <v>6.5000000000000002E-2</v>
      </c>
      <c r="AR13" s="13">
        <v>6.5000000000000002E-2</v>
      </c>
      <c r="AS13" s="13">
        <v>6.5000000000000002E-2</v>
      </c>
      <c r="AT13" s="13">
        <v>6.5000000000000002E-2</v>
      </c>
      <c r="AU13" s="13">
        <v>6.5000000000000002E-2</v>
      </c>
      <c r="AV13" s="13">
        <v>6.5000000000000002E-2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4"/>
      <c r="CH13" s="15"/>
      <c r="CI13" s="15"/>
      <c r="CJ13" s="13"/>
      <c r="CK13" s="13"/>
      <c r="CL13" s="13"/>
      <c r="CM13" s="13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s="11" customFormat="1" ht="5.4" customHeight="1" x14ac:dyDescent="0.3">
      <c r="A14" s="10"/>
      <c r="B14" s="5"/>
      <c r="D14" s="12"/>
      <c r="E14" s="12"/>
      <c r="F14" s="12"/>
      <c r="G14" s="12"/>
      <c r="H14" s="12"/>
      <c r="I14" s="13"/>
      <c r="J14" s="13"/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4"/>
      <c r="CH14" s="15"/>
      <c r="CI14" s="15"/>
      <c r="CJ14" s="13"/>
      <c r="CK14" s="13"/>
      <c r="CL14" s="13"/>
      <c r="CM14" s="13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s="11" customFormat="1" ht="18" customHeight="1" x14ac:dyDescent="0.3">
      <c r="A15" s="10" t="s">
        <v>20</v>
      </c>
      <c r="B15" s="5" t="s">
        <v>21</v>
      </c>
      <c r="C15" s="16"/>
      <c r="D15" s="17"/>
      <c r="E15" s="17"/>
      <c r="F15" s="17"/>
      <c r="G15" s="17"/>
      <c r="H15" s="17"/>
      <c r="I15" s="14">
        <f>[1]Prices!H16</f>
        <v>6.5000000000000002E-2</v>
      </c>
      <c r="J15" s="14"/>
      <c r="K15" s="14">
        <f>[1]Prices!I16</f>
        <v>6.5000000000000002E-2</v>
      </c>
      <c r="M15" s="14">
        <v>6.5000000000000002E-2</v>
      </c>
      <c r="N15" s="14">
        <v>6.5000000000000002E-2</v>
      </c>
      <c r="O15" s="14">
        <v>6.5000000000000002E-2</v>
      </c>
      <c r="P15" s="14">
        <v>6.5000000000000002E-2</v>
      </c>
      <c r="Q15" s="14">
        <v>4.9193012822277893E-2</v>
      </c>
      <c r="R15" s="14">
        <v>6.5000000000000002E-2</v>
      </c>
      <c r="S15" s="14">
        <v>6.5000000000000002E-2</v>
      </c>
      <c r="T15" s="14">
        <v>6.5000000000000002E-2</v>
      </c>
      <c r="U15" s="14">
        <v>6.5000000000000002E-2</v>
      </c>
      <c r="V15" s="14">
        <v>6.5000000000000002E-2</v>
      </c>
      <c r="W15" s="14">
        <v>5.6232989518077113E-2</v>
      </c>
      <c r="X15" s="14">
        <v>5.757349371994501E-2</v>
      </c>
      <c r="Y15" s="14">
        <v>5.1348543890545571E-2</v>
      </c>
      <c r="Z15" s="14">
        <v>5.1193098675873634E-2</v>
      </c>
      <c r="AA15" s="14">
        <v>5.1982242612613513E-2</v>
      </c>
      <c r="AB15" s="14">
        <v>5.3717397061904426E-2</v>
      </c>
      <c r="AC15" s="14">
        <v>4.9180976001195371E-2</v>
      </c>
      <c r="AD15" s="14">
        <v>6.5000000000000002E-2</v>
      </c>
      <c r="AE15" s="14">
        <v>6.5000000000000002E-2</v>
      </c>
      <c r="AF15" s="14">
        <v>6.5000000000000002E-2</v>
      </c>
      <c r="AG15" s="14">
        <v>6.5000000000000002E-2</v>
      </c>
      <c r="AH15" s="14">
        <v>6.5000000000000002E-2</v>
      </c>
      <c r="AI15" s="14">
        <v>5.6658418422245359E-2</v>
      </c>
      <c r="AJ15" s="14">
        <v>5.7506815450006854E-2</v>
      </c>
      <c r="AK15" s="14">
        <v>5.173547125885699E-2</v>
      </c>
      <c r="AL15" s="14">
        <v>5.1584203710105296E-2</v>
      </c>
      <c r="AM15" s="14">
        <v>5.2368909240461371E-2</v>
      </c>
      <c r="AN15" s="14">
        <v>5.4136841640426925E-2</v>
      </c>
      <c r="AO15" s="14">
        <v>4.9488114491990698E-2</v>
      </c>
      <c r="AP15" s="14">
        <v>6.5000000000000002E-2</v>
      </c>
      <c r="AQ15" s="14">
        <v>6.5000000000000002E-2</v>
      </c>
      <c r="AR15" s="14">
        <v>6.5000000000000002E-2</v>
      </c>
      <c r="AS15" s="14">
        <v>6.5000000000000002E-2</v>
      </c>
      <c r="AT15" s="14">
        <v>6.5000000000000002E-2</v>
      </c>
      <c r="AU15" s="14">
        <v>5.6624335623978214E-2</v>
      </c>
      <c r="AV15" s="14">
        <v>5.800451823804699E-2</v>
      </c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67"/>
      <c r="CI15" s="67"/>
      <c r="CJ15" s="67"/>
      <c r="CK15" s="67"/>
      <c r="CL15" s="67"/>
      <c r="CM15" s="67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1" s="11" customFormat="1" ht="15" customHeight="1" x14ac:dyDescent="0.3">
      <c r="A16" s="10"/>
      <c r="B16" s="5"/>
      <c r="C16" s="16"/>
      <c r="D16" s="17"/>
      <c r="E16" s="17"/>
      <c r="F16" s="17"/>
      <c r="G16" s="17"/>
      <c r="H16" s="17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3"/>
      <c r="CI16" s="13"/>
      <c r="CJ16" s="13"/>
      <c r="CK16" s="13"/>
      <c r="CL16" s="13"/>
      <c r="CM16" s="13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92" ht="7.95" customHeight="1" x14ac:dyDescent="0.25">
      <c r="A17" s="10"/>
      <c r="B17" s="18"/>
      <c r="D17" s="19"/>
      <c r="E17" s="19"/>
      <c r="F17" s="20"/>
      <c r="G17" s="20"/>
      <c r="H17" s="20"/>
      <c r="I17" s="21"/>
      <c r="J17" s="21"/>
      <c r="K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CB17" s="21"/>
      <c r="CC17" s="21"/>
      <c r="CD17" s="21"/>
      <c r="CE17" s="21"/>
      <c r="CF17" s="21"/>
      <c r="CH17" s="68"/>
      <c r="CI17" s="68"/>
      <c r="CJ17" s="69"/>
      <c r="CK17" s="69"/>
      <c r="CL17" s="69"/>
      <c r="CM17" s="69"/>
    </row>
    <row r="18" spans="1:92" ht="15" customHeight="1" x14ac:dyDescent="0.25">
      <c r="A18" s="10" t="s">
        <v>22</v>
      </c>
      <c r="B18" s="18" t="s">
        <v>23</v>
      </c>
      <c r="D18" s="22"/>
      <c r="E18" s="22"/>
      <c r="F18" s="22"/>
      <c r="G18" s="22"/>
      <c r="H18" s="22"/>
      <c r="I18" s="23">
        <f>[1]Undercollections!S12/1000000</f>
        <v>33.036976922168833</v>
      </c>
      <c r="J18" s="23"/>
      <c r="K18" s="23">
        <f>[1]Undercollections!V12/1000000</f>
        <v>37.433490310053237</v>
      </c>
      <c r="M18" s="23">
        <v>39.925644418399095</v>
      </c>
      <c r="N18" s="23">
        <v>35.646592544415654</v>
      </c>
      <c r="O18" s="23">
        <v>34.034946107138275</v>
      </c>
      <c r="P18" s="23">
        <v>32.022595125576125</v>
      </c>
      <c r="Q18" s="23">
        <v>22.997659099107491</v>
      </c>
      <c r="R18" s="23">
        <v>31.777365746089082</v>
      </c>
      <c r="S18" s="23">
        <v>35.971732587581371</v>
      </c>
      <c r="T18" s="23">
        <v>38.541173544271125</v>
      </c>
      <c r="U18" s="23">
        <v>42.44340024323769</v>
      </c>
      <c r="V18" s="23">
        <v>35.198071693847339</v>
      </c>
      <c r="W18" s="23">
        <v>28.778364076640806</v>
      </c>
      <c r="X18" s="23">
        <v>33.120584448086682</v>
      </c>
      <c r="Y18" s="23">
        <v>31.670376519902891</v>
      </c>
      <c r="Z18" s="23">
        <v>28.199293715923648</v>
      </c>
      <c r="AA18" s="23">
        <v>27.366315774189111</v>
      </c>
      <c r="AB18" s="23">
        <v>26.846016141885592</v>
      </c>
      <c r="AC18" s="23">
        <v>23.350213551254388</v>
      </c>
      <c r="AD18" s="23">
        <v>32.311366057514178</v>
      </c>
      <c r="AE18" s="23">
        <v>36.846263168303224</v>
      </c>
      <c r="AF18" s="23">
        <v>39.601636437725574</v>
      </c>
      <c r="AG18" s="23">
        <v>43.698126736781724</v>
      </c>
      <c r="AH18" s="23">
        <v>36.100825088351208</v>
      </c>
      <c r="AI18" s="23">
        <v>29.717410642420049</v>
      </c>
      <c r="AJ18" s="23">
        <v>33.960501404525303</v>
      </c>
      <c r="AK18" s="23">
        <v>32.571769424907373</v>
      </c>
      <c r="AL18" s="23">
        <v>29.063304137152354</v>
      </c>
      <c r="AM18" s="23">
        <v>28.234872186156945</v>
      </c>
      <c r="AN18" s="23">
        <v>27.587045225670085</v>
      </c>
      <c r="AO18" s="23">
        <v>23.991099540760885</v>
      </c>
      <c r="AP18" s="23">
        <v>33.034427678565628</v>
      </c>
      <c r="AQ18" s="23">
        <v>37.606614548083684</v>
      </c>
      <c r="AR18" s="23">
        <v>40.551972341977987</v>
      </c>
      <c r="AS18" s="23">
        <v>44.772872148023886</v>
      </c>
      <c r="AT18" s="23">
        <v>36.820199910679577</v>
      </c>
      <c r="AU18" s="23">
        <v>30.225875381878094</v>
      </c>
      <c r="AV18" s="23">
        <v>34.840954696468089</v>
      </c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4"/>
      <c r="CC18" s="24"/>
      <c r="CD18" s="24"/>
      <c r="CE18" s="24"/>
      <c r="CF18" s="24"/>
      <c r="CH18" s="25"/>
      <c r="CJ18" s="25"/>
      <c r="CL18" s="25"/>
      <c r="CN18" s="26"/>
    </row>
    <row r="19" spans="1:92" ht="15" customHeight="1" x14ac:dyDescent="0.25">
      <c r="A19" s="10" t="s">
        <v>24</v>
      </c>
      <c r="B19" s="18" t="s">
        <v>25</v>
      </c>
      <c r="D19" s="27"/>
      <c r="E19" s="27"/>
      <c r="F19" s="27"/>
      <c r="G19" s="27"/>
      <c r="H19" s="27"/>
      <c r="I19" s="28">
        <f>[1]Undercollections!S19/1000000</f>
        <v>64.955779240818103</v>
      </c>
      <c r="J19" s="28"/>
      <c r="K19" s="28">
        <f>[1]Undercollections!V19/1000000</f>
        <v>104.81377286814906</v>
      </c>
      <c r="M19" s="28">
        <v>38.168277136678441</v>
      </c>
      <c r="N19" s="28">
        <v>34.275131825315299</v>
      </c>
      <c r="O19" s="28">
        <v>31.08197605442442</v>
      </c>
      <c r="P19" s="28">
        <v>27.343009492156757</v>
      </c>
      <c r="Q19" s="28">
        <v>22.997659099107491</v>
      </c>
      <c r="R19" s="28">
        <v>35.871568379397182</v>
      </c>
      <c r="S19" s="28">
        <v>54.770705305930008</v>
      </c>
      <c r="T19" s="28">
        <v>79.230047017120611</v>
      </c>
      <c r="U19" s="28">
        <v>80.504062458659533</v>
      </c>
      <c r="V19" s="28">
        <v>37.989574006944373</v>
      </c>
      <c r="W19" s="28">
        <v>28.778364076640806</v>
      </c>
      <c r="X19" s="28">
        <v>33.120584448086682</v>
      </c>
      <c r="Y19" s="28">
        <v>31.670376519902891</v>
      </c>
      <c r="Z19" s="28">
        <v>28.199293715923648</v>
      </c>
      <c r="AA19" s="28">
        <v>27.366315774189111</v>
      </c>
      <c r="AB19" s="28">
        <v>26.846016141885592</v>
      </c>
      <c r="AC19" s="28">
        <v>23.350213551254388</v>
      </c>
      <c r="AD19" s="28">
        <v>38.350096691251473</v>
      </c>
      <c r="AE19" s="28">
        <v>58.14778919964585</v>
      </c>
      <c r="AF19" s="28">
        <v>81.731300269531275</v>
      </c>
      <c r="AG19" s="28">
        <v>83.131039326628056</v>
      </c>
      <c r="AH19" s="28">
        <v>41.337181542618588</v>
      </c>
      <c r="AI19" s="28">
        <v>29.717410642420049</v>
      </c>
      <c r="AJ19" s="28">
        <v>33.960501404525303</v>
      </c>
      <c r="AK19" s="28">
        <v>32.571769424907373</v>
      </c>
      <c r="AL19" s="28">
        <v>29.063304137152354</v>
      </c>
      <c r="AM19" s="28">
        <v>28.234872186156945</v>
      </c>
      <c r="AN19" s="28">
        <v>27.587045225670085</v>
      </c>
      <c r="AO19" s="28">
        <v>23.991099540760885</v>
      </c>
      <c r="AP19" s="28">
        <v>37.736147044076468</v>
      </c>
      <c r="AQ19" s="28">
        <v>58.160723378322182</v>
      </c>
      <c r="AR19" s="28">
        <v>84.953838630550791</v>
      </c>
      <c r="AS19" s="28">
        <v>86.37830954891939</v>
      </c>
      <c r="AT19" s="28">
        <v>40.180249935414835</v>
      </c>
      <c r="AU19" s="28">
        <v>30.225875381878094</v>
      </c>
      <c r="AV19" s="28">
        <v>34.840954696468089</v>
      </c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4"/>
      <c r="CC19" s="24"/>
      <c r="CD19" s="24"/>
      <c r="CE19" s="24"/>
      <c r="CF19" s="24"/>
      <c r="CH19" s="25"/>
      <c r="CJ19" s="25"/>
      <c r="CL19" s="25"/>
    </row>
    <row r="20" spans="1:92" ht="6" customHeight="1" x14ac:dyDescent="0.25">
      <c r="A20" s="10"/>
      <c r="B20" s="18"/>
      <c r="D20" s="27"/>
      <c r="E20" s="27"/>
      <c r="F20" s="27"/>
      <c r="G20" s="27"/>
      <c r="H20" s="27"/>
      <c r="I20" s="28"/>
      <c r="J20" s="28"/>
      <c r="K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4"/>
      <c r="CC20" s="24"/>
      <c r="CD20" s="24"/>
      <c r="CE20" s="24"/>
      <c r="CF20" s="24"/>
      <c r="CH20" s="29"/>
      <c r="CI20" s="30"/>
      <c r="CJ20" s="29"/>
      <c r="CK20" s="30"/>
      <c r="CL20" s="29"/>
      <c r="CM20" s="30"/>
      <c r="CN20" s="31"/>
    </row>
    <row r="21" spans="1:92" ht="15" customHeight="1" x14ac:dyDescent="0.25">
      <c r="A21" s="10" t="s">
        <v>26</v>
      </c>
      <c r="B21" s="18" t="s">
        <v>27</v>
      </c>
      <c r="D21" s="27"/>
      <c r="E21" s="27"/>
      <c r="F21" s="27"/>
      <c r="G21" s="27"/>
      <c r="H21" s="27"/>
      <c r="I21" s="28">
        <f>[1]Undercollections!S13/1000000</f>
        <v>11.272972866589914</v>
      </c>
      <c r="J21" s="28"/>
      <c r="K21" s="28">
        <f>[1]Undercollections!V13/1000000</f>
        <v>10.926598910452292</v>
      </c>
      <c r="M21" s="28">
        <v>10.96225732349202</v>
      </c>
      <c r="N21" s="28">
        <v>10.893214934102476</v>
      </c>
      <c r="O21" s="28">
        <v>10.926878806661483</v>
      </c>
      <c r="P21" s="28">
        <v>10.751014822029365</v>
      </c>
      <c r="Q21" s="28">
        <v>9.1475898698097815</v>
      </c>
      <c r="R21" s="28">
        <v>11.827229014512861</v>
      </c>
      <c r="S21" s="28">
        <v>13.151183793295989</v>
      </c>
      <c r="T21" s="28">
        <v>13.051797001202507</v>
      </c>
      <c r="U21" s="28">
        <v>13.876733999891361</v>
      </c>
      <c r="V21" s="28">
        <v>12.343063383432339</v>
      </c>
      <c r="W21" s="28">
        <v>11.009505984174689</v>
      </c>
      <c r="X21" s="28">
        <v>10.822848643080343</v>
      </c>
      <c r="Y21" s="28">
        <v>9.7524317925762904</v>
      </c>
      <c r="Z21" s="28">
        <v>9.6677552241157709</v>
      </c>
      <c r="AA21" s="28">
        <v>9.8319483903191429</v>
      </c>
      <c r="AB21" s="28">
        <v>9.9817932651220129</v>
      </c>
      <c r="AC21" s="28">
        <v>9.3980636037598551</v>
      </c>
      <c r="AD21" s="28">
        <v>12.1687734701416</v>
      </c>
      <c r="AE21" s="28">
        <v>13.529578355617287</v>
      </c>
      <c r="AF21" s="28">
        <v>13.445748227843296</v>
      </c>
      <c r="AG21" s="28">
        <v>14.309626962448352</v>
      </c>
      <c r="AH21" s="28">
        <v>12.690679292697444</v>
      </c>
      <c r="AI21" s="28">
        <v>11.40983852122879</v>
      </c>
      <c r="AJ21" s="28">
        <v>11.137712762150299</v>
      </c>
      <c r="AK21" s="28">
        <v>10.080896232240537</v>
      </c>
      <c r="AL21" s="28">
        <v>10.003881738949117</v>
      </c>
      <c r="AM21" s="28">
        <v>10.177973894691879</v>
      </c>
      <c r="AN21" s="28">
        <v>10.342444594761877</v>
      </c>
      <c r="AO21" s="28">
        <v>9.7288999375750738</v>
      </c>
      <c r="AP21" s="28">
        <v>12.529650867687071</v>
      </c>
      <c r="AQ21" s="28">
        <v>13.93229914813061</v>
      </c>
      <c r="AR21" s="28">
        <v>13.848892980441089</v>
      </c>
      <c r="AS21" s="28">
        <v>14.735768352812585</v>
      </c>
      <c r="AT21" s="28">
        <v>13.053938847788412</v>
      </c>
      <c r="AU21" s="28">
        <v>11.727954055913811</v>
      </c>
      <c r="AV21" s="28">
        <v>11.542627731063298</v>
      </c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4"/>
      <c r="CC21" s="24"/>
      <c r="CD21" s="24"/>
      <c r="CE21" s="24"/>
      <c r="CF21" s="24"/>
      <c r="CH21" s="25"/>
      <c r="CJ21" s="25"/>
      <c r="CL21" s="25"/>
    </row>
    <row r="22" spans="1:92" ht="15" customHeight="1" x14ac:dyDescent="0.25">
      <c r="A22" s="10" t="s">
        <v>28</v>
      </c>
      <c r="B22" s="18" t="s">
        <v>29</v>
      </c>
      <c r="D22" s="27"/>
      <c r="E22" s="27"/>
      <c r="F22" s="27"/>
      <c r="G22" s="27"/>
      <c r="H22" s="27"/>
      <c r="I22" s="28">
        <f>[1]Undercollections!S20/1000000</f>
        <v>22.702033049794149</v>
      </c>
      <c r="J22" s="28"/>
      <c r="K22" s="28">
        <f>[1]Undercollections!V20/1000000</f>
        <v>30.796198775305534</v>
      </c>
      <c r="M22" s="28">
        <v>11.32299313636231</v>
      </c>
      <c r="N22" s="28">
        <v>11.312050912893547</v>
      </c>
      <c r="O22" s="28">
        <v>10.819360436345052</v>
      </c>
      <c r="P22" s="28">
        <v>10.006928600010223</v>
      </c>
      <c r="Q22" s="28">
        <v>9.1475898698097815</v>
      </c>
      <c r="R22" s="28">
        <v>14.260838590289646</v>
      </c>
      <c r="S22" s="28">
        <v>21.035675075913545</v>
      </c>
      <c r="T22" s="28">
        <v>27.834887415601695</v>
      </c>
      <c r="U22" s="28">
        <v>27.387986891983957</v>
      </c>
      <c r="V22" s="28">
        <v>14.271438252677511</v>
      </c>
      <c r="W22" s="28">
        <v>11.009505984174689</v>
      </c>
      <c r="X22" s="28">
        <v>10.822848643080343</v>
      </c>
      <c r="Y22" s="28">
        <v>9.7524317925762904</v>
      </c>
      <c r="Z22" s="28">
        <v>9.6677552241157709</v>
      </c>
      <c r="AA22" s="28">
        <v>9.8319483903191429</v>
      </c>
      <c r="AB22" s="28">
        <v>9.9817932651220129</v>
      </c>
      <c r="AC22" s="28">
        <v>9.3980636037598551</v>
      </c>
      <c r="AD22" s="28">
        <v>15.379077424063469</v>
      </c>
      <c r="AE22" s="28">
        <v>22.392021907617014</v>
      </c>
      <c r="AF22" s="28">
        <v>28.784113448897205</v>
      </c>
      <c r="AG22" s="28">
        <v>28.323284168395983</v>
      </c>
      <c r="AH22" s="28">
        <v>15.507644440182963</v>
      </c>
      <c r="AI22" s="28">
        <v>11.40983852122879</v>
      </c>
      <c r="AJ22" s="28">
        <v>11.137712762150299</v>
      </c>
      <c r="AK22" s="28">
        <v>10.080896232240537</v>
      </c>
      <c r="AL22" s="28">
        <v>10.003881738949117</v>
      </c>
      <c r="AM22" s="28">
        <v>10.177973894691879</v>
      </c>
      <c r="AN22" s="28">
        <v>10.342444594761877</v>
      </c>
      <c r="AO22" s="28">
        <v>9.7288999375750738</v>
      </c>
      <c r="AP22" s="28">
        <v>15.276788547493831</v>
      </c>
      <c r="AQ22" s="28">
        <v>22.618791718170844</v>
      </c>
      <c r="AR22" s="28">
        <v>30.077861649377088</v>
      </c>
      <c r="AS22" s="28">
        <v>29.562582687331783</v>
      </c>
      <c r="AT22" s="28">
        <v>15.249333220935226</v>
      </c>
      <c r="AU22" s="28">
        <v>11.727954055913811</v>
      </c>
      <c r="AV22" s="28">
        <v>11.542627731063298</v>
      </c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4"/>
      <c r="CC22" s="24"/>
      <c r="CD22" s="24"/>
      <c r="CE22" s="24"/>
      <c r="CF22" s="24"/>
      <c r="CH22" s="25"/>
      <c r="CJ22" s="25"/>
      <c r="CL22" s="25"/>
    </row>
    <row r="23" spans="1:92" ht="7.2" customHeight="1" x14ac:dyDescent="0.25">
      <c r="A23" s="10"/>
      <c r="B23" s="18"/>
      <c r="D23" s="27"/>
      <c r="E23" s="27"/>
      <c r="F23" s="27"/>
      <c r="G23" s="27"/>
      <c r="H23" s="27"/>
      <c r="I23" s="28"/>
      <c r="J23" s="28"/>
      <c r="K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4"/>
      <c r="CC23" s="24"/>
      <c r="CD23" s="24"/>
      <c r="CE23" s="24"/>
      <c r="CF23" s="24"/>
      <c r="CH23" s="29"/>
      <c r="CI23" s="30"/>
      <c r="CJ23" s="29"/>
      <c r="CK23" s="30"/>
      <c r="CL23" s="29"/>
      <c r="CM23" s="30"/>
      <c r="CN23" s="31"/>
    </row>
    <row r="24" spans="1:92" ht="15" customHeight="1" x14ac:dyDescent="0.25">
      <c r="A24" s="10" t="s">
        <v>30</v>
      </c>
      <c r="B24" s="18" t="s">
        <v>31</v>
      </c>
      <c r="D24" s="27"/>
      <c r="E24" s="27"/>
      <c r="F24" s="27"/>
      <c r="G24" s="27"/>
      <c r="H24" s="27"/>
      <c r="I24" s="28">
        <f>[1]Undercollections!S14/1000000</f>
        <v>14.51772271039064</v>
      </c>
      <c r="J24" s="28"/>
      <c r="K24" s="28">
        <f>[1]Undercollections!V14/1000000</f>
        <v>14.071650400200799</v>
      </c>
      <c r="M24" s="28">
        <v>13.663817775367786</v>
      </c>
      <c r="N24" s="28">
        <v>13.553879492665914</v>
      </c>
      <c r="O24" s="28">
        <v>13.571811005851288</v>
      </c>
      <c r="P24" s="28">
        <v>13.776916633157745</v>
      </c>
      <c r="Q24" s="28">
        <v>10.621865539655808</v>
      </c>
      <c r="R24" s="28">
        <v>15.10243765592489</v>
      </c>
      <c r="S24" s="28">
        <v>16.075676876674986</v>
      </c>
      <c r="T24" s="28">
        <v>15.925828995884434</v>
      </c>
      <c r="U24" s="28">
        <v>16.902266334788983</v>
      </c>
      <c r="V24" s="28">
        <v>15.602454567636453</v>
      </c>
      <c r="W24" s="28">
        <v>12.757532377551033</v>
      </c>
      <c r="X24" s="28">
        <v>12.542632039392014</v>
      </c>
      <c r="Y24" s="28">
        <v>10.887695736272839</v>
      </c>
      <c r="Z24" s="28">
        <v>10.78056114817152</v>
      </c>
      <c r="AA24" s="28">
        <v>10.968611724351749</v>
      </c>
      <c r="AB24" s="28">
        <v>11.542235468410853</v>
      </c>
      <c r="AC24" s="28">
        <v>10.772847270224839</v>
      </c>
      <c r="AD24" s="28">
        <v>15.353127876219437</v>
      </c>
      <c r="AE24" s="28">
        <v>16.346203356614001</v>
      </c>
      <c r="AF24" s="28">
        <v>16.230248114656455</v>
      </c>
      <c r="AG24" s="28">
        <v>17.257412910682049</v>
      </c>
      <c r="AH24" s="28">
        <v>15.914025876546146</v>
      </c>
      <c r="AI24" s="28">
        <v>13.135700495422029</v>
      </c>
      <c r="AJ24" s="28">
        <v>12.826133513581627</v>
      </c>
      <c r="AK24" s="28">
        <v>11.204582647633327</v>
      </c>
      <c r="AL24" s="28">
        <v>11.065634486935819</v>
      </c>
      <c r="AM24" s="28">
        <v>11.221707211285667</v>
      </c>
      <c r="AN24" s="28">
        <v>11.787268777950326</v>
      </c>
      <c r="AO24" s="28">
        <v>10.950000789720351</v>
      </c>
      <c r="AP24" s="28">
        <v>15.455286444537949</v>
      </c>
      <c r="AQ24" s="28">
        <v>16.362415969211678</v>
      </c>
      <c r="AR24" s="28">
        <v>16.188539184667661</v>
      </c>
      <c r="AS24" s="28">
        <v>17.144459507254854</v>
      </c>
      <c r="AT24" s="28">
        <v>15.746239800074214</v>
      </c>
      <c r="AU24" s="28">
        <v>12.937413117326525</v>
      </c>
      <c r="AV24" s="28">
        <v>12.696918908882056</v>
      </c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4"/>
      <c r="CC24" s="24"/>
      <c r="CD24" s="24"/>
      <c r="CE24" s="24"/>
      <c r="CF24" s="24"/>
      <c r="CH24" s="25"/>
      <c r="CJ24" s="25"/>
      <c r="CL24" s="25"/>
    </row>
    <row r="25" spans="1:92" ht="15" customHeight="1" x14ac:dyDescent="0.25">
      <c r="A25" s="10" t="s">
        <v>32</v>
      </c>
      <c r="B25" s="18" t="s">
        <v>33</v>
      </c>
      <c r="D25" s="27"/>
      <c r="E25" s="27"/>
      <c r="F25" s="27"/>
      <c r="G25" s="27"/>
      <c r="H25" s="27"/>
      <c r="I25" s="28">
        <f>[1]Undercollections!S21/1000000</f>
        <v>28.544076344429595</v>
      </c>
      <c r="J25" s="28"/>
      <c r="K25" s="28">
        <f>[1]Undercollections!V21/1000000</f>
        <v>39.400621120562235</v>
      </c>
      <c r="M25" s="28">
        <v>13.062391132125963</v>
      </c>
      <c r="N25" s="28">
        <v>13.032409921838077</v>
      </c>
      <c r="O25" s="28">
        <v>12.394281553176008</v>
      </c>
      <c r="P25" s="28">
        <v>11.763642540395365</v>
      </c>
      <c r="Q25" s="28">
        <v>10.621865539655808</v>
      </c>
      <c r="R25" s="28">
        <v>17.048238969800916</v>
      </c>
      <c r="S25" s="28">
        <v>24.476890532364525</v>
      </c>
      <c r="T25" s="28">
        <v>32.739121933615969</v>
      </c>
      <c r="U25" s="28">
        <v>32.0591916979023</v>
      </c>
      <c r="V25" s="28">
        <v>16.839860082188036</v>
      </c>
      <c r="W25" s="28">
        <v>12.757532377551033</v>
      </c>
      <c r="X25" s="28">
        <v>12.542632039392014</v>
      </c>
      <c r="Y25" s="28">
        <v>10.887695736272839</v>
      </c>
      <c r="Z25" s="28">
        <v>10.78056114817152</v>
      </c>
      <c r="AA25" s="28">
        <v>10.968611724351749</v>
      </c>
      <c r="AB25" s="28">
        <v>11.542235468410853</v>
      </c>
      <c r="AC25" s="28">
        <v>10.772847270224839</v>
      </c>
      <c r="AD25" s="28">
        <v>18.222502184466958</v>
      </c>
      <c r="AE25" s="28">
        <v>25.796254633837403</v>
      </c>
      <c r="AF25" s="28">
        <v>33.496577450630376</v>
      </c>
      <c r="AG25" s="28">
        <v>32.830392936414128</v>
      </c>
      <c r="AH25" s="28">
        <v>18.222325254970034</v>
      </c>
      <c r="AI25" s="28">
        <v>13.135700495422029</v>
      </c>
      <c r="AJ25" s="28">
        <v>12.826133513581627</v>
      </c>
      <c r="AK25" s="28">
        <v>11.204582647633327</v>
      </c>
      <c r="AL25" s="28">
        <v>11.065634486935819</v>
      </c>
      <c r="AM25" s="28">
        <v>11.221707211285667</v>
      </c>
      <c r="AN25" s="28">
        <v>11.787268777950326</v>
      </c>
      <c r="AO25" s="28">
        <v>10.950000789720351</v>
      </c>
      <c r="AP25" s="28">
        <v>17.655004274762408</v>
      </c>
      <c r="AQ25" s="28">
        <v>25.30538737459565</v>
      </c>
      <c r="AR25" s="28">
        <v>33.913974244230886</v>
      </c>
      <c r="AS25" s="28">
        <v>33.076042686529675</v>
      </c>
      <c r="AT25" s="28">
        <v>17.183172612988702</v>
      </c>
      <c r="AU25" s="28">
        <v>12.937413117326525</v>
      </c>
      <c r="AV25" s="28">
        <v>12.696918908882056</v>
      </c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4"/>
      <c r="CC25" s="24"/>
      <c r="CD25" s="24"/>
      <c r="CE25" s="24"/>
      <c r="CF25" s="24"/>
      <c r="CH25" s="25"/>
      <c r="CJ25" s="25"/>
      <c r="CL25" s="25"/>
    </row>
    <row r="26" spans="1:92" ht="7.95" customHeight="1" x14ac:dyDescent="0.25">
      <c r="A26" s="10"/>
      <c r="B26" s="18"/>
      <c r="D26" s="19"/>
      <c r="E26" s="19"/>
      <c r="F26" s="19"/>
      <c r="G26" s="19"/>
      <c r="H26" s="19"/>
      <c r="CH26" s="29"/>
      <c r="CI26" s="30"/>
      <c r="CJ26" s="29"/>
      <c r="CK26" s="30"/>
      <c r="CL26" s="29"/>
      <c r="CM26" s="30"/>
      <c r="CN26" s="31"/>
    </row>
    <row r="27" spans="1:92" s="32" customFormat="1" ht="15" customHeight="1" x14ac:dyDescent="0.25">
      <c r="A27" s="10" t="s">
        <v>34</v>
      </c>
      <c r="B27" s="18" t="s">
        <v>35</v>
      </c>
      <c r="D27" s="33"/>
      <c r="E27" s="33"/>
      <c r="F27" s="33"/>
      <c r="G27" s="33"/>
      <c r="H27" s="33"/>
      <c r="I27" s="34">
        <f>(I18-I19)+(I21-I22)+(I24-I25)-237</f>
        <v>-294.37421613589248</v>
      </c>
      <c r="J27" s="34"/>
      <c r="K27" s="34">
        <f>(K18-K19)+(K21-K22)+(K24-K25)</f>
        <v>-112.5788531433105</v>
      </c>
      <c r="M27" s="34">
        <v>1.9980581120921865</v>
      </c>
      <c r="N27" s="34">
        <v>-22.525905688862878</v>
      </c>
      <c r="O27" s="34">
        <v>4.238017875705566</v>
      </c>
      <c r="P27" s="34">
        <v>7.4369459482008899</v>
      </c>
      <c r="Q27" s="34">
        <v>0</v>
      </c>
      <c r="R27" s="34">
        <v>-8.4736135229609122</v>
      </c>
      <c r="S27" s="34">
        <v>-35.084677656655728</v>
      </c>
      <c r="T27" s="34">
        <v>-72.285256824980209</v>
      </c>
      <c r="U27" s="34">
        <v>-66.728840470627759</v>
      </c>
      <c r="V27" s="34">
        <v>-5.9572826968937882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-12.118408895906684</v>
      </c>
      <c r="AE27" s="34">
        <v>-39.614020860565752</v>
      </c>
      <c r="AF27" s="34">
        <v>-74.734358388833527</v>
      </c>
      <c r="AG27" s="34">
        <v>-69.019549821526041</v>
      </c>
      <c r="AH27" s="34">
        <v>-10.361620980176786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  <c r="AN27" s="34">
        <v>0</v>
      </c>
      <c r="AO27" s="34">
        <v>0</v>
      </c>
      <c r="AP27" s="34">
        <v>-9.6485748755420602</v>
      </c>
      <c r="AQ27" s="34">
        <v>-38.183572805662706</v>
      </c>
      <c r="AR27" s="34">
        <v>-78.356270017072035</v>
      </c>
      <c r="AS27" s="34">
        <v>-72.363834914689519</v>
      </c>
      <c r="AT27" s="34">
        <v>-6.99237721079656</v>
      </c>
      <c r="AU27" s="34">
        <v>0</v>
      </c>
      <c r="AV27" s="34">
        <v>0</v>
      </c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I27" s="35"/>
      <c r="CK27" s="35"/>
      <c r="CM27" s="35"/>
      <c r="CN27" s="35"/>
    </row>
    <row r="28" spans="1:92" ht="15" hidden="1" customHeight="1" x14ac:dyDescent="0.25">
      <c r="A28" s="10"/>
      <c r="B28" s="18" t="s">
        <v>36</v>
      </c>
      <c r="C28" s="23">
        <f>0.6*-83</f>
        <v>-49.8</v>
      </c>
      <c r="D28" s="19"/>
      <c r="E28" s="19"/>
      <c r="F28" s="22"/>
      <c r="G28" s="22"/>
      <c r="H28" s="19"/>
      <c r="I28" s="23"/>
      <c r="J28" s="23"/>
      <c r="K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92" ht="15" hidden="1" customHeight="1" x14ac:dyDescent="0.25">
      <c r="A29" s="10"/>
      <c r="B29" s="18" t="s">
        <v>37</v>
      </c>
      <c r="C29" s="23">
        <f>-[1]Undercollections!EB10/1000000</f>
        <v>0</v>
      </c>
      <c r="D29" s="19"/>
      <c r="E29" s="19"/>
      <c r="F29" s="22"/>
      <c r="G29" s="22"/>
      <c r="H29" s="19"/>
      <c r="I29" s="23"/>
      <c r="J29" s="23"/>
      <c r="K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92" ht="10.199999999999999" customHeight="1" x14ac:dyDescent="0.25">
      <c r="A30" s="10"/>
      <c r="B30" s="18"/>
      <c r="C30" s="23"/>
      <c r="D30" s="19"/>
      <c r="E30" s="19"/>
      <c r="F30" s="22"/>
      <c r="G30" s="22"/>
      <c r="H30" s="19"/>
      <c r="I30" s="23"/>
      <c r="J30" s="23"/>
      <c r="K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92" s="32" customFormat="1" ht="15" customHeight="1" x14ac:dyDescent="0.25">
      <c r="A31" s="10" t="s">
        <v>38</v>
      </c>
      <c r="B31" s="18" t="s">
        <v>39</v>
      </c>
      <c r="D31" s="33"/>
      <c r="E31" s="33"/>
      <c r="F31" s="33"/>
      <c r="G31" s="33"/>
      <c r="H31" s="33"/>
      <c r="I31" s="34" t="e">
        <f>H39+I27</f>
        <v>#REF!</v>
      </c>
      <c r="J31" s="34"/>
      <c r="K31" s="34">
        <f>J39+K27</f>
        <v>-380.20285314331051</v>
      </c>
      <c r="M31" s="34">
        <v>-305.52194188790787</v>
      </c>
      <c r="N31" s="34">
        <v>-323.33086496030501</v>
      </c>
      <c r="O31" s="34">
        <v>-314.83494854653395</v>
      </c>
      <c r="P31" s="34">
        <v>-303.32570407613701</v>
      </c>
      <c r="Q31" s="34">
        <v>-299.40780826261306</v>
      </c>
      <c r="R31" s="34">
        <v>-304.04336910051722</v>
      </c>
      <c r="S31" s="34">
        <v>-334.96849214840569</v>
      </c>
      <c r="T31" s="34">
        <v>-402.53556794941272</v>
      </c>
      <c r="U31" s="34">
        <v>-464.57270036294801</v>
      </c>
      <c r="V31" s="34">
        <v>-465.62032360182224</v>
      </c>
      <c r="W31" s="34">
        <v>-461.89596842937044</v>
      </c>
      <c r="X31" s="34">
        <v>-458.50725690423553</v>
      </c>
      <c r="Y31" s="34">
        <v>-454.77633600581436</v>
      </c>
      <c r="Z31" s="34">
        <v>-450.78010912716519</v>
      </c>
      <c r="AA31" s="34">
        <v>-447.21430904795722</v>
      </c>
      <c r="AB31" s="34">
        <v>-443.78499705528947</v>
      </c>
      <c r="AC31" s="34">
        <v>-440.51201725060054</v>
      </c>
      <c r="AD31" s="34">
        <v>-449.45822326613126</v>
      </c>
      <c r="AE31" s="34">
        <v>-485.57766318728972</v>
      </c>
      <c r="AF31" s="34">
        <v>-556.24412014134771</v>
      </c>
      <c r="AG31" s="34">
        <v>-621.22121908283464</v>
      </c>
      <c r="AH31" s="34">
        <v>-627.31052776146328</v>
      </c>
      <c r="AI31" s="34">
        <v>-624.29402168796287</v>
      </c>
      <c r="AJ31" s="34">
        <v>-621.63634651698817</v>
      </c>
      <c r="AK31" s="34">
        <v>-618.622679980969</v>
      </c>
      <c r="AL31" s="34">
        <v>-615.3717402738572</v>
      </c>
      <c r="AM31" s="34">
        <v>-612.55903073656737</v>
      </c>
      <c r="AN31" s="34">
        <v>-609.8886694481339</v>
      </c>
      <c r="AO31" s="34">
        <v>-607.39986521368201</v>
      </c>
      <c r="AP31" s="34">
        <v>-614.66535029211491</v>
      </c>
      <c r="AQ31" s="34">
        <v>-650.13373110254622</v>
      </c>
      <c r="AR31" s="34">
        <v>-725.19367784070778</v>
      </c>
      <c r="AS31" s="34">
        <v>-794.2820440018578</v>
      </c>
      <c r="AT31" s="34">
        <v>-797.78266071299356</v>
      </c>
      <c r="AU31" s="34">
        <v>-795.59855480630642</v>
      </c>
      <c r="AV31" s="34">
        <v>-793.78687783204225</v>
      </c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</row>
    <row r="32" spans="1:92" ht="15" customHeight="1" x14ac:dyDescent="0.25">
      <c r="A32" s="10" t="s">
        <v>40</v>
      </c>
      <c r="B32" s="18" t="s">
        <v>41</v>
      </c>
      <c r="D32" s="36"/>
      <c r="E32" s="36"/>
      <c r="F32" s="36"/>
      <c r="G32" s="36"/>
      <c r="H32" s="36"/>
      <c r="I32" s="37" t="e">
        <f>(H39+0.5*(I27+#REF!))*$C$58+0.4</f>
        <v>#REF!</v>
      </c>
      <c r="J32" s="37"/>
      <c r="K32" s="37">
        <f>(J39+0.5*(K27+K36+K37))*$C$58</f>
        <v>-1.5653939425770909</v>
      </c>
      <c r="M32" s="37">
        <v>-1.6669359155985501</v>
      </c>
      <c r="N32" s="37">
        <v>-1.674301482239323</v>
      </c>
      <c r="O32" s="37">
        <v>-1.7011973849585511</v>
      </c>
      <c r="P32" s="37">
        <v>-1.648081437301135</v>
      </c>
      <c r="Q32" s="37">
        <v>-1.6070451547729487</v>
      </c>
      <c r="R32" s="37">
        <v>-1.6083308562021572</v>
      </c>
      <c r="S32" s="37">
        <v>-1.7020036636215192</v>
      </c>
      <c r="T32" s="37">
        <v>-1.9665955169785554</v>
      </c>
      <c r="U32" s="37">
        <v>-2.3161416393858785</v>
      </c>
      <c r="V32" s="37">
        <v>-2.4891475423531864</v>
      </c>
      <c r="W32" s="37">
        <v>-2.4860257488753121</v>
      </c>
      <c r="X32" s="37">
        <v>-2.466795493004498</v>
      </c>
      <c r="Y32" s="37">
        <v>-2.4459243271823672</v>
      </c>
      <c r="Z32" s="37">
        <v>-2.4254991556776631</v>
      </c>
      <c r="AA32" s="37">
        <v>-2.4066052315275726</v>
      </c>
      <c r="AB32" s="37">
        <v>-2.3885022202319903</v>
      </c>
      <c r="AC32" s="37">
        <v>-2.371093665296224</v>
      </c>
      <c r="AD32" s="37">
        <v>-2.3858186031706485</v>
      </c>
      <c r="AE32" s="37">
        <v>-2.5051224294681274</v>
      </c>
      <c r="AF32" s="37">
        <v>-2.7920732605816947</v>
      </c>
      <c r="AG32" s="37">
        <v>-3.1578968395083598</v>
      </c>
      <c r="AH32" s="37">
        <v>-3.3526195865572914</v>
      </c>
      <c r="AI32" s="37">
        <v>-3.3652804460137888</v>
      </c>
      <c r="AJ32" s="37">
        <v>-3.3499620495477753</v>
      </c>
      <c r="AK32" s="37">
        <v>-3.3330412348457803</v>
      </c>
      <c r="AL32" s="37">
        <v>-3.3166632086298606</v>
      </c>
      <c r="AM32" s="37">
        <v>-3.301853335217352</v>
      </c>
      <c r="AN32" s="37">
        <v>-3.2879183358827357</v>
      </c>
      <c r="AO32" s="37">
        <v>-3.2747592620389177</v>
      </c>
      <c r="AP32" s="37">
        <v>-3.2870496859079439</v>
      </c>
      <c r="AQ32" s="37">
        <v>-3.4000079699910137</v>
      </c>
      <c r="AR32" s="37">
        <v>-3.6970336629629035</v>
      </c>
      <c r="AS32" s="37">
        <v>-4.0858529822692189</v>
      </c>
      <c r="AT32" s="37">
        <v>-4.2848649279057858</v>
      </c>
      <c r="AU32" s="37">
        <v>-4.2929587833572684</v>
      </c>
      <c r="AV32" s="37">
        <v>-4.2822241696847838</v>
      </c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s="32" customFormat="1" ht="15" customHeight="1" x14ac:dyDescent="0.25">
      <c r="A33" s="10" t="s">
        <v>42</v>
      </c>
      <c r="B33" s="18" t="s">
        <v>43</v>
      </c>
      <c r="D33" s="33"/>
      <c r="E33" s="33"/>
      <c r="F33" s="33"/>
      <c r="G33" s="33"/>
      <c r="H33" s="38">
        <v>-87</v>
      </c>
      <c r="I33" s="34" t="e">
        <f>I31+I32</f>
        <v>#REF!</v>
      </c>
      <c r="J33" s="39">
        <v>-357.334</v>
      </c>
      <c r="K33" s="34">
        <f>K31+K32</f>
        <v>-381.76824708588759</v>
      </c>
      <c r="L33" s="39">
        <v>-405.17200000000003</v>
      </c>
      <c r="M33" s="34">
        <v>-307.18887780350644</v>
      </c>
      <c r="N33" s="34">
        <v>-325.00516644254435</v>
      </c>
      <c r="O33" s="34">
        <v>-316.53614593149251</v>
      </c>
      <c r="P33" s="34">
        <v>-304.97378551343814</v>
      </c>
      <c r="Q33" s="34">
        <v>-301.01485341738601</v>
      </c>
      <c r="R33" s="34">
        <v>-305.65169995671937</v>
      </c>
      <c r="S33" s="34">
        <v>-336.67049581202718</v>
      </c>
      <c r="T33" s="34">
        <v>-404.50216346639127</v>
      </c>
      <c r="U33" s="34">
        <v>-466.88884200233389</v>
      </c>
      <c r="V33" s="34">
        <v>-468.10947114417542</v>
      </c>
      <c r="W33" s="34">
        <v>-464.38199417824575</v>
      </c>
      <c r="X33" s="34">
        <v>-460.97405239724003</v>
      </c>
      <c r="Y33" s="34">
        <v>-457.22226033299671</v>
      </c>
      <c r="Z33" s="34">
        <v>-453.20560828284283</v>
      </c>
      <c r="AA33" s="34">
        <v>-449.62091427948479</v>
      </c>
      <c r="AB33" s="34">
        <v>-446.17349927552146</v>
      </c>
      <c r="AC33" s="34">
        <v>-442.88311091589674</v>
      </c>
      <c r="AD33" s="34">
        <v>-451.84404186930192</v>
      </c>
      <c r="AE33" s="34">
        <v>-488.08278561675786</v>
      </c>
      <c r="AF33" s="34">
        <v>-559.03619340192938</v>
      </c>
      <c r="AG33" s="34">
        <v>-624.37911592234298</v>
      </c>
      <c r="AH33" s="34">
        <v>-630.66314734802052</v>
      </c>
      <c r="AI33" s="34">
        <v>-627.65930213397667</v>
      </c>
      <c r="AJ33" s="34">
        <v>-624.98630856653597</v>
      </c>
      <c r="AK33" s="34">
        <v>-621.95572121581483</v>
      </c>
      <c r="AL33" s="34">
        <v>-618.68840348248705</v>
      </c>
      <c r="AM33" s="34">
        <v>-615.86088407178477</v>
      </c>
      <c r="AN33" s="34">
        <v>-613.17658778401665</v>
      </c>
      <c r="AO33" s="34">
        <v>-610.67462447572098</v>
      </c>
      <c r="AP33" s="34">
        <v>-617.95239997802287</v>
      </c>
      <c r="AQ33" s="34">
        <v>-653.53373907253729</v>
      </c>
      <c r="AR33" s="34">
        <v>-728.89071150367067</v>
      </c>
      <c r="AS33" s="34">
        <v>-798.36789698412701</v>
      </c>
      <c r="AT33" s="34">
        <v>-802.06752564089936</v>
      </c>
      <c r="AU33" s="34">
        <v>-799.89151358966365</v>
      </c>
      <c r="AV33" s="34">
        <v>-798.06910200172706</v>
      </c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</row>
    <row r="34" spans="1:84" ht="5.4" customHeight="1" x14ac:dyDescent="0.3">
      <c r="A34" s="10"/>
      <c r="B34" s="5"/>
      <c r="D34" s="19"/>
      <c r="E34" s="19"/>
      <c r="F34" s="22"/>
      <c r="G34" s="22"/>
      <c r="H34" s="38"/>
      <c r="I34" s="23"/>
      <c r="J34" s="23"/>
      <c r="K34" s="23"/>
      <c r="L34" s="3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</row>
    <row r="35" spans="1:84" ht="15" customHeight="1" x14ac:dyDescent="0.25">
      <c r="A35" s="10" t="s">
        <v>44</v>
      </c>
      <c r="B35" s="18" t="s">
        <v>45</v>
      </c>
      <c r="D35" s="19"/>
      <c r="E35" s="19"/>
      <c r="F35" s="22"/>
      <c r="G35" s="22"/>
      <c r="H35" s="38">
        <v>83</v>
      </c>
      <c r="I35" s="23"/>
      <c r="J35" s="39">
        <v>89.71</v>
      </c>
      <c r="K35" s="23"/>
      <c r="L35" s="39">
        <v>97.652000000000001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</row>
    <row r="36" spans="1:84" ht="7.95" customHeight="1" x14ac:dyDescent="0.25">
      <c r="A36" s="10"/>
      <c r="B36" s="18"/>
      <c r="D36" s="19"/>
      <c r="E36" s="19"/>
      <c r="F36" s="22"/>
      <c r="G36" s="19"/>
      <c r="H36" s="22"/>
      <c r="I36" s="23">
        <f>-0.6*'[2]PURCH PWR'!L$50/1000</f>
        <v>19.484785440277903</v>
      </c>
      <c r="J36" s="39"/>
      <c r="K36" s="23">
        <f>-0.6*'[2]PURCH PWR'!$M$50/1000</f>
        <v>60.991841151651833</v>
      </c>
      <c r="L36" s="3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</row>
    <row r="37" spans="1:84" ht="15" x14ac:dyDescent="0.25">
      <c r="A37" s="10" t="s">
        <v>46</v>
      </c>
      <c r="B37" s="18" t="s">
        <v>47</v>
      </c>
      <c r="D37" s="19"/>
      <c r="E37" s="19"/>
      <c r="F37" s="19"/>
      <c r="G37" s="19"/>
      <c r="H37" s="22"/>
      <c r="I37" s="24">
        <f>[1]Undercollections!S39</f>
        <v>8.3249178847241794</v>
      </c>
      <c r="J37" s="24"/>
      <c r="K37" s="24">
        <f>[1]Undercollections!V39</f>
        <v>8.8434024247328367</v>
      </c>
      <c r="L37" s="39"/>
      <c r="M37" s="24">
        <v>6.3839185320643654</v>
      </c>
      <c r="N37" s="24">
        <v>5.9322000203048564</v>
      </c>
      <c r="O37" s="24">
        <v>5.7734959071546088</v>
      </c>
      <c r="P37" s="34">
        <v>5.565977250825096</v>
      </c>
      <c r="Q37" s="34">
        <v>5.4450978398296908</v>
      </c>
      <c r="R37" s="24">
        <v>5.7678854649693969</v>
      </c>
      <c r="S37" s="24">
        <v>6.4201846875946789</v>
      </c>
      <c r="T37" s="24">
        <v>6.6583035740709713</v>
      </c>
      <c r="U37" s="24">
        <v>7.2258010974054736</v>
      </c>
      <c r="V37" s="24">
        <v>6.2135027148049558</v>
      </c>
      <c r="W37" s="24">
        <v>5.8747372740102168</v>
      </c>
      <c r="X37" s="24">
        <v>6.1977163914256552</v>
      </c>
      <c r="Y37" s="24">
        <v>6.442151205831534</v>
      </c>
      <c r="Z37" s="24">
        <v>5.9912992348856031</v>
      </c>
      <c r="AA37" s="24">
        <v>5.8359172241953026</v>
      </c>
      <c r="AB37" s="24">
        <v>5.6614820249209563</v>
      </c>
      <c r="AC37" s="24">
        <v>5.5432965456721659</v>
      </c>
      <c r="AD37" s="24">
        <v>5.8803995425779396</v>
      </c>
      <c r="AE37" s="24">
        <v>6.5730238642437033</v>
      </c>
      <c r="AF37" s="24">
        <v>6.8345241406208572</v>
      </c>
      <c r="AG37" s="24">
        <v>7.4302091410565261</v>
      </c>
      <c r="AH37" s="24">
        <v>6.3691256600576649</v>
      </c>
      <c r="AI37" s="24">
        <v>6.0229556169884777</v>
      </c>
      <c r="AJ37" s="34">
        <v>6.3636285855670032</v>
      </c>
      <c r="AK37" s="24">
        <v>6.5839809419576616</v>
      </c>
      <c r="AL37" s="24">
        <v>6.1293727459196603</v>
      </c>
      <c r="AM37" s="24">
        <v>5.9722146236508209</v>
      </c>
      <c r="AN37" s="24">
        <v>5.7767225703346003</v>
      </c>
      <c r="AO37" s="24">
        <v>5.6578490591481732</v>
      </c>
      <c r="AP37" s="24">
        <v>6.0022416811393473</v>
      </c>
      <c r="AQ37" s="24">
        <v>6.6963312489015454</v>
      </c>
      <c r="AR37" s="24">
        <v>6.9725024165023584</v>
      </c>
      <c r="AS37" s="24">
        <v>7.5776134819299967</v>
      </c>
      <c r="AT37" s="24">
        <v>6.468970834592886</v>
      </c>
      <c r="AU37" s="24">
        <v>6.1046357576214261</v>
      </c>
      <c r="AV37" s="34">
        <v>6.444831472779839</v>
      </c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24"/>
      <c r="CC37" s="24"/>
      <c r="CD37" s="24"/>
      <c r="CE37" s="24"/>
      <c r="CF37" s="24"/>
    </row>
    <row r="38" spans="1:84" x14ac:dyDescent="0.25">
      <c r="A38" s="10"/>
      <c r="I38" s="23"/>
      <c r="J38" s="23"/>
      <c r="K38" s="23"/>
      <c r="L38" s="3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4"/>
      <c r="CC38" s="24"/>
      <c r="CD38" s="24"/>
      <c r="CE38" s="24"/>
      <c r="CF38" s="24"/>
    </row>
    <row r="39" spans="1:84" s="11" customFormat="1" ht="18.600000000000001" customHeight="1" x14ac:dyDescent="0.3">
      <c r="A39" s="10" t="s">
        <v>48</v>
      </c>
      <c r="B39" s="5" t="s">
        <v>49</v>
      </c>
      <c r="D39" s="38"/>
      <c r="E39" s="38"/>
      <c r="F39" s="38"/>
      <c r="G39" s="38"/>
      <c r="H39" s="39" t="e">
        <f>H33+H35+#REF!+#REF!</f>
        <v>#REF!</v>
      </c>
      <c r="I39" s="39" t="e">
        <f>I33+I35+#REF!+#REF!+I38</f>
        <v>#REF!</v>
      </c>
      <c r="J39" s="39">
        <f>J33+J35</f>
        <v>-267.62400000000002</v>
      </c>
      <c r="K39" s="40">
        <f>K33+K36+K37</f>
        <v>-311.9330035095029</v>
      </c>
      <c r="L39" s="39">
        <v>-307.52</v>
      </c>
      <c r="M39" s="39">
        <v>-300.8049592714421</v>
      </c>
      <c r="N39" s="39">
        <v>-319.07296642223952</v>
      </c>
      <c r="O39" s="39">
        <v>-310.76265002433792</v>
      </c>
      <c r="P39" s="39">
        <v>-299.40780826261306</v>
      </c>
      <c r="Q39" s="39">
        <v>-295.56975557755629</v>
      </c>
      <c r="R39" s="39">
        <v>-299.88381449174994</v>
      </c>
      <c r="S39" s="39">
        <v>-330.25031112443253</v>
      </c>
      <c r="T39" s="39">
        <v>-397.84385989232027</v>
      </c>
      <c r="U39" s="39">
        <v>-459.66304090492844</v>
      </c>
      <c r="V39" s="39">
        <v>-461.89596842937044</v>
      </c>
      <c r="W39" s="39">
        <v>-458.50725690423553</v>
      </c>
      <c r="X39" s="41">
        <v>-454.77633600581436</v>
      </c>
      <c r="Y39" s="39">
        <v>-450.78010912716519</v>
      </c>
      <c r="Z39" s="39">
        <v>-447.21430904795722</v>
      </c>
      <c r="AA39" s="39">
        <v>-443.78499705528947</v>
      </c>
      <c r="AB39" s="39">
        <v>-440.51201725060054</v>
      </c>
      <c r="AC39" s="39">
        <v>-437.33981437022459</v>
      </c>
      <c r="AD39" s="39">
        <v>-445.96364232672397</v>
      </c>
      <c r="AE39" s="39">
        <v>-481.50976175251418</v>
      </c>
      <c r="AF39" s="39">
        <v>-552.20166926130855</v>
      </c>
      <c r="AG39" s="39">
        <v>-616.9489067812865</v>
      </c>
      <c r="AH39" s="39">
        <v>-624.29402168796287</v>
      </c>
      <c r="AI39" s="39">
        <v>-621.63634651698817</v>
      </c>
      <c r="AJ39" s="41">
        <v>-618.622679980969</v>
      </c>
      <c r="AK39" s="39">
        <v>-615.3717402738572</v>
      </c>
      <c r="AL39" s="39">
        <v>-612.55903073656737</v>
      </c>
      <c r="AM39" s="39">
        <v>-609.8886694481339</v>
      </c>
      <c r="AN39" s="39">
        <v>-607.39986521368201</v>
      </c>
      <c r="AO39" s="39">
        <v>-605.01677541657284</v>
      </c>
      <c r="AP39" s="39">
        <v>-611.9501582968835</v>
      </c>
      <c r="AQ39" s="39">
        <v>-646.83740782363577</v>
      </c>
      <c r="AR39" s="39">
        <v>-721.91820908716829</v>
      </c>
      <c r="AS39" s="39">
        <v>-790.79028350219698</v>
      </c>
      <c r="AT39" s="39">
        <v>-795.59855480630642</v>
      </c>
      <c r="AU39" s="39">
        <v>-793.78687783204225</v>
      </c>
      <c r="AV39" s="41">
        <v>-791.62427052894725</v>
      </c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41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41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</row>
    <row r="40" spans="1:84" ht="18.600000000000001" customHeight="1" x14ac:dyDescent="0.3">
      <c r="B40" s="5"/>
      <c r="H40" s="23"/>
      <c r="P40" s="39"/>
      <c r="Q40" s="42"/>
      <c r="AJ40" s="39"/>
      <c r="AV40" s="39"/>
    </row>
    <row r="41" spans="1:84" ht="18.600000000000001" hidden="1" customHeight="1" x14ac:dyDescent="0.3">
      <c r="B41" s="5" t="s">
        <v>50</v>
      </c>
      <c r="H41" s="23"/>
      <c r="I41" s="43">
        <v>-319.75945274532978</v>
      </c>
      <c r="J41" s="43"/>
      <c r="K41" s="43"/>
      <c r="L41" s="43">
        <v>-376.08380937259159</v>
      </c>
      <c r="M41" s="43">
        <v>-386.52360470347395</v>
      </c>
      <c r="N41" s="43">
        <v>-388.21088187916456</v>
      </c>
      <c r="O41" s="43">
        <v>-386.14085082309145</v>
      </c>
      <c r="P41" s="43">
        <v>-385.15217038090594</v>
      </c>
      <c r="Q41" s="43">
        <v>-385.8414408811459</v>
      </c>
      <c r="R41" s="43">
        <v>-405.52348059830206</v>
      </c>
      <c r="S41" s="43">
        <v>-444.91062761930039</v>
      </c>
      <c r="T41" s="43">
        <v>-504.28393586341144</v>
      </c>
      <c r="U41" s="43">
        <v>-549.150872913179</v>
      </c>
      <c r="V41" s="43">
        <v>-558.35040830464334</v>
      </c>
      <c r="W41" s="43">
        <v>-557.29281182840668</v>
      </c>
      <c r="X41" s="43">
        <v>-555.48284826628753</v>
      </c>
      <c r="Y41" s="43">
        <v>-554.64466482529622</v>
      </c>
      <c r="Z41" s="43">
        <v>-554.44203244182859</v>
      </c>
      <c r="AA41" s="43">
        <v>-553.98696565667979</v>
      </c>
      <c r="AB41" s="43">
        <v>-553.96995930066203</v>
      </c>
      <c r="AC41" s="43">
        <v>-556.30129227686211</v>
      </c>
      <c r="AD41" s="43">
        <v>-580.85332453268393</v>
      </c>
      <c r="AE41" s="43">
        <v>-623.79590888687699</v>
      </c>
      <c r="AF41" s="43">
        <v>-686.19790137448399</v>
      </c>
      <c r="AG41" s="43">
        <v>-733.78597434476546</v>
      </c>
      <c r="AH41" s="43">
        <v>-746.96625154098444</v>
      </c>
      <c r="AI41" s="43">
        <v>-748.01300852390432</v>
      </c>
      <c r="AJ41" s="44">
        <v>-748.06801073366751</v>
      </c>
      <c r="AK41" s="43">
        <v>-748.15961791494874</v>
      </c>
      <c r="AL41" s="43">
        <v>-748.891363970111</v>
      </c>
      <c r="AM41" s="43">
        <v>-749.38043683616536</v>
      </c>
      <c r="AN41" s="43">
        <v>-750.32935549516253</v>
      </c>
      <c r="AO41" s="43">
        <v>-753.54415635206499</v>
      </c>
      <c r="AP41" s="43">
        <v>-777.04109826244394</v>
      </c>
      <c r="AQ41" s="43">
        <v>-821.07247526447372</v>
      </c>
      <c r="AR41" s="43">
        <v>-886.63485060017274</v>
      </c>
      <c r="AS41" s="43">
        <v>-936.90830504545011</v>
      </c>
      <c r="AT41" s="43">
        <v>-949.61487664648496</v>
      </c>
      <c r="AU41" s="43">
        <v>-951.48863127678658</v>
      </c>
      <c r="AV41" s="44">
        <v>-952.62040526854639</v>
      </c>
    </row>
    <row r="42" spans="1:84" ht="18.600000000000001" customHeight="1" x14ac:dyDescent="0.3">
      <c r="B42" s="5"/>
      <c r="H42" s="23"/>
      <c r="I42" s="23"/>
      <c r="J42" s="23"/>
      <c r="K42" s="23"/>
      <c r="P42" s="39"/>
      <c r="Q42" s="42"/>
      <c r="AJ42" s="39"/>
      <c r="AV42" s="39"/>
    </row>
    <row r="43" spans="1:84" ht="18.600000000000001" hidden="1" customHeight="1" x14ac:dyDescent="0.3">
      <c r="B43" s="5" t="s">
        <v>51</v>
      </c>
      <c r="H43" s="23"/>
      <c r="I43" s="43" t="e">
        <f>I39-I41</f>
        <v>#REF!</v>
      </c>
      <c r="J43" s="43"/>
      <c r="K43" s="43"/>
      <c r="L43" s="43">
        <f>K39-L41</f>
        <v>64.150805863088692</v>
      </c>
      <c r="M43" s="43">
        <f t="shared" ref="M43:AV43" si="1">M39-M41</f>
        <v>85.718645432031849</v>
      </c>
      <c r="N43" s="43">
        <f t="shared" si="1"/>
        <v>69.137915456925043</v>
      </c>
      <c r="O43" s="43">
        <f t="shared" si="1"/>
        <v>75.378200798753539</v>
      </c>
      <c r="P43" s="43">
        <f t="shared" si="1"/>
        <v>85.744362118292884</v>
      </c>
      <c r="Q43" s="43">
        <f t="shared" si="1"/>
        <v>90.271685303589607</v>
      </c>
      <c r="R43" s="43">
        <f t="shared" si="1"/>
        <v>105.63966610655211</v>
      </c>
      <c r="S43" s="43">
        <f t="shared" si="1"/>
        <v>114.66031649486786</v>
      </c>
      <c r="T43" s="43">
        <f t="shared" si="1"/>
        <v>106.44007597109118</v>
      </c>
      <c r="U43" s="43">
        <f t="shared" si="1"/>
        <v>89.487832008250564</v>
      </c>
      <c r="V43" s="43">
        <f t="shared" si="1"/>
        <v>96.454439875272897</v>
      </c>
      <c r="W43" s="43">
        <f t="shared" si="1"/>
        <v>98.785554924171151</v>
      </c>
      <c r="X43" s="43">
        <f t="shared" si="1"/>
        <v>100.70651226047318</v>
      </c>
      <c r="Y43" s="43">
        <f t="shared" si="1"/>
        <v>103.86455569813103</v>
      </c>
      <c r="Z43" s="43">
        <f t="shared" si="1"/>
        <v>107.22772339387137</v>
      </c>
      <c r="AA43" s="43">
        <f t="shared" si="1"/>
        <v>110.20196860139032</v>
      </c>
      <c r="AB43" s="43">
        <f t="shared" si="1"/>
        <v>113.45794205006149</v>
      </c>
      <c r="AC43" s="43">
        <f t="shared" si="1"/>
        <v>118.96147790663753</v>
      </c>
      <c r="AD43" s="43">
        <f t="shared" si="1"/>
        <v>134.88968220595996</v>
      </c>
      <c r="AE43" s="43">
        <f t="shared" si="1"/>
        <v>142.28614713436281</v>
      </c>
      <c r="AF43" s="43">
        <f t="shared" si="1"/>
        <v>133.99623211317544</v>
      </c>
      <c r="AG43" s="43">
        <f t="shared" si="1"/>
        <v>116.83706756347897</v>
      </c>
      <c r="AH43" s="43">
        <f t="shared" si="1"/>
        <v>122.67222985302158</v>
      </c>
      <c r="AI43" s="43">
        <f t="shared" si="1"/>
        <v>126.37666200691615</v>
      </c>
      <c r="AJ43" s="44">
        <f t="shared" si="1"/>
        <v>129.44533075269851</v>
      </c>
      <c r="AK43" s="43">
        <f t="shared" si="1"/>
        <v>132.78787764109154</v>
      </c>
      <c r="AL43" s="43">
        <f t="shared" si="1"/>
        <v>136.33233323354364</v>
      </c>
      <c r="AM43" s="43">
        <f t="shared" si="1"/>
        <v>139.49176738803146</v>
      </c>
      <c r="AN43" s="43">
        <f t="shared" si="1"/>
        <v>142.92949028148053</v>
      </c>
      <c r="AO43" s="43">
        <f t="shared" si="1"/>
        <v>148.52738093549215</v>
      </c>
      <c r="AP43" s="43">
        <f t="shared" si="1"/>
        <v>165.09093996556044</v>
      </c>
      <c r="AQ43" s="43">
        <f t="shared" si="1"/>
        <v>174.23506744083795</v>
      </c>
      <c r="AR43" s="43">
        <f t="shared" si="1"/>
        <v>164.71664151300445</v>
      </c>
      <c r="AS43" s="43">
        <f t="shared" si="1"/>
        <v>146.11802154325312</v>
      </c>
      <c r="AT43" s="43">
        <f t="shared" si="1"/>
        <v>154.01632184017853</v>
      </c>
      <c r="AU43" s="43">
        <f t="shared" si="1"/>
        <v>157.70175344474433</v>
      </c>
      <c r="AV43" s="44">
        <f t="shared" si="1"/>
        <v>160.99613473959914</v>
      </c>
    </row>
    <row r="44" spans="1:84" ht="18.600000000000001" customHeight="1" x14ac:dyDescent="0.25">
      <c r="M44" s="24"/>
    </row>
    <row r="45" spans="1:84" ht="13.8" x14ac:dyDescent="0.25">
      <c r="H45" s="45" t="s">
        <v>52</v>
      </c>
    </row>
    <row r="46" spans="1:84" ht="13.8" x14ac:dyDescent="0.25">
      <c r="H46" s="46" t="s">
        <v>53</v>
      </c>
    </row>
    <row r="47" spans="1:84" ht="13.8" x14ac:dyDescent="0.25">
      <c r="E47" s="26"/>
      <c r="F47" s="47"/>
      <c r="H47" s="46" t="s">
        <v>54</v>
      </c>
    </row>
    <row r="48" spans="1:84" ht="13.8" x14ac:dyDescent="0.25">
      <c r="H48" s="46"/>
      <c r="AW48" s="48"/>
    </row>
    <row r="49" spans="2:50" ht="13.8" x14ac:dyDescent="0.25">
      <c r="H49" s="46" t="s">
        <v>55</v>
      </c>
    </row>
    <row r="50" spans="2:50" ht="13.8" x14ac:dyDescent="0.25">
      <c r="H50" s="46"/>
      <c r="AX50" s="37"/>
    </row>
    <row r="51" spans="2:50" ht="13.8" x14ac:dyDescent="0.25">
      <c r="H51" s="49" t="s">
        <v>57</v>
      </c>
    </row>
    <row r="52" spans="2:50" ht="13.8" x14ac:dyDescent="0.25">
      <c r="H52" s="50" t="s">
        <v>58</v>
      </c>
    </row>
    <row r="53" spans="2:50" x14ac:dyDescent="0.25">
      <c r="E53" s="9"/>
      <c r="F53" s="9"/>
      <c r="G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50" x14ac:dyDescent="0.25">
      <c r="B54" s="26"/>
      <c r="F54" s="23"/>
      <c r="G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6" spans="2:50" ht="15" x14ac:dyDescent="0.25">
      <c r="D56" s="18"/>
    </row>
    <row r="57" spans="2:50" ht="15" x14ac:dyDescent="0.25">
      <c r="D57" s="18"/>
    </row>
    <row r="58" spans="2:50" x14ac:dyDescent="0.25">
      <c r="C58" s="51">
        <f>0.065/12</f>
        <v>5.4166666666666669E-3</v>
      </c>
    </row>
    <row r="60" spans="2:50" x14ac:dyDescent="0.25">
      <c r="B60" s="52"/>
    </row>
  </sheetData>
  <printOptions horizontalCentered="1" verticalCentered="1"/>
  <pageMargins left="0.33" right="0.28000000000000003" top="1" bottom="1" header="0.5" footer="0.5"/>
  <pageSetup scale="65" fitToWidth="2" orientation="landscape" r:id="rId1"/>
  <headerFooter alignWithMargins="0">
    <oddHeader>&amp;C&amp;"Arial,Bold"&amp;16Exhibit____</oddHeader>
    <oddFooter>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opLeftCell="AE6" zoomScale="75" workbookViewId="0">
      <selection activeCell="AB18" sqref="AB18"/>
    </sheetView>
  </sheetViews>
  <sheetFormatPr defaultRowHeight="13.2" x14ac:dyDescent="0.25"/>
  <cols>
    <col min="1" max="1" width="3.5546875" customWidth="1"/>
    <col min="2" max="2" width="66.44140625" customWidth="1"/>
    <col min="3" max="3" width="2.33203125" customWidth="1"/>
    <col min="4" max="4" width="0.109375" hidden="1" customWidth="1"/>
    <col min="5" max="6" width="12.6640625" hidden="1" customWidth="1"/>
    <col min="7" max="7" width="0.109375" hidden="1" customWidth="1"/>
    <col min="8" max="8" width="7.33203125" hidden="1" customWidth="1"/>
    <col min="9" max="9" width="6.6640625" hidden="1" customWidth="1"/>
    <col min="10" max="10" width="9.6640625" hidden="1" customWidth="1"/>
    <col min="11" max="11" width="1.6640625" hidden="1" customWidth="1"/>
    <col min="12" max="12" width="10.33203125" customWidth="1"/>
    <col min="13" max="13" width="6.44140625" customWidth="1"/>
    <col min="14" max="17" width="6.6640625" customWidth="1"/>
    <col min="18" max="18" width="7" customWidth="1"/>
    <col min="19" max="19" width="6.44140625" customWidth="1"/>
    <col min="20" max="20" width="6.88671875" customWidth="1"/>
    <col min="21" max="21" width="7.109375" customWidth="1"/>
    <col min="22" max="22" width="6.6640625" customWidth="1"/>
    <col min="23" max="23" width="6.88671875" customWidth="1"/>
    <col min="24" max="24" width="7.44140625" customWidth="1"/>
    <col min="25" max="25" width="6.88671875" customWidth="1"/>
    <col min="26" max="26" width="7.33203125" customWidth="1"/>
    <col min="27" max="27" width="6.44140625" customWidth="1"/>
    <col min="28" max="28" width="6.6640625" customWidth="1"/>
    <col min="29" max="29" width="7.5546875" customWidth="1"/>
    <col min="30" max="32" width="7.109375" customWidth="1"/>
    <col min="33" max="33" width="7.44140625" customWidth="1"/>
    <col min="34" max="35" width="7.109375" customWidth="1"/>
    <col min="36" max="36" width="7.6640625" customWidth="1"/>
    <col min="37" max="47" width="7.109375" customWidth="1"/>
    <col min="48" max="48" width="8" customWidth="1"/>
    <col min="49" max="49" width="7.109375" customWidth="1"/>
    <col min="50" max="52" width="7.5546875" customWidth="1"/>
    <col min="53" max="53" width="7.6640625" customWidth="1"/>
    <col min="54" max="54" width="7.44140625" customWidth="1"/>
    <col min="55" max="55" width="7.6640625" customWidth="1"/>
    <col min="56" max="56" width="7.88671875" customWidth="1"/>
    <col min="57" max="57" width="8" customWidth="1"/>
    <col min="58" max="58" width="7.6640625" customWidth="1"/>
    <col min="59" max="72" width="7.88671875" customWidth="1"/>
    <col min="73" max="73" width="7.33203125" customWidth="1"/>
    <col min="74" max="74" width="8" customWidth="1"/>
    <col min="75" max="75" width="8.109375" customWidth="1"/>
    <col min="76" max="76" width="7.6640625" customWidth="1"/>
    <col min="77" max="77" width="8.109375" customWidth="1"/>
    <col min="78" max="79" width="7.88671875" customWidth="1"/>
    <col min="87" max="87" width="8.5546875" customWidth="1"/>
    <col min="88" max="88" width="9.44140625" customWidth="1"/>
    <col min="89" max="89" width="9" customWidth="1"/>
    <col min="91" max="91" width="7.109375" customWidth="1"/>
  </cols>
  <sheetData>
    <row r="1" spans="1:101" ht="22.2" customHeight="1" x14ac:dyDescent="0.4">
      <c r="B1" s="1" t="s">
        <v>4</v>
      </c>
    </row>
    <row r="2" spans="1:101" ht="22.2" customHeight="1" x14ac:dyDescent="0.4">
      <c r="B2" s="1"/>
    </row>
    <row r="3" spans="1:101" ht="22.95" customHeight="1" x14ac:dyDescent="0.4">
      <c r="B3" s="1"/>
      <c r="C3" s="2"/>
      <c r="D3" s="2"/>
      <c r="F3" s="1" t="str">
        <f>[1]Prices!A2</f>
        <v>Cap</v>
      </c>
      <c r="G3" s="3" t="s">
        <v>8</v>
      </c>
      <c r="H3" s="4"/>
      <c r="P3" s="1"/>
    </row>
    <row r="4" spans="1:101" ht="15.6" customHeight="1" x14ac:dyDescent="0.4">
      <c r="B4" s="5" t="s">
        <v>9</v>
      </c>
      <c r="C4" s="2"/>
      <c r="D4" s="2"/>
      <c r="F4" s="1"/>
      <c r="G4" s="3"/>
      <c r="H4" s="4"/>
      <c r="P4" s="1"/>
    </row>
    <row r="5" spans="1:101" ht="15.6" x14ac:dyDescent="0.3">
      <c r="B5" s="5" t="s">
        <v>61</v>
      </c>
      <c r="H5" s="6" t="s">
        <v>11</v>
      </c>
      <c r="J5" s="6" t="s">
        <v>12</v>
      </c>
      <c r="L5" s="6" t="s">
        <v>12</v>
      </c>
    </row>
    <row r="6" spans="1:101" ht="15" customHeight="1" x14ac:dyDescent="0.25">
      <c r="D6" s="7">
        <f>E6-30</f>
        <v>36679</v>
      </c>
      <c r="E6" s="7">
        <f>F6-30</f>
        <v>36709</v>
      </c>
      <c r="F6" s="7">
        <v>36739</v>
      </c>
      <c r="G6" s="7">
        <f>F6+31</f>
        <v>36770</v>
      </c>
      <c r="H6" s="8">
        <v>36800</v>
      </c>
      <c r="I6" s="9">
        <v>36831</v>
      </c>
      <c r="J6" s="8">
        <v>36831</v>
      </c>
      <c r="K6" s="9">
        <f>I6+31</f>
        <v>36862</v>
      </c>
      <c r="L6" s="8">
        <v>36861</v>
      </c>
      <c r="M6" s="9">
        <f>K6+31</f>
        <v>36893</v>
      </c>
      <c r="N6" s="9">
        <f>M6+31</f>
        <v>36924</v>
      </c>
      <c r="O6" s="9">
        <f>N6+31</f>
        <v>36955</v>
      </c>
      <c r="P6" s="9">
        <f>O6+31</f>
        <v>36986</v>
      </c>
      <c r="Q6" s="9">
        <f t="shared" ref="Q6:AV6" si="0">P6+31</f>
        <v>37017</v>
      </c>
      <c r="R6" s="9">
        <f t="shared" si="0"/>
        <v>37048</v>
      </c>
      <c r="S6" s="9">
        <f t="shared" si="0"/>
        <v>37079</v>
      </c>
      <c r="T6" s="9">
        <f t="shared" si="0"/>
        <v>37110</v>
      </c>
      <c r="U6" s="9">
        <f t="shared" si="0"/>
        <v>37141</v>
      </c>
      <c r="V6" s="9">
        <f t="shared" si="0"/>
        <v>37172</v>
      </c>
      <c r="W6" s="9">
        <f t="shared" si="0"/>
        <v>37203</v>
      </c>
      <c r="X6" s="9">
        <f t="shared" si="0"/>
        <v>37234</v>
      </c>
      <c r="Y6" s="9">
        <f t="shared" si="0"/>
        <v>37265</v>
      </c>
      <c r="Z6" s="9">
        <f t="shared" si="0"/>
        <v>37296</v>
      </c>
      <c r="AA6" s="9">
        <f t="shared" si="0"/>
        <v>37327</v>
      </c>
      <c r="AB6" s="9">
        <f t="shared" si="0"/>
        <v>37358</v>
      </c>
      <c r="AC6" s="9">
        <f t="shared" si="0"/>
        <v>37389</v>
      </c>
      <c r="AD6" s="9">
        <f t="shared" si="0"/>
        <v>37420</v>
      </c>
      <c r="AE6" s="9">
        <f t="shared" si="0"/>
        <v>37451</v>
      </c>
      <c r="AF6" s="9">
        <f t="shared" si="0"/>
        <v>37482</v>
      </c>
      <c r="AG6" s="9">
        <f t="shared" si="0"/>
        <v>37513</v>
      </c>
      <c r="AH6" s="9">
        <f t="shared" si="0"/>
        <v>37544</v>
      </c>
      <c r="AI6" s="9">
        <f t="shared" si="0"/>
        <v>37575</v>
      </c>
      <c r="AJ6" s="9">
        <f t="shared" si="0"/>
        <v>37606</v>
      </c>
      <c r="AK6" s="9">
        <f>AJ6+31</f>
        <v>37637</v>
      </c>
      <c r="AL6" s="9">
        <f t="shared" si="0"/>
        <v>37668</v>
      </c>
      <c r="AM6" s="9">
        <f t="shared" si="0"/>
        <v>37699</v>
      </c>
      <c r="AN6" s="9">
        <f t="shared" si="0"/>
        <v>37730</v>
      </c>
      <c r="AO6" s="9">
        <f t="shared" si="0"/>
        <v>37761</v>
      </c>
      <c r="AP6" s="9">
        <f t="shared" si="0"/>
        <v>37792</v>
      </c>
      <c r="AQ6" s="9">
        <f t="shared" si="0"/>
        <v>37823</v>
      </c>
      <c r="AR6" s="9">
        <f t="shared" si="0"/>
        <v>37854</v>
      </c>
      <c r="AS6" s="9">
        <f t="shared" si="0"/>
        <v>37885</v>
      </c>
      <c r="AT6" s="9">
        <f t="shared" si="0"/>
        <v>37916</v>
      </c>
      <c r="AU6" s="9">
        <f t="shared" si="0"/>
        <v>37947</v>
      </c>
      <c r="AV6" s="9">
        <f t="shared" si="0"/>
        <v>37978</v>
      </c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101" ht="7.95" customHeight="1" x14ac:dyDescent="0.25">
      <c r="D7" s="7"/>
      <c r="E7" s="7"/>
      <c r="F7" s="7"/>
      <c r="G7" s="7"/>
      <c r="H7" s="8"/>
      <c r="I7" s="9"/>
      <c r="J7" s="9"/>
      <c r="K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101" s="11" customFormat="1" ht="15" customHeight="1" x14ac:dyDescent="0.3">
      <c r="A8" s="10" t="s">
        <v>13</v>
      </c>
      <c r="B8" s="5" t="s">
        <v>14</v>
      </c>
      <c r="D8" s="12">
        <f>[1]Undercollections!C19</f>
        <v>6.5835805883240076E-2</v>
      </c>
      <c r="E8" s="12">
        <f>[1]Undercollections!F19</f>
        <v>0.12856693387590656</v>
      </c>
      <c r="F8" s="12">
        <f>[1]Undercollections!I19</f>
        <v>0.17846837295548437</v>
      </c>
      <c r="G8" s="12">
        <f>[1]Undercollections!L19</f>
        <v>0.17910000000000001</v>
      </c>
      <c r="H8" s="12">
        <f>[1]Undercollections!O19</f>
        <v>0.13919999999999999</v>
      </c>
      <c r="I8" s="13">
        <f>[1]Undercollections!R19</f>
        <v>0.1278</v>
      </c>
      <c r="J8" s="13"/>
      <c r="K8" s="13">
        <f>[1]Prices!I12</f>
        <v>0.182</v>
      </c>
      <c r="M8" s="13">
        <v>6.2138959809520278E-2</v>
      </c>
      <c r="N8" s="13">
        <v>6.2499201455778738E-2</v>
      </c>
      <c r="O8" s="13">
        <v>5.9360412594097113E-2</v>
      </c>
      <c r="P8" s="13">
        <v>5.5501298693018203E-2</v>
      </c>
      <c r="Q8" s="13">
        <v>4.9193012822277893E-2</v>
      </c>
      <c r="R8" s="13">
        <v>7.3374613971826125E-2</v>
      </c>
      <c r="S8" s="13">
        <v>9.8969262495699553E-2</v>
      </c>
      <c r="T8" s="13">
        <v>0.13362211324980125</v>
      </c>
      <c r="U8" s="13">
        <v>0.12328805019919631</v>
      </c>
      <c r="V8" s="13">
        <v>7.0155045194791876E-2</v>
      </c>
      <c r="W8" s="13">
        <v>5.6232989518077113E-2</v>
      </c>
      <c r="X8" s="13">
        <v>5.757349371994501E-2</v>
      </c>
      <c r="Y8" s="13">
        <v>5.1348543890545571E-2</v>
      </c>
      <c r="Z8" s="13">
        <v>5.1193098675873634E-2</v>
      </c>
      <c r="AA8" s="13">
        <v>5.1982242612613513E-2</v>
      </c>
      <c r="AB8" s="13">
        <v>5.3717397061904426E-2</v>
      </c>
      <c r="AC8" s="13">
        <v>4.9180976001195371E-2</v>
      </c>
      <c r="AD8" s="13">
        <v>7.7147969556416882E-2</v>
      </c>
      <c r="AE8" s="13">
        <v>0.10257773714291776</v>
      </c>
      <c r="AF8" s="13">
        <v>0.13414936844525627</v>
      </c>
      <c r="AG8" s="13">
        <v>0.12365558800218679</v>
      </c>
      <c r="AH8" s="13">
        <v>7.4428127160373586E-2</v>
      </c>
      <c r="AI8" s="13">
        <v>5.6658418422245359E-2</v>
      </c>
      <c r="AJ8" s="13">
        <v>5.7506815450006854E-2</v>
      </c>
      <c r="AK8" s="13">
        <v>5.173547125885699E-2</v>
      </c>
      <c r="AL8" s="13">
        <v>5.1584203710105296E-2</v>
      </c>
      <c r="AM8" s="13">
        <v>5.2368909240461371E-2</v>
      </c>
      <c r="AN8" s="13">
        <v>5.4136841640426925E-2</v>
      </c>
      <c r="AO8" s="13">
        <v>4.9488114491990698E-2</v>
      </c>
      <c r="AP8" s="13">
        <v>7.4251310836436879E-2</v>
      </c>
      <c r="AQ8" s="13">
        <v>0.10052611927503541</v>
      </c>
      <c r="AR8" s="13">
        <v>0.1361709231900817</v>
      </c>
      <c r="AS8" s="13">
        <v>0.12540160707397388</v>
      </c>
      <c r="AT8" s="13">
        <v>7.0931615041135196E-2</v>
      </c>
      <c r="AU8" s="13">
        <v>5.6624335623978214E-2</v>
      </c>
      <c r="AV8" s="13">
        <v>5.800451823804699E-2</v>
      </c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s="11" customFormat="1" ht="15" hidden="1" customHeight="1" x14ac:dyDescent="0.3">
      <c r="A9" s="10"/>
      <c r="B9" s="5" t="s">
        <v>15</v>
      </c>
      <c r="D9" s="12">
        <f>[1]Prices!C14</f>
        <v>7.2911345822179896E-2</v>
      </c>
      <c r="E9" s="12">
        <f>[1]Prices!D14</f>
        <v>0.14591235965585928</v>
      </c>
      <c r="F9" s="12">
        <f>[1]Prices!E14</f>
        <v>0.19618348581869088</v>
      </c>
      <c r="G9" s="12">
        <f>[1]Prices!F14</f>
        <v>0.1888</v>
      </c>
      <c r="H9" s="12">
        <f>H8+0.01</f>
        <v>0.1492</v>
      </c>
      <c r="I9" s="13">
        <v>0.13089999999999999</v>
      </c>
      <c r="J9" s="13"/>
      <c r="K9" s="13">
        <f>K8+0.01</f>
        <v>0.192</v>
      </c>
      <c r="M9" s="13">
        <v>7.2138959809520273E-2</v>
      </c>
      <c r="N9" s="13">
        <v>7.2499201455778733E-2</v>
      </c>
      <c r="O9" s="13">
        <v>6.9360412594097115E-2</v>
      </c>
      <c r="P9" s="13">
        <v>6.5501298693018198E-2</v>
      </c>
      <c r="Q9" s="13">
        <v>5.9193012822277895E-2</v>
      </c>
      <c r="R9" s="13">
        <v>8.337461397182612E-2</v>
      </c>
      <c r="S9" s="13">
        <v>0.10896926249569955</v>
      </c>
      <c r="T9" s="13">
        <v>0.14362211324980126</v>
      </c>
      <c r="U9" s="13">
        <v>0.13328805019919632</v>
      </c>
      <c r="V9" s="13">
        <v>8.0155045194791871E-2</v>
      </c>
      <c r="W9" s="13">
        <v>6.6232989518077115E-2</v>
      </c>
      <c r="X9" s="13">
        <v>6.7573493719945005E-2</v>
      </c>
      <c r="Y9" s="13">
        <v>6.1348543890545573E-2</v>
      </c>
      <c r="Z9" s="13">
        <v>6.1193098675873636E-2</v>
      </c>
      <c r="AA9" s="13">
        <v>6.1982242612613515E-2</v>
      </c>
      <c r="AB9" s="13">
        <v>6.3717397061904421E-2</v>
      </c>
      <c r="AC9" s="13">
        <v>5.9180976001195373E-2</v>
      </c>
      <c r="AD9" s="13">
        <v>8.7147969556416877E-2</v>
      </c>
      <c r="AE9" s="13">
        <v>0.11257773714291776</v>
      </c>
      <c r="AF9" s="13">
        <v>0.14414936844525628</v>
      </c>
      <c r="AG9" s="13">
        <v>0.1336555880021868</v>
      </c>
      <c r="AH9" s="13">
        <v>8.4428127160373581E-2</v>
      </c>
      <c r="AI9" s="13">
        <v>6.6658418422245361E-2</v>
      </c>
      <c r="AJ9" s="13">
        <v>6.7506815450006849E-2</v>
      </c>
      <c r="AK9" s="13">
        <v>6.1735471258856991E-2</v>
      </c>
      <c r="AL9" s="13">
        <v>6.1584203710105298E-2</v>
      </c>
      <c r="AM9" s="13">
        <v>6.2368909240461373E-2</v>
      </c>
      <c r="AN9" s="13">
        <v>6.413684164042692E-2</v>
      </c>
      <c r="AO9" s="13">
        <v>5.94881144919907E-2</v>
      </c>
      <c r="AP9" s="13">
        <v>8.4251310836436874E-2</v>
      </c>
      <c r="AQ9" s="13">
        <v>0.1105261192750354</v>
      </c>
      <c r="AR9" s="13">
        <v>0.14617092319008171</v>
      </c>
      <c r="AS9" s="13">
        <v>0.13540160707397389</v>
      </c>
      <c r="AT9" s="13">
        <v>8.0931615041135191E-2</v>
      </c>
      <c r="AU9" s="13">
        <v>6.6624335623978209E-2</v>
      </c>
      <c r="AV9" s="13">
        <v>6.8004518238046985E-2</v>
      </c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s="11" customFormat="1" ht="5.4" customHeight="1" x14ac:dyDescent="0.3">
      <c r="A10" s="10"/>
      <c r="B10" s="5"/>
      <c r="D10" s="12"/>
      <c r="E10" s="12"/>
      <c r="F10" s="12"/>
      <c r="G10" s="12"/>
      <c r="H10" s="12"/>
      <c r="I10" s="13"/>
      <c r="J10" s="13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s="11" customFormat="1" ht="15" customHeight="1" x14ac:dyDescent="0.3">
      <c r="A11" s="10" t="s">
        <v>16</v>
      </c>
      <c r="B11" s="5" t="s">
        <v>17</v>
      </c>
      <c r="D11" s="12"/>
      <c r="E11" s="12"/>
      <c r="F11" s="12"/>
      <c r="G11" s="12"/>
      <c r="H11" s="12"/>
      <c r="I11" s="13"/>
      <c r="J11" s="13"/>
      <c r="K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4"/>
      <c r="CH11" s="15"/>
      <c r="CI11" s="15"/>
      <c r="CJ11" s="13"/>
      <c r="CK11" s="13"/>
      <c r="CL11" s="13"/>
      <c r="CM11" s="13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s="11" customFormat="1" ht="4.95" customHeight="1" x14ac:dyDescent="0.3">
      <c r="A12" s="10"/>
      <c r="B12" s="5"/>
      <c r="D12" s="12"/>
      <c r="E12" s="12"/>
      <c r="F12" s="12"/>
      <c r="G12" s="12"/>
      <c r="H12" s="12"/>
      <c r="I12" s="13"/>
      <c r="J12" s="13"/>
      <c r="K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4"/>
      <c r="CH12" s="15"/>
      <c r="CI12" s="15"/>
      <c r="CJ12" s="13"/>
      <c r="CK12" s="13"/>
      <c r="CL12" s="13"/>
      <c r="CM12" s="13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1" s="11" customFormat="1" ht="15" customHeight="1" x14ac:dyDescent="0.3">
      <c r="A13" s="10" t="s">
        <v>18</v>
      </c>
      <c r="B13" s="5" t="s">
        <v>19</v>
      </c>
      <c r="D13" s="12"/>
      <c r="E13" s="12"/>
      <c r="F13" s="12"/>
      <c r="G13" s="12"/>
      <c r="H13" s="12"/>
      <c r="I13" s="13"/>
      <c r="J13" s="13"/>
      <c r="K13" s="13">
        <v>6.5000000000000002E-2</v>
      </c>
      <c r="M13" s="13">
        <v>6.5000000000000002E-2</v>
      </c>
      <c r="N13" s="13">
        <v>6.5000000000000002E-2</v>
      </c>
      <c r="O13" s="13">
        <v>6.5000000000000002E-2</v>
      </c>
      <c r="P13" s="13">
        <v>6.5000000000000002E-2</v>
      </c>
      <c r="Q13" s="13">
        <v>6.5000000000000002E-2</v>
      </c>
      <c r="R13" s="13">
        <v>6.5000000000000002E-2</v>
      </c>
      <c r="S13" s="13">
        <v>6.5000000000000002E-2</v>
      </c>
      <c r="T13" s="13">
        <v>6.5000000000000002E-2</v>
      </c>
      <c r="U13" s="13">
        <v>6.5000000000000002E-2</v>
      </c>
      <c r="V13" s="13">
        <v>6.5000000000000002E-2</v>
      </c>
      <c r="W13" s="13">
        <v>6.5000000000000002E-2</v>
      </c>
      <c r="X13" s="13">
        <v>6.5000000000000002E-2</v>
      </c>
      <c r="Y13" s="13">
        <v>6.5000000000000002E-2</v>
      </c>
      <c r="Z13" s="13">
        <v>6.5000000000000002E-2</v>
      </c>
      <c r="AA13" s="13">
        <v>6.5000000000000002E-2</v>
      </c>
      <c r="AB13" s="13">
        <v>6.5000000000000002E-2</v>
      </c>
      <c r="AC13" s="13">
        <v>6.5000000000000002E-2</v>
      </c>
      <c r="AD13" s="13">
        <v>6.5000000000000002E-2</v>
      </c>
      <c r="AE13" s="13">
        <v>6.5000000000000002E-2</v>
      </c>
      <c r="AF13" s="13">
        <v>6.5000000000000002E-2</v>
      </c>
      <c r="AG13" s="13">
        <v>6.5000000000000002E-2</v>
      </c>
      <c r="AH13" s="13">
        <v>6.5000000000000002E-2</v>
      </c>
      <c r="AI13" s="13">
        <v>6.5000000000000002E-2</v>
      </c>
      <c r="AJ13" s="13">
        <v>6.5000000000000002E-2</v>
      </c>
      <c r="AK13" s="13">
        <v>6.5000000000000002E-2</v>
      </c>
      <c r="AL13" s="13">
        <v>6.5000000000000002E-2</v>
      </c>
      <c r="AM13" s="13">
        <v>6.5000000000000002E-2</v>
      </c>
      <c r="AN13" s="13">
        <v>6.5000000000000002E-2</v>
      </c>
      <c r="AO13" s="13">
        <v>6.5000000000000002E-2</v>
      </c>
      <c r="AP13" s="13">
        <v>6.5000000000000002E-2</v>
      </c>
      <c r="AQ13" s="13">
        <v>6.5000000000000002E-2</v>
      </c>
      <c r="AR13" s="13">
        <v>6.5000000000000002E-2</v>
      </c>
      <c r="AS13" s="13">
        <v>6.5000000000000002E-2</v>
      </c>
      <c r="AT13" s="13">
        <v>6.5000000000000002E-2</v>
      </c>
      <c r="AU13" s="13">
        <v>6.5000000000000002E-2</v>
      </c>
      <c r="AV13" s="13">
        <v>6.5000000000000002E-2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4"/>
      <c r="CH13" s="15"/>
      <c r="CI13" s="15"/>
      <c r="CJ13" s="13"/>
      <c r="CK13" s="13"/>
      <c r="CL13" s="13"/>
      <c r="CM13" s="13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s="11" customFormat="1" ht="5.4" customHeight="1" x14ac:dyDescent="0.3">
      <c r="A14" s="10"/>
      <c r="B14" s="5"/>
      <c r="D14" s="12"/>
      <c r="E14" s="12"/>
      <c r="F14" s="12"/>
      <c r="G14" s="12"/>
      <c r="H14" s="12"/>
      <c r="I14" s="13"/>
      <c r="J14" s="13"/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4"/>
      <c r="CH14" s="15"/>
      <c r="CI14" s="15"/>
      <c r="CJ14" s="13"/>
      <c r="CK14" s="13"/>
      <c r="CL14" s="13"/>
      <c r="CM14" s="13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s="11" customFormat="1" ht="18" customHeight="1" x14ac:dyDescent="0.3">
      <c r="A15" s="10" t="s">
        <v>20</v>
      </c>
      <c r="B15" s="5" t="s">
        <v>21</v>
      </c>
      <c r="C15" s="16"/>
      <c r="D15" s="17"/>
      <c r="E15" s="17"/>
      <c r="F15" s="17"/>
      <c r="G15" s="17"/>
      <c r="H15" s="17"/>
      <c r="I15" s="14">
        <f>[1]Prices!H16</f>
        <v>6.5000000000000002E-2</v>
      </c>
      <c r="J15" s="14"/>
      <c r="K15" s="14">
        <f>[1]Prices!I16</f>
        <v>6.5000000000000002E-2</v>
      </c>
      <c r="M15" s="14">
        <v>6.5000000000000002E-2</v>
      </c>
      <c r="N15" s="14">
        <v>6.5000000000000002E-2</v>
      </c>
      <c r="O15" s="14">
        <v>6.5000000000000002E-2</v>
      </c>
      <c r="P15" s="14">
        <v>6.5000000000000002E-2</v>
      </c>
      <c r="Q15" s="14">
        <v>6.5000000000000002E-2</v>
      </c>
      <c r="R15" s="14">
        <v>6.5000000000000002E-2</v>
      </c>
      <c r="S15" s="14">
        <v>6.5000000000000002E-2</v>
      </c>
      <c r="T15" s="14">
        <v>6.5000000000000002E-2</v>
      </c>
      <c r="U15" s="14">
        <v>6.5000000000000002E-2</v>
      </c>
      <c r="V15" s="14">
        <v>6.5000000000000002E-2</v>
      </c>
      <c r="W15" s="14">
        <v>6.5000000000000002E-2</v>
      </c>
      <c r="X15" s="14">
        <v>6.5000000000000002E-2</v>
      </c>
      <c r="Y15" s="14">
        <v>6.5000000000000002E-2</v>
      </c>
      <c r="Z15" s="14">
        <v>6.5000000000000002E-2</v>
      </c>
      <c r="AA15" s="14">
        <v>6.5000000000000002E-2</v>
      </c>
      <c r="AB15" s="14">
        <v>6.5000000000000002E-2</v>
      </c>
      <c r="AC15" s="14">
        <v>6.5000000000000002E-2</v>
      </c>
      <c r="AD15" s="14">
        <v>6.5000000000000002E-2</v>
      </c>
      <c r="AE15" s="14">
        <v>6.5000000000000002E-2</v>
      </c>
      <c r="AF15" s="14">
        <v>6.5000000000000002E-2</v>
      </c>
      <c r="AG15" s="14">
        <v>6.5000000000000002E-2</v>
      </c>
      <c r="AH15" s="14">
        <v>6.5000000000000002E-2</v>
      </c>
      <c r="AI15" s="14">
        <v>6.5000000000000002E-2</v>
      </c>
      <c r="AJ15" s="14">
        <v>6.5000000000000002E-2</v>
      </c>
      <c r="AK15" s="14">
        <v>6.5000000000000002E-2</v>
      </c>
      <c r="AL15" s="14">
        <v>6.5000000000000002E-2</v>
      </c>
      <c r="AM15" s="14">
        <v>6.5000000000000002E-2</v>
      </c>
      <c r="AN15" s="14">
        <v>6.5000000000000002E-2</v>
      </c>
      <c r="AO15" s="14">
        <v>6.5000000000000002E-2</v>
      </c>
      <c r="AP15" s="14">
        <v>6.5000000000000002E-2</v>
      </c>
      <c r="AQ15" s="14">
        <v>6.5000000000000002E-2</v>
      </c>
      <c r="AR15" s="14">
        <v>6.5000000000000002E-2</v>
      </c>
      <c r="AS15" s="14">
        <v>6.5000000000000002E-2</v>
      </c>
      <c r="AT15" s="14">
        <v>6.5000000000000002E-2</v>
      </c>
      <c r="AU15" s="14">
        <v>6.5000000000000002E-2</v>
      </c>
      <c r="AV15" s="14">
        <v>6.5000000000000002E-2</v>
      </c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67"/>
      <c r="CI15" s="67"/>
      <c r="CJ15" s="67"/>
      <c r="CK15" s="67"/>
      <c r="CL15" s="67"/>
      <c r="CM15" s="67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1" s="11" customFormat="1" ht="15" customHeight="1" x14ac:dyDescent="0.3">
      <c r="A16" s="10"/>
      <c r="B16" s="5"/>
      <c r="C16" s="16"/>
      <c r="D16" s="17"/>
      <c r="E16" s="17"/>
      <c r="F16" s="17"/>
      <c r="G16" s="17"/>
      <c r="H16" s="17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3"/>
      <c r="CI16" s="13"/>
      <c r="CJ16" s="13"/>
      <c r="CK16" s="13"/>
      <c r="CL16" s="13"/>
      <c r="CM16" s="13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92" ht="7.95" customHeight="1" x14ac:dyDescent="0.25">
      <c r="A17" s="10"/>
      <c r="B17" s="18"/>
      <c r="D17" s="19"/>
      <c r="E17" s="19"/>
      <c r="F17" s="20"/>
      <c r="G17" s="20"/>
      <c r="H17" s="20"/>
      <c r="I17" s="21"/>
      <c r="J17" s="21"/>
      <c r="K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CB17" s="21"/>
      <c r="CC17" s="21"/>
      <c r="CD17" s="21"/>
      <c r="CE17" s="21"/>
      <c r="CF17" s="21"/>
      <c r="CH17" s="68"/>
      <c r="CI17" s="68"/>
      <c r="CJ17" s="69"/>
      <c r="CK17" s="69"/>
      <c r="CL17" s="69"/>
      <c r="CM17" s="69"/>
    </row>
    <row r="18" spans="1:92" ht="15" customHeight="1" x14ac:dyDescent="0.25">
      <c r="A18" s="10" t="s">
        <v>22</v>
      </c>
      <c r="B18" s="18" t="s">
        <v>23</v>
      </c>
      <c r="D18" s="22"/>
      <c r="E18" s="22"/>
      <c r="F18" s="22"/>
      <c r="G18" s="22"/>
      <c r="H18" s="22"/>
      <c r="I18" s="23">
        <f>[1]Undercollections!S12/1000000</f>
        <v>33.036976922168833</v>
      </c>
      <c r="J18" s="23"/>
      <c r="K18" s="23">
        <f>[1]Undercollections!V12/1000000</f>
        <v>37.433490310053237</v>
      </c>
      <c r="M18" s="23">
        <v>39.925644418399095</v>
      </c>
      <c r="N18" s="23">
        <v>35.646592544415654</v>
      </c>
      <c r="O18" s="23">
        <v>34.034946107138275</v>
      </c>
      <c r="P18" s="23">
        <v>32.022595125576125</v>
      </c>
      <c r="Q18" s="23">
        <v>30.387401699556396</v>
      </c>
      <c r="R18" s="23">
        <v>31.777365746089082</v>
      </c>
      <c r="S18" s="23">
        <v>35.971732587581371</v>
      </c>
      <c r="T18" s="23">
        <v>38.541173544271125</v>
      </c>
      <c r="U18" s="23">
        <v>42.44340024323769</v>
      </c>
      <c r="V18" s="23">
        <v>35.198071693847339</v>
      </c>
      <c r="W18" s="23">
        <v>33.265058127139348</v>
      </c>
      <c r="X18" s="23">
        <v>37.392866925840792</v>
      </c>
      <c r="Y18" s="23">
        <v>40.090221023243437</v>
      </c>
      <c r="Z18" s="23">
        <v>35.804710770494438</v>
      </c>
      <c r="AA18" s="23">
        <v>34.219580301267399</v>
      </c>
      <c r="AB18" s="23">
        <v>32.484653848949904</v>
      </c>
      <c r="AC18" s="23">
        <v>30.860792205397573</v>
      </c>
      <c r="AD18" s="23">
        <v>32.311366057514178</v>
      </c>
      <c r="AE18" s="23">
        <v>36.846263168303224</v>
      </c>
      <c r="AF18" s="23">
        <v>39.601636437725574</v>
      </c>
      <c r="AG18" s="23">
        <v>43.698126736781724</v>
      </c>
      <c r="AH18" s="23">
        <v>36.100825088351208</v>
      </c>
      <c r="AI18" s="23">
        <v>34.092580512252731</v>
      </c>
      <c r="AJ18" s="23">
        <v>38.385582196133967</v>
      </c>
      <c r="AK18" s="23">
        <v>40.922890255039974</v>
      </c>
      <c r="AL18" s="23">
        <v>36.621962404061058</v>
      </c>
      <c r="AM18" s="23">
        <v>35.044966922515812</v>
      </c>
      <c r="AN18" s="23">
        <v>33.122692150727666</v>
      </c>
      <c r="AO18" s="23">
        <v>31.511030196994856</v>
      </c>
      <c r="AP18" s="23">
        <v>33.034427678565628</v>
      </c>
      <c r="AQ18" s="23">
        <v>37.606614548083684</v>
      </c>
      <c r="AR18" s="23">
        <v>40.551972341977987</v>
      </c>
      <c r="AS18" s="23">
        <v>44.772872148023886</v>
      </c>
      <c r="AT18" s="23">
        <v>36.820199910679577</v>
      </c>
      <c r="AU18" s="23">
        <v>34.696776185928606</v>
      </c>
      <c r="AV18" s="23">
        <v>39.042856040565518</v>
      </c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4"/>
      <c r="CC18" s="24"/>
      <c r="CD18" s="24"/>
      <c r="CE18" s="24"/>
      <c r="CF18" s="24"/>
      <c r="CH18" s="25"/>
      <c r="CJ18" s="25"/>
      <c r="CL18" s="25"/>
      <c r="CN18" s="26"/>
    </row>
    <row r="19" spans="1:92" ht="15" customHeight="1" x14ac:dyDescent="0.25">
      <c r="A19" s="10" t="s">
        <v>24</v>
      </c>
      <c r="B19" s="18" t="s">
        <v>25</v>
      </c>
      <c r="D19" s="27"/>
      <c r="E19" s="27"/>
      <c r="F19" s="27"/>
      <c r="G19" s="27"/>
      <c r="H19" s="27"/>
      <c r="I19" s="28">
        <f>[1]Undercollections!S19/1000000</f>
        <v>64.955779240818103</v>
      </c>
      <c r="J19" s="28"/>
      <c r="K19" s="28">
        <f>[1]Undercollections!V19/1000000</f>
        <v>104.81377286814906</v>
      </c>
      <c r="M19" s="28">
        <v>38.168277136678441</v>
      </c>
      <c r="N19" s="28">
        <v>34.275131825315299</v>
      </c>
      <c r="O19" s="28">
        <v>31.08197605442442</v>
      </c>
      <c r="P19" s="28">
        <v>27.343009492156757</v>
      </c>
      <c r="Q19" s="28">
        <v>22.997659099107491</v>
      </c>
      <c r="R19" s="28">
        <v>35.871568379397182</v>
      </c>
      <c r="S19" s="28">
        <v>54.770705305930008</v>
      </c>
      <c r="T19" s="28">
        <v>79.230047017120611</v>
      </c>
      <c r="U19" s="28">
        <v>80.504062458659533</v>
      </c>
      <c r="V19" s="28">
        <v>37.989574006944373</v>
      </c>
      <c r="W19" s="28">
        <v>28.778364076640806</v>
      </c>
      <c r="X19" s="28">
        <v>33.120584448086682</v>
      </c>
      <c r="Y19" s="28">
        <v>31.670376519902891</v>
      </c>
      <c r="Z19" s="28">
        <v>28.199293715923648</v>
      </c>
      <c r="AA19" s="28">
        <v>27.366315774189111</v>
      </c>
      <c r="AB19" s="28">
        <v>26.846016141885592</v>
      </c>
      <c r="AC19" s="28">
        <v>23.350213551254388</v>
      </c>
      <c r="AD19" s="28">
        <v>38.350096691251473</v>
      </c>
      <c r="AE19" s="28">
        <v>58.14778919964585</v>
      </c>
      <c r="AF19" s="28">
        <v>81.731300269531275</v>
      </c>
      <c r="AG19" s="28">
        <v>83.131039326628056</v>
      </c>
      <c r="AH19" s="28">
        <v>41.337181542618588</v>
      </c>
      <c r="AI19" s="28">
        <v>29.717410642420049</v>
      </c>
      <c r="AJ19" s="28">
        <v>33.960501404525303</v>
      </c>
      <c r="AK19" s="28">
        <v>32.571769424907373</v>
      </c>
      <c r="AL19" s="28">
        <v>29.063304137152354</v>
      </c>
      <c r="AM19" s="28">
        <v>28.234872186156945</v>
      </c>
      <c r="AN19" s="28">
        <v>27.587045225670085</v>
      </c>
      <c r="AO19" s="28">
        <v>23.991099540760885</v>
      </c>
      <c r="AP19" s="28">
        <v>37.736147044076468</v>
      </c>
      <c r="AQ19" s="28">
        <v>58.160723378322182</v>
      </c>
      <c r="AR19" s="28">
        <v>84.953838630550791</v>
      </c>
      <c r="AS19" s="28">
        <v>86.37830954891939</v>
      </c>
      <c r="AT19" s="28">
        <v>40.180249935414835</v>
      </c>
      <c r="AU19" s="28">
        <v>30.225875381878094</v>
      </c>
      <c r="AV19" s="28">
        <v>34.840954696468089</v>
      </c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4"/>
      <c r="CC19" s="24"/>
      <c r="CD19" s="24"/>
      <c r="CE19" s="24"/>
      <c r="CF19" s="24"/>
      <c r="CH19" s="25"/>
      <c r="CJ19" s="25"/>
      <c r="CL19" s="25"/>
    </row>
    <row r="20" spans="1:92" ht="6" customHeight="1" x14ac:dyDescent="0.25">
      <c r="A20" s="10"/>
      <c r="B20" s="18"/>
      <c r="D20" s="27"/>
      <c r="E20" s="27"/>
      <c r="F20" s="27"/>
      <c r="G20" s="27"/>
      <c r="H20" s="27"/>
      <c r="I20" s="28"/>
      <c r="J20" s="28"/>
      <c r="K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4"/>
      <c r="CC20" s="24"/>
      <c r="CD20" s="24"/>
      <c r="CE20" s="24"/>
      <c r="CF20" s="24"/>
      <c r="CH20" s="29"/>
      <c r="CI20" s="30"/>
      <c r="CJ20" s="29"/>
      <c r="CK20" s="30"/>
      <c r="CL20" s="29"/>
      <c r="CM20" s="30"/>
      <c r="CN20" s="31"/>
    </row>
    <row r="21" spans="1:92" ht="15" customHeight="1" x14ac:dyDescent="0.25">
      <c r="A21" s="10" t="s">
        <v>26</v>
      </c>
      <c r="B21" s="18" t="s">
        <v>27</v>
      </c>
      <c r="D21" s="27"/>
      <c r="E21" s="27"/>
      <c r="F21" s="27"/>
      <c r="G21" s="27"/>
      <c r="H21" s="27"/>
      <c r="I21" s="28">
        <f>[1]Undercollections!S13/1000000</f>
        <v>11.272972866589914</v>
      </c>
      <c r="J21" s="28"/>
      <c r="K21" s="28">
        <f>[1]Undercollections!V13/1000000</f>
        <v>10.926598910452292</v>
      </c>
      <c r="M21" s="28">
        <v>10.96225732349202</v>
      </c>
      <c r="N21" s="28">
        <v>10.893214934102476</v>
      </c>
      <c r="O21" s="28">
        <v>10.926878806661483</v>
      </c>
      <c r="P21" s="28">
        <v>10.751014822029365</v>
      </c>
      <c r="Q21" s="28">
        <v>10.97177127773948</v>
      </c>
      <c r="R21" s="28">
        <v>11.827229014512861</v>
      </c>
      <c r="S21" s="28">
        <v>13.151183793295989</v>
      </c>
      <c r="T21" s="28">
        <v>13.051797001202507</v>
      </c>
      <c r="U21" s="28">
        <v>13.876733999891361</v>
      </c>
      <c r="V21" s="28">
        <v>12.343063383432339</v>
      </c>
      <c r="W21" s="28">
        <v>11.686803055076892</v>
      </c>
      <c r="X21" s="28">
        <v>11.242542488497644</v>
      </c>
      <c r="Y21" s="28">
        <v>11.249768365777046</v>
      </c>
      <c r="Z21" s="28">
        <v>11.182940688005321</v>
      </c>
      <c r="AA21" s="28">
        <v>11.215364928955591</v>
      </c>
      <c r="AB21" s="28">
        <v>11.04981819185374</v>
      </c>
      <c r="AC21" s="28">
        <v>11.274697861310457</v>
      </c>
      <c r="AD21" s="28">
        <v>12.1687734701416</v>
      </c>
      <c r="AE21" s="28">
        <v>13.529578355617287</v>
      </c>
      <c r="AF21" s="28">
        <v>13.445748227843296</v>
      </c>
      <c r="AG21" s="28">
        <v>14.309626962448352</v>
      </c>
      <c r="AH21" s="28">
        <v>12.690679292697444</v>
      </c>
      <c r="AI21" s="28">
        <v>12.02819538446513</v>
      </c>
      <c r="AJ21" s="28">
        <v>11.581958292512724</v>
      </c>
      <c r="AK21" s="28">
        <v>11.549357757266225</v>
      </c>
      <c r="AL21" s="28">
        <v>11.491763962308175</v>
      </c>
      <c r="AM21" s="28">
        <v>11.531826418069295</v>
      </c>
      <c r="AN21" s="28">
        <v>11.367852594277792</v>
      </c>
      <c r="AO21" s="28">
        <v>11.605806180636593</v>
      </c>
      <c r="AP21" s="28">
        <v>12.529650867687071</v>
      </c>
      <c r="AQ21" s="28">
        <v>13.93229914813061</v>
      </c>
      <c r="AR21" s="28">
        <v>13.848892980441089</v>
      </c>
      <c r="AS21" s="28">
        <v>14.735768352812585</v>
      </c>
      <c r="AT21" s="28">
        <v>13.053938847788412</v>
      </c>
      <c r="AU21" s="28">
        <v>12.370389163883788</v>
      </c>
      <c r="AV21" s="28">
        <v>11.908206323940162</v>
      </c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4"/>
      <c r="CC21" s="24"/>
      <c r="CD21" s="24"/>
      <c r="CE21" s="24"/>
      <c r="CF21" s="24"/>
      <c r="CH21" s="25"/>
      <c r="CJ21" s="25"/>
      <c r="CL21" s="25"/>
    </row>
    <row r="22" spans="1:92" ht="15" customHeight="1" x14ac:dyDescent="0.25">
      <c r="A22" s="10" t="s">
        <v>28</v>
      </c>
      <c r="B22" s="18" t="s">
        <v>29</v>
      </c>
      <c r="D22" s="27"/>
      <c r="E22" s="27"/>
      <c r="F22" s="27"/>
      <c r="G22" s="27"/>
      <c r="H22" s="27"/>
      <c r="I22" s="28">
        <f>[1]Undercollections!S20/1000000</f>
        <v>22.702033049794149</v>
      </c>
      <c r="J22" s="28"/>
      <c r="K22" s="28">
        <f>[1]Undercollections!V20/1000000</f>
        <v>30.796198775305534</v>
      </c>
      <c r="M22" s="28">
        <v>11.32299313636231</v>
      </c>
      <c r="N22" s="28">
        <v>11.312050912893547</v>
      </c>
      <c r="O22" s="28">
        <v>10.819360436345052</v>
      </c>
      <c r="P22" s="28">
        <v>10.006928600010223</v>
      </c>
      <c r="Q22" s="28">
        <v>9.1475898698097815</v>
      </c>
      <c r="R22" s="28">
        <v>14.260838590289646</v>
      </c>
      <c r="S22" s="28">
        <v>21.035675075913545</v>
      </c>
      <c r="T22" s="28">
        <v>27.834887415601695</v>
      </c>
      <c r="U22" s="28">
        <v>27.387986891983957</v>
      </c>
      <c r="V22" s="28">
        <v>14.271438252677511</v>
      </c>
      <c r="W22" s="28">
        <v>11.009505984174689</v>
      </c>
      <c r="X22" s="28">
        <v>10.822848643080343</v>
      </c>
      <c r="Y22" s="28">
        <v>9.7524317925762904</v>
      </c>
      <c r="Z22" s="28">
        <v>9.6677552241157709</v>
      </c>
      <c r="AA22" s="28">
        <v>9.8319483903191429</v>
      </c>
      <c r="AB22" s="28">
        <v>9.9817932651220129</v>
      </c>
      <c r="AC22" s="28">
        <v>9.3980636037598551</v>
      </c>
      <c r="AD22" s="28">
        <v>15.379077424063469</v>
      </c>
      <c r="AE22" s="28">
        <v>22.392021907617014</v>
      </c>
      <c r="AF22" s="28">
        <v>28.784113448897205</v>
      </c>
      <c r="AG22" s="28">
        <v>28.323284168395983</v>
      </c>
      <c r="AH22" s="28">
        <v>15.507644440182963</v>
      </c>
      <c r="AI22" s="28">
        <v>11.40983852122879</v>
      </c>
      <c r="AJ22" s="28">
        <v>11.137712762150299</v>
      </c>
      <c r="AK22" s="28">
        <v>10.080896232240537</v>
      </c>
      <c r="AL22" s="28">
        <v>10.003881738949117</v>
      </c>
      <c r="AM22" s="28">
        <v>10.177973894691879</v>
      </c>
      <c r="AN22" s="28">
        <v>10.342444594761877</v>
      </c>
      <c r="AO22" s="28">
        <v>9.7288999375750738</v>
      </c>
      <c r="AP22" s="28">
        <v>15.276788547493831</v>
      </c>
      <c r="AQ22" s="28">
        <v>22.618791718170844</v>
      </c>
      <c r="AR22" s="28">
        <v>30.077861649377088</v>
      </c>
      <c r="AS22" s="28">
        <v>29.562582687331783</v>
      </c>
      <c r="AT22" s="28">
        <v>15.249333220935226</v>
      </c>
      <c r="AU22" s="28">
        <v>11.727954055913811</v>
      </c>
      <c r="AV22" s="28">
        <v>11.542627731063298</v>
      </c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4"/>
      <c r="CC22" s="24"/>
      <c r="CD22" s="24"/>
      <c r="CE22" s="24"/>
      <c r="CF22" s="24"/>
      <c r="CH22" s="25"/>
      <c r="CJ22" s="25"/>
      <c r="CL22" s="25"/>
    </row>
    <row r="23" spans="1:92" ht="7.2" customHeight="1" x14ac:dyDescent="0.25">
      <c r="A23" s="10"/>
      <c r="B23" s="18"/>
      <c r="D23" s="27"/>
      <c r="E23" s="27"/>
      <c r="F23" s="27"/>
      <c r="G23" s="27"/>
      <c r="H23" s="27"/>
      <c r="I23" s="28"/>
      <c r="J23" s="28"/>
      <c r="K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4"/>
      <c r="CC23" s="24"/>
      <c r="CD23" s="24"/>
      <c r="CE23" s="24"/>
      <c r="CF23" s="24"/>
      <c r="CH23" s="29"/>
      <c r="CI23" s="30"/>
      <c r="CJ23" s="29"/>
      <c r="CK23" s="30"/>
      <c r="CL23" s="29"/>
      <c r="CM23" s="30"/>
      <c r="CN23" s="31"/>
    </row>
    <row r="24" spans="1:92" ht="15" customHeight="1" x14ac:dyDescent="0.25">
      <c r="A24" s="10" t="s">
        <v>30</v>
      </c>
      <c r="B24" s="18" t="s">
        <v>31</v>
      </c>
      <c r="D24" s="27"/>
      <c r="E24" s="27"/>
      <c r="F24" s="27"/>
      <c r="G24" s="27"/>
      <c r="H24" s="27"/>
      <c r="I24" s="28">
        <f>[1]Undercollections!S14/1000000</f>
        <v>14.51772271039064</v>
      </c>
      <c r="J24" s="28"/>
      <c r="K24" s="28">
        <f>[1]Undercollections!V14/1000000</f>
        <v>14.071650400200799</v>
      </c>
      <c r="M24" s="28">
        <v>13.663817775367786</v>
      </c>
      <c r="N24" s="28">
        <v>13.553879492665914</v>
      </c>
      <c r="O24" s="28">
        <v>13.571811005851288</v>
      </c>
      <c r="P24" s="28">
        <v>13.776916633157745</v>
      </c>
      <c r="Q24" s="28">
        <v>14.034945624736336</v>
      </c>
      <c r="R24" s="28">
        <v>15.10243765592489</v>
      </c>
      <c r="S24" s="28">
        <v>16.075676876674986</v>
      </c>
      <c r="T24" s="28">
        <v>15.925828995884434</v>
      </c>
      <c r="U24" s="28">
        <v>16.902266334788983</v>
      </c>
      <c r="V24" s="28">
        <v>15.602454567636453</v>
      </c>
      <c r="W24" s="28">
        <v>14.746496881056682</v>
      </c>
      <c r="X24" s="28">
        <v>14.16052822026413</v>
      </c>
      <c r="Y24" s="28">
        <v>13.782284155248233</v>
      </c>
      <c r="Z24" s="28">
        <v>13.688104310071644</v>
      </c>
      <c r="AA24" s="28">
        <v>13.715448319458686</v>
      </c>
      <c r="AB24" s="28">
        <v>13.966523816895219</v>
      </c>
      <c r="AC24" s="28">
        <v>14.237925504926844</v>
      </c>
      <c r="AD24" s="28">
        <v>15.353127876219437</v>
      </c>
      <c r="AE24" s="28">
        <v>16.346203356614001</v>
      </c>
      <c r="AF24" s="28">
        <v>16.230248114656455</v>
      </c>
      <c r="AG24" s="28">
        <v>17.257412910682049</v>
      </c>
      <c r="AH24" s="28">
        <v>15.914025876546146</v>
      </c>
      <c r="AI24" s="28">
        <v>15.069614648247979</v>
      </c>
      <c r="AJ24" s="28">
        <v>14.49738908090948</v>
      </c>
      <c r="AK24" s="28">
        <v>14.0773410268585</v>
      </c>
      <c r="AL24" s="28">
        <v>13.943536779068758</v>
      </c>
      <c r="AM24" s="28">
        <v>13.928320816924892</v>
      </c>
      <c r="AN24" s="28">
        <v>14.152515132959447</v>
      </c>
      <c r="AO24" s="28">
        <v>14.382242254289453</v>
      </c>
      <c r="AP24" s="28">
        <v>15.455286444537949</v>
      </c>
      <c r="AQ24" s="28">
        <v>16.362415969211678</v>
      </c>
      <c r="AR24" s="28">
        <v>16.188539184667661</v>
      </c>
      <c r="AS24" s="28">
        <v>17.144459507254854</v>
      </c>
      <c r="AT24" s="28">
        <v>15.746239800074214</v>
      </c>
      <c r="AU24" s="28">
        <v>14.85106789085437</v>
      </c>
      <c r="AV24" s="28">
        <v>14.22819728784496</v>
      </c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4"/>
      <c r="CC24" s="24"/>
      <c r="CD24" s="24"/>
      <c r="CE24" s="24"/>
      <c r="CF24" s="24"/>
      <c r="CH24" s="25"/>
      <c r="CJ24" s="25"/>
      <c r="CL24" s="25"/>
    </row>
    <row r="25" spans="1:92" ht="15" customHeight="1" x14ac:dyDescent="0.25">
      <c r="A25" s="10" t="s">
        <v>32</v>
      </c>
      <c r="B25" s="18" t="s">
        <v>33</v>
      </c>
      <c r="D25" s="27"/>
      <c r="E25" s="27"/>
      <c r="F25" s="27"/>
      <c r="G25" s="27"/>
      <c r="H25" s="27"/>
      <c r="I25" s="28">
        <f>[1]Undercollections!S21/1000000</f>
        <v>28.544076344429595</v>
      </c>
      <c r="J25" s="28"/>
      <c r="K25" s="28">
        <f>[1]Undercollections!V21/1000000</f>
        <v>39.400621120562235</v>
      </c>
      <c r="M25" s="28">
        <v>13.062391132125963</v>
      </c>
      <c r="N25" s="28">
        <v>13.032409921838077</v>
      </c>
      <c r="O25" s="28">
        <v>12.394281553176008</v>
      </c>
      <c r="P25" s="28">
        <v>11.763642540395365</v>
      </c>
      <c r="Q25" s="28">
        <v>10.621865539655808</v>
      </c>
      <c r="R25" s="28">
        <v>17.048238969800916</v>
      </c>
      <c r="S25" s="28">
        <v>24.476890532364525</v>
      </c>
      <c r="T25" s="28">
        <v>32.739121933615969</v>
      </c>
      <c r="U25" s="28">
        <v>32.0591916979023</v>
      </c>
      <c r="V25" s="28">
        <v>16.839860082188036</v>
      </c>
      <c r="W25" s="28">
        <v>12.757532377551033</v>
      </c>
      <c r="X25" s="28">
        <v>12.542632039392014</v>
      </c>
      <c r="Y25" s="28">
        <v>10.887695736272839</v>
      </c>
      <c r="Z25" s="28">
        <v>10.78056114817152</v>
      </c>
      <c r="AA25" s="28">
        <v>10.968611724351749</v>
      </c>
      <c r="AB25" s="28">
        <v>11.542235468410853</v>
      </c>
      <c r="AC25" s="28">
        <v>10.772847270224839</v>
      </c>
      <c r="AD25" s="28">
        <v>18.222502184466958</v>
      </c>
      <c r="AE25" s="28">
        <v>25.796254633837403</v>
      </c>
      <c r="AF25" s="28">
        <v>33.496577450630376</v>
      </c>
      <c r="AG25" s="28">
        <v>32.830392936414128</v>
      </c>
      <c r="AH25" s="28">
        <v>18.222325254970034</v>
      </c>
      <c r="AI25" s="28">
        <v>13.135700495422029</v>
      </c>
      <c r="AJ25" s="28">
        <v>12.826133513581627</v>
      </c>
      <c r="AK25" s="28">
        <v>11.204582647633327</v>
      </c>
      <c r="AL25" s="28">
        <v>11.065634486935819</v>
      </c>
      <c r="AM25" s="28">
        <v>11.221707211285667</v>
      </c>
      <c r="AN25" s="28">
        <v>11.787268777950326</v>
      </c>
      <c r="AO25" s="28">
        <v>10.950000789720351</v>
      </c>
      <c r="AP25" s="28">
        <v>17.655004274762408</v>
      </c>
      <c r="AQ25" s="28">
        <v>25.30538737459565</v>
      </c>
      <c r="AR25" s="28">
        <v>33.913974244230886</v>
      </c>
      <c r="AS25" s="28">
        <v>33.076042686529675</v>
      </c>
      <c r="AT25" s="28">
        <v>17.183172612988702</v>
      </c>
      <c r="AU25" s="28">
        <v>12.937413117326525</v>
      </c>
      <c r="AV25" s="28">
        <v>12.696918908882056</v>
      </c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4"/>
      <c r="CC25" s="24"/>
      <c r="CD25" s="24"/>
      <c r="CE25" s="24"/>
      <c r="CF25" s="24"/>
      <c r="CH25" s="25"/>
      <c r="CJ25" s="25"/>
      <c r="CL25" s="25"/>
    </row>
    <row r="26" spans="1:92" ht="7.95" customHeight="1" x14ac:dyDescent="0.25">
      <c r="A26" s="10"/>
      <c r="B26" s="18"/>
      <c r="D26" s="19"/>
      <c r="E26" s="19"/>
      <c r="F26" s="19"/>
      <c r="G26" s="19"/>
      <c r="H26" s="19"/>
      <c r="CH26" s="29"/>
      <c r="CI26" s="30"/>
      <c r="CJ26" s="29"/>
      <c r="CK26" s="30"/>
      <c r="CL26" s="29"/>
      <c r="CM26" s="30"/>
      <c r="CN26" s="31"/>
    </row>
    <row r="27" spans="1:92" s="32" customFormat="1" ht="15" customHeight="1" x14ac:dyDescent="0.25">
      <c r="A27" s="10" t="s">
        <v>34</v>
      </c>
      <c r="B27" s="18" t="s">
        <v>35</v>
      </c>
      <c r="D27" s="33"/>
      <c r="E27" s="33"/>
      <c r="F27" s="33"/>
      <c r="G27" s="33"/>
      <c r="H27" s="33"/>
      <c r="I27" s="34">
        <f>(I18-I19)+(I21-I22)+(I24-I25)-237</f>
        <v>-294.37421613589248</v>
      </c>
      <c r="J27" s="34"/>
      <c r="K27" s="34">
        <f>(K18-K19)+(K21-K22)+(K24-K25)</f>
        <v>-112.5788531433105</v>
      </c>
      <c r="M27" s="34">
        <v>1.9980581120921865</v>
      </c>
      <c r="N27" s="34">
        <v>-22.525905688862878</v>
      </c>
      <c r="O27" s="34">
        <v>4.238017875705566</v>
      </c>
      <c r="P27" s="34">
        <v>7.4369459482008899</v>
      </c>
      <c r="Q27" s="34">
        <v>12.627004093459131</v>
      </c>
      <c r="R27" s="34">
        <v>-8.4736135229609122</v>
      </c>
      <c r="S27" s="34">
        <v>-35.084677656655728</v>
      </c>
      <c r="T27" s="34">
        <v>-72.285256824980209</v>
      </c>
      <c r="U27" s="34">
        <v>-66.728840470627759</v>
      </c>
      <c r="V27" s="34">
        <v>-5.9572826968937882</v>
      </c>
      <c r="W27" s="34">
        <v>7.1529556249063937</v>
      </c>
      <c r="X27" s="34">
        <v>6.3098725040435273</v>
      </c>
      <c r="Y27" s="34">
        <v>12.811769495516694</v>
      </c>
      <c r="Z27" s="34">
        <v>12.028145680360463</v>
      </c>
      <c r="AA27" s="34">
        <v>10.983517660821672</v>
      </c>
      <c r="AB27" s="34">
        <v>9.1309509822804049</v>
      </c>
      <c r="AC27" s="34">
        <v>12.852291146395793</v>
      </c>
      <c r="AD27" s="34">
        <v>-12.118408895906684</v>
      </c>
      <c r="AE27" s="34">
        <v>-39.614020860565752</v>
      </c>
      <c r="AF27" s="34">
        <v>-74.734358388833527</v>
      </c>
      <c r="AG27" s="34">
        <v>-69.019549821526041</v>
      </c>
      <c r="AH27" s="34">
        <v>-10.361620980176786</v>
      </c>
      <c r="AI27" s="34">
        <v>6.9274408858949723</v>
      </c>
      <c r="AJ27" s="34">
        <v>6.5405818892989416</v>
      </c>
      <c r="AK27" s="34">
        <v>12.692340734383462</v>
      </c>
      <c r="AL27" s="34">
        <v>11.924442782400702</v>
      </c>
      <c r="AM27" s="34">
        <v>10.870560865375507</v>
      </c>
      <c r="AN27" s="34">
        <v>8.9263012795826171</v>
      </c>
      <c r="AO27" s="34">
        <v>12.829078363864593</v>
      </c>
      <c r="AP27" s="34">
        <v>-9.6485748755420602</v>
      </c>
      <c r="AQ27" s="34">
        <v>-38.183572805662706</v>
      </c>
      <c r="AR27" s="34">
        <v>-78.356270017072035</v>
      </c>
      <c r="AS27" s="34">
        <v>-72.363834914689519</v>
      </c>
      <c r="AT27" s="34">
        <v>-6.99237721079656</v>
      </c>
      <c r="AU27" s="34">
        <v>7.0269906855483342</v>
      </c>
      <c r="AV27" s="34">
        <v>6.0987583159371965</v>
      </c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I27" s="35"/>
      <c r="CK27" s="35"/>
      <c r="CM27" s="35"/>
      <c r="CN27" s="35"/>
    </row>
    <row r="28" spans="1:92" ht="15" hidden="1" customHeight="1" x14ac:dyDescent="0.25">
      <c r="A28" s="10"/>
      <c r="B28" s="18" t="s">
        <v>36</v>
      </c>
      <c r="C28" s="23">
        <f>0.6*-83</f>
        <v>-49.8</v>
      </c>
      <c r="D28" s="19"/>
      <c r="E28" s="19"/>
      <c r="F28" s="22"/>
      <c r="G28" s="22"/>
      <c r="H28" s="19"/>
      <c r="I28" s="23"/>
      <c r="J28" s="23"/>
      <c r="K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92" ht="15" hidden="1" customHeight="1" x14ac:dyDescent="0.25">
      <c r="A29" s="10"/>
      <c r="B29" s="18" t="s">
        <v>37</v>
      </c>
      <c r="C29" s="23">
        <f>-[1]Undercollections!EB10/1000000</f>
        <v>0</v>
      </c>
      <c r="D29" s="19"/>
      <c r="E29" s="19"/>
      <c r="F29" s="22"/>
      <c r="G29" s="22"/>
      <c r="H29" s="19"/>
      <c r="I29" s="23"/>
      <c r="J29" s="23"/>
      <c r="K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92" ht="10.199999999999999" customHeight="1" x14ac:dyDescent="0.25">
      <c r="A30" s="10"/>
      <c r="B30" s="18"/>
      <c r="C30" s="23"/>
      <c r="D30" s="19"/>
      <c r="E30" s="19"/>
      <c r="F30" s="22"/>
      <c r="G30" s="22"/>
      <c r="H30" s="19"/>
      <c r="I30" s="23"/>
      <c r="J30" s="23"/>
      <c r="K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92" s="32" customFormat="1" ht="15" customHeight="1" x14ac:dyDescent="0.25">
      <c r="A31" s="10" t="s">
        <v>38</v>
      </c>
      <c r="B31" s="18" t="s">
        <v>39</v>
      </c>
      <c r="D31" s="33"/>
      <c r="E31" s="33"/>
      <c r="F31" s="33"/>
      <c r="G31" s="33"/>
      <c r="H31" s="33"/>
      <c r="I31" s="34" t="e">
        <f>H39+I27</f>
        <v>#REF!</v>
      </c>
      <c r="J31" s="34"/>
      <c r="K31" s="34">
        <f>J39+K27</f>
        <v>-380.20285314331051</v>
      </c>
      <c r="M31" s="34">
        <v>-305.52194188790787</v>
      </c>
      <c r="N31" s="34">
        <v>-323.33086496030501</v>
      </c>
      <c r="O31" s="34">
        <v>-314.83494854653395</v>
      </c>
      <c r="P31" s="34">
        <v>-303.32570407613701</v>
      </c>
      <c r="Q31" s="34">
        <v>-286.78080416915395</v>
      </c>
      <c r="R31" s="34">
        <v>-291.38216687097167</v>
      </c>
      <c r="S31" s="34">
        <v>-322.23870840678342</v>
      </c>
      <c r="T31" s="34">
        <v>-389.73683121252333</v>
      </c>
      <c r="U31" s="34">
        <v>-451.7046371354005</v>
      </c>
      <c r="V31" s="34">
        <v>-452.68255836512549</v>
      </c>
      <c r="W31" s="34">
        <v>-441.73516800606853</v>
      </c>
      <c r="X31" s="34">
        <v>-431.94675222941464</v>
      </c>
      <c r="Y31" s="34">
        <v>-415.27728167318662</v>
      </c>
      <c r="Z31" s="34">
        <v>-399.0736544455923</v>
      </c>
      <c r="AA31" s="34">
        <v>-384.27683630392175</v>
      </c>
      <c r="AB31" s="34">
        <v>-371.40540904527478</v>
      </c>
      <c r="AC31" s="34">
        <v>-354.91281165137951</v>
      </c>
      <c r="AD31" s="34">
        <v>-363.43016359176931</v>
      </c>
      <c r="AE31" s="34">
        <v>-399.08361818969161</v>
      </c>
      <c r="AF31" s="34">
        <v>-469.28156573334593</v>
      </c>
      <c r="AG31" s="34">
        <v>-533.78761750512285</v>
      </c>
      <c r="AH31" s="34">
        <v>-539.40332750853895</v>
      </c>
      <c r="AI31" s="34">
        <v>-528.98321654777362</v>
      </c>
      <c r="AJ31" s="34">
        <v>-519.28745444538993</v>
      </c>
      <c r="AK31" s="34">
        <v>-503.04477141888304</v>
      </c>
      <c r="AL31" s="34">
        <v>-487.27771701414815</v>
      </c>
      <c r="AM31" s="34">
        <v>-472.9328993513617</v>
      </c>
      <c r="AN31" s="34">
        <v>-460.60936967401949</v>
      </c>
      <c r="AO31" s="34">
        <v>-444.50706626789213</v>
      </c>
      <c r="AP31" s="34">
        <v>-450.92496077260404</v>
      </c>
      <c r="AQ31" s="34">
        <v>-485.50641447313797</v>
      </c>
      <c r="AR31" s="34">
        <v>-559.67462991289017</v>
      </c>
      <c r="AS31" s="34">
        <v>-627.86643456443119</v>
      </c>
      <c r="AT31" s="34">
        <v>-630.46563339111424</v>
      </c>
      <c r="AU31" s="34">
        <v>-620.34823623421858</v>
      </c>
      <c r="AV31" s="34">
        <v>-611.50755981819179</v>
      </c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</row>
    <row r="32" spans="1:92" ht="15" customHeight="1" x14ac:dyDescent="0.25">
      <c r="A32" s="10" t="s">
        <v>40</v>
      </c>
      <c r="B32" s="18" t="s">
        <v>41</v>
      </c>
      <c r="D32" s="36"/>
      <c r="E32" s="36"/>
      <c r="F32" s="36"/>
      <c r="G32" s="36"/>
      <c r="H32" s="36"/>
      <c r="I32" s="37" t="e">
        <f>(H39+0.5*(I27+#REF!))*$C$58+0.4</f>
        <v>#REF!</v>
      </c>
      <c r="J32" s="37"/>
      <c r="K32" s="37">
        <f>(J39+0.5*(K27+K36+K37))*$C$58</f>
        <v>-1.5653939425770909</v>
      </c>
      <c r="M32" s="37">
        <v>-1.6669359155985501</v>
      </c>
      <c r="N32" s="37">
        <v>-1.674301482239323</v>
      </c>
      <c r="O32" s="37">
        <v>-1.7011973849585511</v>
      </c>
      <c r="P32" s="37">
        <v>-1.648081437301135</v>
      </c>
      <c r="Q32" s="37">
        <v>-1.5728470186864971</v>
      </c>
      <c r="R32" s="37">
        <v>-1.5397493441254519</v>
      </c>
      <c r="S32" s="37">
        <v>-1.6330506683543986</v>
      </c>
      <c r="T32" s="37">
        <v>-1.8972690263204044</v>
      </c>
      <c r="U32" s="37">
        <v>-2.2464396302366629</v>
      </c>
      <c r="V32" s="37">
        <v>-2.4190679806544124</v>
      </c>
      <c r="W32" s="37">
        <v>-2.3961940013998819</v>
      </c>
      <c r="X32" s="37">
        <v>-2.3400153307143361</v>
      </c>
      <c r="Y32" s="37">
        <v>-2.266669658597658</v>
      </c>
      <c r="Z32" s="37">
        <v>-2.1779987540367864</v>
      </c>
      <c r="AA32" s="37">
        <v>-2.0954409478287728</v>
      </c>
      <c r="AB32" s="37">
        <v>-2.0211757774214205</v>
      </c>
      <c r="AC32" s="37">
        <v>-1.9422395901552656</v>
      </c>
      <c r="AD32" s="37">
        <v>-1.9198332799345212</v>
      </c>
      <c r="AE32" s="37">
        <v>-2.0366130190644709</v>
      </c>
      <c r="AF32" s="37">
        <v>-2.3210260908716847</v>
      </c>
      <c r="AG32" s="37">
        <v>-2.684298164295754</v>
      </c>
      <c r="AH32" s="37">
        <v>-2.8764555851872844</v>
      </c>
      <c r="AI32" s="37">
        <v>-2.8677754039037291</v>
      </c>
      <c r="AJ32" s="37">
        <v>-2.8132862934434693</v>
      </c>
      <c r="AK32" s="37">
        <v>-2.7413693196234363</v>
      </c>
      <c r="AL32" s="37">
        <v>-2.6551159485087723</v>
      </c>
      <c r="AM32" s="37">
        <v>-2.5749862258912137</v>
      </c>
      <c r="AN32" s="37">
        <v>-2.503497528071819</v>
      </c>
      <c r="AO32" s="37">
        <v>-2.427168688318023</v>
      </c>
      <c r="AP32" s="37">
        <v>-2.4001225760105931</v>
      </c>
      <c r="AQ32" s="37">
        <v>-2.5082766715817191</v>
      </c>
      <c r="AR32" s="37">
        <v>-2.800472153353891</v>
      </c>
      <c r="AS32" s="37">
        <v>-3.184435097816491</v>
      </c>
      <c r="AT32" s="37">
        <v>-3.3785643632456055</v>
      </c>
      <c r="AU32" s="37">
        <v>-3.3627176575318192</v>
      </c>
      <c r="AV32" s="37">
        <v>-3.3113953342154234</v>
      </c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s="32" customFormat="1" ht="15" customHeight="1" x14ac:dyDescent="0.25">
      <c r="A33" s="10" t="s">
        <v>42</v>
      </c>
      <c r="B33" s="18" t="s">
        <v>43</v>
      </c>
      <c r="D33" s="33"/>
      <c r="E33" s="33"/>
      <c r="F33" s="33"/>
      <c r="G33" s="33"/>
      <c r="H33" s="38">
        <v>-87</v>
      </c>
      <c r="I33" s="34" t="e">
        <f>I31+I32</f>
        <v>#REF!</v>
      </c>
      <c r="J33" s="39">
        <v>-357.334</v>
      </c>
      <c r="K33" s="34">
        <f>K31+K32</f>
        <v>-381.76824708588759</v>
      </c>
      <c r="L33" s="39">
        <v>-405.17200000000003</v>
      </c>
      <c r="M33" s="34">
        <v>-307.18887780350644</v>
      </c>
      <c r="N33" s="34">
        <v>-325.00516644254435</v>
      </c>
      <c r="O33" s="34">
        <v>-316.53614593149251</v>
      </c>
      <c r="P33" s="34">
        <v>-304.97378551343814</v>
      </c>
      <c r="Q33" s="34">
        <v>-288.35365118784046</v>
      </c>
      <c r="R33" s="34">
        <v>-292.9219162150971</v>
      </c>
      <c r="S33" s="34">
        <v>-323.87175907513779</v>
      </c>
      <c r="T33" s="34">
        <v>-391.63410023884376</v>
      </c>
      <c r="U33" s="34">
        <v>-453.95107676563714</v>
      </c>
      <c r="V33" s="34">
        <v>-455.10162634577989</v>
      </c>
      <c r="W33" s="34">
        <v>-444.1313620074684</v>
      </c>
      <c r="X33" s="34">
        <v>-434.28676756012896</v>
      </c>
      <c r="Y33" s="34">
        <v>-417.54395133178429</v>
      </c>
      <c r="Z33" s="34">
        <v>-401.25165319962906</v>
      </c>
      <c r="AA33" s="34">
        <v>-386.37227725175052</v>
      </c>
      <c r="AB33" s="34">
        <v>-373.42658482269621</v>
      </c>
      <c r="AC33" s="34">
        <v>-356.8550512415348</v>
      </c>
      <c r="AD33" s="34">
        <v>-365.34999687170381</v>
      </c>
      <c r="AE33" s="34">
        <v>-401.12023120875608</v>
      </c>
      <c r="AF33" s="34">
        <v>-471.6025918242176</v>
      </c>
      <c r="AG33" s="34">
        <v>-536.47191566941865</v>
      </c>
      <c r="AH33" s="34">
        <v>-542.27978309372622</v>
      </c>
      <c r="AI33" s="34">
        <v>-531.85099195167732</v>
      </c>
      <c r="AJ33" s="34">
        <v>-522.10074073883345</v>
      </c>
      <c r="AK33" s="34">
        <v>-505.7861407385065</v>
      </c>
      <c r="AL33" s="34">
        <v>-489.9328329626569</v>
      </c>
      <c r="AM33" s="34">
        <v>-475.50788557725292</v>
      </c>
      <c r="AN33" s="34">
        <v>-463.11286720209131</v>
      </c>
      <c r="AO33" s="34">
        <v>-446.93423495621016</v>
      </c>
      <c r="AP33" s="34">
        <v>-453.32508334861461</v>
      </c>
      <c r="AQ33" s="34">
        <v>-488.01469114471968</v>
      </c>
      <c r="AR33" s="34">
        <v>-562.47510206624406</v>
      </c>
      <c r="AS33" s="34">
        <v>-631.05086966224769</v>
      </c>
      <c r="AT33" s="34">
        <v>-633.84419775435981</v>
      </c>
      <c r="AU33" s="34">
        <v>-623.71095389175036</v>
      </c>
      <c r="AV33" s="34">
        <v>-614.81895515240717</v>
      </c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</row>
    <row r="34" spans="1:84" ht="5.4" customHeight="1" x14ac:dyDescent="0.3">
      <c r="A34" s="10"/>
      <c r="B34" s="5"/>
      <c r="D34" s="19"/>
      <c r="E34" s="19"/>
      <c r="F34" s="22"/>
      <c r="G34" s="22"/>
      <c r="H34" s="38"/>
      <c r="I34" s="23"/>
      <c r="J34" s="23"/>
      <c r="K34" s="23"/>
      <c r="L34" s="3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</row>
    <row r="35" spans="1:84" ht="15" customHeight="1" x14ac:dyDescent="0.25">
      <c r="A35" s="10" t="s">
        <v>44</v>
      </c>
      <c r="B35" s="18" t="s">
        <v>45</v>
      </c>
      <c r="D35" s="19"/>
      <c r="E35" s="19"/>
      <c r="F35" s="22"/>
      <c r="G35" s="22"/>
      <c r="H35" s="38">
        <v>83</v>
      </c>
      <c r="I35" s="23"/>
      <c r="J35" s="39">
        <v>89.71</v>
      </c>
      <c r="K35" s="23"/>
      <c r="L35" s="39">
        <v>97.652000000000001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</row>
    <row r="36" spans="1:84" ht="7.95" customHeight="1" x14ac:dyDescent="0.25">
      <c r="A36" s="10"/>
      <c r="B36" s="18"/>
      <c r="D36" s="19"/>
      <c r="E36" s="19"/>
      <c r="F36" s="22"/>
      <c r="G36" s="19"/>
      <c r="H36" s="22"/>
      <c r="I36" s="23">
        <f>-0.6*'[2]PURCH PWR'!L$50/1000</f>
        <v>19.484785440277903</v>
      </c>
      <c r="J36" s="39"/>
      <c r="K36" s="23">
        <f>-0.6*'[2]PURCH PWR'!$M$50/1000</f>
        <v>60.991841151651833</v>
      </c>
      <c r="L36" s="3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</row>
    <row r="37" spans="1:84" ht="15" x14ac:dyDescent="0.25">
      <c r="A37" s="10" t="s">
        <v>46</v>
      </c>
      <c r="B37" s="18" t="s">
        <v>47</v>
      </c>
      <c r="D37" s="19"/>
      <c r="E37" s="19"/>
      <c r="F37" s="19"/>
      <c r="G37" s="19"/>
      <c r="H37" s="22"/>
      <c r="I37" s="24">
        <f>[1]Undercollections!S39</f>
        <v>8.3249178847241794</v>
      </c>
      <c r="J37" s="24"/>
      <c r="K37" s="24">
        <f>[1]Undercollections!V39</f>
        <v>8.8434024247328367</v>
      </c>
      <c r="L37" s="39"/>
      <c r="M37" s="24">
        <v>6.3839185320643654</v>
      </c>
      <c r="N37" s="24">
        <v>5.9322000203048564</v>
      </c>
      <c r="O37" s="24">
        <v>5.7734959071546088</v>
      </c>
      <c r="P37" s="34">
        <v>5.565977250825096</v>
      </c>
      <c r="Q37" s="34">
        <v>5.4450978398296908</v>
      </c>
      <c r="R37" s="24">
        <v>5.7678854649693969</v>
      </c>
      <c r="S37" s="24">
        <v>6.4201846875946789</v>
      </c>
      <c r="T37" s="24">
        <v>6.6583035740709713</v>
      </c>
      <c r="U37" s="24">
        <v>7.2258010974054736</v>
      </c>
      <c r="V37" s="24">
        <v>6.2135027148049558</v>
      </c>
      <c r="W37" s="24">
        <v>5.8747372740102168</v>
      </c>
      <c r="X37" s="24">
        <v>6.1977163914256552</v>
      </c>
      <c r="Y37" s="24">
        <v>6.442151205831534</v>
      </c>
      <c r="Z37" s="24">
        <v>5.9912992348856031</v>
      </c>
      <c r="AA37" s="24">
        <v>5.8359172241953026</v>
      </c>
      <c r="AB37" s="24">
        <v>5.6614820249209563</v>
      </c>
      <c r="AC37" s="24">
        <v>5.5432965456721659</v>
      </c>
      <c r="AD37" s="24">
        <v>5.8803995425779396</v>
      </c>
      <c r="AE37" s="24">
        <v>6.5730238642437033</v>
      </c>
      <c r="AF37" s="24">
        <v>6.8345241406208572</v>
      </c>
      <c r="AG37" s="24">
        <v>7.4302091410565261</v>
      </c>
      <c r="AH37" s="24">
        <v>6.3691256600576649</v>
      </c>
      <c r="AI37" s="24">
        <v>6.0229556169884777</v>
      </c>
      <c r="AJ37" s="34">
        <v>6.3636285855670032</v>
      </c>
      <c r="AK37" s="24">
        <v>6.5839809419576616</v>
      </c>
      <c r="AL37" s="24">
        <v>6.1293727459196603</v>
      </c>
      <c r="AM37" s="24">
        <v>5.9722146236508209</v>
      </c>
      <c r="AN37" s="24">
        <v>5.7767225703346003</v>
      </c>
      <c r="AO37" s="24">
        <v>5.6578490591481732</v>
      </c>
      <c r="AP37" s="24">
        <v>6.0022416811393473</v>
      </c>
      <c r="AQ37" s="24">
        <v>6.6963312489015454</v>
      </c>
      <c r="AR37" s="24">
        <v>6.9725024165023584</v>
      </c>
      <c r="AS37" s="24">
        <v>7.5776134819299967</v>
      </c>
      <c r="AT37" s="24">
        <v>6.468970834592886</v>
      </c>
      <c r="AU37" s="24">
        <v>6.1046357576214261</v>
      </c>
      <c r="AV37" s="34">
        <v>6.444831472779839</v>
      </c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24"/>
      <c r="CC37" s="24"/>
      <c r="CD37" s="24"/>
      <c r="CE37" s="24"/>
      <c r="CF37" s="24"/>
    </row>
    <row r="38" spans="1:84" x14ac:dyDescent="0.25">
      <c r="A38" s="10"/>
      <c r="I38" s="23"/>
      <c r="J38" s="23"/>
      <c r="K38" s="23"/>
      <c r="L38" s="3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4"/>
      <c r="CC38" s="24"/>
      <c r="CD38" s="24"/>
      <c r="CE38" s="24"/>
      <c r="CF38" s="24"/>
    </row>
    <row r="39" spans="1:84" s="11" customFormat="1" ht="18.600000000000001" customHeight="1" x14ac:dyDescent="0.3">
      <c r="A39" s="10" t="s">
        <v>48</v>
      </c>
      <c r="B39" s="5" t="s">
        <v>49</v>
      </c>
      <c r="D39" s="38"/>
      <c r="E39" s="38"/>
      <c r="F39" s="38"/>
      <c r="G39" s="38"/>
      <c r="H39" s="39" t="e">
        <f>H33+H35+#REF!+#REF!</f>
        <v>#REF!</v>
      </c>
      <c r="I39" s="39" t="e">
        <f>I33+I35+#REF!+#REF!+I38</f>
        <v>#REF!</v>
      </c>
      <c r="J39" s="39">
        <f>J33+J35</f>
        <v>-267.62400000000002</v>
      </c>
      <c r="K39" s="40">
        <f>K33+K36+K37</f>
        <v>-311.9330035095029</v>
      </c>
      <c r="L39" s="39">
        <v>-307.52</v>
      </c>
      <c r="M39" s="39">
        <v>-300.8049592714421</v>
      </c>
      <c r="N39" s="39">
        <v>-319.07296642223952</v>
      </c>
      <c r="O39" s="39">
        <v>-310.76265002433792</v>
      </c>
      <c r="P39" s="39">
        <v>-299.40780826261306</v>
      </c>
      <c r="Q39" s="39">
        <v>-282.90855334801074</v>
      </c>
      <c r="R39" s="39">
        <v>-287.15403075012767</v>
      </c>
      <c r="S39" s="39">
        <v>-317.45157438754313</v>
      </c>
      <c r="T39" s="39">
        <v>-384.97579666477276</v>
      </c>
      <c r="U39" s="39">
        <v>-446.72527566823169</v>
      </c>
      <c r="V39" s="39">
        <v>-448.88812363097492</v>
      </c>
      <c r="W39" s="39">
        <v>-438.25662473345818</v>
      </c>
      <c r="X39" s="41">
        <v>-428.08905116870329</v>
      </c>
      <c r="Y39" s="39">
        <v>-411.10180012595276</v>
      </c>
      <c r="Z39" s="39">
        <v>-395.26035396474344</v>
      </c>
      <c r="AA39" s="39">
        <v>-380.53636002755519</v>
      </c>
      <c r="AB39" s="39">
        <v>-367.76510279777528</v>
      </c>
      <c r="AC39" s="39">
        <v>-351.31175469586265</v>
      </c>
      <c r="AD39" s="39">
        <v>-359.46959732912586</v>
      </c>
      <c r="AE39" s="39">
        <v>-394.5472073445124</v>
      </c>
      <c r="AF39" s="39">
        <v>-464.76806768359677</v>
      </c>
      <c r="AG39" s="39">
        <v>-529.04170652836217</v>
      </c>
      <c r="AH39" s="39">
        <v>-535.91065743366858</v>
      </c>
      <c r="AI39" s="39">
        <v>-525.82803633468882</v>
      </c>
      <c r="AJ39" s="41">
        <v>-515.73711215326648</v>
      </c>
      <c r="AK39" s="39">
        <v>-499.20215979654887</v>
      </c>
      <c r="AL39" s="39">
        <v>-483.80346021673722</v>
      </c>
      <c r="AM39" s="39">
        <v>-469.53567095360211</v>
      </c>
      <c r="AN39" s="39">
        <v>-457.33614463175672</v>
      </c>
      <c r="AO39" s="39">
        <v>-441.27638589706197</v>
      </c>
      <c r="AP39" s="39">
        <v>-447.32284166747525</v>
      </c>
      <c r="AQ39" s="39">
        <v>-481.31835989581811</v>
      </c>
      <c r="AR39" s="39">
        <v>-555.50259964974168</v>
      </c>
      <c r="AS39" s="39">
        <v>-623.47325618031766</v>
      </c>
      <c r="AT39" s="39">
        <v>-627.37522691976687</v>
      </c>
      <c r="AU39" s="39">
        <v>-617.60631813412897</v>
      </c>
      <c r="AV39" s="41">
        <v>-608.37412367962736</v>
      </c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41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41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</row>
    <row r="40" spans="1:84" ht="18.600000000000001" customHeight="1" x14ac:dyDescent="0.3">
      <c r="B40" s="5"/>
      <c r="H40" s="23"/>
      <c r="P40" s="39"/>
      <c r="Q40" s="42"/>
      <c r="AJ40" s="39"/>
      <c r="AV40" s="39"/>
    </row>
    <row r="41" spans="1:84" ht="18.600000000000001" hidden="1" customHeight="1" x14ac:dyDescent="0.3">
      <c r="B41" s="5" t="s">
        <v>50</v>
      </c>
      <c r="H41" s="23"/>
      <c r="I41" s="43">
        <v>-319.75945274532978</v>
      </c>
      <c r="J41" s="43"/>
      <c r="K41" s="43"/>
      <c r="L41" s="43">
        <v>-376.08380937259159</v>
      </c>
      <c r="M41" s="43">
        <v>-386.52360470347395</v>
      </c>
      <c r="N41" s="43">
        <v>-388.21088187916456</v>
      </c>
      <c r="O41" s="43">
        <v>-386.14085082309145</v>
      </c>
      <c r="P41" s="43">
        <v>-385.15217038090594</v>
      </c>
      <c r="Q41" s="43">
        <v>-385.8414408811459</v>
      </c>
      <c r="R41" s="43">
        <v>-405.52348059830206</v>
      </c>
      <c r="S41" s="43">
        <v>-444.91062761930039</v>
      </c>
      <c r="T41" s="43">
        <v>-504.28393586341144</v>
      </c>
      <c r="U41" s="43">
        <v>-549.150872913179</v>
      </c>
      <c r="V41" s="43">
        <v>-558.35040830464334</v>
      </c>
      <c r="W41" s="43">
        <v>-557.29281182840668</v>
      </c>
      <c r="X41" s="43">
        <v>-555.48284826628753</v>
      </c>
      <c r="Y41" s="43">
        <v>-554.64466482529622</v>
      </c>
      <c r="Z41" s="43">
        <v>-554.44203244182859</v>
      </c>
      <c r="AA41" s="43">
        <v>-553.98696565667979</v>
      </c>
      <c r="AB41" s="43">
        <v>-553.96995930066203</v>
      </c>
      <c r="AC41" s="43">
        <v>-556.30129227686211</v>
      </c>
      <c r="AD41" s="43">
        <v>-580.85332453268393</v>
      </c>
      <c r="AE41" s="43">
        <v>-623.79590888687699</v>
      </c>
      <c r="AF41" s="43">
        <v>-686.19790137448399</v>
      </c>
      <c r="AG41" s="43">
        <v>-733.78597434476546</v>
      </c>
      <c r="AH41" s="43">
        <v>-746.96625154098444</v>
      </c>
      <c r="AI41" s="43">
        <v>-748.01300852390432</v>
      </c>
      <c r="AJ41" s="44">
        <v>-748.06801073366751</v>
      </c>
      <c r="AK41" s="43">
        <v>-748.15961791494874</v>
      </c>
      <c r="AL41" s="43">
        <v>-748.891363970111</v>
      </c>
      <c r="AM41" s="43">
        <v>-749.38043683616536</v>
      </c>
      <c r="AN41" s="43">
        <v>-750.32935549516253</v>
      </c>
      <c r="AO41" s="43">
        <v>-753.54415635206499</v>
      </c>
      <c r="AP41" s="43">
        <v>-777.04109826244394</v>
      </c>
      <c r="AQ41" s="43">
        <v>-821.07247526447372</v>
      </c>
      <c r="AR41" s="43">
        <v>-886.63485060017274</v>
      </c>
      <c r="AS41" s="43">
        <v>-936.90830504545011</v>
      </c>
      <c r="AT41" s="43">
        <v>-949.61487664648496</v>
      </c>
      <c r="AU41" s="43">
        <v>-951.48863127678658</v>
      </c>
      <c r="AV41" s="44">
        <v>-952.62040526854639</v>
      </c>
    </row>
    <row r="42" spans="1:84" ht="18.600000000000001" customHeight="1" x14ac:dyDescent="0.3">
      <c r="B42" s="5"/>
      <c r="H42" s="23"/>
      <c r="I42" s="23"/>
      <c r="J42" s="23"/>
      <c r="K42" s="23"/>
      <c r="P42" s="39"/>
      <c r="Q42" s="42"/>
      <c r="AJ42" s="39"/>
      <c r="AV42" s="39"/>
    </row>
    <row r="43" spans="1:84" ht="18.600000000000001" hidden="1" customHeight="1" x14ac:dyDescent="0.3">
      <c r="B43" s="5" t="s">
        <v>51</v>
      </c>
      <c r="H43" s="23"/>
      <c r="I43" s="43" t="e">
        <f>I39-I41</f>
        <v>#REF!</v>
      </c>
      <c r="J43" s="43"/>
      <c r="K43" s="43"/>
      <c r="L43" s="43">
        <f>K39-L41</f>
        <v>64.150805863088692</v>
      </c>
      <c r="M43" s="43">
        <f t="shared" ref="M43:AV43" si="1">M39-M41</f>
        <v>85.718645432031849</v>
      </c>
      <c r="N43" s="43">
        <f t="shared" si="1"/>
        <v>69.137915456925043</v>
      </c>
      <c r="O43" s="43">
        <f t="shared" si="1"/>
        <v>75.378200798753539</v>
      </c>
      <c r="P43" s="43">
        <f t="shared" si="1"/>
        <v>85.744362118292884</v>
      </c>
      <c r="Q43" s="43">
        <f t="shared" si="1"/>
        <v>102.93288753313516</v>
      </c>
      <c r="R43" s="43">
        <f t="shared" si="1"/>
        <v>118.36944984817438</v>
      </c>
      <c r="S43" s="43">
        <f t="shared" si="1"/>
        <v>127.45905323175725</v>
      </c>
      <c r="T43" s="43">
        <f t="shared" si="1"/>
        <v>119.30813919863868</v>
      </c>
      <c r="U43" s="43">
        <f t="shared" si="1"/>
        <v>102.42559724494731</v>
      </c>
      <c r="V43" s="43">
        <f t="shared" si="1"/>
        <v>109.46228467366842</v>
      </c>
      <c r="W43" s="43">
        <f t="shared" si="1"/>
        <v>119.0361870949485</v>
      </c>
      <c r="X43" s="43">
        <f t="shared" si="1"/>
        <v>127.39379709758424</v>
      </c>
      <c r="Y43" s="43">
        <f t="shared" si="1"/>
        <v>143.54286469934345</v>
      </c>
      <c r="Z43" s="43">
        <f t="shared" si="1"/>
        <v>159.18167847708514</v>
      </c>
      <c r="AA43" s="43">
        <f t="shared" si="1"/>
        <v>173.4506056291246</v>
      </c>
      <c r="AB43" s="43">
        <f t="shared" si="1"/>
        <v>186.20485650288674</v>
      </c>
      <c r="AC43" s="43">
        <f t="shared" si="1"/>
        <v>204.98953758099947</v>
      </c>
      <c r="AD43" s="43">
        <f t="shared" si="1"/>
        <v>221.38372720355807</v>
      </c>
      <c r="AE43" s="43">
        <f t="shared" si="1"/>
        <v>229.24870154236459</v>
      </c>
      <c r="AF43" s="43">
        <f t="shared" si="1"/>
        <v>221.42983369088722</v>
      </c>
      <c r="AG43" s="43">
        <f t="shared" si="1"/>
        <v>204.74426781640329</v>
      </c>
      <c r="AH43" s="43">
        <f t="shared" si="1"/>
        <v>211.05559410731587</v>
      </c>
      <c r="AI43" s="43">
        <f t="shared" si="1"/>
        <v>222.1849721892155</v>
      </c>
      <c r="AJ43" s="44">
        <f t="shared" si="1"/>
        <v>232.33089858040103</v>
      </c>
      <c r="AK43" s="43">
        <f t="shared" si="1"/>
        <v>248.95745811839987</v>
      </c>
      <c r="AL43" s="43">
        <f t="shared" si="1"/>
        <v>265.08790375337378</v>
      </c>
      <c r="AM43" s="43">
        <f t="shared" si="1"/>
        <v>279.84476588256325</v>
      </c>
      <c r="AN43" s="43">
        <f t="shared" si="1"/>
        <v>292.99321086340581</v>
      </c>
      <c r="AO43" s="43">
        <f t="shared" si="1"/>
        <v>312.26777045500302</v>
      </c>
      <c r="AP43" s="43">
        <f t="shared" si="1"/>
        <v>329.71825659496869</v>
      </c>
      <c r="AQ43" s="43">
        <f t="shared" si="1"/>
        <v>339.75411536865562</v>
      </c>
      <c r="AR43" s="43">
        <f t="shared" si="1"/>
        <v>331.13225095043106</v>
      </c>
      <c r="AS43" s="43">
        <f t="shared" si="1"/>
        <v>313.43504886513244</v>
      </c>
      <c r="AT43" s="43">
        <f t="shared" si="1"/>
        <v>322.23964972671808</v>
      </c>
      <c r="AU43" s="43">
        <f t="shared" si="1"/>
        <v>333.88231314265761</v>
      </c>
      <c r="AV43" s="44">
        <f t="shared" si="1"/>
        <v>344.24628158891903</v>
      </c>
    </row>
    <row r="44" spans="1:84" ht="18.600000000000001" customHeight="1" x14ac:dyDescent="0.25">
      <c r="M44" s="24"/>
    </row>
    <row r="45" spans="1:84" ht="13.8" x14ac:dyDescent="0.25">
      <c r="H45" s="45" t="s">
        <v>52</v>
      </c>
    </row>
    <row r="46" spans="1:84" ht="13.8" x14ac:dyDescent="0.25">
      <c r="H46" s="46" t="s">
        <v>53</v>
      </c>
    </row>
    <row r="47" spans="1:84" ht="13.8" x14ac:dyDescent="0.25">
      <c r="E47" s="26"/>
      <c r="F47" s="47"/>
      <c r="H47" s="46" t="s">
        <v>54</v>
      </c>
    </row>
    <row r="48" spans="1:84" ht="13.8" x14ac:dyDescent="0.25">
      <c r="H48" s="46"/>
      <c r="AW48" s="48"/>
    </row>
    <row r="49" spans="2:50" ht="13.8" x14ac:dyDescent="0.25">
      <c r="H49" s="46" t="s">
        <v>55</v>
      </c>
    </row>
    <row r="50" spans="2:50" ht="13.8" x14ac:dyDescent="0.25">
      <c r="H50" s="46"/>
      <c r="AX50" s="37"/>
    </row>
    <row r="51" spans="2:50" ht="13.8" x14ac:dyDescent="0.25">
      <c r="H51" s="49" t="s">
        <v>57</v>
      </c>
    </row>
    <row r="52" spans="2:50" ht="13.8" x14ac:dyDescent="0.25">
      <c r="H52" s="50" t="s">
        <v>58</v>
      </c>
    </row>
    <row r="53" spans="2:50" x14ac:dyDescent="0.25">
      <c r="E53" s="9"/>
      <c r="F53" s="9"/>
      <c r="G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50" x14ac:dyDescent="0.25">
      <c r="B54" s="26"/>
      <c r="F54" s="23"/>
      <c r="G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6" spans="2:50" ht="15" x14ac:dyDescent="0.25">
      <c r="D56" s="18"/>
    </row>
    <row r="57" spans="2:50" ht="15" x14ac:dyDescent="0.25">
      <c r="D57" s="18"/>
    </row>
    <row r="58" spans="2:50" x14ac:dyDescent="0.25">
      <c r="C58" s="51">
        <f>0.065/12</f>
        <v>5.4166666666666669E-3</v>
      </c>
    </row>
    <row r="60" spans="2:50" x14ac:dyDescent="0.25">
      <c r="B60" s="52"/>
    </row>
  </sheetData>
  <printOptions horizontalCentered="1" verticalCentered="1"/>
  <pageMargins left="0.39" right="0.28000000000000003" top="1" bottom="1" header="0.5" footer="0.5"/>
  <pageSetup scale="65" fitToWidth="2" orientation="landscape" r:id="rId1"/>
  <headerFooter alignWithMargins="0">
    <oddHeader>&amp;C&amp;"Arial,Bold"&amp;18Exhibit ____</oddHeader>
    <oddFooter>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opLeftCell="A7" zoomScale="75" workbookViewId="0">
      <selection activeCell="BU12" sqref="BU12"/>
    </sheetView>
  </sheetViews>
  <sheetFormatPr defaultRowHeight="13.2" x14ac:dyDescent="0.25"/>
  <cols>
    <col min="1" max="1" width="3.5546875" customWidth="1"/>
    <col min="2" max="2" width="66.44140625" customWidth="1"/>
    <col min="3" max="3" width="2.33203125" customWidth="1"/>
    <col min="4" max="4" width="0.109375" hidden="1" customWidth="1"/>
    <col min="5" max="6" width="12.6640625" hidden="1" customWidth="1"/>
    <col min="7" max="7" width="0.109375" hidden="1" customWidth="1"/>
    <col min="8" max="8" width="7.33203125" hidden="1" customWidth="1"/>
    <col min="9" max="9" width="6.6640625" hidden="1" customWidth="1"/>
    <col min="10" max="10" width="9.6640625" hidden="1" customWidth="1"/>
    <col min="11" max="11" width="1.6640625" hidden="1" customWidth="1"/>
    <col min="12" max="12" width="10.33203125" customWidth="1"/>
    <col min="13" max="13" width="6.44140625" customWidth="1"/>
    <col min="14" max="16" width="6.6640625" customWidth="1"/>
    <col min="17" max="17" width="7.109375" customWidth="1"/>
    <col min="18" max="18" width="7" customWidth="1"/>
    <col min="19" max="19" width="6.44140625" customWidth="1"/>
    <col min="20" max="20" width="6.88671875" customWidth="1"/>
    <col min="21" max="21" width="7.109375" customWidth="1"/>
    <col min="22" max="22" width="6.6640625" customWidth="1"/>
    <col min="23" max="23" width="6.88671875" customWidth="1"/>
    <col min="24" max="24" width="7.44140625" customWidth="1"/>
    <col min="25" max="25" width="6.88671875" customWidth="1"/>
    <col min="26" max="26" width="7.33203125" customWidth="1"/>
    <col min="27" max="27" width="6.88671875" customWidth="1"/>
    <col min="28" max="28" width="6.6640625" customWidth="1"/>
    <col min="29" max="29" width="7.5546875" customWidth="1"/>
    <col min="30" max="32" width="7.109375" customWidth="1"/>
    <col min="33" max="33" width="7.44140625" customWidth="1"/>
    <col min="34" max="35" width="7.109375" customWidth="1"/>
    <col min="36" max="36" width="7.6640625" customWidth="1"/>
    <col min="37" max="47" width="7.109375" customWidth="1"/>
    <col min="48" max="48" width="8" customWidth="1"/>
    <col min="49" max="49" width="7.109375" customWidth="1"/>
    <col min="50" max="52" width="7.5546875" customWidth="1"/>
    <col min="53" max="53" width="7.6640625" customWidth="1"/>
    <col min="54" max="54" width="7.44140625" customWidth="1"/>
    <col min="55" max="55" width="7.6640625" customWidth="1"/>
    <col min="56" max="56" width="7.88671875" customWidth="1"/>
    <col min="57" max="57" width="8" customWidth="1"/>
    <col min="58" max="58" width="7.6640625" customWidth="1"/>
    <col min="59" max="72" width="7.88671875" customWidth="1"/>
    <col min="73" max="73" width="7.33203125" customWidth="1"/>
    <col min="74" max="74" width="8" customWidth="1"/>
    <col min="75" max="75" width="8.109375" customWidth="1"/>
    <col min="76" max="76" width="7.6640625" customWidth="1"/>
    <col min="77" max="77" width="8.109375" customWidth="1"/>
    <col min="78" max="79" width="7.88671875" customWidth="1"/>
    <col min="87" max="87" width="8.5546875" customWidth="1"/>
    <col min="88" max="88" width="9.44140625" customWidth="1"/>
    <col min="89" max="89" width="9" customWidth="1"/>
    <col min="91" max="91" width="7.109375" customWidth="1"/>
  </cols>
  <sheetData>
    <row r="1" spans="1:101" ht="22.2" customHeight="1" x14ac:dyDescent="0.4">
      <c r="B1" s="1" t="s">
        <v>4</v>
      </c>
    </row>
    <row r="2" spans="1:101" ht="22.2" customHeight="1" x14ac:dyDescent="0.4">
      <c r="B2" s="1" t="s">
        <v>5</v>
      </c>
    </row>
    <row r="3" spans="1:101" ht="22.95" customHeight="1" x14ac:dyDescent="0.4">
      <c r="B3" s="1" t="s">
        <v>6</v>
      </c>
      <c r="C3" s="2"/>
      <c r="D3" s="2"/>
      <c r="F3" s="1" t="s">
        <v>7</v>
      </c>
      <c r="G3" s="3" t="s">
        <v>8</v>
      </c>
      <c r="H3" s="4"/>
      <c r="P3" s="1"/>
    </row>
    <row r="4" spans="1:101" ht="15.6" customHeight="1" x14ac:dyDescent="0.4">
      <c r="B4" s="5" t="s">
        <v>60</v>
      </c>
      <c r="C4" s="2"/>
      <c r="D4" s="2"/>
      <c r="F4" s="1"/>
      <c r="G4" s="3"/>
      <c r="H4" s="4"/>
      <c r="P4" s="1"/>
    </row>
    <row r="5" spans="1:101" ht="15.6" x14ac:dyDescent="0.3">
      <c r="B5" s="5" t="s">
        <v>10</v>
      </c>
      <c r="H5" s="6" t="s">
        <v>11</v>
      </c>
      <c r="J5" s="6" t="s">
        <v>12</v>
      </c>
      <c r="L5" s="6" t="s">
        <v>12</v>
      </c>
    </row>
    <row r="6" spans="1:101" ht="15" customHeight="1" x14ac:dyDescent="0.25">
      <c r="D6" s="7">
        <v>36679</v>
      </c>
      <c r="E6" s="7">
        <v>36709</v>
      </c>
      <c r="F6" s="7">
        <v>36739</v>
      </c>
      <c r="G6" s="7">
        <v>36770</v>
      </c>
      <c r="H6" s="8">
        <v>36800</v>
      </c>
      <c r="I6" s="9">
        <v>36831</v>
      </c>
      <c r="J6" s="8">
        <v>36831</v>
      </c>
      <c r="K6" s="9">
        <v>36862</v>
      </c>
      <c r="L6" s="8">
        <v>36861</v>
      </c>
      <c r="M6" s="9">
        <v>36893</v>
      </c>
      <c r="N6" s="9">
        <v>36924</v>
      </c>
      <c r="O6" s="9">
        <v>36955</v>
      </c>
      <c r="P6" s="9">
        <v>36986</v>
      </c>
      <c r="Q6" s="9">
        <v>37017</v>
      </c>
      <c r="R6" s="9">
        <v>37048</v>
      </c>
      <c r="S6" s="9">
        <v>37079</v>
      </c>
      <c r="T6" s="9">
        <v>37110</v>
      </c>
      <c r="U6" s="9">
        <v>37141</v>
      </c>
      <c r="V6" s="9">
        <v>37172</v>
      </c>
      <c r="W6" s="9">
        <v>37203</v>
      </c>
      <c r="X6" s="9">
        <v>37234</v>
      </c>
      <c r="Y6" s="9">
        <v>37265</v>
      </c>
      <c r="Z6" s="9">
        <v>37296</v>
      </c>
      <c r="AA6" s="9">
        <v>37327</v>
      </c>
      <c r="AB6" s="9">
        <v>37358</v>
      </c>
      <c r="AC6" s="9">
        <v>37389</v>
      </c>
      <c r="AD6" s="9">
        <v>37420</v>
      </c>
      <c r="AE6" s="9">
        <v>37451</v>
      </c>
      <c r="AF6" s="9">
        <v>37482</v>
      </c>
      <c r="AG6" s="9">
        <v>37513</v>
      </c>
      <c r="AH6" s="9">
        <v>37544</v>
      </c>
      <c r="AI6" s="9">
        <v>37575</v>
      </c>
      <c r="AJ6" s="9">
        <v>37606</v>
      </c>
      <c r="AK6" s="9">
        <v>37637</v>
      </c>
      <c r="AL6" s="9">
        <v>37668</v>
      </c>
      <c r="AM6" s="9">
        <v>37699</v>
      </c>
      <c r="AN6" s="9">
        <v>37730</v>
      </c>
      <c r="AO6" s="9">
        <v>37761</v>
      </c>
      <c r="AP6" s="9">
        <v>37792</v>
      </c>
      <c r="AQ6" s="9">
        <v>37823</v>
      </c>
      <c r="AR6" s="9">
        <v>37854</v>
      </c>
      <c r="AS6" s="9">
        <v>37885</v>
      </c>
      <c r="AT6" s="9">
        <v>37916</v>
      </c>
      <c r="AU6" s="9">
        <v>37947</v>
      </c>
      <c r="AV6" s="9">
        <v>37978</v>
      </c>
      <c r="AW6" s="9">
        <v>38009</v>
      </c>
      <c r="AX6" s="9">
        <v>38040</v>
      </c>
      <c r="AY6" s="9">
        <v>38071</v>
      </c>
      <c r="AZ6" s="9">
        <v>38102</v>
      </c>
      <c r="BA6" s="9">
        <v>38133</v>
      </c>
      <c r="BB6" s="9">
        <v>38164</v>
      </c>
      <c r="BC6" s="9">
        <v>38195</v>
      </c>
      <c r="BD6" s="9">
        <v>38226</v>
      </c>
      <c r="BE6" s="9">
        <v>38257</v>
      </c>
      <c r="BF6" s="9">
        <v>38288</v>
      </c>
      <c r="BG6" s="9">
        <v>38319</v>
      </c>
      <c r="BH6" s="9">
        <v>38350</v>
      </c>
      <c r="BI6" s="9">
        <v>38381</v>
      </c>
      <c r="BJ6" s="9">
        <v>38391</v>
      </c>
      <c r="BK6" s="9">
        <v>38422</v>
      </c>
      <c r="BL6" s="9">
        <v>38453</v>
      </c>
      <c r="BM6" s="9">
        <v>38484</v>
      </c>
      <c r="BN6" s="9">
        <v>38515</v>
      </c>
      <c r="BO6" s="9">
        <v>38546</v>
      </c>
      <c r="BP6" s="9">
        <v>38577</v>
      </c>
      <c r="BQ6" s="9">
        <v>38608</v>
      </c>
      <c r="BR6" s="9">
        <v>38639</v>
      </c>
      <c r="BS6" s="9">
        <v>38670</v>
      </c>
      <c r="BT6" s="9">
        <v>38701</v>
      </c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101" ht="7.95" customHeight="1" x14ac:dyDescent="0.25">
      <c r="D7" s="7"/>
      <c r="E7" s="7"/>
      <c r="F7" s="7"/>
      <c r="G7" s="7"/>
      <c r="H7" s="8"/>
      <c r="I7" s="9"/>
      <c r="J7" s="9"/>
      <c r="K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101" s="11" customFormat="1" ht="15" customHeight="1" x14ac:dyDescent="0.3">
      <c r="A8" s="10" t="s">
        <v>13</v>
      </c>
      <c r="B8" s="5" t="s">
        <v>14</v>
      </c>
      <c r="D8" s="12">
        <v>6.5835805883240076E-2</v>
      </c>
      <c r="E8" s="12">
        <v>0.12856693387590656</v>
      </c>
      <c r="F8" s="12">
        <v>0.17846837295548437</v>
      </c>
      <c r="G8" s="12">
        <v>0.17910000000000001</v>
      </c>
      <c r="H8" s="12">
        <v>0.13919999999999999</v>
      </c>
      <c r="I8" s="13">
        <v>0.1278</v>
      </c>
      <c r="J8" s="13"/>
      <c r="K8" s="13">
        <v>0.182</v>
      </c>
      <c r="M8" s="13">
        <v>0.20776347253847571</v>
      </c>
      <c r="N8" s="13">
        <v>0.14132255791760115</v>
      </c>
      <c r="O8" s="13">
        <v>0.11783346404679615</v>
      </c>
      <c r="P8" s="13">
        <v>0.11789678322407421</v>
      </c>
      <c r="Q8" s="13">
        <v>0.11822138848794415</v>
      </c>
      <c r="R8" s="13">
        <v>0.1202988273166538</v>
      </c>
      <c r="S8" s="13">
        <v>0.12113857170885015</v>
      </c>
      <c r="T8" s="13">
        <v>0.16112515635118463</v>
      </c>
      <c r="U8" s="13">
        <v>0.14775861397701615</v>
      </c>
      <c r="V8" s="13">
        <v>0.11451681860750711</v>
      </c>
      <c r="W8" s="13">
        <v>9.7172825878171845E-2</v>
      </c>
      <c r="X8" s="13">
        <v>9.0003811479855866E-2</v>
      </c>
      <c r="Y8" s="13">
        <v>8.5495441182706022E-2</v>
      </c>
      <c r="Z8" s="13">
        <v>7.5098037329803399E-2</v>
      </c>
      <c r="AA8" s="13">
        <v>7.3615534868387594E-2</v>
      </c>
      <c r="AB8" s="13">
        <v>7.3428185734825083E-2</v>
      </c>
      <c r="AC8" s="13">
        <v>7.3141917154302613E-2</v>
      </c>
      <c r="AD8" s="13">
        <v>8.3483105625663273E-2</v>
      </c>
      <c r="AE8" s="13">
        <v>9.8171747813270205E-2</v>
      </c>
      <c r="AF8" s="13">
        <v>0.12023829074084477</v>
      </c>
      <c r="AG8" s="13">
        <v>0.10958360434931379</v>
      </c>
      <c r="AH8" s="13">
        <v>9.1590576037325552E-2</v>
      </c>
      <c r="AI8" s="13">
        <v>7.2484478666804963E-2</v>
      </c>
      <c r="AJ8" s="13">
        <v>6.6366959698598432E-2</v>
      </c>
      <c r="AK8" s="13">
        <v>6.4412578688998898E-2</v>
      </c>
      <c r="AL8" s="13">
        <v>6.1027564313703944E-2</v>
      </c>
      <c r="AM8" s="13">
        <v>6.0023932641939434E-2</v>
      </c>
      <c r="AN8" s="13">
        <v>6.1257254587617542E-2</v>
      </c>
      <c r="AO8" s="13">
        <v>6.2480288935866345E-2</v>
      </c>
      <c r="AP8" s="13">
        <v>6.8382593912795164E-2</v>
      </c>
      <c r="AQ8" s="13">
        <v>7.9254628378440092E-2</v>
      </c>
      <c r="AR8" s="13">
        <v>9.8430670398438655E-2</v>
      </c>
      <c r="AS8" s="13">
        <v>9.0398252842231158E-2</v>
      </c>
      <c r="AT8" s="13">
        <v>7.6492333457767278E-2</v>
      </c>
      <c r="AU8" s="13">
        <v>6.1655592561053497E-2</v>
      </c>
      <c r="AV8" s="13">
        <v>5.7541564260720823E-2</v>
      </c>
      <c r="AW8" s="13">
        <v>5.7929582500862283E-2</v>
      </c>
      <c r="AX8" s="13">
        <v>5.7432510906563664E-2</v>
      </c>
      <c r="AY8" s="13">
        <v>5.6478456715605432E-2</v>
      </c>
      <c r="AZ8" s="13">
        <v>5.6212866592376606E-2</v>
      </c>
      <c r="BA8" s="13">
        <v>5.6951577551341614E-2</v>
      </c>
      <c r="BB8" s="13">
        <v>6.3467038420316035E-2</v>
      </c>
      <c r="BC8" s="13">
        <v>7.3143556929163051E-2</v>
      </c>
      <c r="BD8" s="13">
        <v>8.9244677933945249E-2</v>
      </c>
      <c r="BE8" s="13">
        <v>8.1769128133498584E-2</v>
      </c>
      <c r="BF8" s="13">
        <v>6.8791943777579662E-2</v>
      </c>
      <c r="BG8" s="13">
        <v>5.4741054823018408E-2</v>
      </c>
      <c r="BH8" s="13">
        <v>5.1023320545418069E-2</v>
      </c>
      <c r="BI8" s="13">
        <v>5.3109597841326912E-2</v>
      </c>
      <c r="BJ8" s="13">
        <v>5.3597926708065312E-2</v>
      </c>
      <c r="BK8" s="13">
        <v>5.2711497960270449E-2</v>
      </c>
      <c r="BL8" s="13">
        <v>5.3382487127601776E-2</v>
      </c>
      <c r="BM8" s="13">
        <v>5.4205741071398035E-2</v>
      </c>
      <c r="BN8" s="13">
        <v>5.9413385073521015E-2</v>
      </c>
      <c r="BO8" s="13">
        <v>6.8041997299691015E-2</v>
      </c>
      <c r="BP8" s="13">
        <v>8.3571330787190076E-2</v>
      </c>
      <c r="BQ8" s="13">
        <v>7.682297180307443E-2</v>
      </c>
      <c r="BR8" s="13">
        <v>6.4985774893961568E-2</v>
      </c>
      <c r="BS8" s="13">
        <v>5.1925974727169137E-2</v>
      </c>
      <c r="BT8" s="13">
        <v>4.8051183199304473E-2</v>
      </c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s="11" customFormat="1" ht="15" hidden="1" customHeight="1" x14ac:dyDescent="0.3">
      <c r="A9" s="10"/>
      <c r="B9" s="5" t="s">
        <v>15</v>
      </c>
      <c r="D9" s="12">
        <v>7.2911345822179896E-2</v>
      </c>
      <c r="E9" s="12">
        <v>0.14591235965585928</v>
      </c>
      <c r="F9" s="12">
        <v>0.19618348581869088</v>
      </c>
      <c r="G9" s="12">
        <v>0.1888</v>
      </c>
      <c r="H9" s="12">
        <v>0.1492</v>
      </c>
      <c r="I9" s="13">
        <v>0.13089999999999999</v>
      </c>
      <c r="J9" s="13"/>
      <c r="K9" s="13">
        <v>0.192</v>
      </c>
      <c r="M9" s="13">
        <v>0.21776347253847572</v>
      </c>
      <c r="N9" s="13">
        <v>0.15132255791760116</v>
      </c>
      <c r="O9" s="13">
        <v>0.12783346404679616</v>
      </c>
      <c r="P9" s="13">
        <v>0.12789678322407422</v>
      </c>
      <c r="Q9" s="13">
        <v>0.12822138848794415</v>
      </c>
      <c r="R9" s="13">
        <v>0.13029882731665379</v>
      </c>
      <c r="S9" s="13">
        <v>0.13113857170885015</v>
      </c>
      <c r="T9" s="13">
        <v>0.17112515635118464</v>
      </c>
      <c r="U9" s="13">
        <v>0.15775861397701615</v>
      </c>
      <c r="V9" s="13">
        <v>0.1245168186075071</v>
      </c>
      <c r="W9" s="13">
        <v>0.10717282587817184</v>
      </c>
      <c r="X9" s="13">
        <v>0.10000381147985586</v>
      </c>
      <c r="Y9" s="13">
        <v>9.5495441182706017E-2</v>
      </c>
      <c r="Z9" s="13">
        <v>8.5098037329803394E-2</v>
      </c>
      <c r="AA9" s="13">
        <v>8.3615534868387589E-2</v>
      </c>
      <c r="AB9" s="13">
        <v>8.3428185734825078E-2</v>
      </c>
      <c r="AC9" s="13">
        <v>8.3141917154302608E-2</v>
      </c>
      <c r="AD9" s="13">
        <v>9.3483105625663268E-2</v>
      </c>
      <c r="AE9" s="13">
        <v>0.1081717478132702</v>
      </c>
      <c r="AF9" s="13">
        <v>0.13023829074084478</v>
      </c>
      <c r="AG9" s="13">
        <v>0.11958360434931378</v>
      </c>
      <c r="AH9" s="13">
        <v>0.10159057603732555</v>
      </c>
      <c r="AI9" s="13">
        <v>8.2484478666804958E-2</v>
      </c>
      <c r="AJ9" s="13">
        <v>7.6366959698598427E-2</v>
      </c>
      <c r="AK9" s="13">
        <v>7.4412578688998893E-2</v>
      </c>
      <c r="AL9" s="13">
        <v>7.1027564313703939E-2</v>
      </c>
      <c r="AM9" s="13">
        <v>7.0023932641939429E-2</v>
      </c>
      <c r="AN9" s="13">
        <v>7.1257254587617544E-2</v>
      </c>
      <c r="AO9" s="13">
        <v>7.2480288935866347E-2</v>
      </c>
      <c r="AP9" s="13">
        <v>7.8382593912795159E-2</v>
      </c>
      <c r="AQ9" s="13">
        <v>8.9254628378440087E-2</v>
      </c>
      <c r="AR9" s="13">
        <v>0.10843067039843865</v>
      </c>
      <c r="AS9" s="13">
        <v>0.10039825284223115</v>
      </c>
      <c r="AT9" s="13">
        <v>8.6492333457767273E-2</v>
      </c>
      <c r="AU9" s="13">
        <v>7.1655592561053499E-2</v>
      </c>
      <c r="AV9" s="13">
        <v>6.7541564260720818E-2</v>
      </c>
      <c r="AW9" s="13">
        <v>6.7929582500862284E-2</v>
      </c>
      <c r="AX9" s="13">
        <v>6.7432510906563659E-2</v>
      </c>
      <c r="AY9" s="13">
        <v>6.6478456715605427E-2</v>
      </c>
      <c r="AZ9" s="13">
        <v>6.6212866592376601E-2</v>
      </c>
      <c r="BA9" s="13">
        <v>6.6951577551341609E-2</v>
      </c>
      <c r="BB9" s="13">
        <v>7.346703842031603E-2</v>
      </c>
      <c r="BC9" s="13">
        <v>8.3143556929163046E-2</v>
      </c>
      <c r="BD9" s="13">
        <v>9.9244677933945244E-2</v>
      </c>
      <c r="BE9" s="13">
        <v>9.1769128133498579E-2</v>
      </c>
      <c r="BF9" s="13">
        <v>7.8791943777579657E-2</v>
      </c>
      <c r="BG9" s="13">
        <v>6.474105482301841E-2</v>
      </c>
      <c r="BH9" s="13">
        <v>6.1023320545418071E-2</v>
      </c>
      <c r="BI9" s="13">
        <v>6.3109597841326914E-2</v>
      </c>
      <c r="BJ9" s="13">
        <v>6.3597926708065314E-2</v>
      </c>
      <c r="BK9" s="13">
        <v>6.2711497960270451E-2</v>
      </c>
      <c r="BL9" s="13">
        <v>6.3382487127601778E-2</v>
      </c>
      <c r="BM9" s="13">
        <v>6.4205741071398037E-2</v>
      </c>
      <c r="BN9" s="13">
        <v>6.9413385073521017E-2</v>
      </c>
      <c r="BO9" s="13">
        <v>7.804199729969101E-2</v>
      </c>
      <c r="BP9" s="13">
        <v>9.3571330787190071E-2</v>
      </c>
      <c r="BQ9" s="13">
        <v>8.6822971803074425E-2</v>
      </c>
      <c r="BR9" s="13">
        <v>7.4985774893961563E-2</v>
      </c>
      <c r="BS9" s="13">
        <v>6.1925974727169139E-2</v>
      </c>
      <c r="BT9" s="13">
        <v>5.8051183199304475E-2</v>
      </c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s="11" customFormat="1" ht="5.4" customHeight="1" x14ac:dyDescent="0.3">
      <c r="A10" s="10"/>
      <c r="B10" s="5"/>
      <c r="D10" s="12"/>
      <c r="E10" s="12"/>
      <c r="F10" s="12"/>
      <c r="G10" s="12"/>
      <c r="H10" s="12"/>
      <c r="I10" s="13"/>
      <c r="J10" s="13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s="11" customFormat="1" ht="15" customHeight="1" x14ac:dyDescent="0.3">
      <c r="A11" s="10" t="s">
        <v>16</v>
      </c>
      <c r="B11" s="5" t="s">
        <v>17</v>
      </c>
      <c r="D11" s="12"/>
      <c r="E11" s="12"/>
      <c r="F11" s="12"/>
      <c r="G11" s="12"/>
      <c r="H11" s="12"/>
      <c r="I11" s="13"/>
      <c r="J11" s="13"/>
      <c r="K11" s="13"/>
      <c r="M11" s="13"/>
      <c r="N11" s="13"/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6.0999999999999999E-2</v>
      </c>
      <c r="AX11" s="13">
        <v>6.0999999999999999E-2</v>
      </c>
      <c r="AY11" s="13">
        <v>6.0999999999999999E-2</v>
      </c>
      <c r="AZ11" s="13">
        <v>6.0999999999999999E-2</v>
      </c>
      <c r="BA11" s="13">
        <v>6.0999999999999999E-2</v>
      </c>
      <c r="BB11" s="13">
        <v>6.0999999999999999E-2</v>
      </c>
      <c r="BC11" s="13">
        <v>6.0999999999999999E-2</v>
      </c>
      <c r="BD11" s="13">
        <v>6.0999999999999999E-2</v>
      </c>
      <c r="BE11" s="13">
        <v>6.0999999999999999E-2</v>
      </c>
      <c r="BF11" s="13">
        <v>6.0999999999999999E-2</v>
      </c>
      <c r="BG11" s="13">
        <v>6.0999999999999999E-2</v>
      </c>
      <c r="BH11" s="13">
        <v>6.0999999999999999E-2</v>
      </c>
      <c r="BI11" s="13">
        <v>6.0999999999999999E-2</v>
      </c>
      <c r="BJ11" s="13">
        <v>6.0999999999999999E-2</v>
      </c>
      <c r="BK11" s="13">
        <v>6.0999999999999999E-2</v>
      </c>
      <c r="BL11" s="13">
        <v>6.0999999999999999E-2</v>
      </c>
      <c r="BM11" s="13">
        <v>6.0999999999999999E-2</v>
      </c>
      <c r="BN11" s="13">
        <v>6.0999999999999999E-2</v>
      </c>
      <c r="BO11" s="13">
        <v>6.0999999999999999E-2</v>
      </c>
      <c r="BP11" s="13">
        <v>6.0999999999999999E-2</v>
      </c>
      <c r="BQ11" s="13">
        <v>6.0999999999999999E-2</v>
      </c>
      <c r="BR11" s="13">
        <v>6.0999999999999999E-2</v>
      </c>
      <c r="BS11" s="13">
        <v>6.0999999999999999E-2</v>
      </c>
      <c r="BT11" s="13">
        <v>6.0999999999999999E-2</v>
      </c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4"/>
      <c r="CH11" s="15"/>
      <c r="CI11" s="15"/>
      <c r="CJ11" s="13"/>
      <c r="CK11" s="13"/>
      <c r="CL11" s="13"/>
      <c r="CM11" s="13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s="11" customFormat="1" ht="4.95" customHeight="1" x14ac:dyDescent="0.3">
      <c r="A12" s="10"/>
      <c r="B12" s="5"/>
      <c r="D12" s="12"/>
      <c r="E12" s="12"/>
      <c r="F12" s="12"/>
      <c r="G12" s="12"/>
      <c r="H12" s="12"/>
      <c r="I12" s="13"/>
      <c r="J12" s="13"/>
      <c r="K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4"/>
      <c r="CH12" s="15"/>
      <c r="CI12" s="15"/>
      <c r="CJ12" s="13"/>
      <c r="CK12" s="13"/>
      <c r="CL12" s="13"/>
      <c r="CM12" s="13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1" s="11" customFormat="1" ht="15" customHeight="1" x14ac:dyDescent="0.3">
      <c r="A13" s="10" t="s">
        <v>18</v>
      </c>
      <c r="B13" s="5" t="s">
        <v>19</v>
      </c>
      <c r="D13" s="12"/>
      <c r="E13" s="12"/>
      <c r="F13" s="12"/>
      <c r="G13" s="12"/>
      <c r="H13" s="12"/>
      <c r="I13" s="13"/>
      <c r="J13" s="13"/>
      <c r="K13" s="13">
        <v>6.5000000000000002E-2</v>
      </c>
      <c r="M13" s="13">
        <v>6.5000000000000002E-2</v>
      </c>
      <c r="N13" s="13">
        <v>6.5000000000000002E-2</v>
      </c>
      <c r="O13" s="13">
        <v>6.5000000000000002E-2</v>
      </c>
      <c r="P13" s="13">
        <v>6.5000000000000002E-2</v>
      </c>
      <c r="Q13" s="13">
        <v>6.5000000000000002E-2</v>
      </c>
      <c r="R13" s="13">
        <v>6.5000000000000002E-2</v>
      </c>
      <c r="S13" s="13">
        <v>6.5000000000000002E-2</v>
      </c>
      <c r="T13" s="13">
        <v>6.5000000000000002E-2</v>
      </c>
      <c r="U13" s="13">
        <v>6.5000000000000002E-2</v>
      </c>
      <c r="V13" s="13">
        <v>6.5000000000000002E-2</v>
      </c>
      <c r="W13" s="13">
        <v>6.5000000000000002E-2</v>
      </c>
      <c r="X13" s="13">
        <v>6.5000000000000002E-2</v>
      </c>
      <c r="Y13" s="13">
        <v>6.5000000000000002E-2</v>
      </c>
      <c r="Z13" s="13">
        <v>6.5000000000000002E-2</v>
      </c>
      <c r="AA13" s="13">
        <v>6.5000000000000002E-2</v>
      </c>
      <c r="AB13" s="13">
        <v>6.5000000000000002E-2</v>
      </c>
      <c r="AC13" s="13">
        <v>6.5000000000000002E-2</v>
      </c>
      <c r="AD13" s="13">
        <v>6.5000000000000002E-2</v>
      </c>
      <c r="AE13" s="13">
        <v>6.5000000000000002E-2</v>
      </c>
      <c r="AF13" s="13">
        <v>6.5000000000000002E-2</v>
      </c>
      <c r="AG13" s="13">
        <v>6.5000000000000002E-2</v>
      </c>
      <c r="AH13" s="13">
        <v>6.5000000000000002E-2</v>
      </c>
      <c r="AI13" s="13">
        <v>6.5000000000000002E-2</v>
      </c>
      <c r="AJ13" s="13">
        <v>6.5000000000000002E-2</v>
      </c>
      <c r="AK13" s="13">
        <v>6.5000000000000002E-2</v>
      </c>
      <c r="AL13" s="13">
        <v>6.5000000000000002E-2</v>
      </c>
      <c r="AM13" s="13">
        <v>6.5000000000000002E-2</v>
      </c>
      <c r="AN13" s="13">
        <v>6.5000000000000002E-2</v>
      </c>
      <c r="AO13" s="13">
        <v>6.5000000000000002E-2</v>
      </c>
      <c r="AP13" s="13">
        <v>6.5000000000000002E-2</v>
      </c>
      <c r="AQ13" s="13">
        <v>6.5000000000000002E-2</v>
      </c>
      <c r="AR13" s="13">
        <v>6.5000000000000002E-2</v>
      </c>
      <c r="AS13" s="13">
        <v>6.5000000000000002E-2</v>
      </c>
      <c r="AT13" s="13">
        <v>6.5000000000000002E-2</v>
      </c>
      <c r="AU13" s="13">
        <v>6.5000000000000002E-2</v>
      </c>
      <c r="AV13" s="13">
        <v>6.5000000000000002E-2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4"/>
      <c r="CH13" s="15"/>
      <c r="CI13" s="15"/>
      <c r="CJ13" s="13"/>
      <c r="CK13" s="13"/>
      <c r="CL13" s="13"/>
      <c r="CM13" s="13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s="11" customFormat="1" ht="5.4" customHeight="1" x14ac:dyDescent="0.3">
      <c r="A14" s="10"/>
      <c r="B14" s="5"/>
      <c r="D14" s="12"/>
      <c r="E14" s="12"/>
      <c r="F14" s="12"/>
      <c r="G14" s="12"/>
      <c r="H14" s="12"/>
      <c r="I14" s="13"/>
      <c r="J14" s="13"/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4"/>
      <c r="CH14" s="15"/>
      <c r="CI14" s="15"/>
      <c r="CJ14" s="13"/>
      <c r="CK14" s="13"/>
      <c r="CL14" s="13"/>
      <c r="CM14" s="13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s="11" customFormat="1" ht="18" customHeight="1" x14ac:dyDescent="0.3">
      <c r="A15" s="10" t="s">
        <v>20</v>
      </c>
      <c r="B15" s="5" t="s">
        <v>21</v>
      </c>
      <c r="C15" s="16"/>
      <c r="D15" s="17"/>
      <c r="E15" s="17"/>
      <c r="F15" s="17"/>
      <c r="G15" s="17"/>
      <c r="H15" s="17"/>
      <c r="I15" s="14">
        <v>6.5000000000000002E-2</v>
      </c>
      <c r="J15" s="14"/>
      <c r="K15" s="14">
        <v>6.5000000000000002E-2</v>
      </c>
      <c r="M15" s="14">
        <v>6.5000000000000002E-2</v>
      </c>
      <c r="N15" s="14">
        <v>6.5000000000000002E-2</v>
      </c>
      <c r="O15" s="14">
        <v>6.5000000000000002E-2</v>
      </c>
      <c r="P15" s="14">
        <v>6.5000000000000002E-2</v>
      </c>
      <c r="Q15" s="14">
        <v>6.5000000000000002E-2</v>
      </c>
      <c r="R15" s="14">
        <v>6.5000000000000002E-2</v>
      </c>
      <c r="S15" s="14">
        <v>6.5000000000000002E-2</v>
      </c>
      <c r="T15" s="14">
        <v>6.5000000000000002E-2</v>
      </c>
      <c r="U15" s="14">
        <v>6.5000000000000002E-2</v>
      </c>
      <c r="V15" s="14">
        <v>6.5000000000000002E-2</v>
      </c>
      <c r="W15" s="14">
        <v>6.5000000000000002E-2</v>
      </c>
      <c r="X15" s="14">
        <v>6.5000000000000002E-2</v>
      </c>
      <c r="Y15" s="14">
        <v>6.5000000000000002E-2</v>
      </c>
      <c r="Z15" s="14">
        <v>6.5000000000000002E-2</v>
      </c>
      <c r="AA15" s="14">
        <v>6.5000000000000002E-2</v>
      </c>
      <c r="AB15" s="14">
        <v>6.5000000000000002E-2</v>
      </c>
      <c r="AC15" s="14">
        <v>6.5000000000000002E-2</v>
      </c>
      <c r="AD15" s="14">
        <v>6.5000000000000002E-2</v>
      </c>
      <c r="AE15" s="14">
        <v>6.5000000000000002E-2</v>
      </c>
      <c r="AF15" s="14">
        <v>6.5000000000000002E-2</v>
      </c>
      <c r="AG15" s="14">
        <v>6.5000000000000002E-2</v>
      </c>
      <c r="AH15" s="14">
        <v>6.5000000000000002E-2</v>
      </c>
      <c r="AI15" s="14">
        <v>6.5000000000000002E-2</v>
      </c>
      <c r="AJ15" s="14">
        <v>6.5000000000000002E-2</v>
      </c>
      <c r="AK15" s="14">
        <v>6.4412578688998898E-2</v>
      </c>
      <c r="AL15" s="14">
        <v>6.1027564313703944E-2</v>
      </c>
      <c r="AM15" s="14">
        <v>6.0023932641939434E-2</v>
      </c>
      <c r="AN15" s="14">
        <v>6.1257254587617542E-2</v>
      </c>
      <c r="AO15" s="14">
        <v>6.2480288935866345E-2</v>
      </c>
      <c r="AP15" s="14">
        <v>6.5000000000000002E-2</v>
      </c>
      <c r="AQ15" s="14">
        <v>6.5000000000000002E-2</v>
      </c>
      <c r="AR15" s="14">
        <v>6.5000000000000002E-2</v>
      </c>
      <c r="AS15" s="14">
        <v>6.5000000000000002E-2</v>
      </c>
      <c r="AT15" s="14">
        <v>6.5000000000000002E-2</v>
      </c>
      <c r="AU15" s="14">
        <v>6.1655592561053497E-2</v>
      </c>
      <c r="AV15" s="14">
        <v>5.7541564260720823E-2</v>
      </c>
      <c r="AW15" s="14">
        <v>0.11636958250086228</v>
      </c>
      <c r="AX15" s="14">
        <v>0.11587251090656367</v>
      </c>
      <c r="AY15" s="14">
        <v>0.11491845671560544</v>
      </c>
      <c r="AZ15" s="14">
        <v>0.11465286659237661</v>
      </c>
      <c r="BA15" s="14">
        <v>0.11539157755134161</v>
      </c>
      <c r="BB15" s="14">
        <v>0.12190703842031603</v>
      </c>
      <c r="BC15" s="14">
        <v>0.13158355692916304</v>
      </c>
      <c r="BD15" s="14">
        <v>0.14768467793394524</v>
      </c>
      <c r="BE15" s="14">
        <v>0.14020912813349859</v>
      </c>
      <c r="BF15" s="14">
        <v>0.12723194377757965</v>
      </c>
      <c r="BG15" s="14">
        <v>0.11318105482301841</v>
      </c>
      <c r="BH15" s="14">
        <v>0.10946332054541807</v>
      </c>
      <c r="BI15" s="14">
        <v>0.11154959784132691</v>
      </c>
      <c r="BJ15" s="14">
        <v>0.11203792670806531</v>
      </c>
      <c r="BK15" s="14">
        <v>0.11115149796027045</v>
      </c>
      <c r="BL15" s="14">
        <v>0.11182248712760177</v>
      </c>
      <c r="BM15" s="14">
        <v>0.11264574107139803</v>
      </c>
      <c r="BN15" s="14">
        <v>0.11785338507352101</v>
      </c>
      <c r="BO15" s="14">
        <v>0.12648199729969101</v>
      </c>
      <c r="BP15" s="14">
        <v>0.14201133078719008</v>
      </c>
      <c r="BQ15" s="14">
        <v>0.13526297180307442</v>
      </c>
      <c r="BR15" s="14">
        <v>0.12342577489396156</v>
      </c>
      <c r="BS15" s="14">
        <v>0.11036597472716914</v>
      </c>
      <c r="BT15" s="14">
        <v>0.10649118319930448</v>
      </c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67"/>
      <c r="CI15" s="67"/>
      <c r="CJ15" s="67"/>
      <c r="CK15" s="67"/>
      <c r="CL15" s="67"/>
      <c r="CM15" s="67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1" s="11" customFormat="1" ht="15" customHeight="1" x14ac:dyDescent="0.3">
      <c r="A16" s="10"/>
      <c r="B16" s="5"/>
      <c r="C16" s="16"/>
      <c r="D16" s="17"/>
      <c r="E16" s="17"/>
      <c r="F16" s="17"/>
      <c r="G16" s="17"/>
      <c r="H16" s="17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3"/>
      <c r="CI16" s="13"/>
      <c r="CJ16" s="13"/>
      <c r="CK16" s="13"/>
      <c r="CL16" s="13"/>
      <c r="CM16" s="13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92" ht="7.95" customHeight="1" x14ac:dyDescent="0.25">
      <c r="A17" s="10"/>
      <c r="B17" s="18"/>
      <c r="D17" s="19"/>
      <c r="E17" s="19"/>
      <c r="F17" s="20"/>
      <c r="G17" s="20"/>
      <c r="H17" s="20"/>
      <c r="I17" s="21"/>
      <c r="J17" s="21"/>
      <c r="K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CB17" s="21"/>
      <c r="CC17" s="21"/>
      <c r="CD17" s="21"/>
      <c r="CE17" s="21"/>
      <c r="CF17" s="21"/>
      <c r="CH17" s="68"/>
      <c r="CI17" s="68"/>
      <c r="CJ17" s="69"/>
      <c r="CK17" s="69"/>
      <c r="CL17" s="69"/>
      <c r="CM17" s="69"/>
    </row>
    <row r="18" spans="1:92" ht="15" customHeight="1" x14ac:dyDescent="0.25">
      <c r="A18" s="10" t="s">
        <v>22</v>
      </c>
      <c r="B18" s="18" t="s">
        <v>23</v>
      </c>
      <c r="D18" s="22"/>
      <c r="E18" s="22"/>
      <c r="F18" s="22"/>
      <c r="G18" s="22"/>
      <c r="H18" s="22"/>
      <c r="I18" s="23">
        <v>33.036976922168833</v>
      </c>
      <c r="J18" s="23"/>
      <c r="K18" s="23">
        <v>37.433490310053237</v>
      </c>
      <c r="M18" s="23">
        <v>39.925644418399095</v>
      </c>
      <c r="N18" s="23">
        <v>35.646592544415654</v>
      </c>
      <c r="O18" s="23">
        <v>34.034946107138275</v>
      </c>
      <c r="P18" s="23">
        <v>32.022595125576125</v>
      </c>
      <c r="Q18" s="23">
        <v>30.387401699556396</v>
      </c>
      <c r="R18" s="23">
        <v>31.777365746089082</v>
      </c>
      <c r="S18" s="23">
        <v>35.971732587581371</v>
      </c>
      <c r="T18" s="23">
        <v>38.541173544271125</v>
      </c>
      <c r="U18" s="23">
        <v>42.44340024323769</v>
      </c>
      <c r="V18" s="23">
        <v>35.198071693847339</v>
      </c>
      <c r="W18" s="23">
        <v>33.265058127139348</v>
      </c>
      <c r="X18" s="23">
        <v>37.392866925840792</v>
      </c>
      <c r="Y18" s="23">
        <v>40.090221023243437</v>
      </c>
      <c r="Z18" s="23">
        <v>35.804710770494438</v>
      </c>
      <c r="AA18" s="23">
        <v>34.219580301267399</v>
      </c>
      <c r="AB18" s="23">
        <v>32.484653848949904</v>
      </c>
      <c r="AC18" s="23">
        <v>30.860792205397573</v>
      </c>
      <c r="AD18" s="23">
        <v>32.311366057514178</v>
      </c>
      <c r="AE18" s="23">
        <v>36.846263168303224</v>
      </c>
      <c r="AF18" s="23">
        <v>39.601636437725574</v>
      </c>
      <c r="AG18" s="23">
        <v>43.698126736781724</v>
      </c>
      <c r="AH18" s="23">
        <v>36.100825088351208</v>
      </c>
      <c r="AI18" s="23">
        <v>34.092580512252731</v>
      </c>
      <c r="AJ18" s="23">
        <v>38.385582196133967</v>
      </c>
      <c r="AK18" s="23">
        <v>40.553059826677362</v>
      </c>
      <c r="AL18" s="23">
        <v>34.383833321659758</v>
      </c>
      <c r="AM18" s="23">
        <v>32.362103599939765</v>
      </c>
      <c r="AN18" s="23">
        <v>31.215464395452393</v>
      </c>
      <c r="AO18" s="23">
        <v>30.28951186730843</v>
      </c>
      <c r="AP18" s="23">
        <v>33.034427678565628</v>
      </c>
      <c r="AQ18" s="23">
        <v>37.606614548083684</v>
      </c>
      <c r="AR18" s="23">
        <v>40.551972341977987</v>
      </c>
      <c r="AS18" s="23">
        <v>44.772872148023886</v>
      </c>
      <c r="AT18" s="23">
        <v>36.820199910679577</v>
      </c>
      <c r="AU18" s="23">
        <v>32.911543010795043</v>
      </c>
      <c r="AV18" s="23">
        <v>34.562877073542658</v>
      </c>
      <c r="AW18" s="23">
        <v>73.26430236473243</v>
      </c>
      <c r="AX18" s="23">
        <v>65.284288278220458</v>
      </c>
      <c r="AY18" s="23">
        <v>61.958669452076272</v>
      </c>
      <c r="AZ18" s="23">
        <v>58.42479391288829</v>
      </c>
      <c r="BA18" s="23">
        <v>55.94011514921845</v>
      </c>
      <c r="BB18" s="23">
        <v>61.955834526216172</v>
      </c>
      <c r="BC18" s="23">
        <v>76.129417020013221</v>
      </c>
      <c r="BD18" s="23">
        <v>92.136999614019587</v>
      </c>
      <c r="BE18" s="23">
        <v>96.577928737031272</v>
      </c>
      <c r="BF18" s="23">
        <v>72.072393921766576</v>
      </c>
      <c r="BG18" s="23">
        <v>60.415657348947455</v>
      </c>
      <c r="BH18" s="23">
        <v>65.750164088877469</v>
      </c>
      <c r="BI18" s="23">
        <v>70.229722314684082</v>
      </c>
      <c r="BJ18" s="23">
        <v>63.123826765103324</v>
      </c>
      <c r="BK18" s="23">
        <v>59.927701067780951</v>
      </c>
      <c r="BL18" s="23">
        <v>56.982489487019393</v>
      </c>
      <c r="BM18" s="23">
        <v>54.608974591749032</v>
      </c>
      <c r="BN18" s="23">
        <v>59.895678859775018</v>
      </c>
      <c r="BO18" s="23">
        <v>73.177841841865245</v>
      </c>
      <c r="BP18" s="23">
        <v>88.597531666609513</v>
      </c>
      <c r="BQ18" s="23">
        <v>93.170949890781714</v>
      </c>
      <c r="BR18" s="23">
        <v>69.916333934249238</v>
      </c>
      <c r="BS18" s="23">
        <v>58.912977286929852</v>
      </c>
      <c r="BT18" s="23">
        <v>63.964922080614372</v>
      </c>
      <c r="BU18" s="23"/>
      <c r="BV18" s="23"/>
      <c r="BW18" s="23"/>
      <c r="BX18" s="23"/>
      <c r="BY18" s="23"/>
      <c r="BZ18" s="23"/>
      <c r="CA18" s="23"/>
      <c r="CB18" s="24"/>
      <c r="CC18" s="24"/>
      <c r="CD18" s="24"/>
      <c r="CE18" s="24"/>
      <c r="CF18" s="24"/>
      <c r="CH18" s="25"/>
      <c r="CJ18" s="25"/>
      <c r="CL18" s="25"/>
      <c r="CN18" s="26"/>
    </row>
    <row r="19" spans="1:92" ht="15" customHeight="1" x14ac:dyDescent="0.25">
      <c r="A19" s="10" t="s">
        <v>24</v>
      </c>
      <c r="B19" s="18" t="s">
        <v>25</v>
      </c>
      <c r="D19" s="27"/>
      <c r="E19" s="27"/>
      <c r="F19" s="27"/>
      <c r="G19" s="27"/>
      <c r="H19" s="27"/>
      <c r="I19" s="28">
        <v>64.955779240818103</v>
      </c>
      <c r="J19" s="28"/>
      <c r="K19" s="28">
        <v>104.81377286814906</v>
      </c>
      <c r="M19" s="28">
        <v>127.61677734927702</v>
      </c>
      <c r="N19" s="28">
        <v>77.50257906805092</v>
      </c>
      <c r="O19" s="28">
        <v>61.699316899232656</v>
      </c>
      <c r="P19" s="28">
        <v>58.082476242959125</v>
      </c>
      <c r="Q19" s="28">
        <v>55.268320330191855</v>
      </c>
      <c r="R19" s="28">
        <v>58.811997453337227</v>
      </c>
      <c r="S19" s="28">
        <v>67.039450885420109</v>
      </c>
      <c r="T19" s="28">
        <v>95.537732511981929</v>
      </c>
      <c r="U19" s="28">
        <v>96.482738344808467</v>
      </c>
      <c r="V19" s="28">
        <v>62.011864484589928</v>
      </c>
      <c r="W19" s="28">
        <v>49.730149249473492</v>
      </c>
      <c r="X19" s="28">
        <v>51.776931468995571</v>
      </c>
      <c r="Y19" s="28">
        <v>52.73124820760605</v>
      </c>
      <c r="Z19" s="28">
        <v>41.367130861929311</v>
      </c>
      <c r="AA19" s="28">
        <v>38.755272413069846</v>
      </c>
      <c r="AB19" s="28">
        <v>36.696756866956832</v>
      </c>
      <c r="AC19" s="28">
        <v>34.726423181589794</v>
      </c>
      <c r="AD19" s="28">
        <v>41.499279776752722</v>
      </c>
      <c r="AE19" s="28">
        <v>55.650185471077698</v>
      </c>
      <c r="AF19" s="28">
        <v>73.255893474038146</v>
      </c>
      <c r="AG19" s="28">
        <v>73.670742017379354</v>
      </c>
      <c r="AH19" s="28">
        <v>50.869159465612626</v>
      </c>
      <c r="AI19" s="28">
        <v>38.018198843641748</v>
      </c>
      <c r="AJ19" s="28">
        <v>39.192836717200926</v>
      </c>
      <c r="AK19" s="28">
        <v>40.553059826677362</v>
      </c>
      <c r="AL19" s="28">
        <v>34.383833321659758</v>
      </c>
      <c r="AM19" s="28">
        <v>32.362103599939765</v>
      </c>
      <c r="AN19" s="28">
        <v>31.215464395452393</v>
      </c>
      <c r="AO19" s="28">
        <v>30.28951186730843</v>
      </c>
      <c r="AP19" s="28">
        <v>34.753536201306986</v>
      </c>
      <c r="AQ19" s="28">
        <v>45.853819393532476</v>
      </c>
      <c r="AR19" s="28">
        <v>61.408581901535918</v>
      </c>
      <c r="AS19" s="28">
        <v>62.267529490922357</v>
      </c>
      <c r="AT19" s="28">
        <v>43.330200146913157</v>
      </c>
      <c r="AU19" s="28">
        <v>32.911543010795043</v>
      </c>
      <c r="AV19" s="28">
        <v>34.562877073542658</v>
      </c>
      <c r="AW19" s="28">
        <v>36.471476110816489</v>
      </c>
      <c r="AX19" s="28">
        <v>32.358327002938481</v>
      </c>
      <c r="AY19" s="28">
        <v>30.450548422048207</v>
      </c>
      <c r="AZ19" s="28">
        <v>28.644945769987906</v>
      </c>
      <c r="BA19" s="28">
        <v>27.609275076720305</v>
      </c>
      <c r="BB19" s="28">
        <v>32.255342933364247</v>
      </c>
      <c r="BC19" s="28">
        <v>42.318177724782309</v>
      </c>
      <c r="BD19" s="28">
        <v>55.67765709609354</v>
      </c>
      <c r="BE19" s="28">
        <v>56.323672608869472</v>
      </c>
      <c r="BF19" s="28">
        <v>38.968201878995579</v>
      </c>
      <c r="BG19" s="28">
        <v>29.220586575014114</v>
      </c>
      <c r="BH19" s="28">
        <v>30.647633211790563</v>
      </c>
      <c r="BI19" s="28">
        <v>33.436896060768142</v>
      </c>
      <c r="BJ19" s="28">
        <v>30.197865489821353</v>
      </c>
      <c r="BK19" s="28">
        <v>28.419580037752887</v>
      </c>
      <c r="BL19" s="28">
        <v>27.202641344119012</v>
      </c>
      <c r="BM19" s="28">
        <v>26.278134519250887</v>
      </c>
      <c r="BN19" s="28">
        <v>30.195187266923085</v>
      </c>
      <c r="BO19" s="28">
        <v>39.366602546634319</v>
      </c>
      <c r="BP19" s="28">
        <v>52.138189148683459</v>
      </c>
      <c r="BQ19" s="28">
        <v>52.916693762619936</v>
      </c>
      <c r="BR19" s="28">
        <v>36.812141891478255</v>
      </c>
      <c r="BS19" s="28">
        <v>27.717906512996503</v>
      </c>
      <c r="BT19" s="28">
        <v>28.862391203527462</v>
      </c>
      <c r="BU19" s="28"/>
      <c r="BV19" s="28"/>
      <c r="BW19" s="28"/>
      <c r="BX19" s="28"/>
      <c r="BY19" s="28"/>
      <c r="BZ19" s="28"/>
      <c r="CA19" s="28"/>
      <c r="CB19" s="24"/>
      <c r="CC19" s="24"/>
      <c r="CD19" s="24"/>
      <c r="CE19" s="24"/>
      <c r="CF19" s="24"/>
      <c r="CH19" s="25"/>
      <c r="CJ19" s="25"/>
      <c r="CL19" s="25"/>
    </row>
    <row r="20" spans="1:92" ht="6" customHeight="1" x14ac:dyDescent="0.25">
      <c r="A20" s="10"/>
      <c r="B20" s="18"/>
      <c r="D20" s="27"/>
      <c r="E20" s="27"/>
      <c r="F20" s="27"/>
      <c r="G20" s="27"/>
      <c r="H20" s="27"/>
      <c r="I20" s="28"/>
      <c r="J20" s="28"/>
      <c r="K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4"/>
      <c r="CC20" s="24"/>
      <c r="CD20" s="24"/>
      <c r="CE20" s="24"/>
      <c r="CF20" s="24"/>
      <c r="CH20" s="29"/>
      <c r="CI20" s="30"/>
      <c r="CJ20" s="29"/>
      <c r="CK20" s="30"/>
      <c r="CL20" s="29"/>
      <c r="CM20" s="30"/>
      <c r="CN20" s="31"/>
    </row>
    <row r="21" spans="1:92" ht="15" customHeight="1" x14ac:dyDescent="0.25">
      <c r="A21" s="10" t="s">
        <v>26</v>
      </c>
      <c r="B21" s="18" t="s">
        <v>27</v>
      </c>
      <c r="D21" s="27"/>
      <c r="E21" s="27"/>
      <c r="F21" s="27"/>
      <c r="G21" s="27"/>
      <c r="H21" s="27"/>
      <c r="I21" s="28">
        <v>11.272972866589914</v>
      </c>
      <c r="J21" s="28"/>
      <c r="K21" s="28">
        <v>10.926598910452292</v>
      </c>
      <c r="M21" s="28">
        <v>10.96225732349202</v>
      </c>
      <c r="N21" s="28">
        <v>10.893214934102476</v>
      </c>
      <c r="O21" s="28">
        <v>10.926878806661483</v>
      </c>
      <c r="P21" s="28">
        <v>10.751014822029365</v>
      </c>
      <c r="Q21" s="28">
        <v>10.97177127773948</v>
      </c>
      <c r="R21" s="28">
        <v>11.827229014512861</v>
      </c>
      <c r="S21" s="28">
        <v>13.151183793295989</v>
      </c>
      <c r="T21" s="28">
        <v>13.051797001202507</v>
      </c>
      <c r="U21" s="28">
        <v>13.876733999891361</v>
      </c>
      <c r="V21" s="28">
        <v>12.343063383432339</v>
      </c>
      <c r="W21" s="28">
        <v>11.686803055076892</v>
      </c>
      <c r="X21" s="28">
        <v>11.242542488497644</v>
      </c>
      <c r="Y21" s="28">
        <v>11.249768365777046</v>
      </c>
      <c r="Z21" s="28">
        <v>11.182940688005321</v>
      </c>
      <c r="AA21" s="28">
        <v>11.215364928955591</v>
      </c>
      <c r="AB21" s="28">
        <v>11.04981819185374</v>
      </c>
      <c r="AC21" s="28">
        <v>11.274697861310457</v>
      </c>
      <c r="AD21" s="28">
        <v>12.1687734701416</v>
      </c>
      <c r="AE21" s="28">
        <v>13.529578355617287</v>
      </c>
      <c r="AF21" s="28">
        <v>13.445748227843296</v>
      </c>
      <c r="AG21" s="28">
        <v>14.309626962448352</v>
      </c>
      <c r="AH21" s="28">
        <v>12.690679292697444</v>
      </c>
      <c r="AI21" s="28">
        <v>12.02819538446513</v>
      </c>
      <c r="AJ21" s="28">
        <v>11.581958292512724</v>
      </c>
      <c r="AK21" s="28">
        <v>11.549357757266225</v>
      </c>
      <c r="AL21" s="28">
        <v>11.491763962308175</v>
      </c>
      <c r="AM21" s="28">
        <v>11.531826418069295</v>
      </c>
      <c r="AN21" s="28">
        <v>11.367852594277792</v>
      </c>
      <c r="AO21" s="28">
        <v>11.605806180636593</v>
      </c>
      <c r="AP21" s="28">
        <v>12.529650867687071</v>
      </c>
      <c r="AQ21" s="28">
        <v>13.93229914813061</v>
      </c>
      <c r="AR21" s="28">
        <v>13.848892980441089</v>
      </c>
      <c r="AS21" s="28">
        <v>14.735768352812585</v>
      </c>
      <c r="AT21" s="28">
        <v>13.053938847788412</v>
      </c>
      <c r="AU21" s="28">
        <v>12.370389163883788</v>
      </c>
      <c r="AV21" s="28">
        <v>11.457813092901933</v>
      </c>
      <c r="AW21" s="28">
        <v>21.565241986961489</v>
      </c>
      <c r="AX21" s="28">
        <v>21.369820997996154</v>
      </c>
      <c r="AY21" s="28">
        <v>21.275058879494122</v>
      </c>
      <c r="AZ21" s="28">
        <v>20.92609461392189</v>
      </c>
      <c r="BA21" s="28">
        <v>21.496020228337692</v>
      </c>
      <c r="BB21" s="28">
        <v>24.463090523980142</v>
      </c>
      <c r="BC21" s="28">
        <v>29.275738059274261</v>
      </c>
      <c r="BD21" s="28">
        <v>32.530980991697277</v>
      </c>
      <c r="BE21" s="28">
        <v>32.91950884444794</v>
      </c>
      <c r="BF21" s="28">
        <v>26.556118581488001</v>
      </c>
      <c r="BG21" s="28">
        <v>22.491471383984969</v>
      </c>
      <c r="BH21" s="28">
        <v>20.970043655048261</v>
      </c>
      <c r="BI21" s="28">
        <v>20.708815414384425</v>
      </c>
      <c r="BJ21" s="28">
        <v>20.691880436415545</v>
      </c>
      <c r="BK21" s="28">
        <v>20.606752502716436</v>
      </c>
      <c r="BL21" s="28">
        <v>20.431089436361411</v>
      </c>
      <c r="BM21" s="28">
        <v>21.005748751569282</v>
      </c>
      <c r="BN21" s="28">
        <v>23.681692659765172</v>
      </c>
      <c r="BO21" s="28">
        <v>28.182254138046094</v>
      </c>
      <c r="BP21" s="28">
        <v>31.322218261292612</v>
      </c>
      <c r="BQ21" s="28">
        <v>31.798194784110585</v>
      </c>
      <c r="BR21" s="28">
        <v>25.791726337624837</v>
      </c>
      <c r="BS21" s="28">
        <v>21.955723133013294</v>
      </c>
      <c r="BT21" s="28">
        <v>20.425538659038903</v>
      </c>
      <c r="BU21" s="28"/>
      <c r="BV21" s="28"/>
      <c r="BW21" s="28"/>
      <c r="BX21" s="28"/>
      <c r="BY21" s="28"/>
      <c r="BZ21" s="28"/>
      <c r="CA21" s="28"/>
      <c r="CB21" s="24"/>
      <c r="CC21" s="24"/>
      <c r="CD21" s="24"/>
      <c r="CE21" s="24"/>
      <c r="CF21" s="24"/>
      <c r="CH21" s="25"/>
      <c r="CJ21" s="25"/>
      <c r="CL21" s="25"/>
    </row>
    <row r="22" spans="1:92" ht="15" customHeight="1" x14ac:dyDescent="0.25">
      <c r="A22" s="10" t="s">
        <v>28</v>
      </c>
      <c r="B22" s="18" t="s">
        <v>29</v>
      </c>
      <c r="D22" s="27"/>
      <c r="E22" s="27"/>
      <c r="F22" s="27"/>
      <c r="G22" s="27"/>
      <c r="H22" s="27"/>
      <c r="I22" s="28">
        <v>22.702033049794149</v>
      </c>
      <c r="J22" s="28"/>
      <c r="K22" s="28">
        <v>30.796198775305534</v>
      </c>
      <c r="M22" s="28">
        <v>35.882583615484599</v>
      </c>
      <c r="N22" s="28">
        <v>24.521893432370572</v>
      </c>
      <c r="O22" s="28">
        <v>20.649021154488494</v>
      </c>
      <c r="P22" s="28">
        <v>20.32715596956541</v>
      </c>
      <c r="Q22" s="28">
        <v>20.799336784849288</v>
      </c>
      <c r="R22" s="28">
        <v>22.799045014214837</v>
      </c>
      <c r="S22" s="28">
        <v>25.521100614875909</v>
      </c>
      <c r="T22" s="28">
        <v>33.357412576749063</v>
      </c>
      <c r="U22" s="28">
        <v>32.612163882325227</v>
      </c>
      <c r="V22" s="28">
        <v>22.695441037825322</v>
      </c>
      <c r="W22" s="28">
        <v>18.370364517213201</v>
      </c>
      <c r="X22" s="28">
        <v>16.432067494330767</v>
      </c>
      <c r="Y22" s="28">
        <v>15.662350022526823</v>
      </c>
      <c r="Z22" s="28">
        <v>13.78048616438196</v>
      </c>
      <c r="AA22" s="28">
        <v>13.564644809753839</v>
      </c>
      <c r="AB22" s="28">
        <v>13.332572207488525</v>
      </c>
      <c r="AC22" s="28">
        <v>13.554253941820225</v>
      </c>
      <c r="AD22" s="28">
        <v>16.565090281435513</v>
      </c>
      <c r="AE22" s="28">
        <v>21.474926863471165</v>
      </c>
      <c r="AF22" s="28">
        <v>25.90650039672057</v>
      </c>
      <c r="AG22" s="28">
        <v>25.225363603868537</v>
      </c>
      <c r="AH22" s="28">
        <v>18.858461895178547</v>
      </c>
      <c r="AI22" s="28">
        <v>14.338437671811544</v>
      </c>
      <c r="AJ22" s="28">
        <v>12.7164484721939</v>
      </c>
      <c r="AK22" s="28">
        <v>12.333395448209872</v>
      </c>
      <c r="AL22" s="28">
        <v>11.673433601526282</v>
      </c>
      <c r="AM22" s="28">
        <v>11.536072373031933</v>
      </c>
      <c r="AN22" s="28">
        <v>11.587733899285727</v>
      </c>
      <c r="AO22" s="28">
        <v>12.048663913892625</v>
      </c>
      <c r="AP22" s="28">
        <v>14.1455120229628</v>
      </c>
      <c r="AQ22" s="28">
        <v>18.059395187430798</v>
      </c>
      <c r="AR22" s="28">
        <v>22.036927465280815</v>
      </c>
      <c r="AS22" s="28">
        <v>21.627177771479431</v>
      </c>
      <c r="AT22" s="28">
        <v>16.366091346481163</v>
      </c>
      <c r="AU22" s="28">
        <v>12.685471075838601</v>
      </c>
      <c r="AV22" s="28">
        <v>11.457813092901933</v>
      </c>
      <c r="AW22" s="28">
        <v>11.181480951043978</v>
      </c>
      <c r="AX22" s="28">
        <v>11.037841214037853</v>
      </c>
      <c r="AY22" s="28">
        <v>10.907059866079205</v>
      </c>
      <c r="AZ22" s="28">
        <v>10.705520681466597</v>
      </c>
      <c r="BA22" s="28">
        <v>11.06150771762381</v>
      </c>
      <c r="BB22" s="28">
        <v>13.197970574631952</v>
      </c>
      <c r="BC22" s="28">
        <v>16.749529409785758</v>
      </c>
      <c r="BD22" s="28">
        <v>20.079760902820702</v>
      </c>
      <c r="BE22" s="28">
        <v>19.6709195746269</v>
      </c>
      <c r="BF22" s="28">
        <v>14.819623408184086</v>
      </c>
      <c r="BG22" s="28">
        <v>11.369539957256219</v>
      </c>
      <c r="BH22" s="28">
        <v>10.263650153954986</v>
      </c>
      <c r="BI22" s="28">
        <v>10.325054378466918</v>
      </c>
      <c r="BJ22" s="28">
        <v>10.359900652457242</v>
      </c>
      <c r="BK22" s="28">
        <v>10.238753489301523</v>
      </c>
      <c r="BL22" s="28">
        <v>10.210515503906118</v>
      </c>
      <c r="BM22" s="28">
        <v>10.5712362408554</v>
      </c>
      <c r="BN22" s="28">
        <v>12.416572710416984</v>
      </c>
      <c r="BO22" s="28">
        <v>15.656045488557591</v>
      </c>
      <c r="BP22" s="28">
        <v>18.870998172416037</v>
      </c>
      <c r="BQ22" s="28">
        <v>18.549605514289549</v>
      </c>
      <c r="BR22" s="28">
        <v>14.05523116432092</v>
      </c>
      <c r="BS22" s="28">
        <v>10.833791706284545</v>
      </c>
      <c r="BT22" s="28">
        <v>9.7191451579456238</v>
      </c>
      <c r="BU22" s="28"/>
      <c r="BV22" s="28"/>
      <c r="BW22" s="28"/>
      <c r="BX22" s="28"/>
      <c r="BY22" s="28"/>
      <c r="BZ22" s="28"/>
      <c r="CA22" s="28"/>
      <c r="CB22" s="24"/>
      <c r="CC22" s="24"/>
      <c r="CD22" s="24"/>
      <c r="CE22" s="24"/>
      <c r="CF22" s="24"/>
      <c r="CH22" s="25"/>
      <c r="CJ22" s="25"/>
      <c r="CL22" s="25"/>
    </row>
    <row r="23" spans="1:92" ht="7.2" customHeight="1" x14ac:dyDescent="0.25">
      <c r="A23" s="10"/>
      <c r="B23" s="18"/>
      <c r="D23" s="27"/>
      <c r="E23" s="27"/>
      <c r="F23" s="27"/>
      <c r="G23" s="27"/>
      <c r="H23" s="27"/>
      <c r="I23" s="28"/>
      <c r="J23" s="28"/>
      <c r="K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4"/>
      <c r="CC23" s="24"/>
      <c r="CD23" s="24"/>
      <c r="CE23" s="24"/>
      <c r="CF23" s="24"/>
      <c r="CH23" s="29"/>
      <c r="CI23" s="30"/>
      <c r="CJ23" s="29"/>
      <c r="CK23" s="30"/>
      <c r="CL23" s="29"/>
      <c r="CM23" s="30"/>
      <c r="CN23" s="31"/>
    </row>
    <row r="24" spans="1:92" ht="15" customHeight="1" x14ac:dyDescent="0.25">
      <c r="A24" s="10" t="s">
        <v>30</v>
      </c>
      <c r="B24" s="18" t="s">
        <v>31</v>
      </c>
      <c r="D24" s="27"/>
      <c r="E24" s="27"/>
      <c r="F24" s="27"/>
      <c r="G24" s="27"/>
      <c r="H24" s="27"/>
      <c r="I24" s="28">
        <v>14.51772271039064</v>
      </c>
      <c r="J24" s="28"/>
      <c r="K24" s="28">
        <v>14.071650400200799</v>
      </c>
      <c r="M24" s="28">
        <v>13.663817775367786</v>
      </c>
      <c r="N24" s="28">
        <v>13.553879492665914</v>
      </c>
      <c r="O24" s="28">
        <v>13.571811005851288</v>
      </c>
      <c r="P24" s="28">
        <v>13.776916633157745</v>
      </c>
      <c r="Q24" s="28">
        <v>14.034945624736336</v>
      </c>
      <c r="R24" s="28">
        <v>15.10243765592489</v>
      </c>
      <c r="S24" s="28">
        <v>16.075676876674986</v>
      </c>
      <c r="T24" s="28">
        <v>15.925828995884434</v>
      </c>
      <c r="U24" s="28">
        <v>16.902266334788983</v>
      </c>
      <c r="V24" s="28">
        <v>15.602454567636453</v>
      </c>
      <c r="W24" s="28">
        <v>14.746496881056682</v>
      </c>
      <c r="X24" s="28">
        <v>14.16052822026413</v>
      </c>
      <c r="Y24" s="28">
        <v>13.782284155248233</v>
      </c>
      <c r="Z24" s="28">
        <v>13.688104310071644</v>
      </c>
      <c r="AA24" s="28">
        <v>13.715448319458686</v>
      </c>
      <c r="AB24" s="28">
        <v>13.966523816895219</v>
      </c>
      <c r="AC24" s="28">
        <v>14.237925504926844</v>
      </c>
      <c r="AD24" s="28">
        <v>15.353127876219437</v>
      </c>
      <c r="AE24" s="28">
        <v>16.346203356614001</v>
      </c>
      <c r="AF24" s="28">
        <v>16.230248114656455</v>
      </c>
      <c r="AG24" s="28">
        <v>17.257412910682049</v>
      </c>
      <c r="AH24" s="28">
        <v>15.914025876546146</v>
      </c>
      <c r="AI24" s="28">
        <v>15.069614648247979</v>
      </c>
      <c r="AJ24" s="28">
        <v>14.49738908090948</v>
      </c>
      <c r="AK24" s="28">
        <v>13.95012056345224</v>
      </c>
      <c r="AL24" s="28">
        <v>13.091385962232538</v>
      </c>
      <c r="AM24" s="28">
        <v>12.862039854314194</v>
      </c>
      <c r="AN24" s="28">
        <v>13.337603423920104</v>
      </c>
      <c r="AO24" s="28">
        <v>13.824717716825088</v>
      </c>
      <c r="AP24" s="28">
        <v>15.455286444537949</v>
      </c>
      <c r="AQ24" s="28">
        <v>16.362415969211678</v>
      </c>
      <c r="AR24" s="28">
        <v>16.188539184667661</v>
      </c>
      <c r="AS24" s="28">
        <v>17.144459507254854</v>
      </c>
      <c r="AT24" s="28">
        <v>15.746239800074214</v>
      </c>
      <c r="AU24" s="28">
        <v>14.086944476539401</v>
      </c>
      <c r="AV24" s="28">
        <v>12.595580439272991</v>
      </c>
      <c r="AW24" s="28">
        <v>25.202681507965899</v>
      </c>
      <c r="AX24" s="28">
        <v>24.856501807826405</v>
      </c>
      <c r="AY24" s="28">
        <v>24.624940506474605</v>
      </c>
      <c r="AZ24" s="28">
        <v>24.963483530550626</v>
      </c>
      <c r="BA24" s="28">
        <v>25.532148037661901</v>
      </c>
      <c r="BB24" s="28">
        <v>28.986279975250419</v>
      </c>
      <c r="BC24" s="28">
        <v>33.123459895129407</v>
      </c>
      <c r="BD24" s="28">
        <v>36.781526087826087</v>
      </c>
      <c r="BE24" s="28">
        <v>36.981687997419598</v>
      </c>
      <c r="BF24" s="28">
        <v>30.821918414635839</v>
      </c>
      <c r="BG24" s="28">
        <v>25.859377371310103</v>
      </c>
      <c r="BH24" s="28">
        <v>23.961011084658782</v>
      </c>
      <c r="BI24" s="28">
        <v>24.158795849558118</v>
      </c>
      <c r="BJ24" s="28">
        <v>24.033922333915669</v>
      </c>
      <c r="BK24" s="28">
        <v>23.81774958265261</v>
      </c>
      <c r="BL24" s="28">
        <v>24.347222173516109</v>
      </c>
      <c r="BM24" s="28">
        <v>24.924589800043226</v>
      </c>
      <c r="BN24" s="28">
        <v>28.022428073380006</v>
      </c>
      <c r="BO24" s="28">
        <v>31.83924696052696</v>
      </c>
      <c r="BP24" s="28">
        <v>35.368553740234262</v>
      </c>
      <c r="BQ24" s="28">
        <v>35.677085275519445</v>
      </c>
      <c r="BR24" s="28">
        <v>29.89987459985074</v>
      </c>
      <c r="BS24" s="28">
        <v>25.216193592515481</v>
      </c>
      <c r="BT24" s="28">
        <v>23.310424061165303</v>
      </c>
      <c r="BU24" s="28"/>
      <c r="BV24" s="28"/>
      <c r="BW24" s="28"/>
      <c r="BX24" s="28"/>
      <c r="BY24" s="28"/>
      <c r="BZ24" s="28"/>
      <c r="CA24" s="28"/>
      <c r="CB24" s="24"/>
      <c r="CC24" s="24"/>
      <c r="CD24" s="24"/>
      <c r="CE24" s="24"/>
      <c r="CF24" s="24"/>
      <c r="CH24" s="25"/>
      <c r="CJ24" s="25"/>
      <c r="CL24" s="25"/>
    </row>
    <row r="25" spans="1:92" ht="15" customHeight="1" x14ac:dyDescent="0.25">
      <c r="A25" s="10" t="s">
        <v>32</v>
      </c>
      <c r="B25" s="18" t="s">
        <v>33</v>
      </c>
      <c r="D25" s="27"/>
      <c r="E25" s="27"/>
      <c r="F25" s="27"/>
      <c r="G25" s="27"/>
      <c r="H25" s="27"/>
      <c r="I25" s="28">
        <v>28.544076344429595</v>
      </c>
      <c r="J25" s="28"/>
      <c r="K25" s="28">
        <v>39.400621120562235</v>
      </c>
      <c r="M25" s="28">
        <v>43.674495832974785</v>
      </c>
      <c r="N25" s="28">
        <v>29.468752609391768</v>
      </c>
      <c r="O25" s="28">
        <v>24.603284680121384</v>
      </c>
      <c r="P25" s="28">
        <v>24.988525443008317</v>
      </c>
      <c r="Q25" s="28">
        <v>25.526627063217326</v>
      </c>
      <c r="R25" s="28">
        <v>27.950854455855968</v>
      </c>
      <c r="S25" s="28">
        <v>29.959762093744569</v>
      </c>
      <c r="T25" s="28">
        <v>39.477718261293987</v>
      </c>
      <c r="U25" s="28">
        <v>38.422391487673849</v>
      </c>
      <c r="V25" s="28">
        <v>27.488360916213757</v>
      </c>
      <c r="W25" s="28">
        <v>22.045519595937311</v>
      </c>
      <c r="X25" s="28">
        <v>19.607715575258947</v>
      </c>
      <c r="Y25" s="28">
        <v>18.128037913205635</v>
      </c>
      <c r="Z25" s="28">
        <v>15.814611822338508</v>
      </c>
      <c r="AA25" s="28">
        <v>15.533385599948906</v>
      </c>
      <c r="AB25" s="28">
        <v>15.77748469072062</v>
      </c>
      <c r="AC25" s="28">
        <v>16.021371811238328</v>
      </c>
      <c r="AD25" s="28">
        <v>19.718873787303728</v>
      </c>
      <c r="AE25" s="28">
        <v>24.688236209691397</v>
      </c>
      <c r="AF25" s="28">
        <v>30.023035255478625</v>
      </c>
      <c r="AG25" s="28">
        <v>29.094300130721862</v>
      </c>
      <c r="AH25" s="28">
        <v>22.424227647781017</v>
      </c>
      <c r="AI25" s="28">
        <v>16.804817869044651</v>
      </c>
      <c r="AJ25" s="28">
        <v>14.802271336424928</v>
      </c>
      <c r="AK25" s="28">
        <v>13.95012056345224</v>
      </c>
      <c r="AL25" s="28">
        <v>13.091385962232538</v>
      </c>
      <c r="AM25" s="28">
        <v>12.862039854314194</v>
      </c>
      <c r="AN25" s="28">
        <v>13.337603423920104</v>
      </c>
      <c r="AO25" s="28">
        <v>13.824717716825088</v>
      </c>
      <c r="AP25" s="28">
        <v>16.259578103734867</v>
      </c>
      <c r="AQ25" s="28">
        <v>19.95072610789731</v>
      </c>
      <c r="AR25" s="28">
        <v>24.51459638028048</v>
      </c>
      <c r="AS25" s="28">
        <v>23.843525928926432</v>
      </c>
      <c r="AT25" s="28">
        <v>18.530255776819132</v>
      </c>
      <c r="AU25" s="28">
        <v>14.086944476539401</v>
      </c>
      <c r="AV25" s="28">
        <v>12.595580439272991</v>
      </c>
      <c r="AW25" s="28">
        <v>12.546069052433428</v>
      </c>
      <c r="AX25" s="28">
        <v>12.320189663691353</v>
      </c>
      <c r="AY25" s="28">
        <v>12.102308682765518</v>
      </c>
      <c r="AZ25" s="28">
        <v>12.239283771009854</v>
      </c>
      <c r="BA25" s="28">
        <v>12.60140592472843</v>
      </c>
      <c r="BB25" s="28">
        <v>15.090788593422763</v>
      </c>
      <c r="BC25" s="28">
        <v>18.41238929142586</v>
      </c>
      <c r="BD25" s="28">
        <v>22.226784088564887</v>
      </c>
      <c r="BE25" s="28">
        <v>21.567500095819998</v>
      </c>
      <c r="BF25" s="28">
        <v>16.66483758515373</v>
      </c>
      <c r="BG25" s="28">
        <v>12.507124947594267</v>
      </c>
      <c r="BH25" s="28">
        <v>11.168767246171713</v>
      </c>
      <c r="BI25" s="28">
        <v>11.502183394025646</v>
      </c>
      <c r="BJ25" s="28">
        <v>11.497610189780621</v>
      </c>
      <c r="BK25" s="28">
        <v>11.295117758943521</v>
      </c>
      <c r="BL25" s="28">
        <v>11.62302241397534</v>
      </c>
      <c r="BM25" s="28">
        <v>11.993847687109755</v>
      </c>
      <c r="BN25" s="28">
        <v>14.126936691552348</v>
      </c>
      <c r="BO25" s="28">
        <v>17.128176356823417</v>
      </c>
      <c r="BP25" s="28">
        <v>20.813811740973065</v>
      </c>
      <c r="BQ25" s="28">
        <v>20.262897373919859</v>
      </c>
      <c r="BR25" s="28">
        <v>15.742793770368635</v>
      </c>
      <c r="BS25" s="28">
        <v>11.863941168799647</v>
      </c>
      <c r="BT25" s="28">
        <v>10.518180222678232</v>
      </c>
      <c r="BU25" s="28"/>
      <c r="BV25" s="28"/>
      <c r="BW25" s="28"/>
      <c r="BX25" s="28"/>
      <c r="BY25" s="28"/>
      <c r="BZ25" s="28"/>
      <c r="CA25" s="28"/>
      <c r="CB25" s="24"/>
      <c r="CC25" s="24"/>
      <c r="CD25" s="24"/>
      <c r="CE25" s="24"/>
      <c r="CF25" s="24"/>
      <c r="CH25" s="25"/>
      <c r="CJ25" s="25"/>
      <c r="CL25" s="25"/>
    </row>
    <row r="26" spans="1:92" ht="7.95" customHeight="1" x14ac:dyDescent="0.25">
      <c r="A26" s="10"/>
      <c r="B26" s="18"/>
      <c r="D26" s="19"/>
      <c r="E26" s="19"/>
      <c r="F26" s="19"/>
      <c r="G26" s="19"/>
      <c r="H26" s="19"/>
      <c r="CH26" s="29"/>
      <c r="CI26" s="30"/>
      <c r="CJ26" s="29"/>
      <c r="CK26" s="30"/>
      <c r="CL26" s="29"/>
      <c r="CM26" s="30"/>
      <c r="CN26" s="31"/>
    </row>
    <row r="27" spans="1:92" s="32" customFormat="1" ht="15" customHeight="1" x14ac:dyDescent="0.25">
      <c r="A27" s="10" t="s">
        <v>34</v>
      </c>
      <c r="B27" s="18" t="s">
        <v>35</v>
      </c>
      <c r="D27" s="33"/>
      <c r="E27" s="33"/>
      <c r="F27" s="33"/>
      <c r="G27" s="33"/>
      <c r="H27" s="33"/>
      <c r="I27" s="34">
        <v>-294.37421613589248</v>
      </c>
      <c r="J27" s="34"/>
      <c r="K27" s="34">
        <v>-112.5788531433105</v>
      </c>
      <c r="M27" s="34">
        <v>-142.62213728047752</v>
      </c>
      <c r="N27" s="34">
        <v>-95.399538138629211</v>
      </c>
      <c r="O27" s="34">
        <v>-48.417986814191487</v>
      </c>
      <c r="P27" s="34">
        <v>-46.847631074769623</v>
      </c>
      <c r="Q27" s="34">
        <v>-46.200165576226254</v>
      </c>
      <c r="R27" s="34">
        <v>-50.854864506881199</v>
      </c>
      <c r="S27" s="34">
        <v>-57.321720336488241</v>
      </c>
      <c r="T27" s="34">
        <v>-100.85406380866692</v>
      </c>
      <c r="U27" s="34">
        <v>-94.294893136889499</v>
      </c>
      <c r="V27" s="34">
        <v>-49.052076793712871</v>
      </c>
      <c r="W27" s="34">
        <v>-30.447675299351083</v>
      </c>
      <c r="X27" s="34">
        <v>-25.020776903982718</v>
      </c>
      <c r="Y27" s="34">
        <v>-21.399362599069796</v>
      </c>
      <c r="Z27" s="34">
        <v>-10.286473080078377</v>
      </c>
      <c r="AA27" s="34">
        <v>-8.7029092730909152</v>
      </c>
      <c r="AB27" s="34">
        <v>-8.3058179074671141</v>
      </c>
      <c r="AC27" s="34">
        <v>-7.9286333630134731</v>
      </c>
      <c r="AD27" s="34">
        <v>-17.949976441616748</v>
      </c>
      <c r="AE27" s="34">
        <v>-35.091303663705744</v>
      </c>
      <c r="AF27" s="34">
        <v>-59.90779634601202</v>
      </c>
      <c r="AG27" s="34">
        <v>-52.725239142057632</v>
      </c>
      <c r="AH27" s="34">
        <v>-27.44631875097739</v>
      </c>
      <c r="AI27" s="34">
        <v>-7.9710638395321034</v>
      </c>
      <c r="AJ27" s="34">
        <v>-2.246626956263583</v>
      </c>
      <c r="AK27" s="34">
        <v>-0.78403769094364684</v>
      </c>
      <c r="AL27" s="34">
        <v>-0.18166963921810719</v>
      </c>
      <c r="AM27" s="34">
        <v>-4.2459549626379101E-3</v>
      </c>
      <c r="AN27" s="34">
        <v>-0.21988130500793446</v>
      </c>
      <c r="AO27" s="34">
        <v>-0.44285773325603195</v>
      </c>
      <c r="AP27" s="34">
        <v>-4.1392613372140055</v>
      </c>
      <c r="AQ27" s="34">
        <v>-15.962611023434611</v>
      </c>
      <c r="AR27" s="34">
        <v>-37.370701240010476</v>
      </c>
      <c r="AS27" s="34">
        <v>-31.085133183236895</v>
      </c>
      <c r="AT27" s="34">
        <v>-12.606168711671248</v>
      </c>
      <c r="AU27" s="34">
        <v>-0.31508191195481317</v>
      </c>
      <c r="AV27" s="34">
        <v>0</v>
      </c>
      <c r="AW27" s="34">
        <v>59.833199745365917</v>
      </c>
      <c r="AX27" s="34">
        <v>55.794253203375334</v>
      </c>
      <c r="AY27" s="34">
        <v>54.398751867152072</v>
      </c>
      <c r="AZ27" s="34">
        <v>52.724621834896453</v>
      </c>
      <c r="BA27" s="34">
        <v>51.696094696145501</v>
      </c>
      <c r="BB27" s="34">
        <v>54.861102924027769</v>
      </c>
      <c r="BC27" s="34">
        <v>61.048518548422962</v>
      </c>
      <c r="BD27" s="34">
        <v>63.465304606063825</v>
      </c>
      <c r="BE27" s="34">
        <v>68.917033299582442</v>
      </c>
      <c r="BF27" s="34">
        <v>58.997768045557024</v>
      </c>
      <c r="BG27" s="34">
        <v>55.669254624377928</v>
      </c>
      <c r="BH27" s="34">
        <v>58.601168216667247</v>
      </c>
      <c r="BI27" s="34">
        <v>59.833199745365917</v>
      </c>
      <c r="BJ27" s="34">
        <v>55.79425320337532</v>
      </c>
      <c r="BK27" s="34">
        <v>54.398751867152072</v>
      </c>
      <c r="BL27" s="34">
        <v>52.724621834896439</v>
      </c>
      <c r="BM27" s="34">
        <v>51.696094696145501</v>
      </c>
      <c r="BN27" s="34">
        <v>54.861102924027776</v>
      </c>
      <c r="BO27" s="34">
        <v>61.048518548422976</v>
      </c>
      <c r="BP27" s="34">
        <v>63.465304606063825</v>
      </c>
      <c r="BQ27" s="34">
        <v>68.9170332995824</v>
      </c>
      <c r="BR27" s="34">
        <v>58.997768045557002</v>
      </c>
      <c r="BS27" s="34">
        <v>55.669254624377928</v>
      </c>
      <c r="BT27" s="34">
        <v>58.601168216667261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I27" s="35"/>
      <c r="CK27" s="35"/>
      <c r="CM27" s="35"/>
      <c r="CN27" s="35"/>
    </row>
    <row r="28" spans="1:92" ht="15" hidden="1" customHeight="1" x14ac:dyDescent="0.25">
      <c r="A28" s="10"/>
      <c r="B28" s="18" t="s">
        <v>36</v>
      </c>
      <c r="C28" s="23">
        <v>-49.8</v>
      </c>
      <c r="D28" s="19"/>
      <c r="E28" s="19"/>
      <c r="F28" s="22"/>
      <c r="G28" s="22"/>
      <c r="H28" s="19"/>
      <c r="I28" s="23"/>
      <c r="J28" s="23"/>
      <c r="K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92" ht="15" hidden="1" customHeight="1" x14ac:dyDescent="0.25">
      <c r="A29" s="10"/>
      <c r="B29" s="18" t="s">
        <v>37</v>
      </c>
      <c r="C29" s="23">
        <v>0</v>
      </c>
      <c r="D29" s="19"/>
      <c r="E29" s="19"/>
      <c r="F29" s="22"/>
      <c r="G29" s="22"/>
      <c r="H29" s="19"/>
      <c r="I29" s="23"/>
      <c r="J29" s="23"/>
      <c r="K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92" ht="10.199999999999999" customHeight="1" x14ac:dyDescent="0.25">
      <c r="A30" s="10"/>
      <c r="B30" s="18"/>
      <c r="C30" s="23"/>
      <c r="D30" s="19"/>
      <c r="E30" s="19"/>
      <c r="F30" s="22"/>
      <c r="G30" s="22"/>
      <c r="H30" s="19"/>
      <c r="I30" s="23"/>
      <c r="J30" s="23"/>
      <c r="K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92" s="32" customFormat="1" ht="15" customHeight="1" x14ac:dyDescent="0.25">
      <c r="A31" s="10" t="s">
        <v>38</v>
      </c>
      <c r="B31" s="18" t="s">
        <v>39</v>
      </c>
      <c r="D31" s="33"/>
      <c r="E31" s="33"/>
      <c r="F31" s="33"/>
      <c r="G31" s="33"/>
      <c r="H31" s="33"/>
      <c r="I31" s="34" t="e">
        <v>#REF!</v>
      </c>
      <c r="J31" s="34"/>
      <c r="K31" s="34">
        <v>-380.20285314331051</v>
      </c>
      <c r="M31" s="34">
        <v>-450.14213728047753</v>
      </c>
      <c r="N31" s="34">
        <v>-541.21637249849584</v>
      </c>
      <c r="O31" s="34">
        <v>-586.35930785256892</v>
      </c>
      <c r="P31" s="34">
        <v>-630.46278733868178</v>
      </c>
      <c r="Q31" s="34">
        <v>-674.37002890628571</v>
      </c>
      <c r="R31" s="34">
        <v>-723.2927606414944</v>
      </c>
      <c r="S31" s="34">
        <v>-778.61107801864762</v>
      </c>
      <c r="T31" s="34">
        <v>-877.08979948621391</v>
      </c>
      <c r="U31" s="34">
        <v>-969.18611280125458</v>
      </c>
      <c r="V31" s="34">
        <v>-1015.9871947283509</v>
      </c>
      <c r="W31" s="34">
        <v>-1045.5749536731735</v>
      </c>
      <c r="X31" s="34">
        <v>-1070.2861511014896</v>
      </c>
      <c r="Y31" s="34">
        <v>-1091.2006305415916</v>
      </c>
      <c r="Z31" s="34">
        <v>-1100.8802183980504</v>
      </c>
      <c r="AA31" s="34">
        <v>-1109.5108439858921</v>
      </c>
      <c r="AB31" s="34">
        <v>-1117.9512190856574</v>
      </c>
      <c r="AC31" s="34">
        <v>-1126.2361114231469</v>
      </c>
      <c r="AD31" s="34">
        <v>-1144.7067504457978</v>
      </c>
      <c r="AE31" s="34">
        <v>-1180.0536088635499</v>
      </c>
      <c r="AF31" s="34">
        <v>-1239.6674975062742</v>
      </c>
      <c r="AG31" s="34">
        <v>-1292.0923176678853</v>
      </c>
      <c r="AH31" s="34">
        <v>-1318.944339659407</v>
      </c>
      <c r="AI31" s="34">
        <v>-1327.598976183423</v>
      </c>
      <c r="AJ31" s="34">
        <v>-1330.9759081743302</v>
      </c>
      <c r="AK31" s="34">
        <v>-1332.5824506735587</v>
      </c>
      <c r="AL31" s="34">
        <v>-1333.3783392615035</v>
      </c>
      <c r="AM31" s="34">
        <v>-1334.4585860684199</v>
      </c>
      <c r="AN31" s="34">
        <v>-1335.9183838435804</v>
      </c>
      <c r="AO31" s="34">
        <v>-1337.8045027834921</v>
      </c>
      <c r="AP31" s="34">
        <v>-1343.5158333707391</v>
      </c>
      <c r="AQ31" s="34">
        <v>-1360.7261135731178</v>
      </c>
      <c r="AR31" s="34">
        <v>-1398.7097153774268</v>
      </c>
      <c r="AS31" s="34">
        <v>-1430.2785942592195</v>
      </c>
      <c r="AT31" s="34">
        <v>-1442.94978026898</v>
      </c>
      <c r="AU31" s="34">
        <v>-1444.5602074865278</v>
      </c>
      <c r="AV31" s="34">
        <v>-1446.2628861174367</v>
      </c>
      <c r="AW31" s="34">
        <v>-1387.8013241138549</v>
      </c>
      <c r="AX31" s="34">
        <v>-1333.0845637750645</v>
      </c>
      <c r="AY31" s="34">
        <v>-1279.91182293368</v>
      </c>
      <c r="AZ31" s="34">
        <v>-1228.2789973877245</v>
      </c>
      <c r="BA31" s="34">
        <v>-1177.5865085842693</v>
      </c>
      <c r="BB31" s="34">
        <v>-1123.5708371045248</v>
      </c>
      <c r="BC31" s="34">
        <v>-1062.7384116584783</v>
      </c>
      <c r="BD31" s="34">
        <v>-998.48047937393255</v>
      </c>
      <c r="BE31" s="34">
        <v>-928.15238092705317</v>
      </c>
      <c r="BF31" s="34">
        <v>-866.77061905826054</v>
      </c>
      <c r="BG31" s="34">
        <v>-809.46966661163492</v>
      </c>
      <c r="BH31" s="34">
        <v>-749.28272750759015</v>
      </c>
      <c r="BI31" s="34">
        <v>-687.20456780879181</v>
      </c>
      <c r="BJ31" s="34">
        <v>-628.69290837334904</v>
      </c>
      <c r="BK31" s="34">
        <v>-571.70471273187184</v>
      </c>
      <c r="BL31" s="34">
        <v>-516.23576533898995</v>
      </c>
      <c r="BM31" s="34">
        <v>-461.6863756952709</v>
      </c>
      <c r="BN31" s="34">
        <v>-403.79291182904456</v>
      </c>
      <c r="BO31" s="34">
        <v>-339.06168928775571</v>
      </c>
      <c r="BP31" s="34">
        <v>-270.88384142370182</v>
      </c>
      <c r="BQ31" s="34">
        <v>-196.61459452125882</v>
      </c>
      <c r="BR31" s="34">
        <v>-131.27033630943478</v>
      </c>
      <c r="BS31" s="34">
        <v>-69.985423997919767</v>
      </c>
      <c r="BT31" s="34">
        <v>-5.792945246383951</v>
      </c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</row>
    <row r="32" spans="1:92" ht="15" customHeight="1" x14ac:dyDescent="0.25">
      <c r="A32" s="10" t="s">
        <v>40</v>
      </c>
      <c r="B32" s="18" t="s">
        <v>41</v>
      </c>
      <c r="D32" s="36"/>
      <c r="E32" s="36"/>
      <c r="F32" s="36"/>
      <c r="G32" s="36"/>
      <c r="H32" s="36"/>
      <c r="I32" s="37" t="e">
        <v>#REF!</v>
      </c>
      <c r="J32" s="37"/>
      <c r="K32" s="37">
        <v>-1.5653939425770909</v>
      </c>
      <c r="M32" s="37">
        <v>-2.0586156114534262</v>
      </c>
      <c r="N32" s="37">
        <v>-2.657148560186406</v>
      </c>
      <c r="O32" s="37">
        <v>-3.0293443184977695</v>
      </c>
      <c r="P32" s="37">
        <v>-3.2730532422027072</v>
      </c>
      <c r="Q32" s="37">
        <v>-3.5129650681572295</v>
      </c>
      <c r="R32" s="37">
        <v>-3.7644825056343327</v>
      </c>
      <c r="S32" s="37">
        <v>-4.0448423464941161</v>
      </c>
      <c r="T32" s="37">
        <v>-4.4597237522220778</v>
      </c>
      <c r="U32" s="37">
        <v>-4.9748062307889134</v>
      </c>
      <c r="V32" s="37">
        <v>-5.3535863602763314</v>
      </c>
      <c r="W32" s="37">
        <v>-5.5651577983435025</v>
      </c>
      <c r="X32" s="37">
        <v>-5.7128332324580047</v>
      </c>
      <c r="Y32" s="37">
        <v>-5.8352659822120136</v>
      </c>
      <c r="Z32" s="37">
        <v>-5.9190155496364127</v>
      </c>
      <c r="AA32" s="37">
        <v>-5.970474416493432</v>
      </c>
      <c r="AB32" s="37">
        <v>-6.0177409993970938</v>
      </c>
      <c r="AC32" s="37">
        <v>-6.0639591267060222</v>
      </c>
      <c r="AD32" s="37">
        <v>-6.1359542966242104</v>
      </c>
      <c r="AE32" s="37">
        <v>-6.2791161609560326</v>
      </c>
      <c r="AF32" s="37">
        <v>-6.5341051601743558</v>
      </c>
      <c r="AG32" s="37">
        <v>-6.8359123816009442</v>
      </c>
      <c r="AH32" s="37">
        <v>-7.0526983445419011</v>
      </c>
      <c r="AI32" s="37">
        <v>-7.1532606516321326</v>
      </c>
      <c r="AJ32" s="37">
        <v>-7.186133393851831</v>
      </c>
      <c r="AK32" s="37">
        <v>-7.198199890684335</v>
      </c>
      <c r="AL32" s="37">
        <v>-7.205373597873395</v>
      </c>
      <c r="AM32" s="37">
        <v>-7.2121310938035297</v>
      </c>
      <c r="AN32" s="37">
        <v>-7.2199837769903423</v>
      </c>
      <c r="AO32" s="37">
        <v>-7.2299183091811541</v>
      </c>
      <c r="AP32" s="37">
        <v>-7.249910860083463</v>
      </c>
      <c r="AQ32" s="37">
        <v>-7.3092318132001441</v>
      </c>
      <c r="AR32" s="37">
        <v>-7.4562481150580071</v>
      </c>
      <c r="AS32" s="37">
        <v>-7.6426307800192799</v>
      </c>
      <c r="AT32" s="37">
        <v>-7.7643161401858443</v>
      </c>
      <c r="AU32" s="37">
        <v>-7.8073143885302576</v>
      </c>
      <c r="AV32" s="37">
        <v>-7.8164692145640036</v>
      </c>
      <c r="AW32" s="37">
        <v>-7.6614738065426105</v>
      </c>
      <c r="AX32" s="37">
        <v>-7.3553837716872081</v>
      </c>
      <c r="AY32" s="37">
        <v>-7.0640109125919155</v>
      </c>
      <c r="AZ32" s="37">
        <v>-6.7803284630250298</v>
      </c>
      <c r="BA32" s="37">
        <v>-6.5032805034316601</v>
      </c>
      <c r="BB32" s="37">
        <v>-6.2183347835156662</v>
      </c>
      <c r="BC32" s="37">
        <v>-5.9037035704196272</v>
      </c>
      <c r="BD32" s="37">
        <v>-5.5614372692055305</v>
      </c>
      <c r="BE32" s="37">
        <v>-5.1936196586943471</v>
      </c>
      <c r="BF32" s="37">
        <v>-4.8372730123452721</v>
      </c>
      <c r="BG32" s="37">
        <v>-4.5188648702438217</v>
      </c>
      <c r="BH32" s="37">
        <v>-4.1998715193474752</v>
      </c>
      <c r="BI32" s="37">
        <v>-3.866574709890187</v>
      </c>
      <c r="BJ32" s="37">
        <v>-3.5399289715945832</v>
      </c>
      <c r="BK32" s="37">
        <v>-3.2278890656654555</v>
      </c>
      <c r="BL32" s="37">
        <v>-2.9234276227610505</v>
      </c>
      <c r="BM32" s="37">
        <v>-2.6254881169495854</v>
      </c>
      <c r="BN32" s="37">
        <v>-2.3195376882734808</v>
      </c>
      <c r="BO32" s="37">
        <v>-1.9837879909115474</v>
      </c>
      <c r="BP32" s="37">
        <v>-1.6202888136417808</v>
      </c>
      <c r="BQ32" s="37">
        <v>-1.2311233156629604</v>
      </c>
      <c r="BR32" s="37">
        <v>-0.85331314745579956</v>
      </c>
      <c r="BS32" s="37">
        <v>-0.5133252227528643</v>
      </c>
      <c r="BT32" s="37">
        <v>-0.17263519876594152</v>
      </c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s="32" customFormat="1" ht="15" customHeight="1" x14ac:dyDescent="0.25">
      <c r="A33" s="10" t="s">
        <v>42</v>
      </c>
      <c r="B33" s="18" t="s">
        <v>43</v>
      </c>
      <c r="D33" s="33"/>
      <c r="E33" s="33"/>
      <c r="F33" s="33"/>
      <c r="G33" s="33"/>
      <c r="H33" s="38">
        <v>-87</v>
      </c>
      <c r="I33" s="34" t="e">
        <v>#REF!</v>
      </c>
      <c r="J33" s="39">
        <v>-357.334</v>
      </c>
      <c r="K33" s="34">
        <v>-381.76824708588759</v>
      </c>
      <c r="L33" s="39">
        <v>-405.17200000000003</v>
      </c>
      <c r="M33" s="34">
        <v>-452.20075289193096</v>
      </c>
      <c r="N33" s="34">
        <v>-543.87352105868229</v>
      </c>
      <c r="O33" s="34">
        <v>-589.38865217106672</v>
      </c>
      <c r="P33" s="34">
        <v>-633.73584058088454</v>
      </c>
      <c r="Q33" s="34">
        <v>-677.88299397444291</v>
      </c>
      <c r="R33" s="34">
        <v>-727.0572431471287</v>
      </c>
      <c r="S33" s="34">
        <v>-782.6559203651417</v>
      </c>
      <c r="T33" s="34">
        <v>-881.549523238436</v>
      </c>
      <c r="U33" s="34">
        <v>-974.16091903204347</v>
      </c>
      <c r="V33" s="34">
        <v>-1021.3407810886273</v>
      </c>
      <c r="W33" s="34">
        <v>-1051.140111471517</v>
      </c>
      <c r="X33" s="34">
        <v>-1075.9989843339476</v>
      </c>
      <c r="Y33" s="34">
        <v>-1097.0358965238036</v>
      </c>
      <c r="Z33" s="34">
        <v>-1106.7992339476868</v>
      </c>
      <c r="AA33" s="34">
        <v>-1115.4813184023856</v>
      </c>
      <c r="AB33" s="34">
        <v>-1123.9689600850545</v>
      </c>
      <c r="AC33" s="34">
        <v>-1132.300070549853</v>
      </c>
      <c r="AD33" s="34">
        <v>-1150.842704742422</v>
      </c>
      <c r="AE33" s="34">
        <v>-1186.3327250245059</v>
      </c>
      <c r="AF33" s="34">
        <v>-1246.2016026664485</v>
      </c>
      <c r="AG33" s="34">
        <v>-1298.9282300494863</v>
      </c>
      <c r="AH33" s="34">
        <v>-1325.9970380039488</v>
      </c>
      <c r="AI33" s="34">
        <v>-1334.7522368350551</v>
      </c>
      <c r="AJ33" s="34">
        <v>-1338.1620415681821</v>
      </c>
      <c r="AK33" s="34">
        <v>-1339.7806505642429</v>
      </c>
      <c r="AL33" s="34">
        <v>-1340.5837128593769</v>
      </c>
      <c r="AM33" s="34">
        <v>-1341.6707171622234</v>
      </c>
      <c r="AN33" s="34">
        <v>-1343.1383676205708</v>
      </c>
      <c r="AO33" s="34">
        <v>-1345.0344210926733</v>
      </c>
      <c r="AP33" s="34">
        <v>-1350.7657442308225</v>
      </c>
      <c r="AQ33" s="34">
        <v>-1368.0353453863179</v>
      </c>
      <c r="AR33" s="34">
        <v>-1406.1659634924849</v>
      </c>
      <c r="AS33" s="34">
        <v>-1437.9212250392388</v>
      </c>
      <c r="AT33" s="34">
        <v>-1450.7140964091659</v>
      </c>
      <c r="AU33" s="34">
        <v>-1452.3675218750582</v>
      </c>
      <c r="AV33" s="34">
        <v>-1454.0793553320007</v>
      </c>
      <c r="AW33" s="34">
        <v>-1395.4627979203974</v>
      </c>
      <c r="AX33" s="34">
        <v>-1340.4399475467517</v>
      </c>
      <c r="AY33" s="34">
        <v>-1286.9758338462718</v>
      </c>
      <c r="AZ33" s="34">
        <v>-1235.0593258507495</v>
      </c>
      <c r="BA33" s="34">
        <v>-1184.0897890877009</v>
      </c>
      <c r="BB33" s="34">
        <v>-1129.7891718880405</v>
      </c>
      <c r="BC33" s="34">
        <v>-1068.6421152288979</v>
      </c>
      <c r="BD33" s="34">
        <v>-1004.0419166431381</v>
      </c>
      <c r="BE33" s="34">
        <v>-933.34600058574756</v>
      </c>
      <c r="BF33" s="34">
        <v>-871.60789207060577</v>
      </c>
      <c r="BG33" s="34">
        <v>-813.98853148187879</v>
      </c>
      <c r="BH33" s="34">
        <v>-753.48259902693758</v>
      </c>
      <c r="BI33" s="34">
        <v>-691.071142518682</v>
      </c>
      <c r="BJ33" s="34">
        <v>-632.23283734494362</v>
      </c>
      <c r="BK33" s="34">
        <v>-574.93260179753725</v>
      </c>
      <c r="BL33" s="34">
        <v>-519.15919296175105</v>
      </c>
      <c r="BM33" s="34">
        <v>-464.31186381222051</v>
      </c>
      <c r="BN33" s="34">
        <v>-406.11244951731805</v>
      </c>
      <c r="BO33" s="34">
        <v>-341.04547727866725</v>
      </c>
      <c r="BP33" s="34">
        <v>-272.50413023734359</v>
      </c>
      <c r="BQ33" s="34">
        <v>-197.84571783692178</v>
      </c>
      <c r="BR33" s="34">
        <v>-132.12364945689058</v>
      </c>
      <c r="BS33" s="34">
        <v>-70.498749220672636</v>
      </c>
      <c r="BT33" s="34">
        <v>-5.9655804451498922</v>
      </c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</row>
    <row r="34" spans="1:84" ht="5.4" customHeight="1" x14ac:dyDescent="0.3">
      <c r="A34" s="10"/>
      <c r="B34" s="5"/>
      <c r="D34" s="19"/>
      <c r="E34" s="19"/>
      <c r="F34" s="22"/>
      <c r="G34" s="22"/>
      <c r="H34" s="38"/>
      <c r="I34" s="23"/>
      <c r="J34" s="23"/>
      <c r="K34" s="23"/>
      <c r="L34" s="3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</row>
    <row r="35" spans="1:84" ht="15" customHeight="1" x14ac:dyDescent="0.25">
      <c r="A35" s="10" t="s">
        <v>44</v>
      </c>
      <c r="B35" s="18" t="s">
        <v>45</v>
      </c>
      <c r="D35" s="19"/>
      <c r="E35" s="19"/>
      <c r="F35" s="22"/>
      <c r="G35" s="22"/>
      <c r="H35" s="38">
        <v>83</v>
      </c>
      <c r="I35" s="23"/>
      <c r="J35" s="39">
        <v>89.71</v>
      </c>
      <c r="K35" s="23"/>
      <c r="L35" s="39">
        <v>97.652000000000001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</row>
    <row r="36" spans="1:84" ht="7.95" customHeight="1" x14ac:dyDescent="0.25">
      <c r="A36" s="10"/>
      <c r="B36" s="18"/>
      <c r="D36" s="19"/>
      <c r="E36" s="19"/>
      <c r="F36" s="22"/>
      <c r="G36" s="19"/>
      <c r="H36" s="22"/>
      <c r="I36" s="23">
        <v>19.484785440277903</v>
      </c>
      <c r="J36" s="39"/>
      <c r="K36" s="23">
        <v>60.991841151651833</v>
      </c>
      <c r="L36" s="3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</row>
    <row r="37" spans="1:84" ht="15" x14ac:dyDescent="0.25">
      <c r="A37" s="10" t="s">
        <v>46</v>
      </c>
      <c r="B37" s="18" t="s">
        <v>47</v>
      </c>
      <c r="D37" s="19"/>
      <c r="E37" s="19"/>
      <c r="F37" s="19"/>
      <c r="G37" s="19"/>
      <c r="H37" s="22"/>
      <c r="I37" s="24">
        <v>8.3249178847241794</v>
      </c>
      <c r="J37" s="24"/>
      <c r="K37" s="24">
        <v>8.8434024247328367</v>
      </c>
      <c r="L37" s="39"/>
      <c r="M37" s="24">
        <v>6.3839185320643654</v>
      </c>
      <c r="N37" s="24">
        <v>5.9322000203048564</v>
      </c>
      <c r="O37" s="24">
        <v>5.7734959071546088</v>
      </c>
      <c r="P37" s="34">
        <v>5.565977250825096</v>
      </c>
      <c r="Q37" s="34">
        <v>5.4450978398296908</v>
      </c>
      <c r="R37" s="24">
        <v>5.7678854649693969</v>
      </c>
      <c r="S37" s="24">
        <v>6.4201846875946789</v>
      </c>
      <c r="T37" s="24">
        <v>6.6583035740709713</v>
      </c>
      <c r="U37" s="24">
        <v>7.2258010974054736</v>
      </c>
      <c r="V37" s="24">
        <v>6.2135027148049558</v>
      </c>
      <c r="W37" s="24">
        <v>5.8747372740102168</v>
      </c>
      <c r="X37" s="24">
        <v>6.1977163914256552</v>
      </c>
      <c r="Y37" s="24">
        <v>6.442151205831534</v>
      </c>
      <c r="Z37" s="24">
        <v>5.9912992348856031</v>
      </c>
      <c r="AA37" s="24">
        <v>5.8359172241953026</v>
      </c>
      <c r="AB37" s="24">
        <v>5.6614820249209563</v>
      </c>
      <c r="AC37" s="24">
        <v>5.5432965456721659</v>
      </c>
      <c r="AD37" s="24">
        <v>5.8803995425779396</v>
      </c>
      <c r="AE37" s="24">
        <v>6.5730238642437033</v>
      </c>
      <c r="AF37" s="24">
        <v>6.8345241406208572</v>
      </c>
      <c r="AG37" s="24">
        <v>7.4302091410565261</v>
      </c>
      <c r="AH37" s="24">
        <v>6.3691256600576649</v>
      </c>
      <c r="AI37" s="24">
        <v>6.0229556169884777</v>
      </c>
      <c r="AJ37" s="34">
        <v>6.3636285855670032</v>
      </c>
      <c r="AK37" s="24">
        <v>6.5839809419576616</v>
      </c>
      <c r="AL37" s="24">
        <v>6.1293727459196603</v>
      </c>
      <c r="AM37" s="24">
        <v>5.9722146236508209</v>
      </c>
      <c r="AN37" s="24">
        <v>5.7767225703346003</v>
      </c>
      <c r="AO37" s="24">
        <v>5.6578490591481732</v>
      </c>
      <c r="AP37" s="24">
        <v>6.0022416811393473</v>
      </c>
      <c r="AQ37" s="24">
        <v>6.6963312489015454</v>
      </c>
      <c r="AR37" s="24">
        <v>6.9725024165023584</v>
      </c>
      <c r="AS37" s="24">
        <v>7.5776134819299967</v>
      </c>
      <c r="AT37" s="24">
        <v>6.468970834592886</v>
      </c>
      <c r="AU37" s="24">
        <v>6.1046357576214261</v>
      </c>
      <c r="AV37" s="34">
        <v>6.444831472779839</v>
      </c>
      <c r="AW37" s="34">
        <v>6.5839809419576616</v>
      </c>
      <c r="AX37" s="34">
        <v>6.1293727459196603</v>
      </c>
      <c r="AY37" s="34">
        <v>5.9722146236508209</v>
      </c>
      <c r="AZ37" s="34">
        <v>5.7767225703346003</v>
      </c>
      <c r="BA37" s="34">
        <v>5.6578490591481732</v>
      </c>
      <c r="BB37" s="34">
        <v>6.0022416811393473</v>
      </c>
      <c r="BC37" s="34">
        <v>6.6963312489015454</v>
      </c>
      <c r="BD37" s="34">
        <v>6.9725024165023584</v>
      </c>
      <c r="BE37" s="34">
        <v>7.5776134819299967</v>
      </c>
      <c r="BF37" s="34">
        <v>6.468970834592886</v>
      </c>
      <c r="BG37" s="34">
        <v>6.1046357576214261</v>
      </c>
      <c r="BH37" s="34">
        <v>6.444831472779839</v>
      </c>
      <c r="BI37" s="34">
        <v>6.5839809419576616</v>
      </c>
      <c r="BJ37" s="34">
        <v>6.1293727459196603</v>
      </c>
      <c r="BK37" s="34">
        <v>5.9722146236508209</v>
      </c>
      <c r="BL37" s="34">
        <v>5.7767225703346003</v>
      </c>
      <c r="BM37" s="34">
        <v>5.6578490591481732</v>
      </c>
      <c r="BN37" s="34">
        <v>6.0022416811393473</v>
      </c>
      <c r="BO37" s="34">
        <v>6.6963312489015454</v>
      </c>
      <c r="BP37" s="34">
        <v>6.9725024165023584</v>
      </c>
      <c r="BQ37" s="34">
        <v>7.5776134819299967</v>
      </c>
      <c r="BR37" s="34">
        <v>6.468970834592886</v>
      </c>
      <c r="BS37" s="34">
        <v>6.1046357576214261</v>
      </c>
      <c r="BT37" s="34">
        <v>6.444831472779839</v>
      </c>
      <c r="BU37" s="34"/>
      <c r="BV37" s="34"/>
      <c r="BW37" s="34"/>
      <c r="BX37" s="34"/>
      <c r="BY37" s="34"/>
      <c r="BZ37" s="34"/>
      <c r="CA37" s="34"/>
      <c r="CB37" s="24"/>
      <c r="CC37" s="24"/>
      <c r="CD37" s="24"/>
      <c r="CE37" s="24"/>
      <c r="CF37" s="24"/>
    </row>
    <row r="38" spans="1:84" x14ac:dyDescent="0.25">
      <c r="A38" s="10"/>
      <c r="I38" s="23"/>
      <c r="J38" s="23"/>
      <c r="K38" s="23"/>
      <c r="L38" s="3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4"/>
      <c r="CC38" s="24"/>
      <c r="CD38" s="24"/>
      <c r="CE38" s="24"/>
      <c r="CF38" s="24"/>
    </row>
    <row r="39" spans="1:84" s="11" customFormat="1" ht="18.600000000000001" customHeight="1" x14ac:dyDescent="0.3">
      <c r="A39" s="10" t="s">
        <v>48</v>
      </c>
      <c r="B39" s="5" t="s">
        <v>49</v>
      </c>
      <c r="D39" s="38"/>
      <c r="E39" s="38"/>
      <c r="F39" s="38"/>
      <c r="G39" s="38"/>
      <c r="H39" s="39" t="e">
        <v>#REF!</v>
      </c>
      <c r="I39" s="39" t="e">
        <v>#REF!</v>
      </c>
      <c r="J39" s="39">
        <v>-267.62400000000002</v>
      </c>
      <c r="K39" s="40">
        <v>-311.9330035095029</v>
      </c>
      <c r="L39" s="39">
        <v>-307.52</v>
      </c>
      <c r="M39" s="39">
        <v>-445.81683435986662</v>
      </c>
      <c r="N39" s="39">
        <v>-537.9413210383774</v>
      </c>
      <c r="O39" s="39">
        <v>-583.61515626391213</v>
      </c>
      <c r="P39" s="39">
        <v>-628.16986333005946</v>
      </c>
      <c r="Q39" s="39">
        <v>-672.4378961346132</v>
      </c>
      <c r="R39" s="39">
        <v>-721.28935768215933</v>
      </c>
      <c r="S39" s="39">
        <v>-776.23573567754704</v>
      </c>
      <c r="T39" s="39">
        <v>-874.89121966436505</v>
      </c>
      <c r="U39" s="39">
        <v>-966.93511793463801</v>
      </c>
      <c r="V39" s="39">
        <v>-1015.1272783738224</v>
      </c>
      <c r="W39" s="39">
        <v>-1045.2653741975068</v>
      </c>
      <c r="X39" s="41">
        <v>-1069.8012679425219</v>
      </c>
      <c r="Y39" s="39">
        <v>-1090.593745317972</v>
      </c>
      <c r="Z39" s="39">
        <v>-1100.8079347128012</v>
      </c>
      <c r="AA39" s="39">
        <v>-1109.6454011781902</v>
      </c>
      <c r="AB39" s="39">
        <v>-1118.3074780601335</v>
      </c>
      <c r="AC39" s="39">
        <v>-1126.7567740041809</v>
      </c>
      <c r="AD39" s="39">
        <v>-1144.9623051998442</v>
      </c>
      <c r="AE39" s="39">
        <v>-1179.7597011602622</v>
      </c>
      <c r="AF39" s="39">
        <v>-1239.3670785258275</v>
      </c>
      <c r="AG39" s="39">
        <v>-1291.4980209084297</v>
      </c>
      <c r="AH39" s="39">
        <v>-1319.627912343891</v>
      </c>
      <c r="AI39" s="39">
        <v>-1328.7292812180667</v>
      </c>
      <c r="AJ39" s="41">
        <v>-1331.798412982615</v>
      </c>
      <c r="AK39" s="39">
        <v>-1333.1966696222853</v>
      </c>
      <c r="AL39" s="39">
        <v>-1334.4543401134572</v>
      </c>
      <c r="AM39" s="39">
        <v>-1335.6985025385725</v>
      </c>
      <c r="AN39" s="39">
        <v>-1337.3616450502361</v>
      </c>
      <c r="AO39" s="39">
        <v>-1339.376572033525</v>
      </c>
      <c r="AP39" s="39">
        <v>-1344.7635025496832</v>
      </c>
      <c r="AQ39" s="39">
        <v>-1361.3390141374164</v>
      </c>
      <c r="AR39" s="39">
        <v>-1399.1934610759827</v>
      </c>
      <c r="AS39" s="39">
        <v>-1430.3436115573088</v>
      </c>
      <c r="AT39" s="39">
        <v>-1444.245125574573</v>
      </c>
      <c r="AU39" s="39">
        <v>-1446.2628861174367</v>
      </c>
      <c r="AV39" s="41">
        <v>-1447.6345238592207</v>
      </c>
      <c r="AW39" s="39">
        <v>-1388.8788169784398</v>
      </c>
      <c r="AX39" s="39">
        <v>-1334.310574800832</v>
      </c>
      <c r="AY39" s="39">
        <v>-1281.003619222621</v>
      </c>
      <c r="AZ39" s="39">
        <v>-1229.2826032804148</v>
      </c>
      <c r="BA39" s="39">
        <v>-1178.4319400285526</v>
      </c>
      <c r="BB39" s="39">
        <v>-1123.7869302069012</v>
      </c>
      <c r="BC39" s="39">
        <v>-1061.9457839799963</v>
      </c>
      <c r="BD39" s="39">
        <v>-997.06941422663567</v>
      </c>
      <c r="BE39" s="39">
        <v>-925.76838710381753</v>
      </c>
      <c r="BF39" s="39">
        <v>-865.13892123601283</v>
      </c>
      <c r="BG39" s="39">
        <v>-807.8838957242574</v>
      </c>
      <c r="BH39" s="41">
        <v>-747.03776755415777</v>
      </c>
      <c r="BI39" s="39">
        <v>-684.48716157672436</v>
      </c>
      <c r="BJ39" s="39">
        <v>-626.10346459902394</v>
      </c>
      <c r="BK39" s="39">
        <v>-568.96038717388637</v>
      </c>
      <c r="BL39" s="39">
        <v>-513.3824703914164</v>
      </c>
      <c r="BM39" s="39">
        <v>-458.65401475307232</v>
      </c>
      <c r="BN39" s="39">
        <v>-400.11020783617869</v>
      </c>
      <c r="BO39" s="39">
        <v>-334.34914602976568</v>
      </c>
      <c r="BP39" s="39">
        <v>-265.53162782084121</v>
      </c>
      <c r="BQ39" s="39">
        <v>-190.26810435499178</v>
      </c>
      <c r="BR39" s="39">
        <v>-125.65467862229769</v>
      </c>
      <c r="BS39" s="39">
        <v>-64.394113463051212</v>
      </c>
      <c r="BT39" s="41">
        <v>0.47925102762994687</v>
      </c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</row>
    <row r="40" spans="1:84" ht="18.600000000000001" customHeight="1" x14ac:dyDescent="0.3">
      <c r="B40" s="5"/>
      <c r="H40" s="23"/>
      <c r="P40" s="39"/>
      <c r="Q40" s="42"/>
      <c r="AJ40" s="39"/>
      <c r="AV40" s="39"/>
    </row>
    <row r="41" spans="1:84" ht="18.600000000000001" hidden="1" customHeight="1" x14ac:dyDescent="0.3">
      <c r="B41" s="5" t="s">
        <v>50</v>
      </c>
      <c r="H41" s="23"/>
      <c r="I41" s="43">
        <v>-319.75945274532978</v>
      </c>
      <c r="J41" s="43"/>
      <c r="K41" s="43"/>
      <c r="L41" s="43">
        <v>-376.08380937259159</v>
      </c>
      <c r="M41" s="43">
        <v>-386.52360470347395</v>
      </c>
      <c r="N41" s="43">
        <v>-388.21088187916456</v>
      </c>
      <c r="O41" s="43">
        <v>-386.14085082309145</v>
      </c>
      <c r="P41" s="43">
        <v>-385.15217038090594</v>
      </c>
      <c r="Q41" s="43">
        <v>-385.8414408811459</v>
      </c>
      <c r="R41" s="43">
        <v>-405.52348059830206</v>
      </c>
      <c r="S41" s="43">
        <v>-444.91062761930039</v>
      </c>
      <c r="T41" s="43">
        <v>-504.28393586341144</v>
      </c>
      <c r="U41" s="43">
        <v>-549.150872913179</v>
      </c>
      <c r="V41" s="43">
        <v>-558.35040830464334</v>
      </c>
      <c r="W41" s="43">
        <v>-557.29281182840668</v>
      </c>
      <c r="X41" s="43">
        <v>-555.48284826628753</v>
      </c>
      <c r="Y41" s="43">
        <v>-554.64466482529622</v>
      </c>
      <c r="Z41" s="43">
        <v>-554.44203244182859</v>
      </c>
      <c r="AA41" s="43">
        <v>-553.98696565667979</v>
      </c>
      <c r="AB41" s="43">
        <v>-553.96995930066203</v>
      </c>
      <c r="AC41" s="43">
        <v>-556.30129227686211</v>
      </c>
      <c r="AD41" s="43">
        <v>-580.85332453268393</v>
      </c>
      <c r="AE41" s="43">
        <v>-623.79590888687699</v>
      </c>
      <c r="AF41" s="43">
        <v>-686.19790137448399</v>
      </c>
      <c r="AG41" s="43">
        <v>-733.78597434476546</v>
      </c>
      <c r="AH41" s="43">
        <v>-746.96625154098444</v>
      </c>
      <c r="AI41" s="43">
        <v>-748.01300852390432</v>
      </c>
      <c r="AJ41" s="44">
        <v>-748.06801073366751</v>
      </c>
      <c r="AK41" s="43">
        <v>-748.15961791494874</v>
      </c>
      <c r="AL41" s="43">
        <v>-748.891363970111</v>
      </c>
      <c r="AM41" s="43">
        <v>-749.38043683616536</v>
      </c>
      <c r="AN41" s="43">
        <v>-750.32935549516253</v>
      </c>
      <c r="AO41" s="43">
        <v>-753.54415635206499</v>
      </c>
      <c r="AP41" s="43">
        <v>-777.04109826244394</v>
      </c>
      <c r="AQ41" s="43">
        <v>-821.07247526447372</v>
      </c>
      <c r="AR41" s="43">
        <v>-886.63485060017274</v>
      </c>
      <c r="AS41" s="43">
        <v>-936.90830504545011</v>
      </c>
      <c r="AT41" s="43">
        <v>-949.61487664648496</v>
      </c>
      <c r="AU41" s="43">
        <v>-951.48863127678658</v>
      </c>
      <c r="AV41" s="44">
        <v>-952.62040526854639</v>
      </c>
    </row>
    <row r="42" spans="1:84" ht="18.600000000000001" customHeight="1" x14ac:dyDescent="0.3">
      <c r="B42" s="5"/>
      <c r="H42" s="23"/>
      <c r="I42" s="23"/>
      <c r="J42" s="23"/>
      <c r="K42" s="23"/>
      <c r="P42" s="39"/>
      <c r="Q42" s="42"/>
      <c r="AJ42" s="39"/>
      <c r="AV42" s="39"/>
    </row>
    <row r="43" spans="1:84" ht="18.600000000000001" hidden="1" customHeight="1" x14ac:dyDescent="0.3">
      <c r="B43" s="5" t="s">
        <v>51</v>
      </c>
      <c r="H43" s="23"/>
      <c r="I43" s="43" t="e">
        <v>#REF!</v>
      </c>
      <c r="J43" s="43"/>
      <c r="K43" s="43"/>
      <c r="L43" s="43">
        <v>64.150805863088692</v>
      </c>
      <c r="M43" s="43">
        <v>-59.293229656392668</v>
      </c>
      <c r="N43" s="43">
        <v>-146.64477281868568</v>
      </c>
      <c r="O43" s="43">
        <v>-187.94917877998023</v>
      </c>
      <c r="P43" s="43">
        <v>-227.80987461791307</v>
      </c>
      <c r="Q43" s="43">
        <v>-268.47906689694832</v>
      </c>
      <c r="R43" s="43">
        <v>-303.79691075797723</v>
      </c>
      <c r="S43" s="43">
        <v>-332.57865737041209</v>
      </c>
      <c r="T43" s="43">
        <v>-386.96316497565476</v>
      </c>
      <c r="U43" s="43">
        <v>-451.47920384652798</v>
      </c>
      <c r="V43" s="43">
        <v>-499.94026339467393</v>
      </c>
      <c r="W43" s="43">
        <v>-532.19358242790531</v>
      </c>
      <c r="X43" s="43">
        <v>-558.3832278808942</v>
      </c>
      <c r="Y43" s="43">
        <v>-580.83306806358894</v>
      </c>
      <c r="Z43" s="43">
        <v>-593.1752002525061</v>
      </c>
      <c r="AA43" s="43">
        <v>-604.26737308388715</v>
      </c>
      <c r="AB43" s="43">
        <v>-614.46436555270509</v>
      </c>
      <c r="AC43" s="43">
        <v>-621.81952978964182</v>
      </c>
      <c r="AD43" s="43">
        <v>-617.08312826803558</v>
      </c>
      <c r="AE43" s="43">
        <v>-611.01008298173633</v>
      </c>
      <c r="AF43" s="43">
        <v>-610.7244885808559</v>
      </c>
      <c r="AG43" s="43">
        <v>-617.73717034979882</v>
      </c>
      <c r="AH43" s="43">
        <v>-634.2349671503315</v>
      </c>
      <c r="AI43" s="43">
        <v>-643.243386744585</v>
      </c>
      <c r="AJ43" s="44">
        <v>-647.15108864892113</v>
      </c>
      <c r="AK43" s="43">
        <v>-648.87449058273933</v>
      </c>
      <c r="AL43" s="43">
        <v>-649.79704002250298</v>
      </c>
      <c r="AM43" s="43">
        <v>-650.94868085519317</v>
      </c>
      <c r="AN43" s="43">
        <v>-652.1363184867422</v>
      </c>
      <c r="AO43" s="43">
        <v>-651.50297979891764</v>
      </c>
      <c r="AP43" s="43">
        <v>-635.08993643986605</v>
      </c>
      <c r="AQ43" s="43">
        <v>-608.95541981698284</v>
      </c>
      <c r="AR43" s="43">
        <v>-581.98180467949032</v>
      </c>
      <c r="AS43" s="43">
        <v>-563.63261443436113</v>
      </c>
      <c r="AT43" s="43">
        <v>-565.55214253473207</v>
      </c>
      <c r="AU43" s="43">
        <v>-566.131412306171</v>
      </c>
      <c r="AV43" s="44">
        <v>-566.75779399246676</v>
      </c>
    </row>
    <row r="44" spans="1:84" ht="18.600000000000001" customHeight="1" x14ac:dyDescent="0.25">
      <c r="M44" s="24"/>
    </row>
    <row r="45" spans="1:84" ht="13.8" x14ac:dyDescent="0.25">
      <c r="H45" s="45" t="s">
        <v>52</v>
      </c>
    </row>
    <row r="46" spans="1:84" ht="13.8" x14ac:dyDescent="0.25">
      <c r="H46" s="46" t="s">
        <v>53</v>
      </c>
    </row>
    <row r="47" spans="1:84" ht="13.8" x14ac:dyDescent="0.25">
      <c r="E47" s="26"/>
      <c r="F47" s="47"/>
      <c r="H47" s="46" t="s">
        <v>54</v>
      </c>
    </row>
    <row r="48" spans="1:84" ht="13.8" x14ac:dyDescent="0.25">
      <c r="H48" s="46"/>
      <c r="AW48" s="48">
        <v>0.32</v>
      </c>
    </row>
    <row r="49" spans="2:50" ht="13.8" x14ac:dyDescent="0.25">
      <c r="H49" s="46" t="s">
        <v>55</v>
      </c>
      <c r="AW49">
        <v>2.75E-2</v>
      </c>
    </row>
    <row r="50" spans="2:50" ht="13.8" x14ac:dyDescent="0.25">
      <c r="H50" s="46"/>
      <c r="AW50" t="s">
        <v>56</v>
      </c>
      <c r="AX50" s="37" t="e">
        <v>#REF!</v>
      </c>
    </row>
    <row r="51" spans="2:50" ht="13.8" x14ac:dyDescent="0.25">
      <c r="H51" s="49" t="s">
        <v>57</v>
      </c>
    </row>
    <row r="52" spans="2:50" ht="13.8" x14ac:dyDescent="0.25">
      <c r="H52" s="50" t="s">
        <v>58</v>
      </c>
    </row>
    <row r="53" spans="2:50" x14ac:dyDescent="0.25">
      <c r="E53" s="9"/>
      <c r="F53" s="9"/>
      <c r="G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50" x14ac:dyDescent="0.25">
      <c r="B54" s="26"/>
      <c r="F54" s="23"/>
      <c r="G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6" spans="2:50" ht="15" x14ac:dyDescent="0.25">
      <c r="D56" s="18"/>
    </row>
    <row r="57" spans="2:50" ht="15" x14ac:dyDescent="0.25">
      <c r="D57" s="18"/>
    </row>
    <row r="58" spans="2:50" x14ac:dyDescent="0.25">
      <c r="C58" s="51">
        <f>0.065/12</f>
        <v>5.4166666666666669E-3</v>
      </c>
    </row>
    <row r="60" spans="2:50" x14ac:dyDescent="0.25">
      <c r="B60" s="52"/>
    </row>
  </sheetData>
  <printOptions horizontalCentered="1" verticalCentered="1"/>
  <pageMargins left="0.2" right="0.23" top="1" bottom="1" header="0.5" footer="0.5"/>
  <pageSetup scale="45" fitToWidth="2" orientation="landscape" r:id="rId1"/>
  <headerFooter alignWithMargins="0">
    <oddHeader>&amp;C&amp;"Arial,Bold"&amp;18Exhibit____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Prices</vt:lpstr>
      <vt:lpstr>1_11_01Freeze</vt:lpstr>
      <vt:lpstr>1_11_01Surcharge</vt:lpstr>
      <vt:lpstr>8_31_00 Cap</vt:lpstr>
      <vt:lpstr>8_31_00 Freeze</vt:lpstr>
      <vt:lpstr>1_11_01Cap</vt:lpstr>
      <vt:lpstr>'1_11_01Cap'!Print_Area</vt:lpstr>
      <vt:lpstr>'1_11_01Freeze'!Print_Area</vt:lpstr>
      <vt:lpstr>'1_11_01Surcharge'!Print_Area</vt:lpstr>
      <vt:lpstr>'8_31_00 Cap'!Print_Area</vt:lpstr>
      <vt:lpstr>'8_31_00 Freeze'!Print_Area</vt:lpstr>
      <vt:lpstr>'1_11_01Cap'!Print_Titles</vt:lpstr>
      <vt:lpstr>'1_11_01Freeze'!Print_Titles</vt:lpstr>
      <vt:lpstr>'1_11_01Surcharge'!Print_Titles</vt:lpstr>
      <vt:lpstr>'8_31_00 Cap'!Print_Titles</vt:lpstr>
      <vt:lpstr>'8_31_00 Freeze'!Print_Titles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A.01-01-___ Schneider Exhibits</dc:title>
  <dc:subject>R:MISC</dc:subject>
  <dc:creator>PARROTT</dc:creator>
  <dc:description/>
  <cp:lastModifiedBy>Havlíček Jan</cp:lastModifiedBy>
  <cp:lastPrinted>2001-01-18T00:59:33Z</cp:lastPrinted>
  <dcterms:created xsi:type="dcterms:W3CDTF">2001-01-10T19:40:18Z</dcterms:created>
  <dcterms:modified xsi:type="dcterms:W3CDTF">2023-09-10T13:49:38Z</dcterms:modified>
</cp:coreProperties>
</file>