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mc:AlternateContent xmlns:mc="http://schemas.openxmlformats.org/markup-compatibility/2006">
    <mc:Choice Requires="x15">
      <x15ac:absPath xmlns:x15ac="http://schemas.microsoft.com/office/spreadsheetml/2010/11/ac" url="C:\Users\JHAVLI~1\AppData\Local\Temp\"/>
    </mc:Choice>
  </mc:AlternateContent>
  <bookViews>
    <workbookView xWindow="-12" yWindow="3060" windowWidth="11976" windowHeight="3120" tabRatio="758" activeTab="3"/>
  </bookViews>
  <sheets>
    <sheet name="Greetings" sheetId="8" r:id="rId1"/>
    <sheet name="Income Statement" sheetId="5" r:id="rId2"/>
    <sheet name="Balance Sheet" sheetId="2" r:id="rId3"/>
    <sheet name="Cash Flow, DCF, Ratios" sheetId="3" r:id="rId4"/>
  </sheets>
  <definedNames>
    <definedName name="_xlnm.Print_Area" localSheetId="2">'Balance Sheet'!$A$1:$N$39</definedName>
    <definedName name="_xlnm.Print_Area" localSheetId="3">'Cash Flow, DCF, Ratios'!$A$1:$N$42</definedName>
    <definedName name="_xlnm.Print_Area" localSheetId="1">'Income Statement'!$A$1:$N$26</definedName>
  </definedNames>
  <calcPr calcId="92512"/>
</workbook>
</file>

<file path=xl/calcChain.xml><?xml version="1.0" encoding="utf-8"?>
<calcChain xmlns="http://schemas.openxmlformats.org/spreadsheetml/2006/main">
  <c r="E4" i="2" l="1"/>
  <c r="F4" i="2"/>
  <c r="G4" i="2"/>
  <c r="H4" i="2"/>
  <c r="I4" i="2"/>
  <c r="J4" i="2"/>
  <c r="K4" i="2"/>
  <c r="L4" i="2"/>
  <c r="M4" i="2"/>
  <c r="N4" i="2"/>
  <c r="E5" i="2"/>
  <c r="F5" i="2"/>
  <c r="G5" i="2"/>
  <c r="H5" i="2"/>
  <c r="I5" i="2"/>
  <c r="J5" i="2"/>
  <c r="K5" i="2"/>
  <c r="L5" i="2"/>
  <c r="M5" i="2"/>
  <c r="N5" i="2"/>
  <c r="E6" i="2"/>
  <c r="F6" i="2"/>
  <c r="G6" i="2"/>
  <c r="H6" i="2"/>
  <c r="I6" i="2"/>
  <c r="J6" i="2"/>
  <c r="K6" i="2"/>
  <c r="L6" i="2"/>
  <c r="M6" i="2"/>
  <c r="N6" i="2"/>
  <c r="E7" i="2"/>
  <c r="F7" i="2"/>
  <c r="G7" i="2"/>
  <c r="H7" i="2"/>
  <c r="I7" i="2"/>
  <c r="J7" i="2"/>
  <c r="K7" i="2"/>
  <c r="L7" i="2"/>
  <c r="M7" i="2"/>
  <c r="N7" i="2"/>
  <c r="E8" i="2"/>
  <c r="F8" i="2"/>
  <c r="G8" i="2"/>
  <c r="H8" i="2"/>
  <c r="I8" i="2"/>
  <c r="J8" i="2"/>
  <c r="K8" i="2"/>
  <c r="L8" i="2"/>
  <c r="M8" i="2"/>
  <c r="N8" i="2"/>
  <c r="B9" i="2"/>
  <c r="C9" i="2"/>
  <c r="E9" i="2"/>
  <c r="F9" i="2"/>
  <c r="G9" i="2"/>
  <c r="H9" i="2"/>
  <c r="I9" i="2"/>
  <c r="J9" i="2"/>
  <c r="K9" i="2"/>
  <c r="L9" i="2"/>
  <c r="M9" i="2"/>
  <c r="N9" i="2"/>
  <c r="E10" i="2"/>
  <c r="F10" i="2"/>
  <c r="G10" i="2"/>
  <c r="H10" i="2"/>
  <c r="I10" i="2"/>
  <c r="J10" i="2"/>
  <c r="K10" i="2"/>
  <c r="L10" i="2"/>
  <c r="M10" i="2"/>
  <c r="N10" i="2"/>
  <c r="E11" i="2"/>
  <c r="F11" i="2"/>
  <c r="G11" i="2"/>
  <c r="H11" i="2"/>
  <c r="I11" i="2"/>
  <c r="J11" i="2"/>
  <c r="K11" i="2"/>
  <c r="L11" i="2"/>
  <c r="M11" i="2"/>
  <c r="N11" i="2"/>
  <c r="E12" i="2"/>
  <c r="F12" i="2"/>
  <c r="G12" i="2"/>
  <c r="H12" i="2"/>
  <c r="I12" i="2"/>
  <c r="J12" i="2"/>
  <c r="K12" i="2"/>
  <c r="L12" i="2"/>
  <c r="M12" i="2"/>
  <c r="N12" i="2"/>
  <c r="B13" i="2"/>
  <c r="C13" i="2"/>
  <c r="E13" i="2"/>
  <c r="F13" i="2"/>
  <c r="G13" i="2"/>
  <c r="H13" i="2"/>
  <c r="I13" i="2"/>
  <c r="J13" i="2"/>
  <c r="K13" i="2"/>
  <c r="L13" i="2"/>
  <c r="M13" i="2"/>
  <c r="N13" i="2"/>
  <c r="E15" i="2"/>
  <c r="F15" i="2"/>
  <c r="G15" i="2"/>
  <c r="H15" i="2"/>
  <c r="I15" i="2"/>
  <c r="J15" i="2"/>
  <c r="K15" i="2"/>
  <c r="L15" i="2"/>
  <c r="M15" i="2"/>
  <c r="N15" i="2"/>
  <c r="E16" i="2"/>
  <c r="F16" i="2"/>
  <c r="G16" i="2"/>
  <c r="H16" i="2"/>
  <c r="I16" i="2"/>
  <c r="J16" i="2"/>
  <c r="K16" i="2"/>
  <c r="L16" i="2"/>
  <c r="M16" i="2"/>
  <c r="N16" i="2"/>
  <c r="E17" i="2"/>
  <c r="F17" i="2"/>
  <c r="G17" i="2"/>
  <c r="H17" i="2"/>
  <c r="I17" i="2"/>
  <c r="J17" i="2"/>
  <c r="K17" i="2"/>
  <c r="L17" i="2"/>
  <c r="M17" i="2"/>
  <c r="N17" i="2"/>
  <c r="B18" i="2"/>
  <c r="C18" i="2"/>
  <c r="E18" i="2"/>
  <c r="F18" i="2"/>
  <c r="G18" i="2"/>
  <c r="H18" i="2"/>
  <c r="I18" i="2"/>
  <c r="J18" i="2"/>
  <c r="K18" i="2"/>
  <c r="L18" i="2"/>
  <c r="M18" i="2"/>
  <c r="N18" i="2"/>
  <c r="E19" i="2"/>
  <c r="F19" i="2"/>
  <c r="G19" i="2"/>
  <c r="H19" i="2"/>
  <c r="I19" i="2"/>
  <c r="J19" i="2"/>
  <c r="K19" i="2"/>
  <c r="L19" i="2"/>
  <c r="M19" i="2"/>
  <c r="N19" i="2"/>
  <c r="E20" i="2"/>
  <c r="F20" i="2"/>
  <c r="G20" i="2"/>
  <c r="H20" i="2"/>
  <c r="I20" i="2"/>
  <c r="J20" i="2"/>
  <c r="K20" i="2"/>
  <c r="L20" i="2"/>
  <c r="M20" i="2"/>
  <c r="N20" i="2"/>
  <c r="B21" i="2"/>
  <c r="C21" i="2"/>
  <c r="E21" i="2"/>
  <c r="F21" i="2"/>
  <c r="G21" i="2"/>
  <c r="H21" i="2"/>
  <c r="I21" i="2"/>
  <c r="J21" i="2"/>
  <c r="K21" i="2"/>
  <c r="L21" i="2"/>
  <c r="M21" i="2"/>
  <c r="N21" i="2"/>
  <c r="E26" i="2"/>
  <c r="F26" i="2"/>
  <c r="G26" i="2"/>
  <c r="H26" i="2"/>
  <c r="I26" i="2"/>
  <c r="J26" i="2"/>
  <c r="K26" i="2"/>
  <c r="L26" i="2"/>
  <c r="M26" i="2"/>
  <c r="N26" i="2"/>
  <c r="B27" i="2"/>
  <c r="C27" i="2"/>
  <c r="E27" i="2"/>
  <c r="F27" i="2"/>
  <c r="G27" i="2"/>
  <c r="H27" i="2"/>
  <c r="I27" i="2"/>
  <c r="J27" i="2"/>
  <c r="K27" i="2"/>
  <c r="L27" i="2"/>
  <c r="M27" i="2"/>
  <c r="N27" i="2"/>
  <c r="E28" i="2"/>
  <c r="F28" i="2"/>
  <c r="G28" i="2"/>
  <c r="H28" i="2"/>
  <c r="I28" i="2"/>
  <c r="J28" i="2"/>
  <c r="K28" i="2"/>
  <c r="L28" i="2"/>
  <c r="M28" i="2"/>
  <c r="N28" i="2"/>
  <c r="E31" i="2"/>
  <c r="F31" i="2"/>
  <c r="G31" i="2"/>
  <c r="H31" i="2"/>
  <c r="I31" i="2"/>
  <c r="J31" i="2"/>
  <c r="K31" i="2"/>
  <c r="L31" i="2"/>
  <c r="M31" i="2"/>
  <c r="N31" i="2"/>
  <c r="E32" i="2"/>
  <c r="F32" i="2"/>
  <c r="G32" i="2"/>
  <c r="H32" i="2"/>
  <c r="I32" i="2"/>
  <c r="J32" i="2"/>
  <c r="K32" i="2"/>
  <c r="L32" i="2"/>
  <c r="M32" i="2"/>
  <c r="N32" i="2"/>
  <c r="E33" i="2"/>
  <c r="F33" i="2"/>
  <c r="G33" i="2"/>
  <c r="H33" i="2"/>
  <c r="I33" i="2"/>
  <c r="J33" i="2"/>
  <c r="K33" i="2"/>
  <c r="L33" i="2"/>
  <c r="M33" i="2"/>
  <c r="N33" i="2"/>
  <c r="E34" i="2"/>
  <c r="F34" i="2"/>
  <c r="G34" i="2"/>
  <c r="H34" i="2"/>
  <c r="I34" i="2"/>
  <c r="J34" i="2"/>
  <c r="K34" i="2"/>
  <c r="L34" i="2"/>
  <c r="M34" i="2"/>
  <c r="N34" i="2"/>
  <c r="E35" i="2"/>
  <c r="F35" i="2"/>
  <c r="G35" i="2"/>
  <c r="H35" i="2"/>
  <c r="I35" i="2"/>
  <c r="J35" i="2"/>
  <c r="K35" i="2"/>
  <c r="L35" i="2"/>
  <c r="M35" i="2"/>
  <c r="N35" i="2"/>
  <c r="E36" i="2"/>
  <c r="F36" i="2"/>
  <c r="G36" i="2"/>
  <c r="H36" i="2"/>
  <c r="I36" i="2"/>
  <c r="J36" i="2"/>
  <c r="K36" i="2"/>
  <c r="L36" i="2"/>
  <c r="M36" i="2"/>
  <c r="N36" i="2"/>
  <c r="E37" i="2"/>
  <c r="F37" i="2"/>
  <c r="G37" i="2"/>
  <c r="H37" i="2"/>
  <c r="I37" i="2"/>
  <c r="J37" i="2"/>
  <c r="K37" i="2"/>
  <c r="L37" i="2"/>
  <c r="M37" i="2"/>
  <c r="N37" i="2"/>
  <c r="E38" i="2"/>
  <c r="F38" i="2"/>
  <c r="G38" i="2"/>
  <c r="H38" i="2"/>
  <c r="I38" i="2"/>
  <c r="J38" i="2"/>
  <c r="K38" i="2"/>
  <c r="L38" i="2"/>
  <c r="M38" i="2"/>
  <c r="N38" i="2"/>
  <c r="E39" i="2"/>
  <c r="F39" i="2"/>
  <c r="G39" i="2"/>
  <c r="H39" i="2"/>
  <c r="I39" i="2"/>
  <c r="J39" i="2"/>
  <c r="K39" i="2"/>
  <c r="L39" i="2"/>
  <c r="M39" i="2"/>
  <c r="N39" i="2"/>
  <c r="E4" i="3"/>
  <c r="F4" i="3"/>
  <c r="G4" i="3"/>
  <c r="H4" i="3"/>
  <c r="I4" i="3"/>
  <c r="J4" i="3"/>
  <c r="K4" i="3"/>
  <c r="L4" i="3"/>
  <c r="M4" i="3"/>
  <c r="N4" i="3"/>
  <c r="B5" i="3"/>
  <c r="C5" i="3"/>
  <c r="E5" i="3"/>
  <c r="F5" i="3"/>
  <c r="G5" i="3"/>
  <c r="H5" i="3"/>
  <c r="I5" i="3"/>
  <c r="J5" i="3"/>
  <c r="K5" i="3"/>
  <c r="L5" i="3"/>
  <c r="M5" i="3"/>
  <c r="N5" i="3"/>
  <c r="B6" i="3"/>
  <c r="C6" i="3"/>
  <c r="D6" i="3"/>
  <c r="E6" i="3"/>
  <c r="F6" i="3"/>
  <c r="G6" i="3"/>
  <c r="H6" i="3"/>
  <c r="I6" i="3"/>
  <c r="J6" i="3"/>
  <c r="K6" i="3"/>
  <c r="L6" i="3"/>
  <c r="M6" i="3"/>
  <c r="N6" i="3"/>
  <c r="B7" i="3"/>
  <c r="C7" i="3"/>
  <c r="E7" i="3"/>
  <c r="F7" i="3"/>
  <c r="G7" i="3"/>
  <c r="H7" i="3"/>
  <c r="I7" i="3"/>
  <c r="J7" i="3"/>
  <c r="K7" i="3"/>
  <c r="L7" i="3"/>
  <c r="M7" i="3"/>
  <c r="N7" i="3"/>
  <c r="E9" i="3"/>
  <c r="F9" i="3"/>
  <c r="G9" i="3"/>
  <c r="H9" i="3"/>
  <c r="I9" i="3"/>
  <c r="J9" i="3"/>
  <c r="K9" i="3"/>
  <c r="L9" i="3"/>
  <c r="M9" i="3"/>
  <c r="N9" i="3"/>
  <c r="E10" i="3"/>
  <c r="F10" i="3"/>
  <c r="G10" i="3"/>
  <c r="H10" i="3"/>
  <c r="I10" i="3"/>
  <c r="J10" i="3"/>
  <c r="K10" i="3"/>
  <c r="L10" i="3"/>
  <c r="M10" i="3"/>
  <c r="N10" i="3"/>
  <c r="E11" i="3"/>
  <c r="F11" i="3"/>
  <c r="G11" i="3"/>
  <c r="H11" i="3"/>
  <c r="I11" i="3"/>
  <c r="J11" i="3"/>
  <c r="K11" i="3"/>
  <c r="L11" i="3"/>
  <c r="M11" i="3"/>
  <c r="N11" i="3"/>
  <c r="E12" i="3"/>
  <c r="F12" i="3"/>
  <c r="G12" i="3"/>
  <c r="H12" i="3"/>
  <c r="I12" i="3"/>
  <c r="J12" i="3"/>
  <c r="K12" i="3"/>
  <c r="L12" i="3"/>
  <c r="M12" i="3"/>
  <c r="N12" i="3"/>
  <c r="E13" i="3"/>
  <c r="F13" i="3"/>
  <c r="G13" i="3"/>
  <c r="H13" i="3"/>
  <c r="I13" i="3"/>
  <c r="J13" i="3"/>
  <c r="K13" i="3"/>
  <c r="L13" i="3"/>
  <c r="M13" i="3"/>
  <c r="N13" i="3"/>
  <c r="E14" i="3"/>
  <c r="F14" i="3"/>
  <c r="G14" i="3"/>
  <c r="H14" i="3"/>
  <c r="I14" i="3"/>
  <c r="J14" i="3"/>
  <c r="K14" i="3"/>
  <c r="L14" i="3"/>
  <c r="M14" i="3"/>
  <c r="N14" i="3"/>
  <c r="E15" i="3"/>
  <c r="F15" i="3"/>
  <c r="G15" i="3"/>
  <c r="H15" i="3"/>
  <c r="I15" i="3"/>
  <c r="J15" i="3"/>
  <c r="K15" i="3"/>
  <c r="L15" i="3"/>
  <c r="M15" i="3"/>
  <c r="N15" i="3"/>
  <c r="E16" i="3"/>
  <c r="F16" i="3"/>
  <c r="G16" i="3"/>
  <c r="H16" i="3"/>
  <c r="I16" i="3"/>
  <c r="J16" i="3"/>
  <c r="K16" i="3"/>
  <c r="L16" i="3"/>
  <c r="M16" i="3"/>
  <c r="N16" i="3"/>
  <c r="B17" i="3"/>
  <c r="C17" i="3"/>
  <c r="E17" i="3"/>
  <c r="F17" i="3"/>
  <c r="G17" i="3"/>
  <c r="H17" i="3"/>
  <c r="I17" i="3"/>
  <c r="J17" i="3"/>
  <c r="K17" i="3"/>
  <c r="L17" i="3"/>
  <c r="M17" i="3"/>
  <c r="N17" i="3"/>
  <c r="E19" i="3"/>
  <c r="F19" i="3"/>
  <c r="G19" i="3"/>
  <c r="H19" i="3"/>
  <c r="I19" i="3"/>
  <c r="J19" i="3"/>
  <c r="K19" i="3"/>
  <c r="L19" i="3"/>
  <c r="M19" i="3"/>
  <c r="N19" i="3"/>
  <c r="E20" i="3"/>
  <c r="F20" i="3"/>
  <c r="G20" i="3"/>
  <c r="H20" i="3"/>
  <c r="I20" i="3"/>
  <c r="J20" i="3"/>
  <c r="K20" i="3"/>
  <c r="L20" i="3"/>
  <c r="M20" i="3"/>
  <c r="N20" i="3"/>
  <c r="N22" i="3"/>
  <c r="E23" i="3"/>
  <c r="F23" i="3"/>
  <c r="G23" i="3"/>
  <c r="H23" i="3"/>
  <c r="I23" i="3"/>
  <c r="J23" i="3"/>
  <c r="K23" i="3"/>
  <c r="L23" i="3"/>
  <c r="M23" i="3"/>
  <c r="N23" i="3"/>
  <c r="E25" i="3"/>
  <c r="F25" i="3"/>
  <c r="G25" i="3"/>
  <c r="H25" i="3"/>
  <c r="I25" i="3"/>
  <c r="J25" i="3"/>
  <c r="K25" i="3"/>
  <c r="L25" i="3"/>
  <c r="M25" i="3"/>
  <c r="N25" i="3"/>
  <c r="E26" i="3"/>
  <c r="F26" i="3"/>
  <c r="G26" i="3"/>
  <c r="H26" i="3"/>
  <c r="I26" i="3"/>
  <c r="J26" i="3"/>
  <c r="K26" i="3"/>
  <c r="L26" i="3"/>
  <c r="M26" i="3"/>
  <c r="N26" i="3"/>
  <c r="B28" i="3"/>
  <c r="B29" i="3"/>
  <c r="B31" i="3"/>
  <c r="B33" i="3"/>
  <c r="E36" i="3"/>
  <c r="F36" i="3"/>
  <c r="G36" i="3"/>
  <c r="H36" i="3"/>
  <c r="I36" i="3"/>
  <c r="J36" i="3"/>
  <c r="K36" i="3"/>
  <c r="L36" i="3"/>
  <c r="M36" i="3"/>
  <c r="N36" i="3"/>
  <c r="C37" i="3"/>
  <c r="E37" i="3"/>
  <c r="F37" i="3"/>
  <c r="G37" i="3"/>
  <c r="H37" i="3"/>
  <c r="I37" i="3"/>
  <c r="J37" i="3"/>
  <c r="K37" i="3"/>
  <c r="L37" i="3"/>
  <c r="M37" i="3"/>
  <c r="N37" i="3"/>
  <c r="C38" i="3"/>
  <c r="E38" i="3"/>
  <c r="F38" i="3"/>
  <c r="G38" i="3"/>
  <c r="H38" i="3"/>
  <c r="I38" i="3"/>
  <c r="J38" i="3"/>
  <c r="K38" i="3"/>
  <c r="L38" i="3"/>
  <c r="M38" i="3"/>
  <c r="N38" i="3"/>
  <c r="C39" i="3"/>
  <c r="E39" i="3"/>
  <c r="F39" i="3"/>
  <c r="G39" i="3"/>
  <c r="H39" i="3"/>
  <c r="I39" i="3"/>
  <c r="J39" i="3"/>
  <c r="K39" i="3"/>
  <c r="L39" i="3"/>
  <c r="M39" i="3"/>
  <c r="N39" i="3"/>
  <c r="C40" i="3"/>
  <c r="E40" i="3"/>
  <c r="F40" i="3"/>
  <c r="G40" i="3"/>
  <c r="H40" i="3"/>
  <c r="I40" i="3"/>
  <c r="J40" i="3"/>
  <c r="K40" i="3"/>
  <c r="L40" i="3"/>
  <c r="M40" i="3"/>
  <c r="N40" i="3"/>
  <c r="C41" i="3"/>
  <c r="E41" i="3"/>
  <c r="F41" i="3"/>
  <c r="G41" i="3"/>
  <c r="H41" i="3"/>
  <c r="I41" i="3"/>
  <c r="J41" i="3"/>
  <c r="K41" i="3"/>
  <c r="L41" i="3"/>
  <c r="M41" i="3"/>
  <c r="N41" i="3"/>
  <c r="C42" i="3"/>
  <c r="E42" i="3"/>
  <c r="F42" i="3"/>
  <c r="G42" i="3"/>
  <c r="H42" i="3"/>
  <c r="I42" i="3"/>
  <c r="J42" i="3"/>
  <c r="K42" i="3"/>
  <c r="L42" i="3"/>
  <c r="M42" i="3"/>
  <c r="N42" i="3"/>
  <c r="E4" i="5"/>
  <c r="F4" i="5"/>
  <c r="G4" i="5"/>
  <c r="H4" i="5"/>
  <c r="I4" i="5"/>
  <c r="J4" i="5"/>
  <c r="K4" i="5"/>
  <c r="L4" i="5"/>
  <c r="M4" i="5"/>
  <c r="N4" i="5"/>
  <c r="E5" i="5"/>
  <c r="F5" i="5"/>
  <c r="G5" i="5"/>
  <c r="H5" i="5"/>
  <c r="I5" i="5"/>
  <c r="J5" i="5"/>
  <c r="K5" i="5"/>
  <c r="L5" i="5"/>
  <c r="M5" i="5"/>
  <c r="N5" i="5"/>
  <c r="C6" i="5"/>
  <c r="E7" i="5"/>
  <c r="F7" i="5"/>
  <c r="G7" i="5"/>
  <c r="H7" i="5"/>
  <c r="I7" i="5"/>
  <c r="J7" i="5"/>
  <c r="K7" i="5"/>
  <c r="L7" i="5"/>
  <c r="M7" i="5"/>
  <c r="N7" i="5"/>
  <c r="B8" i="5"/>
  <c r="C8" i="5"/>
  <c r="B9" i="5"/>
  <c r="C9" i="5"/>
  <c r="E9" i="5"/>
  <c r="F9" i="5"/>
  <c r="G9" i="5"/>
  <c r="H9" i="5"/>
  <c r="I9" i="5"/>
  <c r="J9" i="5"/>
  <c r="K9" i="5"/>
  <c r="L9" i="5"/>
  <c r="M9" i="5"/>
  <c r="N9" i="5"/>
  <c r="E11" i="5"/>
  <c r="F11" i="5"/>
  <c r="G11" i="5"/>
  <c r="H11" i="5"/>
  <c r="I11" i="5"/>
  <c r="J11" i="5"/>
  <c r="K11" i="5"/>
  <c r="L11" i="5"/>
  <c r="M11" i="5"/>
  <c r="N11" i="5"/>
  <c r="B12" i="5"/>
  <c r="C12" i="5"/>
  <c r="B13" i="5"/>
  <c r="C13" i="5"/>
  <c r="E13" i="5"/>
  <c r="F13" i="5"/>
  <c r="G13" i="5"/>
  <c r="H13" i="5"/>
  <c r="I13" i="5"/>
  <c r="J13" i="5"/>
  <c r="K13" i="5"/>
  <c r="L13" i="5"/>
  <c r="M13" i="5"/>
  <c r="N13" i="5"/>
  <c r="E15" i="5"/>
  <c r="F15" i="5"/>
  <c r="G15" i="5"/>
  <c r="H15" i="5"/>
  <c r="I15" i="5"/>
  <c r="J15" i="5"/>
  <c r="K15" i="5"/>
  <c r="L15" i="5"/>
  <c r="M15" i="5"/>
  <c r="N15" i="5"/>
  <c r="B16" i="5"/>
  <c r="C16" i="5"/>
  <c r="E16" i="5"/>
  <c r="F16" i="5"/>
  <c r="G16" i="5"/>
  <c r="H16" i="5"/>
  <c r="I16" i="5"/>
  <c r="J16" i="5"/>
  <c r="K16" i="5"/>
  <c r="L16" i="5"/>
  <c r="M16" i="5"/>
  <c r="N16" i="5"/>
  <c r="E18" i="5"/>
  <c r="F18" i="5"/>
  <c r="G18" i="5"/>
  <c r="H18" i="5"/>
  <c r="I18" i="5"/>
  <c r="J18" i="5"/>
  <c r="K18" i="5"/>
  <c r="L18" i="5"/>
  <c r="M18" i="5"/>
  <c r="N18" i="5"/>
  <c r="B19" i="5"/>
  <c r="C19" i="5"/>
  <c r="E19" i="5"/>
  <c r="F19" i="5"/>
  <c r="G19" i="5"/>
  <c r="H19" i="5"/>
  <c r="I19" i="5"/>
  <c r="J19" i="5"/>
  <c r="K19" i="5"/>
  <c r="L19" i="5"/>
  <c r="M19" i="5"/>
  <c r="N19" i="5"/>
  <c r="E20" i="5"/>
  <c r="F20" i="5"/>
  <c r="G20" i="5"/>
  <c r="H20" i="5"/>
  <c r="I20" i="5"/>
  <c r="J20" i="5"/>
  <c r="K20" i="5"/>
  <c r="L20" i="5"/>
  <c r="M20" i="5"/>
  <c r="N20" i="5"/>
  <c r="B21" i="5"/>
  <c r="C21" i="5"/>
  <c r="E21" i="5"/>
  <c r="F21" i="5"/>
  <c r="G21" i="5"/>
  <c r="H21" i="5"/>
  <c r="I21" i="5"/>
  <c r="J21" i="5"/>
  <c r="K21" i="5"/>
  <c r="L21" i="5"/>
  <c r="M21" i="5"/>
  <c r="N21" i="5"/>
  <c r="E25" i="5"/>
  <c r="F25" i="5"/>
</calcChain>
</file>

<file path=xl/comments1.xml><?xml version="1.0" encoding="utf-8"?>
<comments xmlns="http://schemas.openxmlformats.org/spreadsheetml/2006/main">
  <authors>
    <author>scott jenkins</author>
  </authors>
  <commentList>
    <comment ref="D28" authorId="0" shapeId="0">
      <text>
        <r>
          <rPr>
            <b/>
            <sz val="8"/>
            <color indexed="81"/>
            <rFont val="Tahoma"/>
          </rPr>
          <t>All of these numbers should be zero.  If not, then you have a problem in your model.</t>
        </r>
      </text>
    </comment>
    <comment ref="D39" authorId="0" shapeId="0">
      <text>
        <r>
          <rPr>
            <b/>
            <sz val="8"/>
            <color indexed="81"/>
            <rFont val="Tahoma"/>
          </rPr>
          <t>All of these numbers should be zero.  If not, then you have a problem in your model.</t>
        </r>
      </text>
    </comment>
    <comment ref="A41" authorId="0" shapeId="0">
      <text>
        <r>
          <rPr>
            <b/>
            <sz val="8"/>
            <color indexed="81"/>
            <rFont val="Tahoma"/>
          </rPr>
          <t>This Net Income data includes estimated interest expense.</t>
        </r>
      </text>
    </comment>
  </commentList>
</comments>
</file>

<file path=xl/comments2.xml><?xml version="1.0" encoding="utf-8"?>
<comments xmlns="http://schemas.openxmlformats.org/spreadsheetml/2006/main">
  <authors>
    <author>scott jenkins</author>
  </authors>
  <commentList>
    <comment ref="D19" authorId="0" shapeId="0">
      <text>
        <r>
          <rPr>
            <b/>
            <sz val="8"/>
            <color indexed="81"/>
            <rFont val="Tahoma"/>
            <family val="2"/>
          </rPr>
          <t>Only include Depreciation Expense on PP&amp;E and not Intangibles.</t>
        </r>
      </text>
    </comment>
    <comment ref="D22" authorId="0" shapeId="0">
      <text>
        <r>
          <rPr>
            <b/>
            <sz val="8"/>
            <color indexed="81"/>
            <rFont val="Tahoma"/>
            <family val="2"/>
          </rPr>
          <t>This is your estimate of annual perpetual EBI growth beyond the terminal year.</t>
        </r>
      </text>
    </comment>
    <comment ref="N22" authorId="0" shapeId="0">
      <text>
        <r>
          <rPr>
            <b/>
            <sz val="8"/>
            <color indexed="81"/>
            <rFont val="Tahoma"/>
          </rPr>
          <t>This terminal value is calculated by dividing 2002 EBI by the discount rate (D25) adjusted by any forecasted growth (D22).</t>
        </r>
      </text>
    </comment>
  </commentList>
</comments>
</file>

<file path=xl/sharedStrings.xml><?xml version="1.0" encoding="utf-8"?>
<sst xmlns="http://schemas.openxmlformats.org/spreadsheetml/2006/main" count="152" uniqueCount="101">
  <si>
    <t>Actual</t>
  </si>
  <si>
    <t>Assumptions</t>
  </si>
  <si>
    <t>Forecast</t>
  </si>
  <si>
    <t>FISCAL YEAR ENDING</t>
  </si>
  <si>
    <t>CFO (excl. int.)</t>
  </si>
  <si>
    <t>Less: Capital Expenditures</t>
  </si>
  <si>
    <t>FCF (free cash flow)</t>
  </si>
  <si>
    <t>PV Factor</t>
  </si>
  <si>
    <t>PV of cash flow</t>
  </si>
  <si>
    <t>Shrs Outstanding</t>
  </si>
  <si>
    <t>Price per share</t>
  </si>
  <si>
    <t>Cash</t>
  </si>
  <si>
    <t>Receivables</t>
  </si>
  <si>
    <t>Inventories</t>
  </si>
  <si>
    <t>Other Cur. Assets</t>
  </si>
  <si>
    <t>Total Cur. Assets</t>
  </si>
  <si>
    <t>Net PPE</t>
  </si>
  <si>
    <t>Intangibles</t>
  </si>
  <si>
    <t>deprec. over 30 years</t>
  </si>
  <si>
    <t>Other Assets</t>
  </si>
  <si>
    <t>TOTAL ASSETS</t>
  </si>
  <si>
    <t>Notes Payable</t>
  </si>
  <si>
    <t>Accounts Payable</t>
  </si>
  <si>
    <t>Accrued Expenses</t>
  </si>
  <si>
    <t>Total Cur Liab (excl L/T Debt)</t>
  </si>
  <si>
    <t>Def. Taxes</t>
  </si>
  <si>
    <t>L/T Debt (incl. cur. portion)</t>
  </si>
  <si>
    <t>TOTAL LIABILITIES</t>
  </si>
  <si>
    <t>PLUG</t>
  </si>
  <si>
    <t>TOT LIAB &amp; NET WORTH</t>
  </si>
  <si>
    <t>Unreconciled Difference</t>
  </si>
  <si>
    <t>Deduct: Int. expense (net of tax)</t>
  </si>
  <si>
    <t>Add: Increase in L/T debt</t>
  </si>
  <si>
    <t>Asset Turnover</t>
  </si>
  <si>
    <t>Terminal Value</t>
  </si>
  <si>
    <t>Total PV of Cash Flows</t>
  </si>
  <si>
    <t xml:space="preserve">FISCAL YEAR ENDING  </t>
  </si>
  <si>
    <t xml:space="preserve">NET INCOME          </t>
  </si>
  <si>
    <t>EBIT</t>
  </si>
  <si>
    <t>Return on Assets (ROA)</t>
  </si>
  <si>
    <t>Less:  Taxes on EBIT</t>
  </si>
  <si>
    <t>Common Stock, Net</t>
  </si>
  <si>
    <t>Capital Surplus</t>
  </si>
  <si>
    <t>Retained Earnings</t>
  </si>
  <si>
    <t>Other Equities</t>
  </si>
  <si>
    <t>Shareholders' Equity</t>
  </si>
  <si>
    <t>Cost of Goods Sold</t>
  </si>
  <si>
    <t>Gross Income</t>
  </si>
  <si>
    <t>Selling, Gen &amp; Admin Exp.</t>
  </si>
  <si>
    <t>Operating Income</t>
  </si>
  <si>
    <t>Interest Expense</t>
  </si>
  <si>
    <t>Pretax Income</t>
  </si>
  <si>
    <t>Income Tax</t>
  </si>
  <si>
    <t>Non-Operating Income (Expense)</t>
  </si>
  <si>
    <t>Timberland Co.</t>
  </si>
  <si>
    <t>Income Statements ($000's)</t>
  </si>
  <si>
    <t>Net Sales</t>
  </si>
  <si>
    <t xml:space="preserve">     yr.-to-yr. growth rate</t>
  </si>
  <si>
    <t xml:space="preserve">     % of Sales</t>
  </si>
  <si>
    <t>from Balance Sheet</t>
  </si>
  <si>
    <t>from Income Statement</t>
  </si>
  <si>
    <t>Add: Depreciation &amp; Amortization</t>
  </si>
  <si>
    <t xml:space="preserve">   (Inc.) Dec. in Other Assets</t>
  </si>
  <si>
    <t xml:space="preserve">   Inc. (Dec.) in Def. Tax Liab</t>
  </si>
  <si>
    <t xml:space="preserve">   (Inc.) Dec. in A/R</t>
  </si>
  <si>
    <t xml:space="preserve">   (Inc.) Dec. in Inventories</t>
  </si>
  <si>
    <t xml:space="preserve">   (Inc.) Dec. in Other C. Assets</t>
  </si>
  <si>
    <t xml:space="preserve">   Inc. (Dec.) in A/P</t>
  </si>
  <si>
    <t xml:space="preserve">   Inc. (Dec.) in Other Accruals</t>
  </si>
  <si>
    <t>Balance Sheets ($000's)</t>
  </si>
  <si>
    <t>Cash Flow and DCF Valuation ($000's)</t>
  </si>
  <si>
    <t>Ratio Analysis</t>
  </si>
  <si>
    <t>PV of shareholders' equity</t>
  </si>
  <si>
    <t>Plus:   idle assets (liabilities)</t>
  </si>
  <si>
    <t>% of Sales</t>
  </si>
  <si>
    <t>year-to-year growth</t>
  </si>
  <si>
    <t>Return on Average Equity (ROE)</t>
  </si>
  <si>
    <t>Shares Outstanding</t>
  </si>
  <si>
    <t>Earnings Per Share (EPS)</t>
  </si>
  <si>
    <t>To bring net PPE to 11% of sales</t>
  </si>
  <si>
    <t>Total Free Cash Flow</t>
  </si>
  <si>
    <t>Less:  debt</t>
  </si>
  <si>
    <t>Interest from I/S * (1-t)</t>
  </si>
  <si>
    <t>Cash per SCF:</t>
  </si>
  <si>
    <t>=CFO+CFI</t>
  </si>
  <si>
    <t>Less: Dividends (new equity)</t>
  </si>
  <si>
    <t xml:space="preserve">    =CFF</t>
  </si>
  <si>
    <t>Free Cash Flow (=CFO+CFI+(interest net of tax))</t>
  </si>
  <si>
    <t>Chg Cash per SCF (CFO+CFI+CFF)</t>
  </si>
  <si>
    <t>Chg Cash per B/S</t>
  </si>
  <si>
    <t>Profit Margin</t>
  </si>
  <si>
    <t>EBI / Sales</t>
  </si>
  <si>
    <t>Net Income/EBI</t>
  </si>
  <si>
    <t>I/S Leverage</t>
  </si>
  <si>
    <t>B/S Leverage</t>
  </si>
  <si>
    <t>Net Income/Avg Equity</t>
  </si>
  <si>
    <t>Avg Assets / Avg Equity</t>
  </si>
  <si>
    <t>EBI / Avg Assets</t>
  </si>
  <si>
    <t>Sales / Avg Assets</t>
  </si>
  <si>
    <t>EBI</t>
  </si>
  <si>
    <t>derived from plug - 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</si>
</sst>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8" formatCode="&quot;$&quot;#,##0.00_);[Red]\(&quot;$&quot;#,##0.00\)"/>
    <numFmt numFmtId="164" formatCode="#,##0.0_);\(#,##0.0\)"/>
    <numFmt numFmtId="165" formatCode="0.0000"/>
    <numFmt numFmtId="166" formatCode="0.000"/>
    <numFmt numFmtId="168" formatCode="#,##0.0000_);\(#,##0.0000\)"/>
    <numFmt numFmtId="173" formatCode="0%\ &quot;Beg. Net PPE + Intangibles&quot;"/>
    <numFmt numFmtId="176" formatCode="&quot;Discount Rate of&quot;\ 0.00%"/>
    <numFmt numFmtId="177" formatCode="0%&quot; of Sales&quot;"/>
    <numFmt numFmtId="178" formatCode="0.0%&quot; of Sales&quot;"/>
    <numFmt numFmtId="179" formatCode="0.00%&quot; of Sales&quot;"/>
    <numFmt numFmtId="180" formatCode="0%&quot; Tax Rate&quot;"/>
    <numFmt numFmtId="181" formatCode="0.0%"/>
    <numFmt numFmtId="182" formatCode="&quot;Sales growth declines from &quot;0.0%&quot; to 10% in yr 5&quot;"/>
    <numFmt numFmtId="188" formatCode="&quot;&quot;0.0%&quot; --&gt; 61.5% of Sales 1st 5 yrs.; steady state thereafter&quot;"/>
    <numFmt numFmtId="189" formatCode="0.0%&quot; of Total Assets&quot;"/>
    <numFmt numFmtId="191" formatCode="0.0%&quot; of beg. Net PPE + Intgble Amort.&quot;"/>
    <numFmt numFmtId="192" formatCode="0.00%&quot; Discount Rate&quot;"/>
    <numFmt numFmtId="193" formatCode="0.00%&quot; Capitalization Rate&quot;"/>
    <numFmt numFmtId="194" formatCode="&quot;Ave. Debt Bal. * &quot;0.00%&quot; cost * (1-t)&quot;"/>
    <numFmt numFmtId="198" formatCode="0.00%&quot; perpetual annual growth&quot;"/>
    <numFmt numFmtId="201" formatCode="0.00%&quot; of Avg LTD&quot;"/>
  </numFmts>
  <fonts count="17">
    <font>
      <sz val="10"/>
      <name val="Tms Rmn"/>
    </font>
    <font>
      <sz val="10"/>
      <name val="Geneva"/>
    </font>
    <font>
      <b/>
      <sz val="10"/>
      <name val="Arial"/>
      <family val="2"/>
    </font>
    <font>
      <sz val="10"/>
      <name val="Arial"/>
      <family val="2"/>
    </font>
    <font>
      <b/>
      <sz val="10"/>
      <color indexed="12"/>
      <name val="Arial"/>
      <family val="2"/>
    </font>
    <font>
      <sz val="10"/>
      <color indexed="56"/>
      <name val="Arial"/>
      <family val="2"/>
    </font>
    <font>
      <b/>
      <sz val="10"/>
      <color indexed="56"/>
      <name val="Arial"/>
      <family val="2"/>
    </font>
    <font>
      <b/>
      <sz val="8"/>
      <color indexed="81"/>
      <name val="Tahoma"/>
    </font>
    <font>
      <b/>
      <sz val="14"/>
      <name val="Arial"/>
      <family val="2"/>
    </font>
    <font>
      <i/>
      <sz val="10"/>
      <name val="Arial"/>
      <family val="2"/>
    </font>
    <font>
      <i/>
      <sz val="9"/>
      <name val="Arial"/>
      <family val="2"/>
    </font>
    <font>
      <sz val="9"/>
      <name val="Arial"/>
      <family val="2"/>
    </font>
    <font>
      <sz val="10"/>
      <color indexed="10"/>
      <name val="Arial"/>
      <family val="2"/>
    </font>
    <font>
      <sz val="9"/>
      <color indexed="56"/>
      <name val="Arial"/>
      <family val="2"/>
    </font>
    <font>
      <i/>
      <sz val="9"/>
      <color indexed="56"/>
      <name val="Arial"/>
      <family val="2"/>
    </font>
    <font>
      <b/>
      <sz val="8"/>
      <color indexed="81"/>
      <name val="Tahoma"/>
      <family val="2"/>
    </font>
    <font>
      <sz val="8"/>
      <name val="Tms Rmn"/>
    </font>
  </fonts>
  <fills count="6">
    <fill>
      <patternFill patternType="none"/>
    </fill>
    <fill>
      <patternFill patternType="gray125"/>
    </fill>
    <fill>
      <patternFill patternType="solid">
        <fgColor indexed="42"/>
        <bgColor indexed="64"/>
      </patternFill>
    </fill>
    <fill>
      <patternFill patternType="solid">
        <fgColor indexed="43"/>
        <bgColor indexed="64"/>
      </patternFill>
    </fill>
    <fill>
      <patternFill patternType="solid">
        <fgColor indexed="48"/>
        <bgColor indexed="64"/>
      </patternFill>
    </fill>
    <fill>
      <patternFill patternType="solid">
        <fgColor indexed="44"/>
        <bgColor indexed="64"/>
      </patternFill>
    </fill>
  </fills>
  <borders count="10">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4">
    <xf numFmtId="37" fontId="0" fillId="0" borderId="0"/>
    <xf numFmtId="40" fontId="1" fillId="0" borderId="0" applyFont="0" applyFill="0" applyBorder="0" applyAlignment="0" applyProtection="0"/>
    <xf numFmtId="8" fontId="1" fillId="0" borderId="0" applyFont="0" applyFill="0" applyBorder="0" applyAlignment="0" applyProtection="0"/>
    <xf numFmtId="9" fontId="1" fillId="0" borderId="0" applyFont="0" applyFill="0" applyBorder="0" applyAlignment="0" applyProtection="0"/>
  </cellStyleXfs>
  <cellXfs count="121">
    <xf numFmtId="37" fontId="0" fillId="0" borderId="0" xfId="0"/>
    <xf numFmtId="37" fontId="2" fillId="0" borderId="0" xfId="0" applyFont="1" applyAlignment="1"/>
    <xf numFmtId="37" fontId="2" fillId="0" borderId="0" xfId="0" applyFont="1"/>
    <xf numFmtId="37" fontId="3" fillId="0" borderId="0" xfId="0" applyFont="1"/>
    <xf numFmtId="37" fontId="2" fillId="0" borderId="0" xfId="0" applyFont="1" applyBorder="1"/>
    <xf numFmtId="37" fontId="2" fillId="0" borderId="0" xfId="0" applyFont="1" applyAlignment="1">
      <alignment horizontal="right"/>
    </xf>
    <xf numFmtId="37" fontId="3" fillId="0" borderId="0" xfId="0" applyNumberFormat="1" applyFont="1"/>
    <xf numFmtId="37" fontId="3" fillId="0" borderId="1" xfId="0" applyFont="1" applyBorder="1"/>
    <xf numFmtId="37" fontId="3" fillId="0" borderId="1" xfId="0" applyNumberFormat="1" applyFont="1" applyBorder="1"/>
    <xf numFmtId="37" fontId="3" fillId="0" borderId="0" xfId="0" applyFont="1" applyAlignment="1"/>
    <xf numFmtId="37" fontId="3" fillId="0" borderId="0" xfId="0" applyFont="1" applyAlignment="1">
      <alignment horizontal="right"/>
    </xf>
    <xf numFmtId="37" fontId="3" fillId="0" borderId="0" xfId="0" applyFont="1" applyFill="1"/>
    <xf numFmtId="37" fontId="3" fillId="0" borderId="1" xfId="0" applyFont="1" applyFill="1" applyBorder="1"/>
    <xf numFmtId="37" fontId="3" fillId="0" borderId="0" xfId="0" applyFont="1" applyBorder="1"/>
    <xf numFmtId="37" fontId="3" fillId="0" borderId="0" xfId="0" applyNumberFormat="1" applyFont="1" applyBorder="1"/>
    <xf numFmtId="164" fontId="3" fillId="0" borderId="0" xfId="0" applyNumberFormat="1" applyFont="1"/>
    <xf numFmtId="37" fontId="4" fillId="0" borderId="0" xfId="0" applyFont="1" applyBorder="1" applyAlignment="1">
      <alignment horizontal="center"/>
    </xf>
    <xf numFmtId="37" fontId="2" fillId="0" borderId="0" xfId="0" applyFont="1" applyBorder="1" applyAlignment="1">
      <alignment horizontal="center"/>
    </xf>
    <xf numFmtId="37" fontId="5" fillId="0" borderId="0" xfId="0" applyFont="1" applyAlignment="1">
      <alignment horizontal="center"/>
    </xf>
    <xf numFmtId="37" fontId="6" fillId="0" borderId="0" xfId="0" applyFont="1" applyBorder="1" applyAlignment="1">
      <alignment horizontal="center"/>
    </xf>
    <xf numFmtId="37" fontId="2" fillId="0" borderId="0" xfId="0" applyFont="1" applyFill="1"/>
    <xf numFmtId="37" fontId="8" fillId="0" borderId="0" xfId="0" applyFont="1" applyAlignment="1"/>
    <xf numFmtId="37" fontId="3" fillId="0" borderId="0" xfId="0" applyFont="1" applyBorder="1" applyAlignment="1"/>
    <xf numFmtId="37" fontId="3" fillId="0" borderId="0" xfId="0" applyFont="1" applyBorder="1" applyAlignment="1">
      <alignment horizontal="right"/>
    </xf>
    <xf numFmtId="37" fontId="3" fillId="0" borderId="0" xfId="0" applyFont="1" applyFill="1" applyBorder="1"/>
    <xf numFmtId="37" fontId="2" fillId="0" borderId="0" xfId="0" applyFont="1" applyBorder="1" applyAlignment="1"/>
    <xf numFmtId="37" fontId="2" fillId="0" borderId="0" xfId="0" applyFont="1" applyBorder="1" applyAlignment="1">
      <alignment horizontal="right"/>
    </xf>
    <xf numFmtId="37" fontId="2" fillId="0" borderId="0" xfId="0" applyFont="1" applyFill="1" applyBorder="1" applyAlignment="1"/>
    <xf numFmtId="37" fontId="2" fillId="0" borderId="0" xfId="0" applyFont="1" applyFill="1" applyBorder="1" applyAlignment="1">
      <alignment horizontal="right"/>
    </xf>
    <xf numFmtId="37" fontId="2" fillId="0" borderId="0" xfId="0" applyFont="1" applyFill="1" applyBorder="1"/>
    <xf numFmtId="37" fontId="9" fillId="0" borderId="0" xfId="0" applyFont="1" applyBorder="1" applyAlignment="1"/>
    <xf numFmtId="37" fontId="10" fillId="0" borderId="0" xfId="0" applyFont="1" applyAlignment="1">
      <alignment horizontal="right"/>
    </xf>
    <xf numFmtId="37" fontId="11" fillId="0" borderId="0" xfId="0" applyFont="1" applyBorder="1"/>
    <xf numFmtId="37" fontId="11" fillId="0" borderId="0" xfId="0" applyFont="1"/>
    <xf numFmtId="181" fontId="10" fillId="0" borderId="0" xfId="3" applyNumberFormat="1" applyFont="1" applyAlignment="1">
      <alignment horizontal="right"/>
    </xf>
    <xf numFmtId="37" fontId="2" fillId="0" borderId="0" xfId="0" applyNumberFormat="1" applyFont="1" applyFill="1" applyBorder="1"/>
    <xf numFmtId="37" fontId="6" fillId="0" borderId="0" xfId="0" applyFont="1" applyFill="1" applyBorder="1" applyAlignment="1">
      <alignment horizontal="center"/>
    </xf>
    <xf numFmtId="37" fontId="3" fillId="0" borderId="0" xfId="0" applyNumberFormat="1" applyFont="1" applyFill="1"/>
    <xf numFmtId="37" fontId="5" fillId="0" borderId="0" xfId="0" applyFont="1" applyFill="1" applyAlignment="1">
      <alignment horizontal="center"/>
    </xf>
    <xf numFmtId="37" fontId="3" fillId="0" borderId="1" xfId="0" applyNumberFormat="1" applyFont="1" applyFill="1" applyBorder="1"/>
    <xf numFmtId="37" fontId="2" fillId="0" borderId="0" xfId="0" applyNumberFormat="1" applyFont="1" applyFill="1"/>
    <xf numFmtId="37" fontId="6" fillId="0" borderId="0" xfId="0" applyFont="1" applyFill="1" applyAlignment="1">
      <alignment horizontal="center"/>
    </xf>
    <xf numFmtId="37" fontId="2" fillId="0" borderId="2" xfId="0" applyFont="1" applyFill="1" applyBorder="1"/>
    <xf numFmtId="37" fontId="2" fillId="0" borderId="2" xfId="0" applyNumberFormat="1" applyFont="1" applyFill="1" applyBorder="1"/>
    <xf numFmtId="37" fontId="6" fillId="0" borderId="1" xfId="0" applyFont="1" applyFill="1" applyBorder="1" applyAlignment="1">
      <alignment horizontal="center"/>
    </xf>
    <xf numFmtId="166" fontId="3" fillId="0" borderId="0" xfId="0" applyNumberFormat="1" applyFont="1" applyFill="1"/>
    <xf numFmtId="178" fontId="5" fillId="0" borderId="0" xfId="0" applyNumberFormat="1" applyFont="1" applyAlignment="1">
      <alignment horizontal="center"/>
    </xf>
    <xf numFmtId="189" fontId="5" fillId="0" borderId="0" xfId="0" applyNumberFormat="1" applyFont="1" applyAlignment="1">
      <alignment horizontal="center"/>
    </xf>
    <xf numFmtId="37" fontId="5" fillId="0" borderId="0" xfId="0" applyFont="1"/>
    <xf numFmtId="37" fontId="6" fillId="0" borderId="0" xfId="0" applyFont="1"/>
    <xf numFmtId="37" fontId="5" fillId="0" borderId="0" xfId="0" applyFont="1" applyBorder="1" applyAlignment="1">
      <alignment horizontal="center"/>
    </xf>
    <xf numFmtId="179" fontId="5" fillId="0" borderId="0" xfId="0" applyNumberFormat="1" applyFont="1" applyBorder="1" applyAlignment="1">
      <alignment horizontal="center"/>
    </xf>
    <xf numFmtId="179" fontId="6" fillId="0" borderId="0" xfId="0" applyNumberFormat="1" applyFont="1" applyBorder="1" applyAlignment="1">
      <alignment horizontal="center"/>
    </xf>
    <xf numFmtId="173" fontId="6" fillId="0" borderId="0" xfId="0" applyNumberFormat="1" applyFont="1" applyBorder="1" applyAlignment="1">
      <alignment horizontal="center"/>
    </xf>
    <xf numFmtId="176" fontId="6" fillId="0" borderId="0" xfId="0" applyNumberFormat="1" applyFont="1" applyBorder="1" applyAlignment="1">
      <alignment horizontal="center"/>
    </xf>
    <xf numFmtId="2" fontId="6" fillId="0" borderId="0" xfId="0" applyNumberFormat="1" applyFont="1" applyBorder="1" applyAlignment="1">
      <alignment horizontal="center"/>
    </xf>
    <xf numFmtId="37" fontId="6" fillId="0" borderId="0" xfId="0" applyNumberFormat="1" applyFont="1" applyBorder="1" applyAlignment="1">
      <alignment horizontal="center"/>
    </xf>
    <xf numFmtId="37" fontId="6" fillId="0" borderId="0" xfId="0" applyFont="1" applyAlignment="1">
      <alignment horizontal="center"/>
    </xf>
    <xf numFmtId="191" fontId="5" fillId="0" borderId="0" xfId="0" applyNumberFormat="1" applyFont="1" applyAlignment="1">
      <alignment horizontal="center"/>
    </xf>
    <xf numFmtId="180" fontId="5" fillId="0" borderId="1" xfId="0" applyNumberFormat="1" applyFont="1" applyBorder="1" applyAlignment="1">
      <alignment horizontal="center"/>
    </xf>
    <xf numFmtId="193" fontId="5" fillId="0" borderId="0" xfId="0" applyNumberFormat="1" applyFont="1" applyAlignment="1">
      <alignment horizontal="center"/>
    </xf>
    <xf numFmtId="37" fontId="2" fillId="0" borderId="1" xfId="0" applyFont="1" applyBorder="1"/>
    <xf numFmtId="39" fontId="3" fillId="0" borderId="0" xfId="0" applyNumberFormat="1" applyFont="1"/>
    <xf numFmtId="164" fontId="2" fillId="2" borderId="3" xfId="0" applyNumberFormat="1" applyFont="1" applyFill="1" applyBorder="1"/>
    <xf numFmtId="164" fontId="2" fillId="2" borderId="4" xfId="0" applyNumberFormat="1" applyFont="1" applyFill="1" applyBorder="1"/>
    <xf numFmtId="37" fontId="2" fillId="2" borderId="4" xfId="0" applyFont="1" applyFill="1" applyBorder="1"/>
    <xf numFmtId="2" fontId="2" fillId="3" borderId="5" xfId="0" applyNumberFormat="1" applyFont="1" applyFill="1" applyBorder="1"/>
    <xf numFmtId="37" fontId="12" fillId="0" borderId="0" xfId="0" applyNumberFormat="1" applyFont="1" applyAlignment="1">
      <alignment horizontal="center"/>
    </xf>
    <xf numFmtId="37" fontId="12" fillId="0" borderId="0" xfId="0" applyFont="1"/>
    <xf numFmtId="37" fontId="12" fillId="0" borderId="0" xfId="0" applyFont="1" applyFill="1" applyAlignment="1">
      <alignment horizontal="center"/>
    </xf>
    <xf numFmtId="37" fontId="12" fillId="0" borderId="0" xfId="0" applyFont="1" applyFill="1"/>
    <xf numFmtId="37" fontId="2" fillId="2" borderId="6" xfId="0" applyFont="1" applyFill="1" applyBorder="1" applyAlignment="1">
      <alignment horizontal="right"/>
    </xf>
    <xf numFmtId="37" fontId="2" fillId="2" borderId="7" xfId="0" applyFont="1" applyFill="1" applyBorder="1" applyAlignment="1">
      <alignment horizontal="right"/>
    </xf>
    <xf numFmtId="8" fontId="2" fillId="3" borderId="8" xfId="2" applyFont="1" applyFill="1" applyBorder="1" applyAlignment="1">
      <alignment horizontal="right"/>
    </xf>
    <xf numFmtId="37" fontId="2" fillId="2" borderId="9" xfId="0" applyFont="1" applyFill="1" applyBorder="1" applyAlignment="1">
      <alignment horizontal="right"/>
    </xf>
    <xf numFmtId="10" fontId="3" fillId="0" borderId="0" xfId="3" applyNumberFormat="1" applyFont="1"/>
    <xf numFmtId="37" fontId="10" fillId="0" borderId="1" xfId="0" applyFont="1" applyBorder="1" applyAlignment="1">
      <alignment horizontal="right"/>
    </xf>
    <xf numFmtId="181" fontId="10" fillId="0" borderId="1" xfId="3" applyNumberFormat="1" applyFont="1" applyBorder="1" applyAlignment="1">
      <alignment horizontal="right"/>
    </xf>
    <xf numFmtId="177" fontId="13" fillId="0" borderId="1" xfId="0" applyNumberFormat="1" applyFont="1" applyBorder="1" applyAlignment="1">
      <alignment horizontal="center"/>
    </xf>
    <xf numFmtId="37" fontId="3" fillId="0" borderId="1" xfId="0" applyFont="1" applyBorder="1" applyAlignment="1"/>
    <xf numFmtId="37" fontId="3" fillId="0" borderId="1" xfId="0" applyFont="1" applyBorder="1" applyAlignment="1">
      <alignment horizontal="right"/>
    </xf>
    <xf numFmtId="179" fontId="5" fillId="0" borderId="1" xfId="0" applyNumberFormat="1" applyFont="1" applyBorder="1" applyAlignment="1">
      <alignment horizontal="center"/>
    </xf>
    <xf numFmtId="182" fontId="3" fillId="0" borderId="0" xfId="0" applyNumberFormat="1" applyFont="1" applyBorder="1" applyAlignment="1">
      <alignment horizontal="center"/>
    </xf>
    <xf numFmtId="188" fontId="3" fillId="0" borderId="0" xfId="0" applyNumberFormat="1" applyFont="1" applyBorder="1" applyAlignment="1">
      <alignment horizontal="center"/>
    </xf>
    <xf numFmtId="188" fontId="11" fillId="0" borderId="1" xfId="0" applyNumberFormat="1" applyFont="1" applyBorder="1" applyAlignment="1">
      <alignment horizontal="center"/>
    </xf>
    <xf numFmtId="37" fontId="3" fillId="0" borderId="0" xfId="0" applyFont="1" applyBorder="1" applyAlignment="1">
      <alignment horizontal="center"/>
    </xf>
    <xf numFmtId="177" fontId="3" fillId="0" borderId="0" xfId="0" applyNumberFormat="1" applyFont="1" applyBorder="1" applyAlignment="1">
      <alignment horizontal="center"/>
    </xf>
    <xf numFmtId="37" fontId="3" fillId="0" borderId="0" xfId="0" applyFont="1" applyFill="1" applyBorder="1" applyAlignment="1">
      <alignment horizontal="center"/>
    </xf>
    <xf numFmtId="181" fontId="14" fillId="0" borderId="0" xfId="3" applyNumberFormat="1" applyFont="1"/>
    <xf numFmtId="181" fontId="14" fillId="0" borderId="1" xfId="3" applyNumberFormat="1" applyFont="1" applyBorder="1"/>
    <xf numFmtId="37" fontId="3" fillId="0" borderId="0" xfId="0" applyFont="1" applyAlignment="1">
      <alignment horizontal="center"/>
    </xf>
    <xf numFmtId="37" fontId="3" fillId="0" borderId="1" xfId="0" applyFont="1" applyFill="1" applyBorder="1" applyAlignment="1">
      <alignment horizontal="center"/>
    </xf>
    <xf numFmtId="37" fontId="3" fillId="0" borderId="0" xfId="0" applyNumberFormat="1" applyFont="1" applyFill="1" applyAlignment="1">
      <alignment horizontal="center"/>
    </xf>
    <xf numFmtId="178" fontId="5" fillId="0" borderId="1" xfId="0" applyNumberFormat="1" applyFont="1" applyBorder="1" applyAlignment="1">
      <alignment horizontal="center"/>
    </xf>
    <xf numFmtId="189" fontId="5" fillId="0" borderId="1" xfId="0" applyNumberFormat="1" applyFont="1" applyBorder="1" applyAlignment="1">
      <alignment horizontal="center"/>
    </xf>
    <xf numFmtId="37" fontId="2" fillId="0" borderId="1" xfId="0" applyFont="1" applyFill="1" applyBorder="1"/>
    <xf numFmtId="37" fontId="3" fillId="0" borderId="1" xfId="0" applyNumberFormat="1" applyFont="1" applyFill="1" applyBorder="1" applyAlignment="1">
      <alignment horizontal="center"/>
    </xf>
    <xf numFmtId="198" fontId="5" fillId="0" borderId="1" xfId="0" applyNumberFormat="1" applyFont="1" applyBorder="1" applyAlignment="1">
      <alignment horizontal="center"/>
    </xf>
    <xf numFmtId="165" fontId="3" fillId="0" borderId="1" xfId="0" applyNumberFormat="1" applyFont="1" applyBorder="1"/>
    <xf numFmtId="192" fontId="5" fillId="0" borderId="1" xfId="0" applyNumberFormat="1" applyFont="1" applyBorder="1" applyAlignment="1">
      <alignment horizontal="center"/>
    </xf>
    <xf numFmtId="168" fontId="3" fillId="0" borderId="1" xfId="0" applyNumberFormat="1" applyFont="1" applyBorder="1"/>
    <xf numFmtId="37" fontId="3" fillId="0" borderId="1" xfId="0" applyFont="1" applyBorder="1" applyAlignment="1">
      <alignment horizontal="center"/>
    </xf>
    <xf numFmtId="10" fontId="6" fillId="0" borderId="0" xfId="3" applyNumberFormat="1" applyFont="1"/>
    <xf numFmtId="37" fontId="3" fillId="0" borderId="0" xfId="0" applyNumberFormat="1" applyFont="1" applyAlignment="1">
      <alignment horizontal="center"/>
    </xf>
    <xf numFmtId="37" fontId="0" fillId="4" borderId="0" xfId="0" applyFill="1"/>
    <xf numFmtId="180" fontId="3" fillId="0" borderId="1" xfId="0" applyNumberFormat="1" applyFont="1" applyBorder="1" applyAlignment="1">
      <alignment horizontal="center"/>
    </xf>
    <xf numFmtId="8" fontId="3" fillId="0" borderId="0" xfId="2" applyFont="1"/>
    <xf numFmtId="201" fontId="5" fillId="0" borderId="1" xfId="0" applyNumberFormat="1" applyFont="1" applyBorder="1" applyAlignment="1">
      <alignment horizontal="center"/>
    </xf>
    <xf numFmtId="37" fontId="2" fillId="5" borderId="0" xfId="0" applyFont="1" applyFill="1" applyAlignment="1"/>
    <xf numFmtId="0" fontId="2" fillId="5" borderId="0" xfId="1" applyNumberFormat="1" applyFont="1" applyFill="1"/>
    <xf numFmtId="37" fontId="4" fillId="5" borderId="0" xfId="0" applyFont="1" applyFill="1" applyBorder="1" applyAlignment="1">
      <alignment horizontal="center"/>
    </xf>
    <xf numFmtId="37" fontId="3" fillId="5" borderId="0" xfId="0" applyFont="1" applyFill="1"/>
    <xf numFmtId="37" fontId="2" fillId="5" borderId="0" xfId="0" applyFont="1" applyFill="1"/>
    <xf numFmtId="1" fontId="2" fillId="5" borderId="0" xfId="0" applyNumberFormat="1" applyFont="1" applyFill="1" applyBorder="1"/>
    <xf numFmtId="37" fontId="6" fillId="5" borderId="0" xfId="0" applyFont="1" applyFill="1" applyBorder="1" applyAlignment="1">
      <alignment horizontal="center"/>
    </xf>
    <xf numFmtId="1" fontId="2" fillId="5" borderId="1" xfId="0" applyNumberFormat="1" applyFont="1" applyFill="1" applyBorder="1"/>
    <xf numFmtId="2" fontId="6" fillId="5" borderId="0" xfId="0" applyNumberFormat="1" applyFont="1" applyFill="1" applyAlignment="1">
      <alignment horizontal="center"/>
    </xf>
    <xf numFmtId="194" fontId="3" fillId="0" borderId="0" xfId="0" applyNumberFormat="1" applyFont="1" applyAlignment="1">
      <alignment horizontal="center"/>
    </xf>
    <xf numFmtId="37" fontId="3" fillId="0" borderId="0" xfId="0" quotePrefix="1" applyFont="1" applyFill="1"/>
    <xf numFmtId="181" fontId="3" fillId="0" borderId="0" xfId="3" applyNumberFormat="1" applyFont="1"/>
    <xf numFmtId="40" fontId="3" fillId="0" borderId="0" xfId="1" applyFont="1"/>
  </cellXfs>
  <cellStyles count="4">
    <cellStyle name="Comma" xfId="1" builtinId="3"/>
    <cellStyle name="Currency" xfId="2" builtinId="4"/>
    <cellStyle name="Normal" xfId="0" builtinId="0"/>
    <cellStyle name="Percent" xfId="3"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266700</xdr:colOff>
      <xdr:row>1</xdr:row>
      <xdr:rowOff>83820</xdr:rowOff>
    </xdr:from>
    <xdr:to>
      <xdr:col>13</xdr:col>
      <xdr:colOff>0</xdr:colOff>
      <xdr:row>20</xdr:row>
      <xdr:rowOff>129540</xdr:rowOff>
    </xdr:to>
    <xdr:sp macro="" textlink="">
      <xdr:nvSpPr>
        <xdr:cNvPr id="6145" name="AutoShape 1"/>
        <xdr:cNvSpPr>
          <a:spLocks noChangeArrowheads="1"/>
        </xdr:cNvSpPr>
      </xdr:nvSpPr>
      <xdr:spPr bwMode="auto">
        <a:xfrm>
          <a:off x="266700" y="243840"/>
          <a:ext cx="6865620" cy="3086100"/>
        </a:xfrm>
        <a:prstGeom prst="roundRect">
          <a:avLst>
            <a:gd name="adj" fmla="val 16667"/>
          </a:avLst>
        </a:prstGeom>
        <a:gradFill rotWithShape="0">
          <a:gsLst>
            <a:gs pos="0">
              <a:srgbClr val="760000"/>
            </a:gs>
            <a:gs pos="100000">
              <a:srgbClr val="CC0000"/>
            </a:gs>
          </a:gsLst>
          <a:lin ang="2700000" scaled="1"/>
        </a:gradFill>
        <a:ln w="9525">
          <a:solidFill>
            <a:srgbClr xmlns:mc="http://schemas.openxmlformats.org/markup-compatibility/2006" xmlns:a14="http://schemas.microsoft.com/office/drawing/2010/main" val="FFFF00" mc:Ignorable="a14" a14:legacySpreadsheetColorIndex="13"/>
          </a:solidFill>
          <a:round/>
          <a:headEnd/>
          <a:tailEnd/>
        </a:ln>
      </xdr:spPr>
      <xdr:txBody>
        <a:bodyPr vertOverflow="clip" wrap="square" lIns="36576" tIns="32004" rIns="0" bIns="0" anchor="t" upright="1"/>
        <a:lstStyle/>
        <a:p>
          <a:pPr algn="l" rtl="0">
            <a:lnSpc>
              <a:spcPts val="1100"/>
            </a:lnSpc>
            <a:defRPr sz="1000"/>
          </a:pPr>
          <a:r>
            <a:rPr lang="en-US" sz="1100" b="1" i="0" u="none" strike="noStrike" baseline="0">
              <a:solidFill>
                <a:srgbClr val="FFFFFF"/>
              </a:solidFill>
              <a:latin typeface="Tms Rmn"/>
            </a:rPr>
            <a:t>Welcome to the Timberland DCF Model. </a:t>
          </a:r>
          <a:r>
            <a:rPr lang="en-US" sz="900" b="1" i="0" u="none" strike="noStrike" baseline="0">
              <a:solidFill>
                <a:srgbClr val="FFFFFF"/>
              </a:solidFill>
              <a:latin typeface="Tms Rmn"/>
            </a:rPr>
            <a:t> Let's explain a few things first.</a:t>
          </a:r>
        </a:p>
        <a:p>
          <a:pPr algn="l" rtl="0">
            <a:lnSpc>
              <a:spcPts val="900"/>
            </a:lnSpc>
            <a:defRPr sz="1000"/>
          </a:pPr>
          <a:endParaRPr lang="en-US" sz="900" b="1" i="0" u="none" strike="noStrike" baseline="0">
            <a:solidFill>
              <a:srgbClr val="FFFFFF"/>
            </a:solidFill>
            <a:latin typeface="Tms Rmn"/>
          </a:endParaRPr>
        </a:p>
        <a:p>
          <a:pPr algn="l" rtl="0">
            <a:lnSpc>
              <a:spcPts val="900"/>
            </a:lnSpc>
            <a:defRPr sz="1000"/>
          </a:pPr>
          <a:r>
            <a:rPr lang="en-US" sz="900" b="1" i="0" u="none" strike="noStrike" baseline="0">
              <a:solidFill>
                <a:srgbClr val="FFFFFF"/>
              </a:solidFill>
              <a:latin typeface="Tms Rmn"/>
            </a:rPr>
            <a:t>This spreadsheet is set up in three separate worksheets.  The first is the Income Statement.  The second contains the Balance Sheet and a cash reconciliation from the Statement of Cash Flows to the Balance Sheet.  The third worksheet contains the adjustments to EBIT to arrive at Free Cash Flow, the Discounted Cash Flow Analysis, and a Ratio Analysis.  All three sheets are linked together.</a:t>
          </a:r>
        </a:p>
        <a:p>
          <a:pPr algn="l" rtl="0">
            <a:lnSpc>
              <a:spcPts val="900"/>
            </a:lnSpc>
            <a:defRPr sz="1000"/>
          </a:pPr>
          <a:endParaRPr lang="en-US" sz="900" b="1" i="0" u="none" strike="noStrike" baseline="0">
            <a:solidFill>
              <a:srgbClr val="FFFFFF"/>
            </a:solidFill>
            <a:latin typeface="Tms Rmn"/>
          </a:endParaRPr>
        </a:p>
        <a:p>
          <a:pPr algn="l" rtl="0">
            <a:lnSpc>
              <a:spcPts val="900"/>
            </a:lnSpc>
            <a:defRPr sz="1000"/>
          </a:pPr>
          <a:r>
            <a:rPr lang="en-US" sz="900" b="1" i="0" u="none" strike="noStrike" baseline="0">
              <a:solidFill>
                <a:srgbClr val="FFFFFF"/>
              </a:solidFill>
              <a:latin typeface="Tms Rmn"/>
            </a:rPr>
            <a:t>Anything in blue font is an input.  You can enter the values that correspond to your estimates directly into those cells.  The Assumptions column contains some cells that are blue text and numbers.  These cells are actually just numbers but are formatted to include descriptive text.  For example, the cell that says  </a:t>
          </a:r>
          <a:r>
            <a:rPr lang="en-US" sz="900" b="1" i="0" u="none" strike="noStrike" baseline="0">
              <a:solidFill>
                <a:srgbClr val="3333CC"/>
              </a:solidFill>
              <a:latin typeface="Tms Rmn"/>
            </a:rPr>
            <a:t> </a:t>
          </a:r>
          <a:r>
            <a:rPr lang="en-US" sz="900" b="1" i="0" u="none" strike="noStrike" baseline="0">
              <a:solidFill>
                <a:srgbClr val="3366FF"/>
              </a:solidFill>
              <a:latin typeface="Tms Rmn"/>
            </a:rPr>
            <a:t>32% Tax Rate  </a:t>
          </a:r>
          <a:r>
            <a:rPr lang="en-US" sz="900" b="1" i="0" u="none" strike="noStrike" baseline="0">
              <a:solidFill>
                <a:srgbClr val="FFFFFF"/>
              </a:solidFill>
              <a:latin typeface="Tms Rmn"/>
            </a:rPr>
            <a:t> is really only the number   0.32  and you can change this to your estimate.</a:t>
          </a:r>
        </a:p>
        <a:p>
          <a:pPr algn="l" rtl="0">
            <a:defRPr sz="1000"/>
          </a:pPr>
          <a:endParaRPr lang="en-US" sz="900" b="1" i="0" u="none" strike="noStrike" baseline="0">
            <a:solidFill>
              <a:srgbClr val="FFFFFF"/>
            </a:solidFill>
            <a:latin typeface="Tms Rmn"/>
          </a:endParaRPr>
        </a:p>
        <a:p>
          <a:pPr algn="l" rtl="0">
            <a:defRPr sz="1000"/>
          </a:pPr>
          <a:r>
            <a:rPr lang="en-US" sz="900" b="1" i="0" u="none" strike="noStrike" baseline="0">
              <a:solidFill>
                <a:srgbClr val="FFFFFF"/>
              </a:solidFill>
              <a:latin typeface="Tms Rmn"/>
            </a:rPr>
            <a:t>Once you have finished entering your estimate into a blue font input cell, you can change its color to black.  This allows for an effective check to remind you which cells you have changed and which ones you have left to input. </a:t>
          </a:r>
        </a:p>
        <a:p>
          <a:pPr algn="l" rtl="0">
            <a:lnSpc>
              <a:spcPts val="900"/>
            </a:lnSpc>
            <a:defRPr sz="1000"/>
          </a:pPr>
          <a:endParaRPr lang="en-US" sz="900" b="1" i="0" u="none" strike="noStrike" baseline="0">
            <a:solidFill>
              <a:srgbClr val="FFFFFF"/>
            </a:solidFill>
            <a:latin typeface="Tms Rmn"/>
          </a:endParaRPr>
        </a:p>
        <a:p>
          <a:pPr algn="l" rtl="0">
            <a:lnSpc>
              <a:spcPts val="900"/>
            </a:lnSpc>
            <a:defRPr sz="1000"/>
          </a:pPr>
          <a:r>
            <a:rPr lang="en-US" sz="900" b="1" i="0" u="none" strike="noStrike" baseline="0">
              <a:solidFill>
                <a:srgbClr val="FFFFFF"/>
              </a:solidFill>
              <a:latin typeface="Tms Rmn"/>
            </a:rPr>
            <a:t>The text in red font relates to Unreconciled Differences, which is a check-and-balance on your balance sheet to see if you have made an error in your modeling.  These cells should always read zero.</a:t>
          </a:r>
        </a:p>
        <a:p>
          <a:pPr algn="l" rtl="0">
            <a:defRPr sz="1000"/>
          </a:pPr>
          <a:endParaRPr lang="en-US" sz="900" b="1" i="0" u="none" strike="noStrike" baseline="0">
            <a:solidFill>
              <a:srgbClr val="FFFFFF"/>
            </a:solidFill>
            <a:latin typeface="Tms Rmn"/>
          </a:endParaRPr>
        </a:p>
        <a:p>
          <a:pPr algn="l" rtl="0">
            <a:lnSpc>
              <a:spcPts val="900"/>
            </a:lnSpc>
            <a:defRPr sz="1000"/>
          </a:pPr>
          <a:r>
            <a:rPr lang="en-US" sz="900" b="1" i="0" u="none" strike="noStrike" baseline="0">
              <a:solidFill>
                <a:srgbClr val="FFFFFF"/>
              </a:solidFill>
              <a:latin typeface="Tms Rmn"/>
            </a:rPr>
            <a:t>This model is fairly straightforward.  It would be a good idea to spend time browsing through the model and the various formula cells to understand how the numbers are calculated and how the sheets are linked.  There are cell comment cards along the way to help out.    </a:t>
          </a:r>
          <a:endParaRPr lang="en-US" sz="900" b="1" i="0" u="none" strike="noStrike" baseline="0">
            <a:solidFill>
              <a:srgbClr val="000000"/>
            </a:solidFill>
            <a:latin typeface="Tms Rmn"/>
          </a:endParaRPr>
        </a:p>
        <a:p>
          <a:pPr algn="l" rtl="0">
            <a:defRPr sz="1000"/>
          </a:pPr>
          <a:endParaRPr lang="en-US" sz="900" b="0" i="0" u="none" strike="noStrike" baseline="0">
            <a:solidFill>
              <a:srgbClr val="000000"/>
            </a:solidFill>
            <a:latin typeface="Tms Rmn"/>
          </a:endParaRPr>
        </a:p>
        <a:p>
          <a:pPr algn="l" rtl="0">
            <a:lnSpc>
              <a:spcPts val="900"/>
            </a:lnSpc>
            <a:defRPr sz="1000"/>
          </a:pPr>
          <a:endParaRPr lang="en-US" sz="900" b="0" i="0" u="none" strike="noStrike" baseline="0">
            <a:solidFill>
              <a:srgbClr val="000000"/>
            </a:solidFill>
            <a:latin typeface="Tms Rmn"/>
          </a:endParaRPr>
        </a:p>
      </xdr:txBody>
    </xdr:sp>
    <xdr:clientData/>
  </xdr:twoCellAnchor>
  <xdr:oneCellAnchor>
    <xdr:from>
      <xdr:col>9</xdr:col>
      <xdr:colOff>91440</xdr:colOff>
      <xdr:row>19</xdr:row>
      <xdr:rowOff>38100</xdr:rowOff>
    </xdr:from>
    <xdr:ext cx="1900713" cy="141001"/>
    <xdr:sp macro="" textlink="">
      <xdr:nvSpPr>
        <xdr:cNvPr id="6148" name="Text Box 4"/>
        <xdr:cNvSpPr txBox="1">
          <a:spLocks noChangeArrowheads="1"/>
        </xdr:cNvSpPr>
      </xdr:nvSpPr>
      <xdr:spPr bwMode="auto">
        <a:xfrm>
          <a:off x="5029200" y="3078480"/>
          <a:ext cx="1900713" cy="14100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spAutoFit/>
        </a:bodyPr>
        <a:lstStyle/>
        <a:p>
          <a:pPr algn="l" rtl="0">
            <a:defRPr sz="1000"/>
          </a:pPr>
          <a:r>
            <a:rPr lang="en-US" sz="800" b="0" i="0" u="none" strike="noStrike" baseline="0">
              <a:solidFill>
                <a:srgbClr val="000000"/>
              </a:solidFill>
              <a:latin typeface="Tms Rmn"/>
            </a:rPr>
            <a:t>created by:  Scott Jenkins and Cory Satin</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9"/>
  <sheetViews>
    <sheetView workbookViewId="0"/>
  </sheetViews>
  <sheetFormatPr defaultRowHeight="12.6"/>
  <sheetData>
    <row r="1" spans="1:30">
      <c r="A1" s="104"/>
      <c r="B1" s="104"/>
      <c r="C1" s="104"/>
      <c r="D1" s="104"/>
      <c r="E1" s="104"/>
      <c r="F1" s="104"/>
      <c r="G1" s="104"/>
      <c r="H1" s="104"/>
      <c r="I1" s="104"/>
      <c r="J1" s="104"/>
      <c r="K1" s="104"/>
      <c r="L1" s="104"/>
      <c r="M1" s="104"/>
      <c r="N1" s="104"/>
      <c r="O1" s="104"/>
      <c r="P1" s="104"/>
      <c r="Q1" s="104"/>
      <c r="R1" s="104"/>
      <c r="S1" s="104"/>
      <c r="T1" s="104"/>
      <c r="U1" s="104"/>
      <c r="V1" s="104"/>
      <c r="W1" s="104"/>
      <c r="X1" s="104"/>
      <c r="Y1" s="104"/>
      <c r="Z1" s="104"/>
      <c r="AA1" s="104"/>
      <c r="AB1" s="104"/>
      <c r="AC1" s="104"/>
      <c r="AD1" s="104"/>
    </row>
    <row r="2" spans="1:30">
      <c r="A2" s="104"/>
      <c r="B2" s="104"/>
      <c r="C2" s="104"/>
      <c r="D2" s="104"/>
      <c r="E2" s="104"/>
      <c r="F2" s="104"/>
      <c r="G2" s="104"/>
      <c r="H2" s="104"/>
      <c r="I2" s="104"/>
      <c r="J2" s="104"/>
      <c r="K2" s="104"/>
      <c r="L2" s="104"/>
      <c r="M2" s="104"/>
      <c r="N2" s="104"/>
      <c r="O2" s="104"/>
      <c r="P2" s="104"/>
      <c r="Q2" s="104"/>
      <c r="R2" s="104"/>
      <c r="S2" s="104"/>
      <c r="T2" s="104"/>
      <c r="U2" s="104"/>
      <c r="V2" s="104"/>
      <c r="W2" s="104"/>
      <c r="X2" s="104"/>
      <c r="Y2" s="104"/>
      <c r="Z2" s="104"/>
      <c r="AA2" s="104"/>
      <c r="AB2" s="104"/>
      <c r="AC2" s="104"/>
      <c r="AD2" s="104"/>
    </row>
    <row r="3" spans="1:30">
      <c r="A3" s="104"/>
      <c r="B3" s="104"/>
      <c r="C3" s="104"/>
      <c r="D3" s="104"/>
      <c r="E3" s="104"/>
      <c r="F3" s="104"/>
      <c r="G3" s="104"/>
      <c r="H3" s="104"/>
      <c r="I3" s="104"/>
      <c r="J3" s="104"/>
      <c r="K3" s="104"/>
      <c r="L3" s="104"/>
      <c r="M3" s="104"/>
      <c r="N3" s="104"/>
      <c r="O3" s="104"/>
      <c r="P3" s="104"/>
      <c r="Q3" s="104"/>
      <c r="R3" s="104"/>
      <c r="S3" s="104"/>
      <c r="T3" s="104"/>
      <c r="U3" s="104"/>
      <c r="V3" s="104"/>
      <c r="W3" s="104"/>
      <c r="X3" s="104"/>
      <c r="Y3" s="104"/>
      <c r="Z3" s="104"/>
      <c r="AA3" s="104"/>
      <c r="AB3" s="104"/>
      <c r="AC3" s="104"/>
      <c r="AD3" s="104"/>
    </row>
    <row r="4" spans="1:30">
      <c r="A4" s="104"/>
      <c r="B4" s="104"/>
      <c r="C4" s="104"/>
      <c r="D4" s="104"/>
      <c r="E4" s="104"/>
      <c r="F4" s="104"/>
      <c r="G4" s="104"/>
      <c r="H4" s="104"/>
      <c r="I4" s="104"/>
      <c r="J4" s="104"/>
      <c r="K4" s="104"/>
      <c r="L4" s="104"/>
      <c r="M4" s="104"/>
      <c r="N4" s="104"/>
      <c r="O4" s="104"/>
      <c r="P4" s="104"/>
      <c r="Q4" s="104"/>
      <c r="R4" s="104"/>
      <c r="S4" s="104"/>
      <c r="T4" s="104"/>
      <c r="U4" s="104"/>
      <c r="V4" s="104"/>
      <c r="W4" s="104"/>
      <c r="X4" s="104"/>
      <c r="Y4" s="104"/>
      <c r="Z4" s="104"/>
      <c r="AA4" s="104"/>
      <c r="AB4" s="104"/>
      <c r="AC4" s="104"/>
      <c r="AD4" s="104"/>
    </row>
    <row r="5" spans="1:30">
      <c r="A5" s="104"/>
      <c r="B5" s="104"/>
      <c r="C5" s="104"/>
      <c r="D5" s="104"/>
      <c r="E5" s="104"/>
      <c r="F5" s="104"/>
      <c r="G5" s="104"/>
      <c r="H5" s="104"/>
      <c r="I5" s="104"/>
      <c r="J5" s="104"/>
      <c r="K5" s="104"/>
      <c r="L5" s="104"/>
      <c r="M5" s="104"/>
      <c r="N5" s="104"/>
      <c r="O5" s="104"/>
      <c r="P5" s="104"/>
      <c r="Q5" s="104"/>
      <c r="R5" s="104"/>
      <c r="S5" s="104"/>
      <c r="T5" s="104"/>
      <c r="U5" s="104"/>
      <c r="V5" s="104"/>
      <c r="W5" s="104"/>
      <c r="X5" s="104"/>
      <c r="Y5" s="104"/>
      <c r="Z5" s="104"/>
      <c r="AA5" s="104"/>
      <c r="AB5" s="104"/>
      <c r="AC5" s="104"/>
      <c r="AD5" s="104"/>
    </row>
    <row r="6" spans="1:30">
      <c r="A6" s="104"/>
      <c r="B6" s="104"/>
      <c r="C6" s="104"/>
      <c r="D6" s="104"/>
      <c r="E6" s="104"/>
      <c r="F6" s="104"/>
      <c r="G6" s="104"/>
      <c r="H6" s="104"/>
      <c r="I6" s="104"/>
      <c r="J6" s="104"/>
      <c r="K6" s="104"/>
      <c r="L6" s="104"/>
      <c r="M6" s="104"/>
      <c r="N6" s="104"/>
      <c r="O6" s="104"/>
      <c r="P6" s="104"/>
      <c r="Q6" s="104"/>
      <c r="R6" s="104"/>
      <c r="S6" s="104"/>
      <c r="T6" s="104"/>
      <c r="U6" s="104"/>
      <c r="V6" s="104"/>
      <c r="W6" s="104"/>
      <c r="X6" s="104"/>
      <c r="Y6" s="104"/>
      <c r="Z6" s="104"/>
      <c r="AA6" s="104"/>
      <c r="AB6" s="104"/>
      <c r="AC6" s="104"/>
      <c r="AD6" s="104"/>
    </row>
    <row r="7" spans="1:30">
      <c r="A7" s="104"/>
      <c r="B7" s="104"/>
      <c r="C7" s="104"/>
      <c r="D7" s="104"/>
      <c r="E7" s="104"/>
      <c r="F7" s="104"/>
      <c r="G7" s="104"/>
      <c r="H7" s="104"/>
      <c r="I7" s="104"/>
      <c r="J7" s="104"/>
      <c r="K7" s="104"/>
      <c r="L7" s="104"/>
      <c r="M7" s="104"/>
      <c r="N7" s="104"/>
      <c r="O7" s="104"/>
      <c r="P7" s="104"/>
      <c r="Q7" s="104"/>
      <c r="R7" s="104"/>
      <c r="S7" s="104"/>
      <c r="T7" s="104"/>
      <c r="U7" s="104"/>
      <c r="V7" s="104"/>
      <c r="W7" s="104"/>
      <c r="X7" s="104"/>
      <c r="Y7" s="104"/>
      <c r="Z7" s="104"/>
      <c r="AA7" s="104"/>
      <c r="AB7" s="104"/>
      <c r="AC7" s="104"/>
      <c r="AD7" s="104"/>
    </row>
    <row r="8" spans="1:30">
      <c r="A8" s="104"/>
      <c r="B8" s="104"/>
      <c r="C8" s="104"/>
      <c r="D8" s="104"/>
      <c r="E8" s="104"/>
      <c r="F8" s="104"/>
      <c r="G8" s="104"/>
      <c r="H8" s="104"/>
      <c r="I8" s="104"/>
      <c r="J8" s="104"/>
      <c r="K8" s="104"/>
      <c r="L8" s="104"/>
      <c r="M8" s="104"/>
      <c r="N8" s="104"/>
      <c r="O8" s="104"/>
      <c r="P8" s="104"/>
      <c r="Q8" s="104"/>
      <c r="R8" s="104"/>
      <c r="S8" s="104"/>
      <c r="T8" s="104"/>
      <c r="U8" s="104"/>
      <c r="V8" s="104"/>
      <c r="W8" s="104"/>
      <c r="X8" s="104"/>
      <c r="Y8" s="104"/>
      <c r="Z8" s="104"/>
      <c r="AA8" s="104"/>
      <c r="AB8" s="104"/>
      <c r="AC8" s="104"/>
      <c r="AD8" s="104"/>
    </row>
    <row r="9" spans="1:30">
      <c r="A9" s="104"/>
      <c r="B9" s="104"/>
      <c r="C9" s="104"/>
      <c r="D9" s="104"/>
      <c r="E9" s="104"/>
      <c r="F9" s="104"/>
      <c r="G9" s="104"/>
      <c r="H9" s="104"/>
      <c r="I9" s="104"/>
      <c r="J9" s="104"/>
      <c r="K9" s="104"/>
      <c r="L9" s="104"/>
      <c r="M9" s="104"/>
      <c r="N9" s="104"/>
      <c r="O9" s="104"/>
      <c r="P9" s="104"/>
      <c r="Q9" s="104"/>
      <c r="R9" s="104"/>
      <c r="S9" s="104"/>
      <c r="T9" s="104"/>
      <c r="U9" s="104"/>
      <c r="V9" s="104"/>
      <c r="W9" s="104"/>
      <c r="X9" s="104"/>
      <c r="Y9" s="104"/>
      <c r="Z9" s="104"/>
      <c r="AA9" s="104"/>
      <c r="AB9" s="104"/>
      <c r="AC9" s="104"/>
      <c r="AD9" s="104"/>
    </row>
    <row r="10" spans="1:30">
      <c r="A10" s="104"/>
      <c r="B10" s="104"/>
      <c r="C10" s="104"/>
      <c r="D10" s="104"/>
      <c r="E10" s="104"/>
      <c r="F10" s="104"/>
      <c r="G10" s="104"/>
      <c r="H10" s="104"/>
      <c r="I10" s="104"/>
      <c r="J10" s="104"/>
      <c r="K10" s="104"/>
      <c r="L10" s="104"/>
      <c r="M10" s="104"/>
      <c r="N10" s="104"/>
      <c r="O10" s="104"/>
      <c r="P10" s="104"/>
      <c r="Q10" s="104"/>
      <c r="R10" s="104"/>
      <c r="S10" s="104"/>
      <c r="T10" s="104"/>
      <c r="U10" s="104"/>
      <c r="V10" s="104"/>
      <c r="W10" s="104"/>
      <c r="X10" s="104"/>
      <c r="Y10" s="104"/>
      <c r="Z10" s="104"/>
      <c r="AA10" s="104"/>
      <c r="AB10" s="104"/>
      <c r="AC10" s="104"/>
      <c r="AD10" s="104"/>
    </row>
    <row r="11" spans="1:30">
      <c r="A11" s="104"/>
      <c r="B11" s="104"/>
      <c r="C11" s="104"/>
      <c r="D11" s="104"/>
      <c r="E11" s="104"/>
      <c r="F11" s="104"/>
      <c r="G11" s="104"/>
      <c r="H11" s="104"/>
      <c r="I11" s="104"/>
      <c r="J11" s="104"/>
      <c r="K11" s="104"/>
      <c r="L11" s="104"/>
      <c r="M11" s="104"/>
      <c r="N11" s="104"/>
      <c r="O11" s="104"/>
      <c r="P11" s="104"/>
      <c r="Q11" s="104"/>
      <c r="R11" s="104"/>
      <c r="S11" s="104"/>
      <c r="T11" s="104"/>
      <c r="U11" s="104"/>
      <c r="V11" s="104"/>
      <c r="W11" s="104"/>
      <c r="X11" s="104"/>
      <c r="Y11" s="104"/>
      <c r="Z11" s="104"/>
      <c r="AA11" s="104"/>
      <c r="AB11" s="104"/>
      <c r="AC11" s="104"/>
      <c r="AD11" s="104"/>
    </row>
    <row r="12" spans="1:30">
      <c r="A12" s="104"/>
      <c r="B12" s="104"/>
      <c r="C12" s="104"/>
      <c r="D12" s="104"/>
      <c r="E12" s="104"/>
      <c r="F12" s="104"/>
      <c r="G12" s="104"/>
      <c r="H12" s="104"/>
      <c r="I12" s="104"/>
      <c r="J12" s="104"/>
      <c r="K12" s="104"/>
      <c r="L12" s="104"/>
      <c r="M12" s="104"/>
      <c r="N12" s="104"/>
      <c r="O12" s="104"/>
      <c r="P12" s="104"/>
      <c r="Q12" s="104"/>
      <c r="R12" s="104"/>
      <c r="S12" s="104"/>
      <c r="T12" s="104"/>
      <c r="U12" s="104"/>
      <c r="V12" s="104"/>
      <c r="W12" s="104"/>
      <c r="X12" s="104"/>
      <c r="Y12" s="104"/>
      <c r="Z12" s="104"/>
      <c r="AA12" s="104"/>
      <c r="AB12" s="104"/>
      <c r="AC12" s="104"/>
      <c r="AD12" s="104"/>
    </row>
    <row r="13" spans="1:30">
      <c r="A13" s="104"/>
      <c r="B13" s="104"/>
      <c r="C13" s="104"/>
      <c r="D13" s="104"/>
      <c r="E13" s="104"/>
      <c r="F13" s="104"/>
      <c r="G13" s="104"/>
      <c r="H13" s="104"/>
      <c r="I13" s="104"/>
      <c r="J13" s="104"/>
      <c r="K13" s="104"/>
      <c r="L13" s="104"/>
      <c r="M13" s="104"/>
      <c r="N13" s="104"/>
      <c r="O13" s="104"/>
      <c r="P13" s="104"/>
      <c r="Q13" s="104"/>
      <c r="R13" s="104"/>
      <c r="S13" s="104"/>
      <c r="T13" s="104"/>
      <c r="U13" s="104"/>
      <c r="V13" s="104"/>
      <c r="W13" s="104"/>
      <c r="X13" s="104"/>
      <c r="Y13" s="104"/>
      <c r="Z13" s="104"/>
      <c r="AA13" s="104"/>
      <c r="AB13" s="104"/>
      <c r="AC13" s="104"/>
      <c r="AD13" s="104"/>
    </row>
    <row r="14" spans="1:30">
      <c r="A14" s="104"/>
      <c r="B14" s="104"/>
      <c r="C14" s="104"/>
      <c r="D14" s="104"/>
      <c r="E14" s="104"/>
      <c r="F14" s="104"/>
      <c r="G14" s="104"/>
      <c r="H14" s="104"/>
      <c r="I14" s="104"/>
      <c r="J14" s="104"/>
      <c r="K14" s="104"/>
      <c r="L14" s="104"/>
      <c r="M14" s="104"/>
      <c r="N14" s="104"/>
      <c r="O14" s="104"/>
      <c r="P14" s="104"/>
      <c r="Q14" s="104"/>
      <c r="R14" s="104"/>
      <c r="S14" s="104"/>
      <c r="T14" s="104"/>
      <c r="U14" s="104"/>
      <c r="V14" s="104"/>
      <c r="W14" s="104"/>
      <c r="X14" s="104"/>
      <c r="Y14" s="104"/>
      <c r="Z14" s="104"/>
      <c r="AA14" s="104"/>
      <c r="AB14" s="104"/>
      <c r="AC14" s="104"/>
      <c r="AD14" s="104"/>
    </row>
    <row r="15" spans="1:30">
      <c r="A15" s="104"/>
      <c r="B15" s="104"/>
      <c r="C15" s="104"/>
      <c r="D15" s="104"/>
      <c r="E15" s="104"/>
      <c r="F15" s="104"/>
      <c r="G15" s="104"/>
      <c r="H15" s="104"/>
      <c r="I15" s="104"/>
      <c r="J15" s="104"/>
      <c r="K15" s="104"/>
      <c r="L15" s="104"/>
      <c r="M15" s="104"/>
      <c r="N15" s="104"/>
      <c r="O15" s="104"/>
      <c r="P15" s="104"/>
      <c r="Q15" s="104"/>
      <c r="R15" s="104"/>
      <c r="S15" s="104"/>
      <c r="T15" s="104"/>
      <c r="U15" s="104"/>
      <c r="V15" s="104"/>
      <c r="W15" s="104"/>
      <c r="X15" s="104"/>
      <c r="Y15" s="104"/>
      <c r="Z15" s="104"/>
      <c r="AA15" s="104"/>
      <c r="AB15" s="104"/>
      <c r="AC15" s="104"/>
      <c r="AD15" s="104"/>
    </row>
    <row r="16" spans="1:30">
      <c r="A16" s="104"/>
      <c r="B16" s="104"/>
      <c r="C16" s="104"/>
      <c r="D16" s="104"/>
      <c r="E16" s="104"/>
      <c r="F16" s="104"/>
      <c r="G16" s="104"/>
      <c r="H16" s="104"/>
      <c r="I16" s="104"/>
      <c r="J16" s="104"/>
      <c r="K16" s="104"/>
      <c r="L16" s="104"/>
      <c r="M16" s="104"/>
      <c r="N16" s="104"/>
      <c r="O16" s="104"/>
      <c r="P16" s="104"/>
      <c r="Q16" s="104"/>
      <c r="R16" s="104"/>
      <c r="S16" s="104"/>
      <c r="T16" s="104"/>
      <c r="U16" s="104"/>
      <c r="V16" s="104"/>
      <c r="W16" s="104"/>
      <c r="X16" s="104"/>
      <c r="Y16" s="104"/>
      <c r="Z16" s="104"/>
      <c r="AA16" s="104"/>
      <c r="AB16" s="104"/>
      <c r="AC16" s="104"/>
      <c r="AD16" s="104"/>
    </row>
    <row r="17" spans="1:30">
      <c r="A17" s="104"/>
      <c r="B17" s="104"/>
      <c r="C17" s="104"/>
      <c r="D17" s="104"/>
      <c r="E17" s="104"/>
      <c r="F17" s="104"/>
      <c r="G17" s="104"/>
      <c r="H17" s="104"/>
      <c r="I17" s="104"/>
      <c r="J17" s="104"/>
      <c r="K17" s="104"/>
      <c r="L17" s="104"/>
      <c r="M17" s="104"/>
      <c r="N17" s="104"/>
      <c r="O17" s="104"/>
      <c r="P17" s="104"/>
      <c r="Q17" s="104"/>
      <c r="R17" s="104"/>
      <c r="S17" s="104"/>
      <c r="T17" s="104"/>
      <c r="U17" s="104"/>
      <c r="V17" s="104"/>
      <c r="W17" s="104"/>
      <c r="X17" s="104"/>
      <c r="Y17" s="104"/>
      <c r="Z17" s="104"/>
      <c r="AA17" s="104"/>
      <c r="AB17" s="104"/>
      <c r="AC17" s="104"/>
      <c r="AD17" s="104"/>
    </row>
    <row r="18" spans="1:30">
      <c r="A18" s="104"/>
      <c r="B18" s="104"/>
      <c r="C18" s="104"/>
      <c r="D18" s="104"/>
      <c r="E18" s="104"/>
      <c r="F18" s="104"/>
      <c r="G18" s="104"/>
      <c r="H18" s="104"/>
      <c r="I18" s="104"/>
      <c r="J18" s="104"/>
      <c r="K18" s="104"/>
      <c r="L18" s="104"/>
      <c r="M18" s="104"/>
      <c r="N18" s="104"/>
      <c r="O18" s="104"/>
      <c r="P18" s="104"/>
      <c r="Q18" s="104"/>
      <c r="R18" s="104"/>
      <c r="S18" s="104"/>
      <c r="T18" s="104"/>
      <c r="U18" s="104"/>
      <c r="V18" s="104"/>
      <c r="W18" s="104"/>
      <c r="X18" s="104"/>
      <c r="Y18" s="104"/>
      <c r="Z18" s="104"/>
      <c r="AA18" s="104"/>
      <c r="AB18" s="104"/>
      <c r="AC18" s="104"/>
      <c r="AD18" s="104"/>
    </row>
    <row r="19" spans="1:30">
      <c r="A19" s="104"/>
      <c r="B19" s="104"/>
      <c r="C19" s="104"/>
      <c r="D19" s="104"/>
      <c r="E19" s="104"/>
      <c r="F19" s="104"/>
      <c r="G19" s="104"/>
      <c r="H19" s="104"/>
      <c r="I19" s="104"/>
      <c r="J19" s="104"/>
      <c r="K19" s="104"/>
      <c r="L19" s="104"/>
      <c r="M19" s="104"/>
      <c r="N19" s="104"/>
      <c r="O19" s="104"/>
      <c r="P19" s="104"/>
      <c r="Q19" s="104"/>
      <c r="R19" s="104"/>
      <c r="S19" s="104"/>
      <c r="T19" s="104"/>
      <c r="U19" s="104"/>
      <c r="V19" s="104"/>
      <c r="W19" s="104"/>
      <c r="X19" s="104"/>
      <c r="Y19" s="104"/>
      <c r="Z19" s="104"/>
      <c r="AA19" s="104"/>
      <c r="AB19" s="104"/>
      <c r="AC19" s="104"/>
      <c r="AD19" s="104"/>
    </row>
    <row r="20" spans="1:30">
      <c r="A20" s="104"/>
      <c r="B20" s="104"/>
      <c r="C20" s="104"/>
      <c r="D20" s="104"/>
      <c r="E20" s="104"/>
      <c r="F20" s="104"/>
      <c r="G20" s="104"/>
      <c r="H20" s="104"/>
      <c r="I20" s="104"/>
      <c r="J20" s="104"/>
      <c r="K20" s="104"/>
      <c r="L20" s="104"/>
      <c r="M20" s="104"/>
      <c r="N20" s="104"/>
      <c r="O20" s="104"/>
      <c r="P20" s="104"/>
      <c r="Q20" s="104"/>
      <c r="R20" s="104"/>
      <c r="S20" s="104"/>
      <c r="T20" s="104"/>
      <c r="U20" s="104"/>
      <c r="V20" s="104"/>
      <c r="W20" s="104"/>
      <c r="X20" s="104"/>
      <c r="Y20" s="104"/>
      <c r="Z20" s="104"/>
      <c r="AA20" s="104"/>
      <c r="AB20" s="104"/>
      <c r="AC20" s="104"/>
      <c r="AD20" s="104"/>
    </row>
    <row r="21" spans="1:30">
      <c r="A21" s="104"/>
      <c r="B21" s="104"/>
      <c r="C21" s="104"/>
      <c r="D21" s="104"/>
      <c r="E21" s="104"/>
      <c r="F21" s="104"/>
      <c r="G21" s="104"/>
      <c r="H21" s="104"/>
      <c r="I21" s="104"/>
      <c r="J21" s="104"/>
      <c r="K21" s="104"/>
      <c r="L21" s="104"/>
      <c r="M21" s="104"/>
      <c r="N21" s="104"/>
      <c r="O21" s="104"/>
      <c r="P21" s="104"/>
      <c r="Q21" s="104"/>
      <c r="R21" s="104"/>
      <c r="S21" s="104"/>
      <c r="T21" s="104"/>
      <c r="U21" s="104"/>
      <c r="V21" s="104"/>
      <c r="W21" s="104"/>
      <c r="X21" s="104"/>
      <c r="Y21" s="104"/>
      <c r="Z21" s="104"/>
      <c r="AA21" s="104"/>
      <c r="AB21" s="104"/>
      <c r="AC21" s="104"/>
      <c r="AD21" s="104"/>
    </row>
    <row r="22" spans="1:30">
      <c r="A22" s="104"/>
      <c r="B22" s="104"/>
      <c r="C22" s="104"/>
      <c r="D22" s="104"/>
      <c r="E22" s="104"/>
      <c r="F22" s="104"/>
      <c r="G22" s="104"/>
      <c r="H22" s="104"/>
      <c r="I22" s="104"/>
      <c r="J22" s="104"/>
      <c r="K22" s="104"/>
      <c r="L22" s="104"/>
      <c r="M22" s="104"/>
      <c r="N22" s="104"/>
      <c r="O22" s="104"/>
      <c r="P22" s="104"/>
      <c r="Q22" s="104"/>
      <c r="R22" s="104"/>
      <c r="S22" s="104"/>
      <c r="T22" s="104"/>
      <c r="U22" s="104"/>
      <c r="V22" s="104"/>
      <c r="W22" s="104"/>
      <c r="X22" s="104"/>
      <c r="Y22" s="104"/>
      <c r="Z22" s="104"/>
      <c r="AA22" s="104"/>
      <c r="AB22" s="104"/>
      <c r="AC22" s="104"/>
      <c r="AD22" s="104"/>
    </row>
    <row r="23" spans="1:30">
      <c r="A23" s="104"/>
      <c r="B23" s="104"/>
      <c r="C23" s="104"/>
      <c r="D23" s="104"/>
      <c r="E23" s="104"/>
      <c r="F23" s="104"/>
      <c r="G23" s="104"/>
      <c r="H23" s="104"/>
      <c r="I23" s="104"/>
      <c r="J23" s="104"/>
      <c r="K23" s="104"/>
      <c r="L23" s="104"/>
      <c r="M23" s="104"/>
      <c r="N23" s="104"/>
      <c r="O23" s="104"/>
      <c r="P23" s="104"/>
      <c r="Q23" s="104"/>
      <c r="R23" s="104"/>
      <c r="S23" s="104"/>
      <c r="T23" s="104"/>
      <c r="U23" s="104"/>
      <c r="V23" s="104"/>
      <c r="W23" s="104"/>
      <c r="X23" s="104"/>
      <c r="Y23" s="104"/>
      <c r="Z23" s="104"/>
      <c r="AA23" s="104"/>
      <c r="AB23" s="104"/>
      <c r="AC23" s="104"/>
      <c r="AD23" s="104"/>
    </row>
    <row r="24" spans="1:30">
      <c r="A24" s="104"/>
      <c r="B24" s="104"/>
      <c r="C24" s="104"/>
      <c r="D24" s="104"/>
      <c r="E24" s="104"/>
      <c r="F24" s="104"/>
      <c r="G24" s="104"/>
      <c r="H24" s="104"/>
      <c r="I24" s="104"/>
      <c r="J24" s="104"/>
      <c r="K24" s="104"/>
      <c r="L24" s="104"/>
      <c r="M24" s="104"/>
      <c r="N24" s="104"/>
      <c r="O24" s="104"/>
      <c r="P24" s="104"/>
      <c r="Q24" s="104"/>
      <c r="R24" s="104"/>
      <c r="S24" s="104"/>
      <c r="T24" s="104"/>
      <c r="U24" s="104"/>
      <c r="V24" s="104"/>
      <c r="W24" s="104"/>
      <c r="X24" s="104"/>
      <c r="Y24" s="104"/>
      <c r="Z24" s="104"/>
      <c r="AA24" s="104"/>
      <c r="AB24" s="104"/>
      <c r="AC24" s="104"/>
      <c r="AD24" s="104"/>
    </row>
    <row r="25" spans="1:30">
      <c r="A25" s="104"/>
      <c r="B25" s="104"/>
      <c r="C25" s="104"/>
      <c r="D25" s="104"/>
      <c r="E25" s="104"/>
      <c r="F25" s="104"/>
      <c r="G25" s="104"/>
      <c r="H25" s="104"/>
      <c r="I25" s="104"/>
      <c r="J25" s="104"/>
      <c r="K25" s="104"/>
      <c r="L25" s="104"/>
      <c r="M25" s="104"/>
      <c r="N25" s="104"/>
      <c r="O25" s="104"/>
      <c r="P25" s="104"/>
      <c r="Q25" s="104"/>
      <c r="R25" s="104"/>
      <c r="S25" s="104"/>
      <c r="T25" s="104"/>
      <c r="U25" s="104"/>
      <c r="V25" s="104"/>
      <c r="W25" s="104"/>
      <c r="X25" s="104"/>
      <c r="Y25" s="104"/>
      <c r="Z25" s="104"/>
      <c r="AA25" s="104"/>
      <c r="AB25" s="104"/>
      <c r="AC25" s="104"/>
      <c r="AD25" s="104"/>
    </row>
    <row r="26" spans="1:30">
      <c r="A26" s="104"/>
      <c r="B26" s="104"/>
      <c r="C26" s="104"/>
      <c r="D26" s="104"/>
      <c r="E26" s="104"/>
      <c r="F26" s="104"/>
      <c r="G26" s="104"/>
      <c r="H26" s="104"/>
      <c r="I26" s="104"/>
      <c r="J26" s="104"/>
      <c r="K26" s="104"/>
      <c r="L26" s="104"/>
      <c r="M26" s="104"/>
      <c r="N26" s="104"/>
      <c r="O26" s="104"/>
      <c r="P26" s="104"/>
      <c r="Q26" s="104"/>
      <c r="R26" s="104"/>
      <c r="S26" s="104"/>
      <c r="T26" s="104"/>
      <c r="U26" s="104"/>
      <c r="V26" s="104"/>
      <c r="W26" s="104"/>
      <c r="X26" s="104"/>
      <c r="Y26" s="104"/>
      <c r="Z26" s="104"/>
      <c r="AA26" s="104"/>
      <c r="AB26" s="104"/>
      <c r="AC26" s="104"/>
      <c r="AD26" s="104"/>
    </row>
    <row r="27" spans="1:30">
      <c r="A27" s="104"/>
      <c r="B27" s="104"/>
      <c r="C27" s="104"/>
      <c r="D27" s="104"/>
      <c r="E27" s="104"/>
      <c r="F27" s="104"/>
      <c r="G27" s="104"/>
      <c r="H27" s="104"/>
      <c r="I27" s="104"/>
      <c r="J27" s="104"/>
      <c r="K27" s="104"/>
      <c r="L27" s="104"/>
      <c r="M27" s="104"/>
      <c r="N27" s="104"/>
      <c r="O27" s="104"/>
      <c r="P27" s="104"/>
      <c r="Q27" s="104"/>
      <c r="R27" s="104"/>
      <c r="S27" s="104"/>
      <c r="T27" s="104"/>
      <c r="U27" s="104"/>
      <c r="V27" s="104"/>
      <c r="W27" s="104"/>
      <c r="X27" s="104"/>
      <c r="Y27" s="104"/>
      <c r="Z27" s="104"/>
      <c r="AA27" s="104"/>
      <c r="AB27" s="104"/>
      <c r="AC27" s="104"/>
      <c r="AD27" s="104"/>
    </row>
    <row r="28" spans="1:30">
      <c r="A28" s="104"/>
      <c r="B28" s="104"/>
      <c r="C28" s="104"/>
      <c r="D28" s="104"/>
      <c r="E28" s="104"/>
      <c r="F28" s="104"/>
      <c r="G28" s="104"/>
      <c r="H28" s="104"/>
      <c r="I28" s="104"/>
      <c r="J28" s="104"/>
      <c r="K28" s="104"/>
      <c r="L28" s="104"/>
      <c r="M28" s="104"/>
      <c r="N28" s="104"/>
      <c r="O28" s="104"/>
      <c r="P28" s="104"/>
      <c r="Q28" s="104"/>
      <c r="R28" s="104"/>
      <c r="S28" s="104"/>
      <c r="T28" s="104"/>
      <c r="U28" s="104"/>
      <c r="V28" s="104"/>
      <c r="W28" s="104"/>
      <c r="X28" s="104"/>
      <c r="Y28" s="104"/>
      <c r="Z28" s="104"/>
      <c r="AA28" s="104"/>
      <c r="AB28" s="104"/>
      <c r="AC28" s="104"/>
      <c r="AD28" s="104"/>
    </row>
    <row r="29" spans="1:30">
      <c r="A29" s="104"/>
      <c r="B29" s="104"/>
      <c r="C29" s="104"/>
      <c r="D29" s="104"/>
      <c r="E29" s="104"/>
      <c r="F29" s="104"/>
      <c r="G29" s="104"/>
      <c r="H29" s="104"/>
      <c r="I29" s="104"/>
      <c r="J29" s="104"/>
      <c r="K29" s="104"/>
      <c r="L29" s="104"/>
      <c r="M29" s="104"/>
      <c r="N29" s="104"/>
      <c r="O29" s="104"/>
      <c r="P29" s="104"/>
      <c r="Q29" s="104"/>
      <c r="R29" s="104"/>
      <c r="S29" s="104"/>
      <c r="T29" s="104"/>
      <c r="U29" s="104"/>
      <c r="V29" s="104"/>
      <c r="W29" s="104"/>
      <c r="X29" s="104"/>
      <c r="Y29" s="104"/>
      <c r="Z29" s="104"/>
      <c r="AA29" s="104"/>
      <c r="AB29" s="104"/>
      <c r="AC29" s="104"/>
      <c r="AD29" s="104"/>
    </row>
    <row r="30" spans="1:30">
      <c r="A30" s="104"/>
      <c r="B30" s="104"/>
      <c r="C30" s="104"/>
      <c r="D30" s="104"/>
      <c r="E30" s="104"/>
      <c r="F30" s="104"/>
      <c r="G30" s="104"/>
      <c r="H30" s="104"/>
      <c r="I30" s="104"/>
      <c r="J30" s="104"/>
      <c r="K30" s="104"/>
      <c r="L30" s="104"/>
      <c r="M30" s="104"/>
      <c r="N30" s="104"/>
      <c r="O30" s="104"/>
      <c r="P30" s="104"/>
      <c r="Q30" s="104"/>
      <c r="R30" s="104"/>
      <c r="S30" s="104"/>
      <c r="T30" s="104"/>
      <c r="U30" s="104"/>
      <c r="V30" s="104"/>
      <c r="W30" s="104"/>
      <c r="X30" s="104"/>
      <c r="Y30" s="104"/>
      <c r="Z30" s="104"/>
      <c r="AA30" s="104"/>
      <c r="AB30" s="104"/>
      <c r="AC30" s="104"/>
      <c r="AD30" s="104"/>
    </row>
    <row r="31" spans="1:30">
      <c r="A31" s="104"/>
      <c r="B31" s="104"/>
      <c r="C31" s="104"/>
      <c r="D31" s="104"/>
      <c r="E31" s="104"/>
      <c r="F31" s="104"/>
      <c r="G31" s="104"/>
      <c r="H31" s="104"/>
      <c r="I31" s="104"/>
      <c r="J31" s="104"/>
      <c r="K31" s="104"/>
      <c r="L31" s="104"/>
      <c r="M31" s="104"/>
      <c r="N31" s="104"/>
      <c r="O31" s="104"/>
      <c r="P31" s="104"/>
      <c r="Q31" s="104"/>
      <c r="R31" s="104"/>
      <c r="S31" s="104"/>
      <c r="T31" s="104"/>
      <c r="U31" s="104"/>
      <c r="V31" s="104"/>
      <c r="W31" s="104"/>
      <c r="X31" s="104"/>
      <c r="Y31" s="104"/>
      <c r="Z31" s="104"/>
      <c r="AA31" s="104"/>
      <c r="AB31" s="104"/>
      <c r="AC31" s="104"/>
      <c r="AD31" s="104"/>
    </row>
    <row r="32" spans="1:30">
      <c r="A32" s="104"/>
      <c r="B32" s="104"/>
      <c r="C32" s="104"/>
      <c r="D32" s="104"/>
      <c r="E32" s="104"/>
      <c r="F32" s="104"/>
      <c r="G32" s="104"/>
      <c r="H32" s="104"/>
      <c r="I32" s="104"/>
      <c r="J32" s="104"/>
      <c r="K32" s="104"/>
      <c r="L32" s="104"/>
      <c r="M32" s="104"/>
      <c r="N32" s="104"/>
      <c r="O32" s="104"/>
      <c r="P32" s="104"/>
      <c r="Q32" s="104"/>
      <c r="R32" s="104"/>
      <c r="S32" s="104"/>
      <c r="T32" s="104"/>
      <c r="U32" s="104"/>
      <c r="V32" s="104"/>
      <c r="W32" s="104"/>
      <c r="X32" s="104"/>
      <c r="Y32" s="104"/>
      <c r="Z32" s="104"/>
      <c r="AA32" s="104"/>
      <c r="AB32" s="104"/>
      <c r="AC32" s="104"/>
      <c r="AD32" s="104"/>
    </row>
    <row r="33" spans="1:30">
      <c r="A33" s="104"/>
      <c r="B33" s="104"/>
      <c r="C33" s="104"/>
      <c r="D33" s="104"/>
      <c r="E33" s="104"/>
      <c r="F33" s="104"/>
      <c r="G33" s="104"/>
      <c r="H33" s="104"/>
      <c r="I33" s="104"/>
      <c r="J33" s="104"/>
      <c r="K33" s="104"/>
      <c r="L33" s="104"/>
      <c r="M33" s="104"/>
      <c r="N33" s="104"/>
      <c r="O33" s="104"/>
      <c r="P33" s="104"/>
      <c r="Q33" s="104"/>
      <c r="R33" s="104"/>
      <c r="S33" s="104"/>
      <c r="T33" s="104"/>
      <c r="U33" s="104"/>
      <c r="V33" s="104"/>
      <c r="W33" s="104"/>
      <c r="X33" s="104"/>
      <c r="Y33" s="104"/>
      <c r="Z33" s="104"/>
      <c r="AA33" s="104"/>
      <c r="AB33" s="104"/>
      <c r="AC33" s="104"/>
      <c r="AD33" s="104"/>
    </row>
    <row r="34" spans="1:30">
      <c r="A34" s="104"/>
      <c r="B34" s="104"/>
      <c r="C34" s="104"/>
      <c r="D34" s="104"/>
      <c r="E34" s="104"/>
      <c r="F34" s="104"/>
      <c r="G34" s="104"/>
      <c r="H34" s="104"/>
      <c r="I34" s="104"/>
      <c r="J34" s="104"/>
      <c r="K34" s="104"/>
      <c r="L34" s="104"/>
      <c r="M34" s="104"/>
      <c r="N34" s="104"/>
      <c r="O34" s="104"/>
      <c r="P34" s="104"/>
      <c r="Q34" s="104"/>
      <c r="R34" s="104"/>
      <c r="S34" s="104"/>
      <c r="T34" s="104"/>
      <c r="U34" s="104"/>
      <c r="V34" s="104"/>
      <c r="W34" s="104"/>
      <c r="X34" s="104"/>
      <c r="Y34" s="104"/>
      <c r="Z34" s="104"/>
      <c r="AA34" s="104"/>
      <c r="AB34" s="104"/>
      <c r="AC34" s="104"/>
      <c r="AD34" s="104"/>
    </row>
    <row r="35" spans="1:30">
      <c r="A35" s="104"/>
      <c r="B35" s="104"/>
      <c r="C35" s="104"/>
      <c r="D35" s="104"/>
      <c r="E35" s="104"/>
      <c r="F35" s="104"/>
      <c r="G35" s="104"/>
      <c r="H35" s="104"/>
      <c r="I35" s="104"/>
      <c r="J35" s="104"/>
      <c r="K35" s="104"/>
      <c r="L35" s="104"/>
      <c r="M35" s="104"/>
      <c r="N35" s="104"/>
      <c r="O35" s="104"/>
      <c r="P35" s="104"/>
      <c r="Q35" s="104"/>
      <c r="R35" s="104"/>
      <c r="S35" s="104"/>
      <c r="T35" s="104"/>
      <c r="U35" s="104"/>
      <c r="V35" s="104"/>
      <c r="W35" s="104"/>
      <c r="X35" s="104"/>
      <c r="Y35" s="104"/>
      <c r="Z35" s="104"/>
      <c r="AA35" s="104"/>
      <c r="AB35" s="104"/>
      <c r="AC35" s="104"/>
      <c r="AD35" s="104"/>
    </row>
    <row r="36" spans="1:30">
      <c r="A36" s="104"/>
      <c r="B36" s="104"/>
      <c r="C36" s="104"/>
      <c r="D36" s="104"/>
      <c r="E36" s="104"/>
      <c r="F36" s="104"/>
      <c r="G36" s="104"/>
      <c r="H36" s="104"/>
      <c r="I36" s="104"/>
      <c r="J36" s="104"/>
      <c r="K36" s="104"/>
      <c r="L36" s="104"/>
      <c r="M36" s="104"/>
      <c r="N36" s="104"/>
      <c r="O36" s="104"/>
      <c r="P36" s="104"/>
      <c r="Q36" s="104"/>
      <c r="R36" s="104"/>
      <c r="S36" s="104"/>
      <c r="T36" s="104"/>
      <c r="U36" s="104"/>
      <c r="V36" s="104"/>
      <c r="W36" s="104"/>
      <c r="X36" s="104"/>
      <c r="Y36" s="104"/>
      <c r="Z36" s="104"/>
      <c r="AA36" s="104"/>
      <c r="AB36" s="104"/>
      <c r="AC36" s="104"/>
      <c r="AD36" s="104"/>
    </row>
    <row r="37" spans="1:30">
      <c r="A37" s="104"/>
      <c r="B37" s="104"/>
      <c r="C37" s="104"/>
      <c r="D37" s="104"/>
      <c r="E37" s="104"/>
      <c r="F37" s="104"/>
      <c r="G37" s="104"/>
      <c r="H37" s="104"/>
      <c r="I37" s="104"/>
      <c r="J37" s="104"/>
      <c r="K37" s="104"/>
      <c r="L37" s="104"/>
      <c r="M37" s="104"/>
      <c r="N37" s="104"/>
      <c r="O37" s="104"/>
      <c r="P37" s="104"/>
      <c r="Q37" s="104"/>
      <c r="R37" s="104"/>
      <c r="S37" s="104"/>
      <c r="T37" s="104"/>
      <c r="U37" s="104"/>
      <c r="V37" s="104"/>
      <c r="W37" s="104"/>
      <c r="X37" s="104"/>
      <c r="Y37" s="104"/>
      <c r="Z37" s="104"/>
      <c r="AA37" s="104"/>
      <c r="AB37" s="104"/>
      <c r="AC37" s="104"/>
      <c r="AD37" s="104"/>
    </row>
    <row r="38" spans="1:30">
      <c r="A38" s="104"/>
      <c r="B38" s="104"/>
      <c r="C38" s="104"/>
      <c r="D38" s="104"/>
      <c r="E38" s="104"/>
      <c r="F38" s="104"/>
      <c r="G38" s="104"/>
      <c r="H38" s="104"/>
      <c r="I38" s="104"/>
      <c r="J38" s="104"/>
      <c r="K38" s="104"/>
      <c r="L38" s="104"/>
      <c r="M38" s="104"/>
      <c r="N38" s="104"/>
      <c r="O38" s="104"/>
      <c r="P38" s="104"/>
      <c r="Q38" s="104"/>
      <c r="R38" s="104"/>
      <c r="S38" s="104"/>
      <c r="T38" s="104"/>
      <c r="U38" s="104"/>
      <c r="V38" s="104"/>
      <c r="W38" s="104"/>
      <c r="X38" s="104"/>
      <c r="Y38" s="104"/>
      <c r="Z38" s="104"/>
      <c r="AA38" s="104"/>
      <c r="AB38" s="104"/>
      <c r="AC38" s="104"/>
      <c r="AD38" s="104"/>
    </row>
    <row r="39" spans="1:30">
      <c r="A39" s="104"/>
      <c r="B39" s="104"/>
      <c r="C39" s="104"/>
      <c r="D39" s="104"/>
      <c r="E39" s="104"/>
      <c r="F39" s="104"/>
      <c r="G39" s="104"/>
      <c r="H39" s="104"/>
      <c r="I39" s="104"/>
      <c r="J39" s="104"/>
      <c r="K39" s="104"/>
      <c r="L39" s="104"/>
      <c r="M39" s="104"/>
      <c r="N39" s="104"/>
      <c r="O39" s="104"/>
      <c r="P39" s="104"/>
      <c r="Q39" s="104"/>
      <c r="R39" s="104"/>
      <c r="S39" s="104"/>
      <c r="T39" s="104"/>
      <c r="U39" s="104"/>
      <c r="V39" s="104"/>
      <c r="W39" s="104"/>
      <c r="X39" s="104"/>
      <c r="Y39" s="104"/>
      <c r="Z39" s="104"/>
      <c r="AA39" s="104"/>
      <c r="AB39" s="104"/>
      <c r="AC39" s="104"/>
      <c r="AD39" s="104"/>
    </row>
    <row r="40" spans="1:30">
      <c r="A40" s="104"/>
      <c r="B40" s="104"/>
      <c r="C40" s="104"/>
      <c r="D40" s="104"/>
      <c r="E40" s="104"/>
      <c r="F40" s="104"/>
      <c r="G40" s="104"/>
      <c r="H40" s="104"/>
      <c r="I40" s="104"/>
      <c r="J40" s="104"/>
      <c r="K40" s="104"/>
      <c r="L40" s="104"/>
      <c r="M40" s="104"/>
      <c r="N40" s="104"/>
      <c r="O40" s="104"/>
      <c r="P40" s="104"/>
      <c r="Q40" s="104"/>
      <c r="R40" s="104"/>
      <c r="S40" s="104"/>
      <c r="T40" s="104"/>
      <c r="U40" s="104"/>
      <c r="V40" s="104"/>
      <c r="W40" s="104"/>
      <c r="X40" s="104"/>
      <c r="Y40" s="104"/>
      <c r="Z40" s="104"/>
      <c r="AA40" s="104"/>
      <c r="AB40" s="104"/>
      <c r="AC40" s="104"/>
      <c r="AD40" s="104"/>
    </row>
    <row r="41" spans="1:30">
      <c r="A41" s="104"/>
      <c r="B41" s="104"/>
      <c r="C41" s="104"/>
      <c r="D41" s="104"/>
      <c r="E41" s="104"/>
      <c r="F41" s="104"/>
      <c r="G41" s="104"/>
      <c r="H41" s="104"/>
      <c r="I41" s="104"/>
      <c r="J41" s="104"/>
      <c r="K41" s="104"/>
      <c r="L41" s="104"/>
      <c r="M41" s="104"/>
      <c r="N41" s="104"/>
      <c r="O41" s="104"/>
      <c r="P41" s="104"/>
      <c r="Q41" s="104"/>
      <c r="R41" s="104"/>
      <c r="S41" s="104"/>
      <c r="T41" s="104"/>
      <c r="U41" s="104"/>
      <c r="V41" s="104"/>
      <c r="W41" s="104"/>
      <c r="X41" s="104"/>
      <c r="Y41" s="104"/>
      <c r="Z41" s="104"/>
      <c r="AA41" s="104"/>
      <c r="AB41" s="104"/>
      <c r="AC41" s="104"/>
      <c r="AD41" s="104"/>
    </row>
    <row r="42" spans="1:30">
      <c r="A42" s="104"/>
      <c r="B42" s="104"/>
      <c r="C42" s="104"/>
      <c r="D42" s="104"/>
      <c r="E42" s="104"/>
      <c r="F42" s="104"/>
      <c r="G42" s="104"/>
      <c r="H42" s="104"/>
      <c r="I42" s="104"/>
      <c r="J42" s="104"/>
      <c r="K42" s="104"/>
      <c r="L42" s="104"/>
      <c r="M42" s="104"/>
      <c r="N42" s="104"/>
      <c r="O42" s="104"/>
      <c r="P42" s="104"/>
      <c r="Q42" s="104"/>
      <c r="R42" s="104"/>
      <c r="S42" s="104"/>
      <c r="T42" s="104"/>
      <c r="U42" s="104"/>
      <c r="V42" s="104"/>
      <c r="W42" s="104"/>
      <c r="X42" s="104"/>
      <c r="Y42" s="104"/>
      <c r="Z42" s="104"/>
      <c r="AA42" s="104"/>
      <c r="AB42" s="104"/>
      <c r="AC42" s="104"/>
      <c r="AD42" s="104"/>
    </row>
    <row r="43" spans="1:30">
      <c r="A43" s="104"/>
      <c r="B43" s="104"/>
      <c r="C43" s="104"/>
      <c r="D43" s="104"/>
      <c r="E43" s="104"/>
      <c r="F43" s="104"/>
      <c r="G43" s="104"/>
      <c r="H43" s="104"/>
      <c r="I43" s="104"/>
      <c r="J43" s="104"/>
      <c r="K43" s="104"/>
      <c r="L43" s="104"/>
      <c r="M43" s="104"/>
      <c r="N43" s="104"/>
      <c r="O43" s="104"/>
      <c r="P43" s="104"/>
      <c r="Q43" s="104"/>
      <c r="R43" s="104"/>
      <c r="S43" s="104"/>
      <c r="T43" s="104"/>
      <c r="U43" s="104"/>
      <c r="V43" s="104"/>
      <c r="W43" s="104"/>
      <c r="X43" s="104"/>
      <c r="Y43" s="104"/>
      <c r="Z43" s="104"/>
      <c r="AA43" s="104"/>
      <c r="AB43" s="104"/>
      <c r="AC43" s="104"/>
      <c r="AD43" s="104"/>
    </row>
    <row r="44" spans="1:30">
      <c r="A44" s="104"/>
      <c r="B44" s="104"/>
      <c r="C44" s="104"/>
      <c r="D44" s="104"/>
      <c r="E44" s="104"/>
      <c r="F44" s="104"/>
      <c r="G44" s="104"/>
      <c r="H44" s="104"/>
      <c r="I44" s="104"/>
      <c r="J44" s="104"/>
      <c r="K44" s="104"/>
      <c r="L44" s="104"/>
      <c r="M44" s="104"/>
      <c r="N44" s="104"/>
      <c r="O44" s="104"/>
      <c r="P44" s="104"/>
      <c r="Q44" s="104"/>
      <c r="R44" s="104"/>
      <c r="S44" s="104"/>
      <c r="T44" s="104"/>
      <c r="U44" s="104"/>
      <c r="V44" s="104"/>
      <c r="W44" s="104"/>
      <c r="X44" s="104"/>
      <c r="Y44" s="104"/>
      <c r="Z44" s="104"/>
      <c r="AA44" s="104"/>
      <c r="AB44" s="104"/>
      <c r="AC44" s="104"/>
      <c r="AD44" s="104"/>
    </row>
    <row r="45" spans="1:30">
      <c r="A45" s="104"/>
      <c r="B45" s="104"/>
      <c r="C45" s="104"/>
      <c r="D45" s="104"/>
      <c r="E45" s="104"/>
      <c r="F45" s="104"/>
      <c r="G45" s="104"/>
      <c r="H45" s="104"/>
      <c r="I45" s="104"/>
      <c r="J45" s="104"/>
      <c r="K45" s="104"/>
      <c r="L45" s="104"/>
      <c r="M45" s="104"/>
      <c r="N45" s="104"/>
      <c r="O45" s="104"/>
      <c r="P45" s="104"/>
      <c r="Q45" s="104"/>
      <c r="R45" s="104"/>
      <c r="S45" s="104"/>
      <c r="T45" s="104"/>
      <c r="U45" s="104"/>
      <c r="V45" s="104"/>
      <c r="W45" s="104"/>
      <c r="X45" s="104"/>
      <c r="Y45" s="104"/>
      <c r="Z45" s="104"/>
      <c r="AA45" s="104"/>
      <c r="AB45" s="104"/>
      <c r="AC45" s="104"/>
      <c r="AD45" s="104"/>
    </row>
    <row r="46" spans="1:30">
      <c r="A46" s="104"/>
      <c r="B46" s="104"/>
      <c r="C46" s="104"/>
      <c r="D46" s="104"/>
      <c r="E46" s="104"/>
      <c r="F46" s="104"/>
      <c r="G46" s="104"/>
      <c r="H46" s="104"/>
      <c r="I46" s="104"/>
      <c r="J46" s="104"/>
      <c r="K46" s="104"/>
      <c r="L46" s="104"/>
      <c r="M46" s="104"/>
      <c r="N46" s="104"/>
      <c r="O46" s="104"/>
      <c r="P46" s="104"/>
      <c r="Q46" s="104"/>
      <c r="R46" s="104"/>
      <c r="S46" s="104"/>
      <c r="T46" s="104"/>
      <c r="U46" s="104"/>
      <c r="V46" s="104"/>
      <c r="W46" s="104"/>
      <c r="X46" s="104"/>
      <c r="Y46" s="104"/>
      <c r="Z46" s="104"/>
      <c r="AA46" s="104"/>
      <c r="AB46" s="104"/>
      <c r="AC46" s="104"/>
      <c r="AD46" s="104"/>
    </row>
    <row r="47" spans="1:30">
      <c r="A47" s="104"/>
      <c r="B47" s="104"/>
      <c r="C47" s="104"/>
      <c r="D47" s="104"/>
      <c r="E47" s="104"/>
      <c r="F47" s="104"/>
      <c r="G47" s="104"/>
      <c r="H47" s="104"/>
      <c r="I47" s="104"/>
      <c r="J47" s="104"/>
      <c r="K47" s="104"/>
      <c r="L47" s="104"/>
      <c r="M47" s="104"/>
      <c r="N47" s="104"/>
      <c r="O47" s="104"/>
      <c r="P47" s="104"/>
      <c r="Q47" s="104"/>
      <c r="R47" s="104"/>
      <c r="S47" s="104"/>
      <c r="T47" s="104"/>
      <c r="U47" s="104"/>
      <c r="V47" s="104"/>
      <c r="W47" s="104"/>
      <c r="X47" s="104"/>
      <c r="Y47" s="104"/>
      <c r="Z47" s="104"/>
      <c r="AA47" s="104"/>
      <c r="AB47" s="104"/>
      <c r="AC47" s="104"/>
      <c r="AD47" s="104"/>
    </row>
    <row r="48" spans="1:30">
      <c r="A48" s="104"/>
      <c r="B48" s="104"/>
      <c r="C48" s="104"/>
      <c r="D48" s="104"/>
      <c r="E48" s="104"/>
      <c r="F48" s="104"/>
      <c r="G48" s="104"/>
      <c r="H48" s="104"/>
      <c r="I48" s="104"/>
      <c r="J48" s="104"/>
      <c r="K48" s="104"/>
      <c r="L48" s="104"/>
      <c r="M48" s="104"/>
      <c r="N48" s="104"/>
      <c r="O48" s="104"/>
      <c r="P48" s="104"/>
      <c r="Q48" s="104"/>
      <c r="R48" s="104"/>
      <c r="S48" s="104"/>
      <c r="T48" s="104"/>
      <c r="U48" s="104"/>
      <c r="V48" s="104"/>
      <c r="W48" s="104"/>
      <c r="X48" s="104"/>
      <c r="Y48" s="104"/>
      <c r="Z48" s="104"/>
      <c r="AA48" s="104"/>
      <c r="AB48" s="104"/>
      <c r="AC48" s="104"/>
      <c r="AD48" s="104"/>
    </row>
    <row r="49" spans="1:30">
      <c r="A49" s="104"/>
      <c r="B49" s="104"/>
      <c r="C49" s="104"/>
      <c r="D49" s="104"/>
      <c r="E49" s="104"/>
      <c r="F49" s="104"/>
      <c r="G49" s="104"/>
      <c r="H49" s="104"/>
      <c r="I49" s="104"/>
      <c r="J49" s="104"/>
      <c r="K49" s="104"/>
      <c r="L49" s="104"/>
      <c r="M49" s="104"/>
      <c r="N49" s="104"/>
      <c r="O49" s="104"/>
      <c r="P49" s="104"/>
      <c r="Q49" s="104"/>
      <c r="R49" s="104"/>
      <c r="S49" s="104"/>
      <c r="T49" s="104"/>
      <c r="U49" s="104"/>
      <c r="V49" s="104"/>
      <c r="W49" s="104"/>
      <c r="X49" s="104"/>
      <c r="Y49" s="104"/>
      <c r="Z49" s="104"/>
      <c r="AA49" s="104"/>
      <c r="AB49" s="104"/>
      <c r="AC49" s="104"/>
      <c r="AD49" s="104"/>
    </row>
    <row r="50" spans="1:30">
      <c r="A50" s="104"/>
      <c r="B50" s="104"/>
      <c r="C50" s="104"/>
      <c r="D50" s="104"/>
      <c r="E50" s="104"/>
      <c r="F50" s="104"/>
      <c r="G50" s="104"/>
      <c r="H50" s="104"/>
      <c r="I50" s="104"/>
      <c r="J50" s="104"/>
      <c r="K50" s="104"/>
      <c r="L50" s="104"/>
      <c r="M50" s="104"/>
      <c r="N50" s="104"/>
      <c r="O50" s="104"/>
      <c r="P50" s="104"/>
      <c r="Q50" s="104"/>
      <c r="R50" s="104"/>
      <c r="S50" s="104"/>
      <c r="T50" s="104"/>
      <c r="U50" s="104"/>
      <c r="V50" s="104"/>
      <c r="W50" s="104"/>
      <c r="X50" s="104"/>
      <c r="Y50" s="104"/>
      <c r="Z50" s="104"/>
      <c r="AA50" s="104"/>
      <c r="AB50" s="104"/>
      <c r="AC50" s="104"/>
      <c r="AD50" s="104"/>
    </row>
    <row r="51" spans="1:30">
      <c r="A51" s="104"/>
      <c r="B51" s="104"/>
      <c r="C51" s="104"/>
      <c r="D51" s="104"/>
      <c r="E51" s="104"/>
      <c r="F51" s="104"/>
      <c r="G51" s="104"/>
      <c r="H51" s="104"/>
      <c r="I51" s="104"/>
      <c r="J51" s="104"/>
      <c r="K51" s="104"/>
      <c r="L51" s="104"/>
      <c r="M51" s="104"/>
      <c r="N51" s="104"/>
      <c r="O51" s="104"/>
      <c r="P51" s="104"/>
      <c r="Q51" s="104"/>
      <c r="R51" s="104"/>
      <c r="S51" s="104"/>
      <c r="T51" s="104"/>
      <c r="U51" s="104"/>
      <c r="V51" s="104"/>
      <c r="W51" s="104"/>
      <c r="X51" s="104"/>
      <c r="Y51" s="104"/>
      <c r="Z51" s="104"/>
      <c r="AA51" s="104"/>
      <c r="AB51" s="104"/>
      <c r="AC51" s="104"/>
      <c r="AD51" s="104"/>
    </row>
    <row r="52" spans="1:30">
      <c r="A52" s="104"/>
      <c r="B52" s="104"/>
      <c r="C52" s="104"/>
      <c r="D52" s="104"/>
      <c r="E52" s="104"/>
      <c r="F52" s="104"/>
      <c r="G52" s="104"/>
      <c r="H52" s="104"/>
      <c r="I52" s="104"/>
      <c r="J52" s="104"/>
      <c r="K52" s="104"/>
      <c r="L52" s="104"/>
      <c r="M52" s="104"/>
      <c r="N52" s="104"/>
      <c r="O52" s="104"/>
      <c r="P52" s="104"/>
      <c r="Q52" s="104"/>
      <c r="R52" s="104"/>
      <c r="S52" s="104"/>
      <c r="T52" s="104"/>
      <c r="U52" s="104"/>
      <c r="V52" s="104"/>
      <c r="W52" s="104"/>
      <c r="X52" s="104"/>
      <c r="Y52" s="104"/>
      <c r="Z52" s="104"/>
      <c r="AA52" s="104"/>
      <c r="AB52" s="104"/>
      <c r="AC52" s="104"/>
      <c r="AD52" s="104"/>
    </row>
    <row r="53" spans="1:30">
      <c r="A53" s="104"/>
      <c r="B53" s="104"/>
      <c r="C53" s="104"/>
      <c r="D53" s="104"/>
      <c r="E53" s="104"/>
      <c r="F53" s="104"/>
      <c r="G53" s="104"/>
      <c r="H53" s="104"/>
      <c r="I53" s="104"/>
      <c r="J53" s="104"/>
      <c r="K53" s="104"/>
      <c r="L53" s="104"/>
      <c r="M53" s="104"/>
      <c r="N53" s="104"/>
      <c r="O53" s="104"/>
      <c r="P53" s="104"/>
      <c r="Q53" s="104"/>
      <c r="R53" s="104"/>
      <c r="S53" s="104"/>
      <c r="T53" s="104"/>
      <c r="U53" s="104"/>
      <c r="V53" s="104"/>
      <c r="W53" s="104"/>
      <c r="X53" s="104"/>
      <c r="Y53" s="104"/>
      <c r="Z53" s="104"/>
      <c r="AA53" s="104"/>
      <c r="AB53" s="104"/>
      <c r="AC53" s="104"/>
      <c r="AD53" s="104"/>
    </row>
    <row r="54" spans="1:30">
      <c r="A54" s="104"/>
      <c r="B54" s="104"/>
      <c r="C54" s="104"/>
      <c r="D54" s="104"/>
      <c r="E54" s="104"/>
      <c r="F54" s="104"/>
      <c r="G54" s="104"/>
      <c r="H54" s="104"/>
      <c r="I54" s="104"/>
      <c r="J54" s="104"/>
      <c r="K54" s="104"/>
      <c r="L54" s="104"/>
      <c r="M54" s="104"/>
      <c r="N54" s="104"/>
      <c r="O54" s="104"/>
      <c r="P54" s="104"/>
      <c r="Q54" s="104"/>
      <c r="R54" s="104"/>
      <c r="S54" s="104"/>
      <c r="T54" s="104"/>
      <c r="U54" s="104"/>
      <c r="V54" s="104"/>
      <c r="W54" s="104"/>
      <c r="X54" s="104"/>
      <c r="Y54" s="104"/>
      <c r="Z54" s="104"/>
      <c r="AA54" s="104"/>
      <c r="AB54" s="104"/>
      <c r="AC54" s="104"/>
      <c r="AD54" s="104"/>
    </row>
    <row r="55" spans="1:30">
      <c r="A55" s="104"/>
      <c r="B55" s="104"/>
      <c r="C55" s="104"/>
      <c r="D55" s="104"/>
      <c r="E55" s="104"/>
      <c r="F55" s="104"/>
      <c r="G55" s="104"/>
      <c r="H55" s="104"/>
      <c r="I55" s="104"/>
      <c r="J55" s="104"/>
      <c r="K55" s="104"/>
      <c r="L55" s="104"/>
      <c r="M55" s="104"/>
      <c r="N55" s="104"/>
      <c r="O55" s="104"/>
      <c r="P55" s="104"/>
      <c r="Q55" s="104"/>
      <c r="R55" s="104"/>
      <c r="S55" s="104"/>
      <c r="T55" s="104"/>
      <c r="U55" s="104"/>
      <c r="V55" s="104"/>
      <c r="W55" s="104"/>
      <c r="X55" s="104"/>
      <c r="Y55" s="104"/>
      <c r="Z55" s="104"/>
      <c r="AA55" s="104"/>
      <c r="AB55" s="104"/>
      <c r="AC55" s="104"/>
      <c r="AD55" s="104"/>
    </row>
    <row r="56" spans="1:30">
      <c r="A56" s="104"/>
      <c r="B56" s="104"/>
      <c r="C56" s="104"/>
      <c r="D56" s="104"/>
      <c r="E56" s="104"/>
      <c r="F56" s="104"/>
      <c r="G56" s="104"/>
      <c r="H56" s="104"/>
      <c r="I56" s="104"/>
      <c r="J56" s="104"/>
      <c r="K56" s="104"/>
      <c r="L56" s="104"/>
      <c r="M56" s="104"/>
      <c r="N56" s="104"/>
      <c r="O56" s="104"/>
      <c r="P56" s="104"/>
      <c r="Q56" s="104"/>
      <c r="R56" s="104"/>
      <c r="S56" s="104"/>
      <c r="T56" s="104"/>
      <c r="U56" s="104"/>
      <c r="V56" s="104"/>
      <c r="W56" s="104"/>
      <c r="X56" s="104"/>
      <c r="Y56" s="104"/>
      <c r="Z56" s="104"/>
      <c r="AA56" s="104"/>
      <c r="AB56" s="104"/>
      <c r="AC56" s="104"/>
      <c r="AD56" s="104"/>
    </row>
    <row r="57" spans="1:30">
      <c r="A57" s="104"/>
      <c r="B57" s="104"/>
      <c r="C57" s="104"/>
      <c r="D57" s="104"/>
      <c r="E57" s="104"/>
      <c r="F57" s="104"/>
      <c r="G57" s="104"/>
      <c r="H57" s="104"/>
      <c r="I57" s="104"/>
      <c r="J57" s="104"/>
      <c r="K57" s="104"/>
      <c r="L57" s="104"/>
      <c r="M57" s="104"/>
      <c r="N57" s="104"/>
      <c r="O57" s="104"/>
      <c r="P57" s="104"/>
      <c r="Q57" s="104"/>
      <c r="R57" s="104"/>
      <c r="S57" s="104"/>
      <c r="T57" s="104"/>
      <c r="U57" s="104"/>
      <c r="V57" s="104"/>
      <c r="W57" s="104"/>
      <c r="X57" s="104"/>
      <c r="Y57" s="104"/>
      <c r="Z57" s="104"/>
      <c r="AA57" s="104"/>
      <c r="AB57" s="104"/>
      <c r="AC57" s="104"/>
      <c r="AD57" s="104"/>
    </row>
    <row r="58" spans="1:30">
      <c r="A58" s="104"/>
      <c r="B58" s="104"/>
      <c r="C58" s="104"/>
      <c r="D58" s="104"/>
      <c r="E58" s="104"/>
      <c r="F58" s="104"/>
      <c r="G58" s="104"/>
      <c r="H58" s="104"/>
      <c r="I58" s="104"/>
      <c r="J58" s="104"/>
      <c r="K58" s="104"/>
      <c r="L58" s="104"/>
      <c r="M58" s="104"/>
      <c r="N58" s="104"/>
      <c r="O58" s="104"/>
      <c r="P58" s="104"/>
      <c r="Q58" s="104"/>
      <c r="R58" s="104"/>
      <c r="S58" s="104"/>
      <c r="T58" s="104"/>
      <c r="U58" s="104"/>
      <c r="V58" s="104"/>
      <c r="W58" s="104"/>
      <c r="X58" s="104"/>
      <c r="Y58" s="104"/>
      <c r="Z58" s="104"/>
      <c r="AA58" s="104"/>
      <c r="AB58" s="104"/>
      <c r="AC58" s="104"/>
      <c r="AD58" s="104"/>
    </row>
    <row r="59" spans="1:30">
      <c r="A59" s="104"/>
      <c r="B59" s="104"/>
      <c r="C59" s="104"/>
      <c r="D59" s="104"/>
      <c r="E59" s="104"/>
      <c r="F59" s="104"/>
      <c r="G59" s="104"/>
      <c r="H59" s="104"/>
      <c r="I59" s="104"/>
      <c r="J59" s="104"/>
      <c r="K59" s="104"/>
      <c r="L59" s="104"/>
      <c r="M59" s="104"/>
      <c r="N59" s="104"/>
      <c r="O59" s="104"/>
      <c r="P59" s="104"/>
      <c r="Q59" s="104"/>
      <c r="R59" s="104"/>
      <c r="S59" s="104"/>
      <c r="T59" s="104"/>
      <c r="U59" s="104"/>
      <c r="V59" s="104"/>
      <c r="W59" s="104"/>
      <c r="X59" s="104"/>
      <c r="Y59" s="104"/>
      <c r="Z59" s="104"/>
      <c r="AA59" s="104"/>
      <c r="AB59" s="104"/>
      <c r="AC59" s="104"/>
      <c r="AD59" s="104"/>
    </row>
    <row r="60" spans="1:30">
      <c r="A60" s="104"/>
      <c r="B60" s="104"/>
      <c r="C60" s="104"/>
      <c r="D60" s="104"/>
      <c r="E60" s="104"/>
      <c r="F60" s="104"/>
      <c r="G60" s="104"/>
      <c r="H60" s="104"/>
      <c r="I60" s="104"/>
      <c r="J60" s="104"/>
      <c r="K60" s="104"/>
      <c r="L60" s="104"/>
      <c r="M60" s="104"/>
      <c r="N60" s="104"/>
      <c r="O60" s="104"/>
      <c r="P60" s="104"/>
      <c r="Q60" s="104"/>
      <c r="R60" s="104"/>
      <c r="S60" s="104"/>
      <c r="T60" s="104"/>
      <c r="U60" s="104"/>
      <c r="V60" s="104"/>
      <c r="W60" s="104"/>
      <c r="X60" s="104"/>
      <c r="Y60" s="104"/>
      <c r="Z60" s="104"/>
      <c r="AA60" s="104"/>
      <c r="AB60" s="104"/>
      <c r="AC60" s="104"/>
      <c r="AD60" s="104"/>
    </row>
    <row r="61" spans="1:30">
      <c r="A61" s="104"/>
      <c r="B61" s="104"/>
      <c r="C61" s="104"/>
      <c r="D61" s="104"/>
      <c r="E61" s="104"/>
      <c r="F61" s="104"/>
      <c r="G61" s="104"/>
      <c r="H61" s="104"/>
      <c r="I61" s="104"/>
      <c r="J61" s="104"/>
      <c r="K61" s="104"/>
      <c r="L61" s="104"/>
      <c r="M61" s="104"/>
      <c r="N61" s="104"/>
      <c r="O61" s="104"/>
      <c r="P61" s="104"/>
      <c r="Q61" s="104"/>
      <c r="R61" s="104"/>
      <c r="S61" s="104"/>
      <c r="T61" s="104"/>
      <c r="U61" s="104"/>
      <c r="V61" s="104"/>
      <c r="W61" s="104"/>
      <c r="X61" s="104"/>
      <c r="Y61" s="104"/>
      <c r="Z61" s="104"/>
      <c r="AA61" s="104"/>
      <c r="AB61" s="104"/>
      <c r="AC61" s="104"/>
      <c r="AD61" s="104"/>
    </row>
    <row r="62" spans="1:30">
      <c r="A62" s="104"/>
      <c r="B62" s="104"/>
      <c r="C62" s="104"/>
      <c r="D62" s="104"/>
      <c r="E62" s="104"/>
      <c r="F62" s="104"/>
      <c r="G62" s="104"/>
      <c r="H62" s="104"/>
      <c r="I62" s="104"/>
      <c r="J62" s="104"/>
      <c r="K62" s="104"/>
      <c r="L62" s="104"/>
      <c r="M62" s="104"/>
      <c r="N62" s="104"/>
      <c r="O62" s="104"/>
      <c r="P62" s="104"/>
      <c r="Q62" s="104"/>
      <c r="R62" s="104"/>
      <c r="S62" s="104"/>
      <c r="T62" s="104"/>
      <c r="U62" s="104"/>
      <c r="V62" s="104"/>
      <c r="W62" s="104"/>
      <c r="X62" s="104"/>
      <c r="Y62" s="104"/>
      <c r="Z62" s="104"/>
      <c r="AA62" s="104"/>
      <c r="AB62" s="104"/>
      <c r="AC62" s="104"/>
      <c r="AD62" s="104"/>
    </row>
    <row r="63" spans="1:30">
      <c r="A63" s="104"/>
      <c r="B63" s="104"/>
      <c r="C63" s="104"/>
      <c r="D63" s="104"/>
      <c r="E63" s="104"/>
      <c r="F63" s="104"/>
      <c r="G63" s="104"/>
      <c r="H63" s="104"/>
      <c r="I63" s="104"/>
      <c r="J63" s="104"/>
      <c r="K63" s="104"/>
      <c r="L63" s="104"/>
      <c r="M63" s="104"/>
      <c r="N63" s="104"/>
      <c r="O63" s="104"/>
      <c r="P63" s="104"/>
      <c r="Q63" s="104"/>
      <c r="R63" s="104"/>
      <c r="S63" s="104"/>
      <c r="T63" s="104"/>
      <c r="U63" s="104"/>
      <c r="V63" s="104"/>
      <c r="W63" s="104"/>
      <c r="X63" s="104"/>
      <c r="Y63" s="104"/>
      <c r="Z63" s="104"/>
      <c r="AA63" s="104"/>
      <c r="AB63" s="104"/>
      <c r="AC63" s="104"/>
      <c r="AD63" s="104"/>
    </row>
    <row r="64" spans="1:30">
      <c r="A64" s="104"/>
      <c r="B64" s="104"/>
      <c r="C64" s="104"/>
      <c r="D64" s="104"/>
      <c r="E64" s="104"/>
      <c r="F64" s="104"/>
      <c r="G64" s="104"/>
      <c r="H64" s="104"/>
      <c r="I64" s="104"/>
      <c r="J64" s="104"/>
      <c r="K64" s="104"/>
      <c r="L64" s="104"/>
      <c r="M64" s="104"/>
      <c r="N64" s="104"/>
      <c r="O64" s="104"/>
      <c r="P64" s="104"/>
      <c r="Q64" s="104"/>
      <c r="R64" s="104"/>
      <c r="S64" s="104"/>
      <c r="T64" s="104"/>
      <c r="U64" s="104"/>
      <c r="V64" s="104"/>
      <c r="W64" s="104"/>
      <c r="X64" s="104"/>
      <c r="Y64" s="104"/>
      <c r="Z64" s="104"/>
      <c r="AA64" s="104"/>
      <c r="AB64" s="104"/>
      <c r="AC64" s="104"/>
      <c r="AD64" s="104"/>
    </row>
    <row r="65" spans="1:30">
      <c r="A65" s="104"/>
      <c r="B65" s="104"/>
      <c r="C65" s="104"/>
      <c r="D65" s="104"/>
      <c r="E65" s="104"/>
      <c r="F65" s="104"/>
      <c r="G65" s="104"/>
      <c r="H65" s="104"/>
      <c r="I65" s="104"/>
      <c r="J65" s="104"/>
      <c r="K65" s="104"/>
      <c r="L65" s="104"/>
      <c r="M65" s="104"/>
      <c r="N65" s="104"/>
      <c r="O65" s="104"/>
      <c r="P65" s="104"/>
      <c r="Q65" s="104"/>
      <c r="R65" s="104"/>
      <c r="S65" s="104"/>
      <c r="T65" s="104"/>
      <c r="U65" s="104"/>
      <c r="V65" s="104"/>
      <c r="W65" s="104"/>
      <c r="X65" s="104"/>
      <c r="Y65" s="104"/>
      <c r="Z65" s="104"/>
      <c r="AA65" s="104"/>
      <c r="AB65" s="104"/>
      <c r="AC65" s="104"/>
      <c r="AD65" s="104"/>
    </row>
    <row r="66" spans="1:30">
      <c r="A66" s="104"/>
      <c r="B66" s="104"/>
      <c r="C66" s="104"/>
      <c r="D66" s="104"/>
      <c r="E66" s="104"/>
      <c r="F66" s="104"/>
      <c r="G66" s="104"/>
      <c r="H66" s="104"/>
      <c r="I66" s="104"/>
      <c r="J66" s="104"/>
      <c r="K66" s="104"/>
      <c r="L66" s="104"/>
      <c r="M66" s="104"/>
      <c r="N66" s="104"/>
      <c r="O66" s="104"/>
      <c r="P66" s="104"/>
      <c r="Q66" s="104"/>
      <c r="R66" s="104"/>
      <c r="S66" s="104"/>
      <c r="T66" s="104"/>
      <c r="U66" s="104"/>
      <c r="V66" s="104"/>
      <c r="W66" s="104"/>
      <c r="X66" s="104"/>
      <c r="Y66" s="104"/>
      <c r="Z66" s="104"/>
      <c r="AA66" s="104"/>
      <c r="AB66" s="104"/>
      <c r="AC66" s="104"/>
      <c r="AD66" s="104"/>
    </row>
    <row r="67" spans="1:30">
      <c r="A67" s="104"/>
      <c r="B67" s="104"/>
      <c r="C67" s="104"/>
      <c r="D67" s="104"/>
      <c r="E67" s="104"/>
      <c r="F67" s="104"/>
      <c r="G67" s="104"/>
      <c r="H67" s="104"/>
      <c r="I67" s="104"/>
      <c r="J67" s="104"/>
      <c r="K67" s="104"/>
      <c r="L67" s="104"/>
      <c r="M67" s="104"/>
      <c r="N67" s="104"/>
      <c r="O67" s="104"/>
      <c r="P67" s="104"/>
      <c r="Q67" s="104"/>
      <c r="R67" s="104"/>
      <c r="S67" s="104"/>
      <c r="T67" s="104"/>
      <c r="U67" s="104"/>
      <c r="V67" s="104"/>
      <c r="W67" s="104"/>
      <c r="X67" s="104"/>
      <c r="Y67" s="104"/>
      <c r="Z67" s="104"/>
      <c r="AA67" s="104"/>
      <c r="AB67" s="104"/>
      <c r="AC67" s="104"/>
      <c r="AD67" s="104"/>
    </row>
    <row r="68" spans="1:30">
      <c r="A68" s="104"/>
      <c r="B68" s="104"/>
      <c r="C68" s="104"/>
      <c r="D68" s="104"/>
      <c r="E68" s="104"/>
      <c r="F68" s="104"/>
      <c r="G68" s="104"/>
      <c r="H68" s="104"/>
      <c r="I68" s="104"/>
      <c r="J68" s="104"/>
      <c r="K68" s="104"/>
      <c r="L68" s="104"/>
      <c r="M68" s="104"/>
      <c r="N68" s="104"/>
      <c r="O68" s="104"/>
      <c r="P68" s="104"/>
      <c r="Q68" s="104"/>
      <c r="R68" s="104"/>
      <c r="S68" s="104"/>
      <c r="T68" s="104"/>
      <c r="U68" s="104"/>
      <c r="V68" s="104"/>
      <c r="W68" s="104"/>
      <c r="X68" s="104"/>
      <c r="Y68" s="104"/>
      <c r="Z68" s="104"/>
      <c r="AA68" s="104"/>
      <c r="AB68" s="104"/>
      <c r="AC68" s="104"/>
      <c r="AD68" s="104"/>
    </row>
    <row r="69" spans="1:30">
      <c r="A69" s="104"/>
      <c r="B69" s="104"/>
      <c r="C69" s="104"/>
      <c r="D69" s="104"/>
      <c r="E69" s="104"/>
      <c r="F69" s="104"/>
      <c r="G69" s="104"/>
      <c r="H69" s="104"/>
      <c r="I69" s="104"/>
      <c r="J69" s="104"/>
      <c r="K69" s="104"/>
      <c r="L69" s="104"/>
      <c r="M69" s="104"/>
      <c r="N69" s="104"/>
      <c r="O69" s="104"/>
      <c r="P69" s="104"/>
      <c r="Q69" s="104"/>
      <c r="R69" s="104"/>
      <c r="S69" s="104"/>
      <c r="T69" s="104"/>
      <c r="U69" s="104"/>
      <c r="V69" s="104"/>
      <c r="W69" s="104"/>
      <c r="X69" s="104"/>
      <c r="Y69" s="104"/>
      <c r="Z69" s="104"/>
      <c r="AA69" s="104"/>
      <c r="AB69" s="104"/>
      <c r="AC69" s="104"/>
      <c r="AD69" s="104"/>
    </row>
    <row r="70" spans="1:30">
      <c r="A70" s="104"/>
      <c r="B70" s="104"/>
      <c r="C70" s="104"/>
      <c r="D70" s="104"/>
      <c r="E70" s="104"/>
      <c r="F70" s="104"/>
      <c r="G70" s="104"/>
      <c r="H70" s="104"/>
      <c r="I70" s="104"/>
      <c r="J70" s="104"/>
      <c r="K70" s="104"/>
      <c r="L70" s="104"/>
      <c r="M70" s="104"/>
      <c r="N70" s="104"/>
      <c r="O70" s="104"/>
      <c r="P70" s="104"/>
      <c r="Q70" s="104"/>
      <c r="R70" s="104"/>
      <c r="S70" s="104"/>
      <c r="T70" s="104"/>
      <c r="U70" s="104"/>
      <c r="V70" s="104"/>
      <c r="W70" s="104"/>
      <c r="X70" s="104"/>
      <c r="Y70" s="104"/>
      <c r="Z70" s="104"/>
      <c r="AA70" s="104"/>
      <c r="AB70" s="104"/>
      <c r="AC70" s="104"/>
      <c r="AD70" s="104"/>
    </row>
    <row r="71" spans="1:30">
      <c r="A71" s="104"/>
      <c r="B71" s="104"/>
      <c r="C71" s="104"/>
      <c r="D71" s="104"/>
      <c r="E71" s="104"/>
      <c r="F71" s="104"/>
      <c r="G71" s="104"/>
      <c r="H71" s="104"/>
      <c r="I71" s="104"/>
      <c r="J71" s="104"/>
      <c r="K71" s="104"/>
      <c r="L71" s="104"/>
      <c r="M71" s="104"/>
      <c r="N71" s="104"/>
      <c r="O71" s="104"/>
      <c r="P71" s="104"/>
      <c r="Q71" s="104"/>
      <c r="R71" s="104"/>
      <c r="S71" s="104"/>
      <c r="T71" s="104"/>
      <c r="U71" s="104"/>
      <c r="V71" s="104"/>
      <c r="W71" s="104"/>
      <c r="X71" s="104"/>
      <c r="Y71" s="104"/>
      <c r="Z71" s="104"/>
      <c r="AA71" s="104"/>
      <c r="AB71" s="104"/>
      <c r="AC71" s="104"/>
      <c r="AD71" s="104"/>
    </row>
    <row r="72" spans="1:30">
      <c r="A72" s="104"/>
      <c r="B72" s="104"/>
      <c r="C72" s="104"/>
      <c r="D72" s="104"/>
      <c r="E72" s="104"/>
      <c r="F72" s="104"/>
      <c r="G72" s="104"/>
      <c r="H72" s="104"/>
      <c r="I72" s="104"/>
      <c r="J72" s="104"/>
      <c r="K72" s="104"/>
      <c r="L72" s="104"/>
      <c r="M72" s="104"/>
      <c r="N72" s="104"/>
      <c r="O72" s="104"/>
      <c r="P72" s="104"/>
      <c r="Q72" s="104"/>
      <c r="R72" s="104"/>
      <c r="S72" s="104"/>
      <c r="T72" s="104"/>
      <c r="U72" s="104"/>
      <c r="V72" s="104"/>
      <c r="W72" s="104"/>
      <c r="X72" s="104"/>
      <c r="Y72" s="104"/>
      <c r="Z72" s="104"/>
      <c r="AA72" s="104"/>
      <c r="AB72" s="104"/>
      <c r="AC72" s="104"/>
      <c r="AD72" s="104"/>
    </row>
    <row r="73" spans="1:30">
      <c r="A73" s="104"/>
      <c r="B73" s="104"/>
      <c r="C73" s="104"/>
      <c r="D73" s="104"/>
      <c r="E73" s="104"/>
      <c r="F73" s="104"/>
      <c r="G73" s="104"/>
      <c r="H73" s="104"/>
      <c r="I73" s="104"/>
      <c r="J73" s="104"/>
      <c r="K73" s="104"/>
      <c r="L73" s="104"/>
      <c r="M73" s="104"/>
      <c r="N73" s="104"/>
      <c r="O73" s="104"/>
      <c r="P73" s="104"/>
      <c r="Q73" s="104"/>
      <c r="R73" s="104"/>
      <c r="S73" s="104"/>
      <c r="T73" s="104"/>
      <c r="U73" s="104"/>
      <c r="V73" s="104"/>
      <c r="W73" s="104"/>
      <c r="X73" s="104"/>
      <c r="Y73" s="104"/>
      <c r="Z73" s="104"/>
      <c r="AA73" s="104"/>
      <c r="AB73" s="104"/>
      <c r="AC73" s="104"/>
      <c r="AD73" s="104"/>
    </row>
    <row r="74" spans="1:30">
      <c r="A74" s="104"/>
      <c r="B74" s="104"/>
      <c r="C74" s="104"/>
      <c r="D74" s="104"/>
      <c r="E74" s="104"/>
      <c r="F74" s="104"/>
      <c r="G74" s="104"/>
      <c r="H74" s="104"/>
      <c r="I74" s="104"/>
      <c r="J74" s="104"/>
      <c r="K74" s="104"/>
      <c r="L74" s="104"/>
      <c r="M74" s="104"/>
      <c r="N74" s="104"/>
      <c r="O74" s="104"/>
      <c r="P74" s="104"/>
      <c r="Q74" s="104"/>
      <c r="R74" s="104"/>
      <c r="S74" s="104"/>
      <c r="T74" s="104"/>
      <c r="U74" s="104"/>
      <c r="V74" s="104"/>
      <c r="W74" s="104"/>
      <c r="X74" s="104"/>
      <c r="Y74" s="104"/>
      <c r="Z74" s="104"/>
      <c r="AA74" s="104"/>
      <c r="AB74" s="104"/>
      <c r="AC74" s="104"/>
      <c r="AD74" s="104"/>
    </row>
    <row r="75" spans="1:30">
      <c r="A75" s="104"/>
      <c r="B75" s="104"/>
      <c r="C75" s="104"/>
      <c r="D75" s="104"/>
      <c r="E75" s="104"/>
      <c r="F75" s="104"/>
      <c r="G75" s="104"/>
      <c r="H75" s="104"/>
      <c r="I75" s="104"/>
      <c r="J75" s="104"/>
      <c r="K75" s="104"/>
      <c r="L75" s="104"/>
      <c r="M75" s="104"/>
      <c r="N75" s="104"/>
      <c r="O75" s="104"/>
      <c r="P75" s="104"/>
      <c r="Q75" s="104"/>
      <c r="R75" s="104"/>
      <c r="S75" s="104"/>
      <c r="T75" s="104"/>
      <c r="U75" s="104"/>
      <c r="V75" s="104"/>
      <c r="W75" s="104"/>
      <c r="X75" s="104"/>
      <c r="Y75" s="104"/>
      <c r="Z75" s="104"/>
      <c r="AA75" s="104"/>
      <c r="AB75" s="104"/>
      <c r="AC75" s="104"/>
      <c r="AD75" s="104"/>
    </row>
    <row r="76" spans="1:30">
      <c r="A76" s="104"/>
      <c r="B76" s="104"/>
      <c r="C76" s="104"/>
      <c r="D76" s="104"/>
      <c r="E76" s="104"/>
      <c r="F76" s="104"/>
      <c r="G76" s="104"/>
      <c r="H76" s="104"/>
      <c r="I76" s="104"/>
      <c r="J76" s="104"/>
      <c r="K76" s="104"/>
      <c r="L76" s="104"/>
      <c r="M76" s="104"/>
      <c r="N76" s="104"/>
      <c r="O76" s="104"/>
      <c r="P76" s="104"/>
      <c r="Q76" s="104"/>
      <c r="R76" s="104"/>
      <c r="S76" s="104"/>
      <c r="T76" s="104"/>
      <c r="U76" s="104"/>
      <c r="V76" s="104"/>
      <c r="W76" s="104"/>
      <c r="X76" s="104"/>
      <c r="Y76" s="104"/>
      <c r="Z76" s="104"/>
      <c r="AA76" s="104"/>
      <c r="AB76" s="104"/>
      <c r="AC76" s="104"/>
      <c r="AD76" s="104"/>
    </row>
    <row r="77" spans="1:30">
      <c r="A77" s="104"/>
      <c r="B77" s="104"/>
      <c r="C77" s="104"/>
      <c r="D77" s="104"/>
      <c r="E77" s="104"/>
      <c r="F77" s="104"/>
      <c r="G77" s="104"/>
      <c r="H77" s="104"/>
      <c r="I77" s="104"/>
      <c r="J77" s="104"/>
      <c r="K77" s="104"/>
      <c r="L77" s="104"/>
      <c r="M77" s="104"/>
      <c r="N77" s="104"/>
      <c r="O77" s="104"/>
      <c r="P77" s="104"/>
      <c r="Q77" s="104"/>
      <c r="R77" s="104"/>
      <c r="S77" s="104"/>
      <c r="T77" s="104"/>
      <c r="U77" s="104"/>
      <c r="V77" s="104"/>
      <c r="W77" s="104"/>
      <c r="X77" s="104"/>
      <c r="Y77" s="104"/>
      <c r="Z77" s="104"/>
      <c r="AA77" s="104"/>
      <c r="AB77" s="104"/>
      <c r="AC77" s="104"/>
      <c r="AD77" s="104"/>
    </row>
    <row r="78" spans="1:30">
      <c r="A78" s="104"/>
      <c r="B78" s="104"/>
      <c r="C78" s="104"/>
      <c r="D78" s="104"/>
      <c r="E78" s="104"/>
      <c r="F78" s="104"/>
      <c r="G78" s="104"/>
      <c r="H78" s="104"/>
      <c r="I78" s="104"/>
      <c r="J78" s="104"/>
      <c r="K78" s="104"/>
      <c r="L78" s="104"/>
      <c r="M78" s="104"/>
      <c r="N78" s="104"/>
      <c r="O78" s="104"/>
      <c r="P78" s="104"/>
      <c r="Q78" s="104"/>
      <c r="R78" s="104"/>
      <c r="S78" s="104"/>
      <c r="T78" s="104"/>
      <c r="U78" s="104"/>
      <c r="V78" s="104"/>
      <c r="W78" s="104"/>
      <c r="X78" s="104"/>
      <c r="Y78" s="104"/>
      <c r="Z78" s="104"/>
      <c r="AA78" s="104"/>
      <c r="AB78" s="104"/>
      <c r="AC78" s="104"/>
      <c r="AD78" s="104"/>
    </row>
    <row r="79" spans="1:30">
      <c r="A79" s="104"/>
      <c r="B79" s="104"/>
      <c r="C79" s="104"/>
      <c r="D79" s="104"/>
      <c r="E79" s="104"/>
      <c r="F79" s="104"/>
      <c r="G79" s="104"/>
      <c r="H79" s="104"/>
      <c r="I79" s="104"/>
      <c r="J79" s="104"/>
      <c r="K79" s="104"/>
      <c r="L79" s="104"/>
      <c r="M79" s="104"/>
      <c r="N79" s="104"/>
      <c r="O79" s="104"/>
      <c r="P79" s="104"/>
      <c r="Q79" s="104"/>
      <c r="R79" s="104"/>
      <c r="S79" s="104"/>
      <c r="T79" s="104"/>
      <c r="U79" s="104"/>
      <c r="V79" s="104"/>
      <c r="W79" s="104"/>
      <c r="X79" s="104"/>
      <c r="Y79" s="104"/>
      <c r="Z79" s="104"/>
      <c r="AA79" s="104"/>
      <c r="AB79" s="104"/>
      <c r="AC79" s="104"/>
      <c r="AD79" s="104"/>
    </row>
    <row r="80" spans="1:30">
      <c r="A80" s="104"/>
      <c r="B80" s="104"/>
      <c r="C80" s="104"/>
      <c r="D80" s="104"/>
      <c r="E80" s="104"/>
      <c r="F80" s="104"/>
      <c r="G80" s="104"/>
      <c r="H80" s="104"/>
      <c r="I80" s="104"/>
      <c r="J80" s="104"/>
      <c r="K80" s="104"/>
      <c r="L80" s="104"/>
      <c r="M80" s="104"/>
      <c r="N80" s="104"/>
      <c r="O80" s="104"/>
      <c r="P80" s="104"/>
      <c r="Q80" s="104"/>
      <c r="R80" s="104"/>
      <c r="S80" s="104"/>
      <c r="T80" s="104"/>
      <c r="U80" s="104"/>
      <c r="V80" s="104"/>
      <c r="W80" s="104"/>
      <c r="X80" s="104"/>
      <c r="Y80" s="104"/>
      <c r="Z80" s="104"/>
      <c r="AA80" s="104"/>
      <c r="AB80" s="104"/>
      <c r="AC80" s="104"/>
      <c r="AD80" s="104"/>
    </row>
    <row r="81" spans="1:30">
      <c r="A81" s="104"/>
      <c r="B81" s="104"/>
      <c r="C81" s="104"/>
      <c r="D81" s="104"/>
      <c r="E81" s="104"/>
      <c r="F81" s="104"/>
      <c r="G81" s="104"/>
      <c r="H81" s="104"/>
      <c r="I81" s="104"/>
      <c r="J81" s="104"/>
      <c r="K81" s="104"/>
      <c r="L81" s="104"/>
      <c r="M81" s="104"/>
      <c r="N81" s="104"/>
      <c r="O81" s="104"/>
      <c r="P81" s="104"/>
      <c r="Q81" s="104"/>
      <c r="R81" s="104"/>
      <c r="S81" s="104"/>
      <c r="T81" s="104"/>
      <c r="U81" s="104"/>
      <c r="V81" s="104"/>
      <c r="W81" s="104"/>
      <c r="X81" s="104"/>
      <c r="Y81" s="104"/>
      <c r="Z81" s="104"/>
      <c r="AA81" s="104"/>
      <c r="AB81" s="104"/>
      <c r="AC81" s="104"/>
      <c r="AD81" s="104"/>
    </row>
    <row r="82" spans="1:30">
      <c r="A82" s="104"/>
      <c r="B82" s="104"/>
      <c r="C82" s="104"/>
      <c r="D82" s="104"/>
      <c r="E82" s="104"/>
      <c r="F82" s="104"/>
      <c r="G82" s="104"/>
      <c r="H82" s="104"/>
      <c r="I82" s="104"/>
      <c r="J82" s="104"/>
      <c r="K82" s="104"/>
      <c r="L82" s="104"/>
      <c r="M82" s="104"/>
      <c r="N82" s="104"/>
      <c r="O82" s="104"/>
      <c r="P82" s="104"/>
      <c r="Q82" s="104"/>
      <c r="R82" s="104"/>
      <c r="S82" s="104"/>
      <c r="T82" s="104"/>
      <c r="U82" s="104"/>
      <c r="V82" s="104"/>
      <c r="W82" s="104"/>
      <c r="X82" s="104"/>
      <c r="Y82" s="104"/>
      <c r="Z82" s="104"/>
      <c r="AA82" s="104"/>
      <c r="AB82" s="104"/>
      <c r="AC82" s="104"/>
      <c r="AD82" s="104"/>
    </row>
    <row r="83" spans="1:30">
      <c r="A83" s="104"/>
      <c r="B83" s="104"/>
      <c r="C83" s="104"/>
      <c r="D83" s="104"/>
      <c r="E83" s="104"/>
      <c r="F83" s="104"/>
      <c r="G83" s="104"/>
      <c r="H83" s="104"/>
      <c r="I83" s="104"/>
      <c r="J83" s="104"/>
      <c r="K83" s="104"/>
      <c r="L83" s="104"/>
      <c r="M83" s="104"/>
      <c r="N83" s="104"/>
      <c r="O83" s="104"/>
      <c r="P83" s="104"/>
      <c r="Q83" s="104"/>
      <c r="R83" s="104"/>
      <c r="S83" s="104"/>
      <c r="T83" s="104"/>
      <c r="U83" s="104"/>
      <c r="V83" s="104"/>
      <c r="W83" s="104"/>
      <c r="X83" s="104"/>
      <c r="Y83" s="104"/>
      <c r="Z83" s="104"/>
      <c r="AA83" s="104"/>
      <c r="AB83" s="104"/>
      <c r="AC83" s="104"/>
      <c r="AD83" s="104"/>
    </row>
    <row r="84" spans="1:30">
      <c r="A84" s="104"/>
      <c r="B84" s="104"/>
      <c r="C84" s="104"/>
      <c r="D84" s="104"/>
      <c r="E84" s="104"/>
      <c r="F84" s="104"/>
      <c r="G84" s="104"/>
      <c r="H84" s="104"/>
      <c r="I84" s="104"/>
      <c r="J84" s="104"/>
      <c r="K84" s="104"/>
      <c r="L84" s="104"/>
      <c r="M84" s="104"/>
      <c r="N84" s="104"/>
      <c r="O84" s="104"/>
      <c r="P84" s="104"/>
      <c r="Q84" s="104"/>
      <c r="R84" s="104"/>
      <c r="S84" s="104"/>
      <c r="T84" s="104"/>
      <c r="U84" s="104"/>
      <c r="V84" s="104"/>
      <c r="W84" s="104"/>
      <c r="X84" s="104"/>
      <c r="Y84" s="104"/>
      <c r="Z84" s="104"/>
      <c r="AA84" s="104"/>
      <c r="AB84" s="104"/>
      <c r="AC84" s="104"/>
      <c r="AD84" s="104"/>
    </row>
    <row r="85" spans="1:30">
      <c r="A85" s="104"/>
      <c r="B85" s="104"/>
      <c r="C85" s="104"/>
      <c r="D85" s="104"/>
      <c r="E85" s="104"/>
      <c r="F85" s="104"/>
      <c r="G85" s="104"/>
      <c r="H85" s="104"/>
      <c r="I85" s="104"/>
      <c r="J85" s="104"/>
      <c r="K85" s="104"/>
      <c r="L85" s="104"/>
      <c r="M85" s="104"/>
      <c r="N85" s="104"/>
      <c r="O85" s="104"/>
      <c r="P85" s="104"/>
      <c r="Q85" s="104"/>
      <c r="R85" s="104"/>
      <c r="S85" s="104"/>
      <c r="T85" s="104"/>
      <c r="U85" s="104"/>
      <c r="V85" s="104"/>
      <c r="W85" s="104"/>
      <c r="X85" s="104"/>
      <c r="Y85" s="104"/>
      <c r="Z85" s="104"/>
      <c r="AA85" s="104"/>
      <c r="AB85" s="104"/>
      <c r="AC85" s="104"/>
      <c r="AD85" s="104"/>
    </row>
    <row r="86" spans="1:30">
      <c r="A86" s="104"/>
      <c r="B86" s="104"/>
      <c r="C86" s="104"/>
      <c r="D86" s="104"/>
      <c r="E86" s="104"/>
      <c r="F86" s="104"/>
      <c r="G86" s="104"/>
      <c r="H86" s="104"/>
      <c r="I86" s="104"/>
      <c r="J86" s="104"/>
      <c r="K86" s="104"/>
      <c r="L86" s="104"/>
      <c r="M86" s="104"/>
      <c r="N86" s="104"/>
      <c r="O86" s="104"/>
      <c r="P86" s="104"/>
      <c r="Q86" s="104"/>
      <c r="R86" s="104"/>
      <c r="S86" s="104"/>
      <c r="T86" s="104"/>
      <c r="U86" s="104"/>
      <c r="V86" s="104"/>
      <c r="W86" s="104"/>
      <c r="X86" s="104"/>
      <c r="Y86" s="104"/>
      <c r="Z86" s="104"/>
      <c r="AA86" s="104"/>
      <c r="AB86" s="104"/>
      <c r="AC86" s="104"/>
      <c r="AD86" s="104"/>
    </row>
    <row r="87" spans="1:30">
      <c r="A87" s="104"/>
      <c r="B87" s="104"/>
      <c r="C87" s="104"/>
      <c r="D87" s="104"/>
      <c r="E87" s="104"/>
      <c r="F87" s="104"/>
      <c r="G87" s="104"/>
      <c r="H87" s="104"/>
      <c r="I87" s="104"/>
      <c r="J87" s="104"/>
      <c r="K87" s="104"/>
      <c r="L87" s="104"/>
      <c r="M87" s="104"/>
      <c r="N87" s="104"/>
      <c r="O87" s="104"/>
      <c r="P87" s="104"/>
      <c r="Q87" s="104"/>
      <c r="R87" s="104"/>
      <c r="S87" s="104"/>
      <c r="T87" s="104"/>
      <c r="U87" s="104"/>
      <c r="V87" s="104"/>
      <c r="W87" s="104"/>
      <c r="X87" s="104"/>
      <c r="Y87" s="104"/>
      <c r="Z87" s="104"/>
      <c r="AA87" s="104"/>
      <c r="AB87" s="104"/>
      <c r="AC87" s="104"/>
      <c r="AD87" s="104"/>
    </row>
    <row r="88" spans="1:30">
      <c r="A88" s="104"/>
      <c r="B88" s="104"/>
      <c r="C88" s="104"/>
      <c r="D88" s="104"/>
      <c r="E88" s="104"/>
      <c r="F88" s="104"/>
      <c r="G88" s="104"/>
      <c r="H88" s="104"/>
      <c r="I88" s="104"/>
      <c r="J88" s="104"/>
      <c r="K88" s="104"/>
      <c r="L88" s="104"/>
      <c r="M88" s="104"/>
      <c r="N88" s="104"/>
      <c r="O88" s="104"/>
      <c r="P88" s="104"/>
      <c r="Q88" s="104"/>
      <c r="R88" s="104"/>
      <c r="S88" s="104"/>
      <c r="T88" s="104"/>
      <c r="U88" s="104"/>
      <c r="V88" s="104"/>
      <c r="W88" s="104"/>
      <c r="X88" s="104"/>
      <c r="Y88" s="104"/>
      <c r="Z88" s="104"/>
      <c r="AA88" s="104"/>
      <c r="AB88" s="104"/>
      <c r="AC88" s="104"/>
      <c r="AD88" s="104"/>
    </row>
    <row r="89" spans="1:30">
      <c r="A89" s="104"/>
      <c r="B89" s="104"/>
      <c r="C89" s="104"/>
      <c r="D89" s="104"/>
      <c r="E89" s="104"/>
      <c r="F89" s="104"/>
      <c r="G89" s="104"/>
      <c r="H89" s="104"/>
      <c r="I89" s="104"/>
      <c r="J89" s="104"/>
      <c r="K89" s="104"/>
      <c r="L89" s="104"/>
      <c r="M89" s="104"/>
      <c r="N89" s="104"/>
      <c r="O89" s="104"/>
      <c r="P89" s="104"/>
      <c r="Q89" s="104"/>
      <c r="R89" s="104"/>
      <c r="S89" s="104"/>
      <c r="T89" s="104"/>
      <c r="U89" s="104"/>
      <c r="V89" s="104"/>
      <c r="W89" s="104"/>
      <c r="X89" s="104"/>
      <c r="Y89" s="104"/>
      <c r="Z89" s="104"/>
      <c r="AA89" s="104"/>
      <c r="AB89" s="104"/>
      <c r="AC89" s="104"/>
      <c r="AD89" s="104"/>
    </row>
    <row r="90" spans="1:30">
      <c r="A90" s="104"/>
      <c r="B90" s="104"/>
      <c r="C90" s="104"/>
      <c r="D90" s="104"/>
      <c r="E90" s="104"/>
      <c r="F90" s="104"/>
      <c r="G90" s="104"/>
      <c r="H90" s="104"/>
      <c r="I90" s="104"/>
      <c r="J90" s="104"/>
      <c r="K90" s="104"/>
      <c r="L90" s="104"/>
      <c r="M90" s="104"/>
      <c r="N90" s="104"/>
      <c r="O90" s="104"/>
      <c r="P90" s="104"/>
      <c r="Q90" s="104"/>
      <c r="R90" s="104"/>
      <c r="S90" s="104"/>
      <c r="T90" s="104"/>
      <c r="U90" s="104"/>
      <c r="V90" s="104"/>
      <c r="W90" s="104"/>
      <c r="X90" s="104"/>
      <c r="Y90" s="104"/>
      <c r="Z90" s="104"/>
      <c r="AA90" s="104"/>
      <c r="AB90" s="104"/>
      <c r="AC90" s="104"/>
      <c r="AD90" s="104"/>
    </row>
    <row r="91" spans="1:30">
      <c r="A91" s="104"/>
      <c r="B91" s="104"/>
      <c r="C91" s="104"/>
      <c r="D91" s="104"/>
      <c r="E91" s="104"/>
      <c r="F91" s="104"/>
      <c r="G91" s="104"/>
      <c r="H91" s="104"/>
      <c r="I91" s="104"/>
      <c r="J91" s="104"/>
      <c r="K91" s="104"/>
      <c r="L91" s="104"/>
      <c r="M91" s="104"/>
      <c r="N91" s="104"/>
      <c r="O91" s="104"/>
      <c r="P91" s="104"/>
      <c r="Q91" s="104"/>
      <c r="R91" s="104"/>
      <c r="S91" s="104"/>
      <c r="T91" s="104"/>
      <c r="U91" s="104"/>
      <c r="V91" s="104"/>
      <c r="W91" s="104"/>
      <c r="X91" s="104"/>
      <c r="Y91" s="104"/>
      <c r="Z91" s="104"/>
      <c r="AA91" s="104"/>
      <c r="AB91" s="104"/>
      <c r="AC91" s="104"/>
      <c r="AD91" s="104"/>
    </row>
    <row r="92" spans="1:30">
      <c r="A92" s="104"/>
      <c r="B92" s="104"/>
      <c r="C92" s="104"/>
      <c r="D92" s="104"/>
      <c r="E92" s="104"/>
      <c r="F92" s="104"/>
      <c r="G92" s="104"/>
      <c r="H92" s="104"/>
      <c r="I92" s="104"/>
      <c r="J92" s="104"/>
      <c r="K92" s="104"/>
      <c r="L92" s="104"/>
      <c r="M92" s="104"/>
      <c r="N92" s="104"/>
      <c r="O92" s="104"/>
      <c r="P92" s="104"/>
      <c r="Q92" s="104"/>
      <c r="R92" s="104"/>
      <c r="S92" s="104"/>
      <c r="T92" s="104"/>
      <c r="U92" s="104"/>
      <c r="V92" s="104"/>
      <c r="W92" s="104"/>
      <c r="X92" s="104"/>
      <c r="Y92" s="104"/>
      <c r="Z92" s="104"/>
      <c r="AA92" s="104"/>
      <c r="AB92" s="104"/>
      <c r="AC92" s="104"/>
      <c r="AD92" s="104"/>
    </row>
    <row r="93" spans="1:30">
      <c r="A93" s="104"/>
      <c r="B93" s="104"/>
      <c r="C93" s="104"/>
      <c r="D93" s="104"/>
      <c r="E93" s="104"/>
      <c r="F93" s="104"/>
      <c r="G93" s="104"/>
      <c r="H93" s="104"/>
      <c r="I93" s="104"/>
      <c r="J93" s="104"/>
      <c r="K93" s="104"/>
      <c r="L93" s="104"/>
      <c r="M93" s="104"/>
      <c r="N93" s="104"/>
      <c r="O93" s="104"/>
      <c r="P93" s="104"/>
      <c r="Q93" s="104"/>
      <c r="R93" s="104"/>
      <c r="S93" s="104"/>
      <c r="T93" s="104"/>
      <c r="U93" s="104"/>
      <c r="V93" s="104"/>
      <c r="W93" s="104"/>
      <c r="X93" s="104"/>
      <c r="Y93" s="104"/>
      <c r="Z93" s="104"/>
      <c r="AA93" s="104"/>
      <c r="AB93" s="104"/>
      <c r="AC93" s="104"/>
      <c r="AD93" s="104"/>
    </row>
    <row r="94" spans="1:30">
      <c r="A94" s="104"/>
      <c r="B94" s="104"/>
      <c r="C94" s="104"/>
      <c r="D94" s="104"/>
      <c r="E94" s="104"/>
      <c r="F94" s="104"/>
      <c r="G94" s="104"/>
      <c r="H94" s="104"/>
      <c r="I94" s="104"/>
      <c r="J94" s="104"/>
      <c r="K94" s="104"/>
      <c r="L94" s="104"/>
      <c r="M94" s="104"/>
      <c r="N94" s="104"/>
      <c r="O94" s="104"/>
      <c r="P94" s="104"/>
      <c r="Q94" s="104"/>
      <c r="R94" s="104"/>
      <c r="S94" s="104"/>
      <c r="T94" s="104"/>
      <c r="U94" s="104"/>
      <c r="V94" s="104"/>
      <c r="W94" s="104"/>
      <c r="X94" s="104"/>
      <c r="Y94" s="104"/>
      <c r="Z94" s="104"/>
      <c r="AA94" s="104"/>
      <c r="AB94" s="104"/>
      <c r="AC94" s="104"/>
      <c r="AD94" s="104"/>
    </row>
    <row r="95" spans="1:30">
      <c r="A95" s="104"/>
      <c r="B95" s="104"/>
      <c r="C95" s="104"/>
      <c r="D95" s="104"/>
      <c r="E95" s="104"/>
      <c r="F95" s="104"/>
      <c r="G95" s="104"/>
      <c r="H95" s="104"/>
      <c r="I95" s="104"/>
      <c r="J95" s="104"/>
      <c r="K95" s="104"/>
      <c r="L95" s="104"/>
      <c r="M95" s="104"/>
      <c r="N95" s="104"/>
      <c r="O95" s="104"/>
      <c r="P95" s="104"/>
      <c r="Q95" s="104"/>
      <c r="R95" s="104"/>
      <c r="S95" s="104"/>
      <c r="T95" s="104"/>
      <c r="U95" s="104"/>
      <c r="V95" s="104"/>
      <c r="W95" s="104"/>
      <c r="X95" s="104"/>
      <c r="Y95" s="104"/>
      <c r="Z95" s="104"/>
      <c r="AA95" s="104"/>
      <c r="AB95" s="104"/>
      <c r="AC95" s="104"/>
      <c r="AD95" s="104"/>
    </row>
    <row r="96" spans="1:30">
      <c r="A96" s="104"/>
      <c r="B96" s="104"/>
      <c r="C96" s="104"/>
      <c r="D96" s="104"/>
      <c r="E96" s="104"/>
      <c r="F96" s="104"/>
      <c r="G96" s="104"/>
      <c r="H96" s="104"/>
      <c r="I96" s="104"/>
      <c r="J96" s="104"/>
      <c r="K96" s="104"/>
      <c r="L96" s="104"/>
      <c r="M96" s="104"/>
      <c r="N96" s="104"/>
      <c r="O96" s="104"/>
      <c r="P96" s="104"/>
      <c r="Q96" s="104"/>
      <c r="R96" s="104"/>
      <c r="S96" s="104"/>
      <c r="T96" s="104"/>
      <c r="U96" s="104"/>
      <c r="V96" s="104"/>
      <c r="W96" s="104"/>
      <c r="X96" s="104"/>
      <c r="Y96" s="104"/>
      <c r="Z96" s="104"/>
      <c r="AA96" s="104"/>
      <c r="AB96" s="104"/>
      <c r="AC96" s="104"/>
      <c r="AD96" s="104"/>
    </row>
    <row r="97" spans="1:30">
      <c r="A97" s="104"/>
      <c r="B97" s="104"/>
      <c r="C97" s="104"/>
      <c r="D97" s="104"/>
      <c r="E97" s="104"/>
      <c r="F97" s="104"/>
      <c r="G97" s="104"/>
      <c r="H97" s="104"/>
      <c r="I97" s="104"/>
      <c r="J97" s="104"/>
      <c r="K97" s="104"/>
      <c r="L97" s="104"/>
      <c r="M97" s="104"/>
      <c r="N97" s="104"/>
      <c r="O97" s="104"/>
      <c r="P97" s="104"/>
      <c r="Q97" s="104"/>
      <c r="R97" s="104"/>
      <c r="S97" s="104"/>
      <c r="T97" s="104"/>
      <c r="U97" s="104"/>
      <c r="V97" s="104"/>
      <c r="W97" s="104"/>
      <c r="X97" s="104"/>
      <c r="Y97" s="104"/>
      <c r="Z97" s="104"/>
      <c r="AA97" s="104"/>
      <c r="AB97" s="104"/>
      <c r="AC97" s="104"/>
      <c r="AD97" s="104"/>
    </row>
    <row r="98" spans="1:30">
      <c r="A98" s="104"/>
      <c r="B98" s="104"/>
      <c r="C98" s="104"/>
      <c r="D98" s="104"/>
      <c r="E98" s="104"/>
      <c r="F98" s="104"/>
      <c r="G98" s="104"/>
      <c r="H98" s="104"/>
      <c r="I98" s="104"/>
      <c r="J98" s="104"/>
      <c r="K98" s="104"/>
      <c r="L98" s="104"/>
      <c r="M98" s="104"/>
      <c r="N98" s="104"/>
      <c r="O98" s="104"/>
      <c r="P98" s="104"/>
      <c r="Q98" s="104"/>
      <c r="R98" s="104"/>
      <c r="S98" s="104"/>
      <c r="T98" s="104"/>
      <c r="U98" s="104"/>
      <c r="V98" s="104"/>
      <c r="W98" s="104"/>
      <c r="X98" s="104"/>
      <c r="Y98" s="104"/>
      <c r="Z98" s="104"/>
      <c r="AA98" s="104"/>
      <c r="AB98" s="104"/>
      <c r="AC98" s="104"/>
      <c r="AD98" s="104"/>
    </row>
    <row r="99" spans="1:30">
      <c r="A99" s="104"/>
      <c r="B99" s="104"/>
      <c r="C99" s="104"/>
      <c r="D99" s="104"/>
      <c r="E99" s="104"/>
      <c r="F99" s="104"/>
      <c r="G99" s="104"/>
      <c r="H99" s="104"/>
      <c r="I99" s="104"/>
      <c r="J99" s="104"/>
      <c r="K99" s="104"/>
      <c r="L99" s="104"/>
      <c r="M99" s="104"/>
      <c r="N99" s="104"/>
      <c r="O99" s="104"/>
      <c r="P99" s="104"/>
      <c r="Q99" s="104"/>
      <c r="R99" s="104"/>
      <c r="S99" s="104"/>
      <c r="T99" s="104"/>
      <c r="U99" s="104"/>
      <c r="V99" s="104"/>
      <c r="W99" s="104"/>
      <c r="X99" s="104"/>
      <c r="Y99" s="104"/>
      <c r="Z99" s="104"/>
      <c r="AA99" s="104"/>
      <c r="AB99" s="104"/>
      <c r="AC99" s="104"/>
      <c r="AD99" s="104"/>
    </row>
    <row r="100" spans="1:30">
      <c r="A100" s="104"/>
      <c r="B100" s="104"/>
      <c r="C100" s="104"/>
      <c r="D100" s="104"/>
      <c r="E100" s="104"/>
      <c r="F100" s="104"/>
      <c r="G100" s="104"/>
      <c r="H100" s="104"/>
      <c r="I100" s="104"/>
      <c r="J100" s="104"/>
      <c r="K100" s="104"/>
      <c r="L100" s="104"/>
      <c r="M100" s="104"/>
      <c r="N100" s="104"/>
      <c r="O100" s="104"/>
      <c r="P100" s="104"/>
      <c r="Q100" s="104"/>
      <c r="R100" s="104"/>
      <c r="S100" s="104"/>
      <c r="T100" s="104"/>
      <c r="U100" s="104"/>
      <c r="V100" s="104"/>
      <c r="W100" s="104"/>
      <c r="X100" s="104"/>
      <c r="Y100" s="104"/>
      <c r="Z100" s="104"/>
      <c r="AA100" s="104"/>
      <c r="AB100" s="104"/>
      <c r="AC100" s="104"/>
      <c r="AD100" s="104"/>
    </row>
    <row r="101" spans="1:30">
      <c r="A101" s="104"/>
      <c r="B101" s="104"/>
      <c r="C101" s="104"/>
      <c r="D101" s="104"/>
      <c r="E101" s="104"/>
      <c r="F101" s="104"/>
      <c r="G101" s="104"/>
      <c r="H101" s="104"/>
      <c r="I101" s="104"/>
      <c r="J101" s="104"/>
      <c r="K101" s="104"/>
      <c r="L101" s="104"/>
      <c r="M101" s="104"/>
      <c r="N101" s="104"/>
      <c r="O101" s="104"/>
      <c r="P101" s="104"/>
      <c r="Q101" s="104"/>
      <c r="R101" s="104"/>
      <c r="S101" s="104"/>
      <c r="T101" s="104"/>
      <c r="U101" s="104"/>
      <c r="V101" s="104"/>
      <c r="W101" s="104"/>
      <c r="X101" s="104"/>
      <c r="Y101" s="104"/>
      <c r="Z101" s="104"/>
      <c r="AA101" s="104"/>
      <c r="AB101" s="104"/>
      <c r="AC101" s="104"/>
      <c r="AD101" s="104"/>
    </row>
    <row r="102" spans="1:30">
      <c r="A102" s="104"/>
      <c r="B102" s="104"/>
      <c r="C102" s="104"/>
      <c r="D102" s="104"/>
      <c r="E102" s="104"/>
      <c r="F102" s="104"/>
      <c r="G102" s="104"/>
      <c r="H102" s="104"/>
      <c r="I102" s="104"/>
      <c r="J102" s="104"/>
      <c r="K102" s="104"/>
      <c r="L102" s="104"/>
      <c r="M102" s="104"/>
      <c r="N102" s="104"/>
      <c r="O102" s="104"/>
      <c r="P102" s="104"/>
      <c r="Q102" s="104"/>
      <c r="R102" s="104"/>
      <c r="S102" s="104"/>
      <c r="T102" s="104"/>
      <c r="U102" s="104"/>
      <c r="V102" s="104"/>
      <c r="W102" s="104"/>
      <c r="X102" s="104"/>
      <c r="Y102" s="104"/>
      <c r="Z102" s="104"/>
      <c r="AA102" s="104"/>
      <c r="AB102" s="104"/>
      <c r="AC102" s="104"/>
      <c r="AD102" s="104"/>
    </row>
    <row r="103" spans="1:30">
      <c r="A103" s="104"/>
      <c r="B103" s="104"/>
      <c r="C103" s="104"/>
      <c r="D103" s="104"/>
      <c r="E103" s="104"/>
      <c r="F103" s="104"/>
      <c r="G103" s="104"/>
      <c r="H103" s="104"/>
      <c r="I103" s="104"/>
      <c r="J103" s="104"/>
      <c r="K103" s="104"/>
      <c r="L103" s="104"/>
      <c r="M103" s="104"/>
      <c r="N103" s="104"/>
      <c r="O103" s="104"/>
      <c r="P103" s="104"/>
      <c r="Q103" s="104"/>
      <c r="R103" s="104"/>
      <c r="S103" s="104"/>
      <c r="T103" s="104"/>
      <c r="U103" s="104"/>
      <c r="V103" s="104"/>
      <c r="W103" s="104"/>
      <c r="X103" s="104"/>
      <c r="Y103" s="104"/>
      <c r="Z103" s="104"/>
      <c r="AA103" s="104"/>
      <c r="AB103" s="104"/>
      <c r="AC103" s="104"/>
      <c r="AD103" s="104"/>
    </row>
    <row r="104" spans="1:30">
      <c r="A104" s="104"/>
      <c r="B104" s="104"/>
      <c r="C104" s="104"/>
      <c r="D104" s="104"/>
      <c r="E104" s="104"/>
      <c r="F104" s="104"/>
      <c r="G104" s="104"/>
      <c r="H104" s="104"/>
      <c r="I104" s="104"/>
      <c r="J104" s="104"/>
      <c r="K104" s="104"/>
      <c r="L104" s="104"/>
      <c r="M104" s="104"/>
      <c r="N104" s="104"/>
      <c r="O104" s="104"/>
      <c r="P104" s="104"/>
      <c r="Q104" s="104"/>
      <c r="R104" s="104"/>
      <c r="S104" s="104"/>
      <c r="T104" s="104"/>
      <c r="U104" s="104"/>
      <c r="V104" s="104"/>
      <c r="W104" s="104"/>
      <c r="X104" s="104"/>
      <c r="Y104" s="104"/>
      <c r="Z104" s="104"/>
      <c r="AA104" s="104"/>
      <c r="AB104" s="104"/>
      <c r="AC104" s="104"/>
      <c r="AD104" s="104"/>
    </row>
    <row r="105" spans="1:30">
      <c r="A105" s="104"/>
      <c r="B105" s="104"/>
      <c r="C105" s="104"/>
      <c r="D105" s="104"/>
      <c r="E105" s="104"/>
      <c r="F105" s="104"/>
      <c r="G105" s="104"/>
      <c r="H105" s="104"/>
      <c r="I105" s="104"/>
      <c r="J105" s="104"/>
      <c r="K105" s="104"/>
      <c r="L105" s="104"/>
      <c r="M105" s="104"/>
      <c r="N105" s="104"/>
      <c r="O105" s="104"/>
      <c r="P105" s="104"/>
      <c r="Q105" s="104"/>
      <c r="R105" s="104"/>
      <c r="S105" s="104"/>
      <c r="T105" s="104"/>
      <c r="U105" s="104"/>
      <c r="V105" s="104"/>
      <c r="W105" s="104"/>
      <c r="X105" s="104"/>
      <c r="Y105" s="104"/>
      <c r="Z105" s="104"/>
      <c r="AA105" s="104"/>
      <c r="AB105" s="104"/>
      <c r="AC105" s="104"/>
      <c r="AD105" s="104"/>
    </row>
    <row r="106" spans="1:30">
      <c r="A106" s="104"/>
      <c r="B106" s="104"/>
      <c r="C106" s="104"/>
      <c r="D106" s="104"/>
      <c r="E106" s="104"/>
      <c r="F106" s="104"/>
      <c r="G106" s="104"/>
      <c r="H106" s="104"/>
      <c r="I106" s="104"/>
      <c r="J106" s="104"/>
      <c r="K106" s="104"/>
      <c r="L106" s="104"/>
      <c r="M106" s="104"/>
      <c r="N106" s="104"/>
      <c r="O106" s="104"/>
      <c r="P106" s="104"/>
      <c r="Q106" s="104"/>
      <c r="R106" s="104"/>
      <c r="S106" s="104"/>
      <c r="T106" s="104"/>
      <c r="U106" s="104"/>
      <c r="V106" s="104"/>
      <c r="W106" s="104"/>
      <c r="X106" s="104"/>
      <c r="Y106" s="104"/>
      <c r="Z106" s="104"/>
      <c r="AA106" s="104"/>
      <c r="AB106" s="104"/>
      <c r="AC106" s="104"/>
      <c r="AD106" s="104"/>
    </row>
    <row r="107" spans="1:30">
      <c r="A107" s="104"/>
      <c r="B107" s="104"/>
      <c r="C107" s="104"/>
      <c r="D107" s="104"/>
      <c r="E107" s="104"/>
      <c r="F107" s="104"/>
      <c r="G107" s="104"/>
      <c r="H107" s="104"/>
      <c r="I107" s="104"/>
      <c r="J107" s="104"/>
      <c r="K107" s="104"/>
      <c r="L107" s="104"/>
      <c r="M107" s="104"/>
      <c r="N107" s="104"/>
      <c r="O107" s="104"/>
      <c r="P107" s="104"/>
      <c r="Q107" s="104"/>
      <c r="R107" s="104"/>
      <c r="S107" s="104"/>
      <c r="T107" s="104"/>
      <c r="U107" s="104"/>
      <c r="V107" s="104"/>
      <c r="W107" s="104"/>
      <c r="X107" s="104"/>
      <c r="Y107" s="104"/>
      <c r="Z107" s="104"/>
      <c r="AA107" s="104"/>
      <c r="AB107" s="104"/>
      <c r="AC107" s="104"/>
      <c r="AD107" s="104"/>
    </row>
    <row r="108" spans="1:30">
      <c r="A108" s="104"/>
      <c r="B108" s="104"/>
      <c r="C108" s="104"/>
      <c r="D108" s="104"/>
      <c r="E108" s="104"/>
      <c r="F108" s="104"/>
      <c r="G108" s="104"/>
      <c r="H108" s="104"/>
      <c r="I108" s="104"/>
      <c r="J108" s="104"/>
      <c r="K108" s="104"/>
      <c r="L108" s="104"/>
      <c r="M108" s="104"/>
      <c r="N108" s="104"/>
      <c r="O108" s="104"/>
      <c r="P108" s="104"/>
      <c r="Q108" s="104"/>
      <c r="R108" s="104"/>
      <c r="S108" s="104"/>
      <c r="T108" s="104"/>
      <c r="U108" s="104"/>
      <c r="V108" s="104"/>
      <c r="W108" s="104"/>
      <c r="X108" s="104"/>
      <c r="Y108" s="104"/>
      <c r="Z108" s="104"/>
      <c r="AA108" s="104"/>
      <c r="AB108" s="104"/>
      <c r="AC108" s="104"/>
      <c r="AD108" s="104"/>
    </row>
    <row r="109" spans="1:30">
      <c r="A109" s="104"/>
      <c r="B109" s="104"/>
      <c r="C109" s="104"/>
      <c r="D109" s="104"/>
      <c r="E109" s="104"/>
      <c r="F109" s="104"/>
      <c r="G109" s="104"/>
      <c r="H109" s="104"/>
      <c r="I109" s="104"/>
      <c r="J109" s="104"/>
      <c r="K109" s="104"/>
      <c r="L109" s="104"/>
      <c r="M109" s="104"/>
      <c r="N109" s="104"/>
      <c r="O109" s="104"/>
      <c r="P109" s="104"/>
      <c r="Q109" s="104"/>
      <c r="R109" s="104"/>
      <c r="S109" s="104"/>
      <c r="T109" s="104"/>
      <c r="U109" s="104"/>
      <c r="V109" s="104"/>
      <c r="W109" s="104"/>
      <c r="X109" s="104"/>
      <c r="Y109" s="104"/>
      <c r="Z109" s="104"/>
      <c r="AA109" s="104"/>
      <c r="AB109" s="104"/>
      <c r="AC109" s="104"/>
      <c r="AD109" s="104"/>
    </row>
    <row r="110" spans="1:30">
      <c r="A110" s="104"/>
      <c r="B110" s="104"/>
      <c r="C110" s="104"/>
      <c r="D110" s="104"/>
      <c r="E110" s="104"/>
      <c r="F110" s="104"/>
      <c r="G110" s="104"/>
      <c r="H110" s="104"/>
      <c r="I110" s="104"/>
      <c r="J110" s="104"/>
      <c r="K110" s="104"/>
      <c r="L110" s="104"/>
      <c r="M110" s="104"/>
      <c r="N110" s="104"/>
      <c r="O110" s="104"/>
      <c r="P110" s="104"/>
      <c r="Q110" s="104"/>
      <c r="R110" s="104"/>
      <c r="S110" s="104"/>
      <c r="T110" s="104"/>
      <c r="U110" s="104"/>
      <c r="V110" s="104"/>
      <c r="W110" s="104"/>
      <c r="X110" s="104"/>
      <c r="Y110" s="104"/>
      <c r="Z110" s="104"/>
      <c r="AA110" s="104"/>
      <c r="AB110" s="104"/>
      <c r="AC110" s="104"/>
      <c r="AD110" s="104"/>
    </row>
    <row r="111" spans="1:30">
      <c r="A111" s="104"/>
      <c r="B111" s="104"/>
      <c r="C111" s="104"/>
      <c r="D111" s="104"/>
      <c r="E111" s="104"/>
      <c r="F111" s="104"/>
      <c r="G111" s="104"/>
      <c r="H111" s="104"/>
      <c r="I111" s="104"/>
      <c r="J111" s="104"/>
      <c r="K111" s="104"/>
      <c r="L111" s="104"/>
      <c r="M111" s="104"/>
      <c r="N111" s="104"/>
      <c r="O111" s="104"/>
      <c r="P111" s="104"/>
      <c r="Q111" s="104"/>
      <c r="R111" s="104"/>
      <c r="S111" s="104"/>
      <c r="T111" s="104"/>
      <c r="U111" s="104"/>
      <c r="V111" s="104"/>
      <c r="W111" s="104"/>
      <c r="X111" s="104"/>
      <c r="Y111" s="104"/>
      <c r="Z111" s="104"/>
      <c r="AA111" s="104"/>
      <c r="AB111" s="104"/>
      <c r="AC111" s="104"/>
      <c r="AD111" s="104"/>
    </row>
    <row r="112" spans="1:30">
      <c r="A112" s="104"/>
      <c r="B112" s="104"/>
      <c r="C112" s="104"/>
      <c r="D112" s="104"/>
      <c r="E112" s="104"/>
      <c r="F112" s="104"/>
      <c r="G112" s="104"/>
      <c r="H112" s="104"/>
      <c r="I112" s="104"/>
      <c r="J112" s="104"/>
      <c r="K112" s="104"/>
      <c r="L112" s="104"/>
      <c r="M112" s="104"/>
      <c r="N112" s="104"/>
      <c r="O112" s="104"/>
      <c r="P112" s="104"/>
      <c r="Q112" s="104"/>
      <c r="R112" s="104"/>
      <c r="S112" s="104"/>
      <c r="T112" s="104"/>
      <c r="U112" s="104"/>
      <c r="V112" s="104"/>
      <c r="W112" s="104"/>
      <c r="X112" s="104"/>
      <c r="Y112" s="104"/>
      <c r="Z112" s="104"/>
      <c r="AA112" s="104"/>
      <c r="AB112" s="104"/>
      <c r="AC112" s="104"/>
      <c r="AD112" s="104"/>
    </row>
    <row r="113" spans="1:30">
      <c r="A113" s="104"/>
      <c r="B113" s="104"/>
      <c r="C113" s="104"/>
      <c r="D113" s="104"/>
      <c r="E113" s="104"/>
      <c r="F113" s="104"/>
      <c r="G113" s="104"/>
      <c r="H113" s="104"/>
      <c r="I113" s="104"/>
      <c r="J113" s="104"/>
      <c r="K113" s="104"/>
      <c r="L113" s="104"/>
      <c r="M113" s="104"/>
      <c r="N113" s="104"/>
      <c r="O113" s="104"/>
      <c r="P113" s="104"/>
      <c r="Q113" s="104"/>
      <c r="R113" s="104"/>
      <c r="S113" s="104"/>
      <c r="T113" s="104"/>
      <c r="U113" s="104"/>
      <c r="V113" s="104"/>
      <c r="W113" s="104"/>
      <c r="X113" s="104"/>
      <c r="Y113" s="104"/>
      <c r="Z113" s="104"/>
      <c r="AA113" s="104"/>
      <c r="AB113" s="104"/>
      <c r="AC113" s="104"/>
      <c r="AD113" s="104"/>
    </row>
    <row r="114" spans="1:30">
      <c r="A114" s="104"/>
      <c r="B114" s="104"/>
      <c r="C114" s="104"/>
      <c r="D114" s="104"/>
      <c r="E114" s="104"/>
      <c r="F114" s="104"/>
      <c r="G114" s="104"/>
      <c r="H114" s="104"/>
      <c r="I114" s="104"/>
      <c r="J114" s="104"/>
      <c r="K114" s="104"/>
      <c r="L114" s="104"/>
      <c r="M114" s="104"/>
      <c r="N114" s="104"/>
      <c r="O114" s="104"/>
      <c r="P114" s="104"/>
      <c r="Q114" s="104"/>
      <c r="R114" s="104"/>
      <c r="S114" s="104"/>
      <c r="T114" s="104"/>
      <c r="U114" s="104"/>
      <c r="V114" s="104"/>
      <c r="W114" s="104"/>
      <c r="X114" s="104"/>
      <c r="Y114" s="104"/>
      <c r="Z114" s="104"/>
      <c r="AA114" s="104"/>
      <c r="AB114" s="104"/>
      <c r="AC114" s="104"/>
      <c r="AD114" s="104"/>
    </row>
    <row r="115" spans="1:30">
      <c r="A115" s="104"/>
      <c r="B115" s="104"/>
      <c r="C115" s="104"/>
      <c r="D115" s="104"/>
      <c r="E115" s="104"/>
      <c r="F115" s="104"/>
      <c r="G115" s="104"/>
      <c r="H115" s="104"/>
      <c r="I115" s="104"/>
      <c r="J115" s="104"/>
      <c r="K115" s="104"/>
      <c r="L115" s="104"/>
      <c r="M115" s="104"/>
      <c r="N115" s="104"/>
      <c r="O115" s="104"/>
      <c r="P115" s="104"/>
      <c r="Q115" s="104"/>
      <c r="R115" s="104"/>
      <c r="S115" s="104"/>
      <c r="T115" s="104"/>
      <c r="U115" s="104"/>
      <c r="V115" s="104"/>
      <c r="W115" s="104"/>
      <c r="X115" s="104"/>
      <c r="Y115" s="104"/>
      <c r="Z115" s="104"/>
      <c r="AA115" s="104"/>
      <c r="AB115" s="104"/>
      <c r="AC115" s="104"/>
      <c r="AD115" s="104"/>
    </row>
    <row r="116" spans="1:30">
      <c r="A116" s="104"/>
      <c r="B116" s="104"/>
      <c r="C116" s="104"/>
      <c r="D116" s="104"/>
      <c r="E116" s="104"/>
      <c r="F116" s="104"/>
      <c r="G116" s="104"/>
      <c r="H116" s="104"/>
      <c r="I116" s="104"/>
      <c r="J116" s="104"/>
      <c r="K116" s="104"/>
      <c r="L116" s="104"/>
      <c r="M116" s="104"/>
      <c r="N116" s="104"/>
      <c r="O116" s="104"/>
      <c r="P116" s="104"/>
      <c r="Q116" s="104"/>
      <c r="R116" s="104"/>
      <c r="S116" s="104"/>
      <c r="T116" s="104"/>
      <c r="U116" s="104"/>
      <c r="V116" s="104"/>
      <c r="W116" s="104"/>
      <c r="X116" s="104"/>
      <c r="Y116" s="104"/>
      <c r="Z116" s="104"/>
      <c r="AA116" s="104"/>
      <c r="AB116" s="104"/>
      <c r="AC116" s="104"/>
      <c r="AD116" s="104"/>
    </row>
    <row r="117" spans="1:30">
      <c r="A117" s="104"/>
      <c r="B117" s="104"/>
      <c r="C117" s="104"/>
      <c r="D117" s="104"/>
      <c r="E117" s="104"/>
      <c r="F117" s="104"/>
      <c r="G117" s="104"/>
      <c r="H117" s="104"/>
      <c r="I117" s="104"/>
      <c r="J117" s="104"/>
      <c r="K117" s="104"/>
      <c r="L117" s="104"/>
      <c r="M117" s="104"/>
      <c r="N117" s="104"/>
      <c r="O117" s="104"/>
      <c r="P117" s="104"/>
      <c r="Q117" s="104"/>
      <c r="R117" s="104"/>
      <c r="S117" s="104"/>
      <c r="T117" s="104"/>
      <c r="U117" s="104"/>
      <c r="V117" s="104"/>
      <c r="W117" s="104"/>
      <c r="X117" s="104"/>
      <c r="Y117" s="104"/>
      <c r="Z117" s="104"/>
      <c r="AA117" s="104"/>
      <c r="AB117" s="104"/>
      <c r="AC117" s="104"/>
      <c r="AD117" s="104"/>
    </row>
    <row r="118" spans="1:30">
      <c r="A118" s="104"/>
      <c r="B118" s="104"/>
      <c r="C118" s="104"/>
      <c r="D118" s="104"/>
      <c r="E118" s="104"/>
      <c r="F118" s="104"/>
      <c r="G118" s="104"/>
      <c r="H118" s="104"/>
      <c r="I118" s="104"/>
      <c r="J118" s="104"/>
      <c r="K118" s="104"/>
      <c r="L118" s="104"/>
      <c r="M118" s="104"/>
      <c r="N118" s="104"/>
      <c r="O118" s="104"/>
      <c r="P118" s="104"/>
      <c r="Q118" s="104"/>
      <c r="R118" s="104"/>
      <c r="S118" s="104"/>
      <c r="T118" s="104"/>
      <c r="U118" s="104"/>
      <c r="V118" s="104"/>
      <c r="W118" s="104"/>
      <c r="X118" s="104"/>
      <c r="Y118" s="104"/>
      <c r="Z118" s="104"/>
      <c r="AA118" s="104"/>
      <c r="AB118" s="104"/>
      <c r="AC118" s="104"/>
      <c r="AD118" s="104"/>
    </row>
    <row r="119" spans="1:30">
      <c r="A119" s="104"/>
      <c r="B119" s="104"/>
      <c r="C119" s="104"/>
      <c r="D119" s="104"/>
      <c r="E119" s="104"/>
      <c r="F119" s="104"/>
      <c r="G119" s="104"/>
      <c r="H119" s="104"/>
      <c r="I119" s="104"/>
      <c r="J119" s="104"/>
      <c r="K119" s="104"/>
      <c r="L119" s="104"/>
      <c r="M119" s="104"/>
      <c r="N119" s="104"/>
      <c r="O119" s="104"/>
      <c r="P119" s="104"/>
      <c r="Q119" s="104"/>
      <c r="R119" s="104"/>
      <c r="S119" s="104"/>
      <c r="T119" s="104"/>
      <c r="U119" s="104"/>
      <c r="V119" s="104"/>
      <c r="W119" s="104"/>
      <c r="X119" s="104"/>
      <c r="Y119" s="104"/>
      <c r="Z119" s="104"/>
      <c r="AA119" s="104"/>
      <c r="AB119" s="104"/>
      <c r="AC119" s="104"/>
      <c r="AD119" s="104"/>
    </row>
  </sheetData>
  <phoneticPr fontId="16" type="noConversion"/>
  <pageMargins left="0.75" right="0.75" top="1" bottom="1" header="0.5" footer="0.5"/>
  <pageSetup orientation="portrait" horizontalDpi="4294967292" verticalDpi="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152"/>
  <sheetViews>
    <sheetView topLeftCell="E3" zoomScale="90" workbookViewId="0">
      <selection activeCell="F8" sqref="F8:N8"/>
    </sheetView>
  </sheetViews>
  <sheetFormatPr defaultColWidth="9.375" defaultRowHeight="13.2"/>
  <cols>
    <col min="1" max="1" width="38.5" style="3" customWidth="1"/>
    <col min="2" max="3" width="10.375" style="3" bestFit="1" customWidth="1"/>
    <col min="4" max="4" width="30.125" style="16" customWidth="1"/>
    <col min="5" max="14" width="11.875" style="3" customWidth="1"/>
    <col min="15" max="16384" width="9.375" style="3"/>
  </cols>
  <sheetData>
    <row r="1" spans="1:25" ht="17.399999999999999">
      <c r="A1" s="21" t="s">
        <v>54</v>
      </c>
      <c r="D1" s="3"/>
    </row>
    <row r="2" spans="1:25">
      <c r="A2" s="1" t="s">
        <v>55</v>
      </c>
      <c r="D2" s="17"/>
    </row>
    <row r="3" spans="1:25">
      <c r="A3" s="1"/>
      <c r="B3" s="5" t="s">
        <v>0</v>
      </c>
      <c r="C3" s="5" t="s">
        <v>0</v>
      </c>
      <c r="D3" s="19" t="s">
        <v>1</v>
      </c>
      <c r="E3" s="5" t="s">
        <v>2</v>
      </c>
      <c r="F3" s="5" t="s">
        <v>2</v>
      </c>
      <c r="G3" s="5" t="s">
        <v>2</v>
      </c>
      <c r="H3" s="5" t="s">
        <v>2</v>
      </c>
      <c r="I3" s="5" t="s">
        <v>2</v>
      </c>
      <c r="J3" s="5" t="s">
        <v>2</v>
      </c>
      <c r="K3" s="5" t="s">
        <v>2</v>
      </c>
      <c r="L3" s="5" t="s">
        <v>2</v>
      </c>
      <c r="M3" s="5" t="s">
        <v>2</v>
      </c>
      <c r="N3" s="5" t="s">
        <v>2</v>
      </c>
    </row>
    <row r="4" spans="1:25" s="111" customFormat="1">
      <c r="A4" s="108" t="s">
        <v>36</v>
      </c>
      <c r="B4" s="109">
        <v>1991</v>
      </c>
      <c r="C4" s="109">
        <v>1992</v>
      </c>
      <c r="D4" s="110"/>
      <c r="E4" s="109">
        <f>C4+1</f>
        <v>1993</v>
      </c>
      <c r="F4" s="109">
        <f>E4+1</f>
        <v>1994</v>
      </c>
      <c r="G4" s="109">
        <f t="shared" ref="G4:N4" si="0">F4+1</f>
        <v>1995</v>
      </c>
      <c r="H4" s="109">
        <f t="shared" si="0"/>
        <v>1996</v>
      </c>
      <c r="I4" s="109">
        <f t="shared" si="0"/>
        <v>1997</v>
      </c>
      <c r="J4" s="109">
        <f t="shared" si="0"/>
        <v>1998</v>
      </c>
      <c r="K4" s="109">
        <f t="shared" si="0"/>
        <v>1999</v>
      </c>
      <c r="L4" s="109">
        <f t="shared" si="0"/>
        <v>2000</v>
      </c>
      <c r="M4" s="109">
        <f>L4+1</f>
        <v>2001</v>
      </c>
      <c r="N4" s="109">
        <f t="shared" si="0"/>
        <v>2002</v>
      </c>
      <c r="O4" s="109"/>
    </row>
    <row r="5" spans="1:25">
      <c r="A5" s="9" t="s">
        <v>56</v>
      </c>
      <c r="B5" s="10">
        <v>226082</v>
      </c>
      <c r="C5" s="10">
        <v>291368</v>
      </c>
      <c r="D5" s="82" t="s">
        <v>75</v>
      </c>
      <c r="E5" s="3">
        <f>C5*(1+E6)</f>
        <v>422483.6</v>
      </c>
      <c r="F5" s="3">
        <f>E5*(1+F6)</f>
        <v>633725.39999999991</v>
      </c>
      <c r="G5" s="3">
        <f t="shared" ref="G5:N5" si="1">F5*(1+G6)</f>
        <v>887215.55999999982</v>
      </c>
      <c r="H5" s="3">
        <f t="shared" si="1"/>
        <v>1153380.2279999999</v>
      </c>
      <c r="I5" s="3">
        <f t="shared" si="1"/>
        <v>1384056.2735999997</v>
      </c>
      <c r="J5" s="3">
        <f t="shared" si="1"/>
        <v>1660867.5283199996</v>
      </c>
      <c r="K5" s="3">
        <f t="shared" si="1"/>
        <v>1993041.0339839994</v>
      </c>
      <c r="L5" s="3">
        <f t="shared" si="1"/>
        <v>2391649.2407807992</v>
      </c>
      <c r="M5" s="3">
        <f t="shared" si="1"/>
        <v>2869979.0889369589</v>
      </c>
      <c r="N5" s="3">
        <f t="shared" si="1"/>
        <v>3443974.9067243505</v>
      </c>
    </row>
    <row r="6" spans="1:25">
      <c r="A6" s="31" t="s">
        <v>57</v>
      </c>
      <c r="B6" s="31"/>
      <c r="C6" s="34">
        <f>C5/B5-1</f>
        <v>0.28877133075609729</v>
      </c>
      <c r="D6" s="82"/>
      <c r="E6" s="88">
        <v>0.45</v>
      </c>
      <c r="F6" s="88">
        <v>0.5</v>
      </c>
      <c r="G6" s="88">
        <v>0.4</v>
      </c>
      <c r="H6" s="88">
        <v>0.3</v>
      </c>
      <c r="I6" s="88">
        <v>0.2</v>
      </c>
      <c r="J6" s="88">
        <v>0.2</v>
      </c>
      <c r="K6" s="88">
        <v>0.2</v>
      </c>
      <c r="L6" s="88">
        <v>0.2</v>
      </c>
      <c r="M6" s="88">
        <v>0.2</v>
      </c>
      <c r="N6" s="88">
        <v>0.2</v>
      </c>
    </row>
    <row r="7" spans="1:25">
      <c r="A7" s="22" t="s">
        <v>46</v>
      </c>
      <c r="B7" s="23">
        <v>146290</v>
      </c>
      <c r="C7" s="23">
        <v>183510</v>
      </c>
      <c r="D7" s="83" t="s">
        <v>74</v>
      </c>
      <c r="E7" s="13">
        <f>E5*E8</f>
        <v>261939.83199999999</v>
      </c>
      <c r="F7" s="13">
        <f t="shared" ref="F7:N7" si="2">F5*F8</f>
        <v>392909.74799999996</v>
      </c>
      <c r="G7" s="13">
        <f t="shared" si="2"/>
        <v>550073.64719999989</v>
      </c>
      <c r="H7" s="13">
        <f t="shared" si="2"/>
        <v>715095.74135999987</v>
      </c>
      <c r="I7" s="13">
        <f t="shared" si="2"/>
        <v>858114.88963199977</v>
      </c>
      <c r="J7" s="13">
        <f t="shared" si="2"/>
        <v>1029737.8675583997</v>
      </c>
      <c r="K7" s="13">
        <f t="shared" si="2"/>
        <v>1235685.4410700796</v>
      </c>
      <c r="L7" s="13">
        <f t="shared" si="2"/>
        <v>1482822.5292840954</v>
      </c>
      <c r="M7" s="13">
        <f t="shared" si="2"/>
        <v>1779387.0351409146</v>
      </c>
      <c r="N7" s="13">
        <f t="shared" si="2"/>
        <v>2135264.4421690973</v>
      </c>
      <c r="O7" s="13"/>
      <c r="P7" s="13"/>
      <c r="Q7" s="13"/>
      <c r="R7" s="13"/>
      <c r="S7" s="13"/>
      <c r="T7" s="13"/>
      <c r="U7" s="13"/>
      <c r="V7" s="13"/>
      <c r="W7" s="13"/>
      <c r="X7" s="13"/>
      <c r="Y7" s="13"/>
    </row>
    <row r="8" spans="1:25" s="33" customFormat="1" ht="12.75" customHeight="1">
      <c r="A8" s="76" t="s">
        <v>58</v>
      </c>
      <c r="B8" s="77">
        <f>B7/B5</f>
        <v>0.64706610875699966</v>
      </c>
      <c r="C8" s="77">
        <f>C7/C5</f>
        <v>0.62982208066774659</v>
      </c>
      <c r="D8" s="84"/>
      <c r="E8" s="89">
        <v>0.62</v>
      </c>
      <c r="F8" s="89">
        <v>0.62</v>
      </c>
      <c r="G8" s="89">
        <v>0.62</v>
      </c>
      <c r="H8" s="89">
        <v>0.62</v>
      </c>
      <c r="I8" s="89">
        <v>0.62</v>
      </c>
      <c r="J8" s="89">
        <v>0.62</v>
      </c>
      <c r="K8" s="89">
        <v>0.62</v>
      </c>
      <c r="L8" s="89">
        <v>0.62</v>
      </c>
      <c r="M8" s="89">
        <v>0.62</v>
      </c>
      <c r="N8" s="89">
        <v>0.62</v>
      </c>
      <c r="O8" s="32"/>
      <c r="P8" s="32"/>
      <c r="Q8" s="32"/>
      <c r="R8" s="32"/>
      <c r="S8" s="32"/>
      <c r="T8" s="32"/>
      <c r="U8" s="32"/>
      <c r="V8" s="32"/>
      <c r="W8" s="32"/>
      <c r="X8" s="32"/>
      <c r="Y8" s="32"/>
    </row>
    <row r="9" spans="1:25">
      <c r="A9" s="22" t="s">
        <v>47</v>
      </c>
      <c r="B9" s="23">
        <f>B5-B7</f>
        <v>79792</v>
      </c>
      <c r="C9" s="23">
        <f>C5-C7</f>
        <v>107858</v>
      </c>
      <c r="D9" s="85"/>
      <c r="E9" s="13">
        <f t="shared" ref="E9:N9" si="3">E5-E7</f>
        <v>160543.76799999998</v>
      </c>
      <c r="F9" s="13">
        <f t="shared" si="3"/>
        <v>240815.65199999994</v>
      </c>
      <c r="G9" s="13">
        <f t="shared" si="3"/>
        <v>337141.91279999993</v>
      </c>
      <c r="H9" s="13">
        <f t="shared" si="3"/>
        <v>438284.48664000002</v>
      </c>
      <c r="I9" s="13">
        <f t="shared" si="3"/>
        <v>525941.38396799995</v>
      </c>
      <c r="J9" s="13">
        <f t="shared" si="3"/>
        <v>631129.66076159989</v>
      </c>
      <c r="K9" s="13">
        <f t="shared" si="3"/>
        <v>757355.59291391983</v>
      </c>
      <c r="L9" s="13">
        <f t="shared" si="3"/>
        <v>908826.71149670379</v>
      </c>
      <c r="M9" s="13">
        <f t="shared" si="3"/>
        <v>1090592.0537960443</v>
      </c>
      <c r="N9" s="13">
        <f t="shared" si="3"/>
        <v>1308710.4645552533</v>
      </c>
      <c r="O9" s="13"/>
      <c r="P9" s="13"/>
      <c r="Q9" s="13"/>
      <c r="R9" s="13"/>
      <c r="S9" s="13"/>
      <c r="T9" s="13"/>
      <c r="U9" s="13"/>
      <c r="V9" s="13"/>
      <c r="W9" s="13"/>
      <c r="X9" s="13"/>
      <c r="Y9" s="13"/>
    </row>
    <row r="10" spans="1:25">
      <c r="A10" s="22"/>
      <c r="B10" s="23"/>
      <c r="C10" s="23"/>
      <c r="D10" s="85"/>
      <c r="E10" s="13"/>
      <c r="F10" s="13"/>
      <c r="G10" s="13"/>
      <c r="H10" s="13"/>
      <c r="I10" s="13"/>
      <c r="J10" s="13"/>
      <c r="K10" s="13"/>
      <c r="L10" s="13"/>
      <c r="M10" s="13"/>
      <c r="N10" s="13"/>
      <c r="O10" s="13"/>
      <c r="P10" s="13"/>
      <c r="Q10" s="13"/>
      <c r="R10" s="13"/>
      <c r="S10" s="13"/>
      <c r="T10" s="13"/>
      <c r="U10" s="13"/>
      <c r="V10" s="13"/>
      <c r="W10" s="13"/>
      <c r="X10" s="13"/>
      <c r="Y10" s="13"/>
    </row>
    <row r="11" spans="1:25">
      <c r="A11" s="22" t="s">
        <v>48</v>
      </c>
      <c r="B11" s="23">
        <v>61713</v>
      </c>
      <c r="C11" s="23">
        <v>81339</v>
      </c>
      <c r="D11" s="86" t="s">
        <v>74</v>
      </c>
      <c r="E11" s="13">
        <f>E5*E12</f>
        <v>109845.736</v>
      </c>
      <c r="F11" s="13">
        <f t="shared" ref="F11:N11" si="4">F5*F12</f>
        <v>164768.60399999999</v>
      </c>
      <c r="G11" s="13">
        <f t="shared" si="4"/>
        <v>230676.04559999995</v>
      </c>
      <c r="H11" s="13">
        <f t="shared" si="4"/>
        <v>299878.85927999998</v>
      </c>
      <c r="I11" s="13">
        <f t="shared" si="4"/>
        <v>359854.63113599992</v>
      </c>
      <c r="J11" s="13">
        <f t="shared" si="4"/>
        <v>431825.55736319989</v>
      </c>
      <c r="K11" s="13">
        <f t="shared" si="4"/>
        <v>518190.66883583984</v>
      </c>
      <c r="L11" s="13">
        <f t="shared" si="4"/>
        <v>621828.80260300776</v>
      </c>
      <c r="M11" s="13">
        <f t="shared" si="4"/>
        <v>746194.56312360929</v>
      </c>
      <c r="N11" s="13">
        <f t="shared" si="4"/>
        <v>895433.47574833117</v>
      </c>
      <c r="O11" s="13"/>
      <c r="P11" s="13"/>
      <c r="Q11" s="13"/>
      <c r="R11" s="13"/>
      <c r="S11" s="13"/>
      <c r="T11" s="13"/>
      <c r="U11" s="13"/>
      <c r="V11" s="13"/>
      <c r="W11" s="13"/>
      <c r="X11" s="13"/>
      <c r="Y11" s="13"/>
    </row>
    <row r="12" spans="1:25" s="33" customFormat="1" ht="12.75" customHeight="1">
      <c r="A12" s="76" t="s">
        <v>58</v>
      </c>
      <c r="B12" s="77">
        <f>B11/B5</f>
        <v>0.27296733043762883</v>
      </c>
      <c r="C12" s="77">
        <f>C11/C5</f>
        <v>0.2791624337607424</v>
      </c>
      <c r="D12" s="78"/>
      <c r="E12" s="89">
        <v>0.26</v>
      </c>
      <c r="F12" s="89">
        <v>0.26</v>
      </c>
      <c r="G12" s="89">
        <v>0.26</v>
      </c>
      <c r="H12" s="89">
        <v>0.26</v>
      </c>
      <c r="I12" s="89">
        <v>0.26</v>
      </c>
      <c r="J12" s="89">
        <v>0.26</v>
      </c>
      <c r="K12" s="89">
        <v>0.26</v>
      </c>
      <c r="L12" s="89">
        <v>0.26</v>
      </c>
      <c r="M12" s="89">
        <v>0.26</v>
      </c>
      <c r="N12" s="89">
        <v>0.26</v>
      </c>
      <c r="O12" s="32"/>
      <c r="P12" s="32"/>
      <c r="Q12" s="32"/>
      <c r="R12" s="32"/>
      <c r="S12" s="32"/>
      <c r="T12" s="32"/>
      <c r="U12" s="32"/>
      <c r="V12" s="32"/>
      <c r="W12" s="32"/>
      <c r="X12" s="32"/>
      <c r="Y12" s="32"/>
    </row>
    <row r="13" spans="1:25">
      <c r="A13" s="22" t="s">
        <v>49</v>
      </c>
      <c r="B13" s="23">
        <f>B9-B11</f>
        <v>18079</v>
      </c>
      <c r="C13" s="23">
        <f>C9-C11</f>
        <v>26519</v>
      </c>
      <c r="D13" s="50"/>
      <c r="E13" s="23">
        <f t="shared" ref="E13:N13" si="5">E9-E11</f>
        <v>50698.031999999977</v>
      </c>
      <c r="F13" s="23">
        <f t="shared" si="5"/>
        <v>76047.047999999952</v>
      </c>
      <c r="G13" s="23">
        <f t="shared" si="5"/>
        <v>106465.86719999998</v>
      </c>
      <c r="H13" s="23">
        <f t="shared" si="5"/>
        <v>138405.62736000004</v>
      </c>
      <c r="I13" s="23">
        <f t="shared" si="5"/>
        <v>166086.75283200003</v>
      </c>
      <c r="J13" s="23">
        <f t="shared" si="5"/>
        <v>199304.10339840001</v>
      </c>
      <c r="K13" s="23">
        <f t="shared" si="5"/>
        <v>239164.92407807999</v>
      </c>
      <c r="L13" s="23">
        <f t="shared" si="5"/>
        <v>286997.90889369603</v>
      </c>
      <c r="M13" s="23">
        <f t="shared" si="5"/>
        <v>344397.49067243503</v>
      </c>
      <c r="N13" s="23">
        <f t="shared" si="5"/>
        <v>413276.98880692211</v>
      </c>
      <c r="O13" s="13"/>
      <c r="P13" s="13"/>
      <c r="Q13" s="13"/>
      <c r="R13" s="13"/>
      <c r="S13" s="13"/>
      <c r="T13" s="13"/>
      <c r="U13" s="13"/>
      <c r="V13" s="13"/>
      <c r="W13" s="13"/>
      <c r="X13" s="13"/>
      <c r="Y13" s="13"/>
    </row>
    <row r="14" spans="1:25">
      <c r="A14" s="30"/>
      <c r="B14" s="23"/>
      <c r="C14" s="23"/>
      <c r="D14" s="50"/>
      <c r="E14" s="13"/>
      <c r="F14" s="13"/>
      <c r="G14" s="13"/>
      <c r="H14" s="13"/>
      <c r="I14" s="13"/>
      <c r="J14" s="13"/>
      <c r="K14" s="13"/>
      <c r="L14" s="13"/>
      <c r="M14" s="13"/>
      <c r="N14" s="13"/>
      <c r="O14" s="13"/>
      <c r="P14" s="13"/>
      <c r="Q14" s="13"/>
      <c r="R14" s="13"/>
      <c r="S14" s="13"/>
      <c r="T14" s="13"/>
      <c r="U14" s="13"/>
      <c r="V14" s="13"/>
      <c r="W14" s="13"/>
      <c r="X14" s="13"/>
      <c r="Y14" s="13"/>
    </row>
    <row r="15" spans="1:25">
      <c r="A15" s="79" t="s">
        <v>53</v>
      </c>
      <c r="B15" s="80">
        <v>-540</v>
      </c>
      <c r="C15" s="80">
        <v>-1992</v>
      </c>
      <c r="D15" s="81">
        <v>-3.0000000000000001E-3</v>
      </c>
      <c r="E15" s="7">
        <f>E5*$D$15</f>
        <v>-1267.4507999999998</v>
      </c>
      <c r="F15" s="7">
        <f t="shared" ref="F15:N15" si="6">F5*$D$15</f>
        <v>-1901.1761999999997</v>
      </c>
      <c r="G15" s="7">
        <f t="shared" si="6"/>
        <v>-2661.6466799999994</v>
      </c>
      <c r="H15" s="7">
        <f t="shared" si="6"/>
        <v>-3460.1406839999995</v>
      </c>
      <c r="I15" s="7">
        <f t="shared" si="6"/>
        <v>-4152.1688207999996</v>
      </c>
      <c r="J15" s="7">
        <f t="shared" si="6"/>
        <v>-4982.6025849599991</v>
      </c>
      <c r="K15" s="7">
        <f t="shared" si="6"/>
        <v>-5979.1231019519983</v>
      </c>
      <c r="L15" s="7">
        <f t="shared" si="6"/>
        <v>-7174.9477223423974</v>
      </c>
      <c r="M15" s="7">
        <f t="shared" si="6"/>
        <v>-8609.9372668108772</v>
      </c>
      <c r="N15" s="7">
        <f t="shared" si="6"/>
        <v>-10331.924720173052</v>
      </c>
      <c r="O15" s="13"/>
      <c r="P15" s="13"/>
      <c r="Q15" s="13"/>
      <c r="R15" s="13"/>
      <c r="S15" s="13"/>
      <c r="T15" s="13"/>
      <c r="U15" s="13"/>
      <c r="V15" s="13"/>
      <c r="W15" s="13"/>
      <c r="X15" s="13"/>
      <c r="Y15" s="13"/>
    </row>
    <row r="16" spans="1:25" s="4" customFormat="1">
      <c r="A16" s="25" t="s">
        <v>38</v>
      </c>
      <c r="B16" s="26">
        <f>B13+B15</f>
        <v>17539</v>
      </c>
      <c r="C16" s="26">
        <f>C13+C15</f>
        <v>24527</v>
      </c>
      <c r="D16" s="52"/>
      <c r="E16" s="26">
        <f t="shared" ref="E16:N16" si="7">E13+E15</f>
        <v>49430.581199999979</v>
      </c>
      <c r="F16" s="26">
        <f t="shared" si="7"/>
        <v>74145.87179999995</v>
      </c>
      <c r="G16" s="26">
        <f t="shared" si="7"/>
        <v>103804.22051999997</v>
      </c>
      <c r="H16" s="26">
        <f t="shared" si="7"/>
        <v>134945.48667600003</v>
      </c>
      <c r="I16" s="26">
        <f t="shared" si="7"/>
        <v>161934.58401120003</v>
      </c>
      <c r="J16" s="26">
        <f t="shared" si="7"/>
        <v>194321.50081344001</v>
      </c>
      <c r="K16" s="26">
        <f t="shared" si="7"/>
        <v>233185.800976128</v>
      </c>
      <c r="L16" s="26">
        <f t="shared" si="7"/>
        <v>279822.96117135364</v>
      </c>
      <c r="M16" s="26">
        <f t="shared" si="7"/>
        <v>335787.55340562417</v>
      </c>
      <c r="N16" s="26">
        <f t="shared" si="7"/>
        <v>402945.06408674904</v>
      </c>
    </row>
    <row r="17" spans="1:25">
      <c r="A17" s="25"/>
      <c r="B17" s="23"/>
      <c r="C17" s="23"/>
      <c r="D17" s="51"/>
      <c r="E17" s="13"/>
      <c r="F17" s="13"/>
      <c r="G17" s="13"/>
      <c r="H17" s="13"/>
      <c r="I17" s="13"/>
      <c r="J17" s="13"/>
      <c r="K17" s="13"/>
      <c r="L17" s="13"/>
      <c r="M17" s="13"/>
      <c r="N17" s="13"/>
      <c r="O17" s="13"/>
      <c r="P17" s="13"/>
      <c r="Q17" s="13"/>
      <c r="R17" s="13"/>
      <c r="S17" s="13"/>
      <c r="T17" s="13"/>
      <c r="U17" s="13"/>
      <c r="V17" s="13"/>
      <c r="W17" s="13"/>
      <c r="X17" s="13"/>
      <c r="Y17" s="13"/>
    </row>
    <row r="18" spans="1:25">
      <c r="A18" s="22" t="s">
        <v>50</v>
      </c>
      <c r="B18" s="23">
        <v>5822</v>
      </c>
      <c r="C18" s="23">
        <v>5528</v>
      </c>
      <c r="D18" s="107">
        <v>9.4E-2</v>
      </c>
      <c r="E18" s="13">
        <f>(('Balance Sheet'!C20+'Balance Sheet'!C15+'Balance Sheet'!E20+'Balance Sheet'!E15)/2)*0.094</f>
        <v>5825.5112935373336</v>
      </c>
      <c r="F18" s="13">
        <f>(('Balance Sheet'!E20+'Balance Sheet'!E15+'Balance Sheet'!F20+'Balance Sheet'!F15)/2)*0.094</f>
        <v>8446.28317126</v>
      </c>
      <c r="G18" s="13">
        <f>(('Balance Sheet'!F20+'Balance Sheet'!F15+'Balance Sheet'!G20+'Balance Sheet'!G15)/2)*0.094</f>
        <v>11949.811960501065</v>
      </c>
      <c r="H18" s="13">
        <f>(('Balance Sheet'!G20+'Balance Sheet'!G15+'Balance Sheet'!H20+'Balance Sheet'!H15)/2)*0.094</f>
        <v>15869.251856873654</v>
      </c>
      <c r="I18" s="13">
        <f>(('Balance Sheet'!H20+'Balance Sheet'!H15+'Balance Sheet'!I20+'Balance Sheet'!I15)/2)*0.094</f>
        <v>19615.928677976222</v>
      </c>
      <c r="J18" s="13">
        <f>(('Balance Sheet'!I20+'Balance Sheet'!I15+'Balance Sheet'!J20+'Balance Sheet'!J15)/2)*0.094</f>
        <v>23443.228267538132</v>
      </c>
      <c r="K18" s="13">
        <f>(('Balance Sheet'!J20+'Balance Sheet'!J15+'Balance Sheet'!K20+'Balance Sheet'!K15)/2)*0.094</f>
        <v>28039.131583079095</v>
      </c>
      <c r="L18" s="13">
        <f>(('Balance Sheet'!K20+'Balance Sheet'!K15+'Balance Sheet'!L20+'Balance Sheet'!L15)/2)*0.094</f>
        <v>33557.359369794911</v>
      </c>
      <c r="M18" s="13">
        <f>(('Balance Sheet'!L20+'Balance Sheet'!L15+'Balance Sheet'!M20+'Balance Sheet'!M15)/2)*0.094</f>
        <v>40182.376521920552</v>
      </c>
      <c r="N18" s="13">
        <f>(('Balance Sheet'!M20+'Balance Sheet'!M15+'Balance Sheet'!N20+'Balance Sheet'!N15)/2)*0.094</f>
        <v>48135.540912538003</v>
      </c>
      <c r="O18" s="13"/>
      <c r="P18" s="13"/>
      <c r="Q18" s="13"/>
      <c r="R18" s="13"/>
      <c r="S18" s="13"/>
      <c r="T18" s="13"/>
      <c r="U18" s="13"/>
      <c r="V18" s="13"/>
      <c r="W18" s="13"/>
      <c r="X18" s="13"/>
      <c r="Y18" s="13"/>
    </row>
    <row r="19" spans="1:25">
      <c r="A19" s="22" t="s">
        <v>51</v>
      </c>
      <c r="B19" s="23">
        <f>B16-B18</f>
        <v>11717</v>
      </c>
      <c r="C19" s="23">
        <f>C16-C18</f>
        <v>18999</v>
      </c>
      <c r="D19" s="50"/>
      <c r="E19" s="13">
        <f>E16-E18</f>
        <v>43605.069906462646</v>
      </c>
      <c r="F19" s="13">
        <f t="shared" ref="F19:N19" si="8">F16-F18</f>
        <v>65699.588628739948</v>
      </c>
      <c r="G19" s="13">
        <f t="shared" si="8"/>
        <v>91854.408559498901</v>
      </c>
      <c r="H19" s="13">
        <f t="shared" si="8"/>
        <v>119076.23481912637</v>
      </c>
      <c r="I19" s="13">
        <f t="shared" si="8"/>
        <v>142318.65533322381</v>
      </c>
      <c r="J19" s="13">
        <f t="shared" si="8"/>
        <v>170878.27254590188</v>
      </c>
      <c r="K19" s="13">
        <f t="shared" si="8"/>
        <v>205146.66939304891</v>
      </c>
      <c r="L19" s="13">
        <f t="shared" si="8"/>
        <v>246265.60180155875</v>
      </c>
      <c r="M19" s="13">
        <f t="shared" si="8"/>
        <v>295605.17688370362</v>
      </c>
      <c r="N19" s="13">
        <f t="shared" si="8"/>
        <v>354809.52317421103</v>
      </c>
      <c r="O19" s="13"/>
      <c r="P19" s="13"/>
      <c r="Q19" s="13"/>
      <c r="R19" s="13"/>
      <c r="S19" s="13"/>
      <c r="T19" s="13"/>
      <c r="U19" s="13"/>
      <c r="V19" s="13"/>
      <c r="W19" s="13"/>
      <c r="X19" s="13"/>
      <c r="Y19" s="13"/>
    </row>
    <row r="20" spans="1:25">
      <c r="A20" s="79" t="s">
        <v>52</v>
      </c>
      <c r="B20" s="80">
        <v>3632</v>
      </c>
      <c r="C20" s="80">
        <v>6080</v>
      </c>
      <c r="D20" s="59">
        <v>0.32</v>
      </c>
      <c r="E20" s="7">
        <f>$D$20*E19</f>
        <v>13953.622370068048</v>
      </c>
      <c r="F20" s="7">
        <f t="shared" ref="F20:N20" si="9">$D$20*F19</f>
        <v>21023.868361196783</v>
      </c>
      <c r="G20" s="7">
        <f t="shared" si="9"/>
        <v>29393.410739039649</v>
      </c>
      <c r="H20" s="7">
        <f t="shared" si="9"/>
        <v>38104.39514212044</v>
      </c>
      <c r="I20" s="7">
        <f t="shared" si="9"/>
        <v>45541.969706631622</v>
      </c>
      <c r="J20" s="7">
        <f t="shared" si="9"/>
        <v>54681.047214688602</v>
      </c>
      <c r="K20" s="7">
        <f t="shared" si="9"/>
        <v>65646.934205775658</v>
      </c>
      <c r="L20" s="7">
        <f t="shared" si="9"/>
        <v>78804.9925764988</v>
      </c>
      <c r="M20" s="7">
        <f t="shared" si="9"/>
        <v>94593.656602785166</v>
      </c>
      <c r="N20" s="7">
        <f t="shared" si="9"/>
        <v>113539.04741574754</v>
      </c>
      <c r="O20" s="13"/>
      <c r="P20" s="13"/>
      <c r="Q20" s="13"/>
      <c r="R20" s="13"/>
      <c r="S20" s="13"/>
      <c r="T20" s="13"/>
      <c r="U20" s="13"/>
      <c r="V20" s="13"/>
      <c r="W20" s="13"/>
      <c r="X20" s="13"/>
      <c r="Y20" s="13"/>
    </row>
    <row r="21" spans="1:25" s="20" customFormat="1">
      <c r="A21" s="27" t="s">
        <v>37</v>
      </c>
      <c r="B21" s="28">
        <f>B19-B20</f>
        <v>8085</v>
      </c>
      <c r="C21" s="28">
        <f>C19-C20</f>
        <v>12919</v>
      </c>
      <c r="D21" s="87"/>
      <c r="E21" s="29">
        <f>E19-E20</f>
        <v>29651.447536394597</v>
      </c>
      <c r="F21" s="29">
        <f t="shared" ref="F21:N21" si="10">F19-F20</f>
        <v>44675.720267543162</v>
      </c>
      <c r="G21" s="29">
        <f t="shared" si="10"/>
        <v>62460.997820459248</v>
      </c>
      <c r="H21" s="29">
        <f t="shared" si="10"/>
        <v>80971.839677005933</v>
      </c>
      <c r="I21" s="29">
        <f t="shared" si="10"/>
        <v>96776.685626592196</v>
      </c>
      <c r="J21" s="29">
        <f t="shared" si="10"/>
        <v>116197.22533121328</v>
      </c>
      <c r="K21" s="29">
        <f t="shared" si="10"/>
        <v>139499.73518727324</v>
      </c>
      <c r="L21" s="29">
        <f t="shared" si="10"/>
        <v>167460.60922505995</v>
      </c>
      <c r="M21" s="29">
        <f t="shared" si="10"/>
        <v>201011.52028091846</v>
      </c>
      <c r="N21" s="29">
        <f t="shared" si="10"/>
        <v>241270.47575846349</v>
      </c>
      <c r="O21" s="29"/>
      <c r="P21" s="29"/>
      <c r="Q21" s="29"/>
      <c r="R21" s="29"/>
      <c r="S21" s="29"/>
      <c r="T21" s="29"/>
      <c r="U21" s="29"/>
      <c r="V21" s="29"/>
      <c r="W21" s="29"/>
      <c r="X21" s="29"/>
      <c r="Y21" s="29"/>
    </row>
    <row r="22" spans="1:25">
      <c r="D22" s="49"/>
    </row>
    <row r="23" spans="1:25">
      <c r="A23" s="3" t="s">
        <v>77</v>
      </c>
      <c r="D23" s="49"/>
      <c r="E23" s="3">
        <v>11241</v>
      </c>
      <c r="F23" s="3">
        <v>11241</v>
      </c>
    </row>
    <row r="24" spans="1:25">
      <c r="D24" s="49"/>
    </row>
    <row r="25" spans="1:25">
      <c r="A25" s="3" t="s">
        <v>78</v>
      </c>
      <c r="D25" s="49"/>
      <c r="E25" s="106">
        <f>E21/E23</f>
        <v>2.6377944610261186</v>
      </c>
      <c r="F25" s="106">
        <f>F21/F23</f>
        <v>3.9743546185875958</v>
      </c>
    </row>
    <row r="26" spans="1:25">
      <c r="D26" s="102"/>
    </row>
    <row r="27" spans="1:25">
      <c r="D27" s="53"/>
    </row>
    <row r="28" spans="1:25">
      <c r="D28" s="19"/>
    </row>
    <row r="29" spans="1:25">
      <c r="D29" s="19"/>
    </row>
    <row r="30" spans="1:25">
      <c r="D30" s="19"/>
    </row>
    <row r="31" spans="1:25">
      <c r="D31" s="19"/>
    </row>
    <row r="32" spans="1:25">
      <c r="D32" s="19"/>
    </row>
    <row r="33" spans="4:4">
      <c r="D33" s="19"/>
    </row>
    <row r="34" spans="4:4">
      <c r="D34" s="19"/>
    </row>
    <row r="35" spans="4:4">
      <c r="D35" s="19"/>
    </row>
    <row r="36" spans="4:4">
      <c r="D36" s="19"/>
    </row>
    <row r="37" spans="4:4">
      <c r="D37" s="19"/>
    </row>
    <row r="38" spans="4:4">
      <c r="D38" s="19"/>
    </row>
    <row r="39" spans="4:4">
      <c r="D39" s="54"/>
    </row>
    <row r="40" spans="4:4">
      <c r="D40" s="19"/>
    </row>
    <row r="41" spans="4:4">
      <c r="D41" s="19"/>
    </row>
    <row r="42" spans="4:4">
      <c r="D42" s="55"/>
    </row>
    <row r="43" spans="4:4">
      <c r="D43" s="19"/>
    </row>
    <row r="44" spans="4:4">
      <c r="D44" s="19"/>
    </row>
    <row r="45" spans="4:4">
      <c r="D45" s="19"/>
    </row>
    <row r="46" spans="4:4">
      <c r="D46" s="19"/>
    </row>
    <row r="47" spans="4:4">
      <c r="D47" s="19"/>
    </row>
    <row r="48" spans="4:4">
      <c r="D48" s="19"/>
    </row>
    <row r="49" spans="4:4">
      <c r="D49" s="19"/>
    </row>
    <row r="50" spans="4:4">
      <c r="D50" s="19"/>
    </row>
    <row r="51" spans="4:4">
      <c r="D51" s="19"/>
    </row>
    <row r="52" spans="4:4">
      <c r="D52" s="19"/>
    </row>
    <row r="53" spans="4:4">
      <c r="D53" s="19"/>
    </row>
    <row r="54" spans="4:4">
      <c r="D54" s="19"/>
    </row>
    <row r="55" spans="4:4">
      <c r="D55" s="19"/>
    </row>
    <row r="56" spans="4:4">
      <c r="D56" s="19"/>
    </row>
    <row r="57" spans="4:4">
      <c r="D57" s="19"/>
    </row>
    <row r="58" spans="4:4">
      <c r="D58" s="19"/>
    </row>
    <row r="59" spans="4:4">
      <c r="D59" s="19"/>
    </row>
    <row r="60" spans="4:4">
      <c r="D60" s="19"/>
    </row>
    <row r="61" spans="4:4">
      <c r="D61" s="19"/>
    </row>
    <row r="62" spans="4:4">
      <c r="D62" s="19"/>
    </row>
    <row r="63" spans="4:4">
      <c r="D63" s="19"/>
    </row>
    <row r="64" spans="4:4">
      <c r="D64" s="19"/>
    </row>
    <row r="65" spans="4:4">
      <c r="D65" s="19"/>
    </row>
    <row r="66" spans="4:4">
      <c r="D66" s="19"/>
    </row>
    <row r="67" spans="4:4">
      <c r="D67" s="19"/>
    </row>
    <row r="68" spans="4:4">
      <c r="D68" s="19"/>
    </row>
    <row r="69" spans="4:4">
      <c r="D69" s="19"/>
    </row>
    <row r="70" spans="4:4">
      <c r="D70" s="19"/>
    </row>
    <row r="71" spans="4:4">
      <c r="D71" s="19"/>
    </row>
    <row r="72" spans="4:4">
      <c r="D72" s="56"/>
    </row>
    <row r="73" spans="4:4">
      <c r="D73" s="56"/>
    </row>
    <row r="74" spans="4:4">
      <c r="D74" s="56"/>
    </row>
    <row r="75" spans="4:4">
      <c r="D75" s="56"/>
    </row>
    <row r="76" spans="4:4">
      <c r="D76" s="56"/>
    </row>
    <row r="77" spans="4:4">
      <c r="D77" s="56"/>
    </row>
    <row r="78" spans="4:4">
      <c r="D78" s="56"/>
    </row>
    <row r="79" spans="4:4">
      <c r="D79" s="56"/>
    </row>
    <row r="80" spans="4:4">
      <c r="D80" s="56"/>
    </row>
    <row r="81" spans="4:4">
      <c r="D81" s="56"/>
    </row>
    <row r="82" spans="4:4">
      <c r="D82" s="56"/>
    </row>
    <row r="83" spans="4:4">
      <c r="D83" s="56"/>
    </row>
    <row r="84" spans="4:4">
      <c r="D84" s="56"/>
    </row>
    <row r="85" spans="4:4">
      <c r="D85" s="56"/>
    </row>
    <row r="86" spans="4:4">
      <c r="D86" s="56"/>
    </row>
    <row r="87" spans="4:4">
      <c r="D87" s="56"/>
    </row>
    <row r="88" spans="4:4">
      <c r="D88" s="19"/>
    </row>
    <row r="89" spans="4:4">
      <c r="D89" s="19"/>
    </row>
    <row r="90" spans="4:4">
      <c r="D90" s="19"/>
    </row>
    <row r="91" spans="4:4">
      <c r="D91" s="19"/>
    </row>
    <row r="92" spans="4:4">
      <c r="D92" s="19"/>
    </row>
    <row r="93" spans="4:4">
      <c r="D93" s="19"/>
    </row>
    <row r="94" spans="4:4">
      <c r="D94" s="19"/>
    </row>
    <row r="95" spans="4:4">
      <c r="D95" s="19"/>
    </row>
    <row r="96" spans="4:4">
      <c r="D96" s="19"/>
    </row>
    <row r="97" spans="4:4">
      <c r="D97" s="19"/>
    </row>
    <row r="98" spans="4:4">
      <c r="D98" s="19"/>
    </row>
    <row r="99" spans="4:4">
      <c r="D99" s="19"/>
    </row>
    <row r="100" spans="4:4">
      <c r="D100" s="19"/>
    </row>
    <row r="101" spans="4:4">
      <c r="D101" s="19"/>
    </row>
    <row r="102" spans="4:4">
      <c r="D102" s="19"/>
    </row>
    <row r="103" spans="4:4">
      <c r="D103" s="19"/>
    </row>
    <row r="104" spans="4:4">
      <c r="D104" s="19"/>
    </row>
    <row r="105" spans="4:4">
      <c r="D105" s="19"/>
    </row>
    <row r="106" spans="4:4">
      <c r="D106" s="19"/>
    </row>
    <row r="107" spans="4:4">
      <c r="D107" s="19"/>
    </row>
    <row r="108" spans="4:4">
      <c r="D108" s="19"/>
    </row>
    <row r="109" spans="4:4">
      <c r="D109" s="19"/>
    </row>
    <row r="110" spans="4:4">
      <c r="D110" s="19"/>
    </row>
    <row r="111" spans="4:4">
      <c r="D111" s="19"/>
    </row>
    <row r="112" spans="4:4">
      <c r="D112" s="19"/>
    </row>
    <row r="113" spans="4:4">
      <c r="D113" s="19"/>
    </row>
    <row r="114" spans="4:4">
      <c r="D114" s="19"/>
    </row>
    <row r="115" spans="4:4">
      <c r="D115" s="19"/>
    </row>
    <row r="116" spans="4:4">
      <c r="D116" s="19"/>
    </row>
    <row r="117" spans="4:4">
      <c r="D117" s="19"/>
    </row>
    <row r="118" spans="4:4">
      <c r="D118" s="19"/>
    </row>
    <row r="119" spans="4:4">
      <c r="D119" s="19"/>
    </row>
    <row r="120" spans="4:4">
      <c r="D120" s="19"/>
    </row>
    <row r="121" spans="4:4">
      <c r="D121" s="19"/>
    </row>
    <row r="122" spans="4:4">
      <c r="D122" s="19"/>
    </row>
    <row r="123" spans="4:4">
      <c r="D123" s="19"/>
    </row>
    <row r="124" spans="4:4">
      <c r="D124" s="19"/>
    </row>
    <row r="125" spans="4:4">
      <c r="D125" s="19"/>
    </row>
    <row r="126" spans="4:4">
      <c r="D126" s="19"/>
    </row>
    <row r="127" spans="4:4">
      <c r="D127" s="19"/>
    </row>
    <row r="128" spans="4:4">
      <c r="D128" s="19"/>
    </row>
    <row r="129" spans="4:4">
      <c r="D129" s="19"/>
    </row>
    <row r="130" spans="4:4">
      <c r="D130" s="19"/>
    </row>
    <row r="131" spans="4:4">
      <c r="D131" s="19"/>
    </row>
    <row r="132" spans="4:4">
      <c r="D132" s="19"/>
    </row>
    <row r="133" spans="4:4">
      <c r="D133" s="19"/>
    </row>
    <row r="134" spans="4:4">
      <c r="D134" s="19"/>
    </row>
    <row r="135" spans="4:4">
      <c r="D135" s="19"/>
    </row>
    <row r="136" spans="4:4">
      <c r="D136" s="19"/>
    </row>
    <row r="137" spans="4:4">
      <c r="D137" s="19"/>
    </row>
    <row r="138" spans="4:4">
      <c r="D138" s="19"/>
    </row>
    <row r="139" spans="4:4">
      <c r="D139" s="19"/>
    </row>
    <row r="140" spans="4:4">
      <c r="D140" s="19"/>
    </row>
    <row r="141" spans="4:4">
      <c r="D141" s="19"/>
    </row>
    <row r="142" spans="4:4">
      <c r="D142" s="19"/>
    </row>
    <row r="143" spans="4:4">
      <c r="D143" s="19"/>
    </row>
    <row r="144" spans="4:4">
      <c r="D144" s="19"/>
    </row>
    <row r="145" spans="4:4">
      <c r="D145" s="19"/>
    </row>
    <row r="146" spans="4:4">
      <c r="D146" s="19"/>
    </row>
    <row r="147" spans="4:4">
      <c r="D147" s="19"/>
    </row>
    <row r="148" spans="4:4">
      <c r="D148" s="19"/>
    </row>
    <row r="149" spans="4:4">
      <c r="D149" s="19"/>
    </row>
    <row r="150" spans="4:4">
      <c r="D150" s="19"/>
    </row>
    <row r="151" spans="4:4">
      <c r="D151" s="19"/>
    </row>
    <row r="152" spans="4:4">
      <c r="D152" s="19"/>
    </row>
  </sheetData>
  <phoneticPr fontId="16" type="noConversion"/>
  <pageMargins left="0.75" right="0.75" top="1" bottom="1" header="0.5" footer="0.5"/>
  <pageSetup scale="65" orientation="landscape"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N41"/>
  <sheetViews>
    <sheetView zoomScale="90" workbookViewId="0"/>
  </sheetViews>
  <sheetFormatPr defaultColWidth="9.375" defaultRowHeight="13.2"/>
  <cols>
    <col min="1" max="1" width="33.125" style="3" customWidth="1"/>
    <col min="2" max="3" width="10.375" style="3" bestFit="1" customWidth="1"/>
    <col min="4" max="4" width="34.625" style="18" bestFit="1" customWidth="1"/>
    <col min="5" max="14" width="11.875" style="3" customWidth="1"/>
    <col min="15" max="16384" width="9.375" style="3"/>
  </cols>
  <sheetData>
    <row r="1" spans="1:14" ht="17.399999999999999">
      <c r="A1" s="21" t="s">
        <v>54</v>
      </c>
    </row>
    <row r="2" spans="1:14">
      <c r="A2" s="1" t="s">
        <v>69</v>
      </c>
    </row>
    <row r="3" spans="1:14">
      <c r="A3" s="4"/>
      <c r="B3" s="5" t="s">
        <v>0</v>
      </c>
      <c r="C3" s="5" t="s">
        <v>0</v>
      </c>
      <c r="D3" s="19" t="s">
        <v>1</v>
      </c>
      <c r="E3" s="5" t="s">
        <v>2</v>
      </c>
      <c r="F3" s="5" t="s">
        <v>2</v>
      </c>
      <c r="G3" s="5" t="s">
        <v>2</v>
      </c>
      <c r="H3" s="5" t="s">
        <v>2</v>
      </c>
      <c r="I3" s="5" t="s">
        <v>2</v>
      </c>
      <c r="J3" s="5" t="s">
        <v>2</v>
      </c>
      <c r="K3" s="5" t="s">
        <v>2</v>
      </c>
      <c r="L3" s="5" t="s">
        <v>2</v>
      </c>
      <c r="M3" s="5" t="s">
        <v>2</v>
      </c>
      <c r="N3" s="5" t="s">
        <v>2</v>
      </c>
    </row>
    <row r="4" spans="1:14" s="111" customFormat="1">
      <c r="A4" s="112" t="s">
        <v>3</v>
      </c>
      <c r="B4" s="113">
        <v>1991</v>
      </c>
      <c r="C4" s="113">
        <v>1992</v>
      </c>
      <c r="D4" s="114"/>
      <c r="E4" s="115">
        <f>C4+1</f>
        <v>1993</v>
      </c>
      <c r="F4" s="115">
        <f t="shared" ref="F4:N4" si="0">E4+1</f>
        <v>1994</v>
      </c>
      <c r="G4" s="115">
        <f t="shared" si="0"/>
        <v>1995</v>
      </c>
      <c r="H4" s="115">
        <f t="shared" si="0"/>
        <v>1996</v>
      </c>
      <c r="I4" s="115">
        <f t="shared" si="0"/>
        <v>1997</v>
      </c>
      <c r="J4" s="115">
        <f t="shared" si="0"/>
        <v>1998</v>
      </c>
      <c r="K4" s="115">
        <f t="shared" si="0"/>
        <v>1999</v>
      </c>
      <c r="L4" s="115">
        <f t="shared" si="0"/>
        <v>2000</v>
      </c>
      <c r="M4" s="115">
        <f t="shared" si="0"/>
        <v>2001</v>
      </c>
      <c r="N4" s="115">
        <f t="shared" si="0"/>
        <v>2002</v>
      </c>
    </row>
    <row r="5" spans="1:14">
      <c r="A5" s="3" t="s">
        <v>11</v>
      </c>
      <c r="B5" s="6">
        <v>7509</v>
      </c>
      <c r="C5" s="6">
        <v>1220</v>
      </c>
      <c r="D5" s="46">
        <v>8.0000000000000002E-3</v>
      </c>
      <c r="E5" s="3">
        <f>$D$5*'Income Statement'!E5</f>
        <v>3379.8687999999997</v>
      </c>
      <c r="F5" s="3">
        <f>$D$5*'Income Statement'!F5</f>
        <v>5069.8031999999994</v>
      </c>
      <c r="G5" s="3">
        <f>$D$5*'Income Statement'!G5</f>
        <v>7097.7244799999989</v>
      </c>
      <c r="H5" s="3">
        <f>$D$5*'Income Statement'!H5</f>
        <v>9227.0418239999999</v>
      </c>
      <c r="I5" s="3">
        <f>$D$5*'Income Statement'!I5</f>
        <v>11072.450188799998</v>
      </c>
      <c r="J5" s="3">
        <f>$D$5*'Income Statement'!J5</f>
        <v>13286.940226559997</v>
      </c>
      <c r="K5" s="3">
        <f>$D$5*'Income Statement'!K5</f>
        <v>15944.328271871995</v>
      </c>
      <c r="L5" s="3">
        <f>$D$5*'Income Statement'!L5</f>
        <v>19133.193926246393</v>
      </c>
      <c r="M5" s="3">
        <f>$D$5*'Income Statement'!M5</f>
        <v>22959.83271149567</v>
      </c>
      <c r="N5" s="3">
        <f>$D$5*'Income Statement'!N5</f>
        <v>27551.799253794805</v>
      </c>
    </row>
    <row r="6" spans="1:14">
      <c r="A6" s="3" t="s">
        <v>12</v>
      </c>
      <c r="B6" s="6">
        <v>48043</v>
      </c>
      <c r="C6" s="6">
        <v>54141</v>
      </c>
      <c r="D6" s="46">
        <v>0.2</v>
      </c>
      <c r="E6" s="3">
        <f>$D$6*'Income Statement'!E5</f>
        <v>84496.72</v>
      </c>
      <c r="F6" s="3">
        <f>$D$6*'Income Statement'!F5</f>
        <v>126745.07999999999</v>
      </c>
      <c r="G6" s="3">
        <f>$D$6*'Income Statement'!G5</f>
        <v>177443.11199999996</v>
      </c>
      <c r="H6" s="3">
        <f>$D$6*'Income Statement'!H5</f>
        <v>230676.04559999998</v>
      </c>
      <c r="I6" s="3">
        <f>$D$6*'Income Statement'!I5</f>
        <v>276811.25471999997</v>
      </c>
      <c r="J6" s="3">
        <f>$D$6*'Income Statement'!J5</f>
        <v>332173.50566399994</v>
      </c>
      <c r="K6" s="3">
        <f>$D$6*'Income Statement'!K5</f>
        <v>398608.2067967999</v>
      </c>
      <c r="L6" s="3">
        <f>$D$6*'Income Statement'!L5</f>
        <v>478329.84815615986</v>
      </c>
      <c r="M6" s="3">
        <f>$D$6*'Income Statement'!M5</f>
        <v>573995.81778739183</v>
      </c>
      <c r="N6" s="3">
        <f>$D$6*'Income Statement'!N5</f>
        <v>688794.98134487018</v>
      </c>
    </row>
    <row r="7" spans="1:14">
      <c r="A7" s="3" t="s">
        <v>13</v>
      </c>
      <c r="B7" s="6">
        <v>58311</v>
      </c>
      <c r="C7" s="6">
        <v>70542</v>
      </c>
      <c r="D7" s="46">
        <v>0.24</v>
      </c>
      <c r="E7" s="3">
        <f>$D$7*'Income Statement'!E5</f>
        <v>101396.06399999998</v>
      </c>
      <c r="F7" s="3">
        <f>$D$7*'Income Statement'!F5</f>
        <v>152094.09599999996</v>
      </c>
      <c r="G7" s="3">
        <f>$D$7*'Income Statement'!G5</f>
        <v>212931.73439999996</v>
      </c>
      <c r="H7" s="3">
        <f>$D$7*'Income Statement'!H5</f>
        <v>276811.25471999997</v>
      </c>
      <c r="I7" s="3">
        <f>$D$7*'Income Statement'!I5</f>
        <v>332173.50566399994</v>
      </c>
      <c r="J7" s="3">
        <f>$D$7*'Income Statement'!J5</f>
        <v>398608.2067967999</v>
      </c>
      <c r="K7" s="3">
        <f>$D$7*'Income Statement'!K5</f>
        <v>478329.84815615986</v>
      </c>
      <c r="L7" s="3">
        <f>$D$7*'Income Statement'!L5</f>
        <v>573995.81778739183</v>
      </c>
      <c r="M7" s="3">
        <f>$D$7*'Income Statement'!M5</f>
        <v>688794.98134487018</v>
      </c>
      <c r="N7" s="3">
        <f>$D$7*'Income Statement'!N5</f>
        <v>826553.97761384409</v>
      </c>
    </row>
    <row r="8" spans="1:14">
      <c r="A8" s="7" t="s">
        <v>14</v>
      </c>
      <c r="B8" s="8">
        <v>9184</v>
      </c>
      <c r="C8" s="8">
        <v>11967</v>
      </c>
      <c r="D8" s="93">
        <v>3.5000000000000003E-2</v>
      </c>
      <c r="E8" s="7">
        <f>$D$8*'Income Statement'!E5</f>
        <v>14786.926000000001</v>
      </c>
      <c r="F8" s="7">
        <f>$D$8*'Income Statement'!F5</f>
        <v>22180.388999999999</v>
      </c>
      <c r="G8" s="7">
        <f>$D$8*'Income Statement'!G5</f>
        <v>31052.544599999997</v>
      </c>
      <c r="H8" s="7">
        <f>$D$8*'Income Statement'!H5</f>
        <v>40368.307979999998</v>
      </c>
      <c r="I8" s="7">
        <f>$D$8*'Income Statement'!I5</f>
        <v>48441.969575999996</v>
      </c>
      <c r="J8" s="7">
        <f>$D$8*'Income Statement'!J5</f>
        <v>58130.363491199991</v>
      </c>
      <c r="K8" s="7">
        <f>$D$8*'Income Statement'!K5</f>
        <v>69756.436189439992</v>
      </c>
      <c r="L8" s="7">
        <f>$D$8*'Income Statement'!L5</f>
        <v>83707.723427327976</v>
      </c>
      <c r="M8" s="7">
        <f>$D$8*'Income Statement'!M5</f>
        <v>100449.26811279356</v>
      </c>
      <c r="N8" s="7">
        <f>$D$8*'Income Statement'!N5</f>
        <v>120539.12173535228</v>
      </c>
    </row>
    <row r="9" spans="1:14">
      <c r="A9" s="3" t="s">
        <v>15</v>
      </c>
      <c r="B9" s="6">
        <f>SUM(B5:B8)</f>
        <v>123047</v>
      </c>
      <c r="C9" s="6">
        <f>SUM(C5:C8)</f>
        <v>137870</v>
      </c>
      <c r="E9" s="6">
        <f>SUM(E5:E8)</f>
        <v>204059.57879999999</v>
      </c>
      <c r="F9" s="6">
        <f t="shared" ref="F9:N9" si="1">SUM(F5:F8)</f>
        <v>306089.36819999997</v>
      </c>
      <c r="G9" s="6">
        <f t="shared" si="1"/>
        <v>428525.11547999992</v>
      </c>
      <c r="H9" s="6">
        <f t="shared" si="1"/>
        <v>557082.65012399992</v>
      </c>
      <c r="I9" s="6">
        <f t="shared" si="1"/>
        <v>668499.1801487999</v>
      </c>
      <c r="J9" s="6">
        <f t="shared" si="1"/>
        <v>802199.01617855986</v>
      </c>
      <c r="K9" s="6">
        <f t="shared" si="1"/>
        <v>962638.81941427174</v>
      </c>
      <c r="L9" s="6">
        <f t="shared" si="1"/>
        <v>1155166.5832971262</v>
      </c>
      <c r="M9" s="6">
        <f t="shared" si="1"/>
        <v>1386199.8999565514</v>
      </c>
      <c r="N9" s="6">
        <f t="shared" si="1"/>
        <v>1663439.8799478614</v>
      </c>
    </row>
    <row r="10" spans="1:14">
      <c r="A10" s="3" t="s">
        <v>16</v>
      </c>
      <c r="B10" s="6">
        <v>29749</v>
      </c>
      <c r="C10" s="6">
        <v>32669</v>
      </c>
      <c r="D10" s="46">
        <v>0.11</v>
      </c>
      <c r="E10" s="3">
        <f>$D$10*'Income Statement'!E5</f>
        <v>46473.195999999996</v>
      </c>
      <c r="F10" s="3">
        <f>$D$10*'Income Statement'!F5</f>
        <v>69709.793999999994</v>
      </c>
      <c r="G10" s="3">
        <f>$D$10*'Income Statement'!G5</f>
        <v>97593.711599999981</v>
      </c>
      <c r="H10" s="3">
        <f>$D$10*'Income Statement'!H5</f>
        <v>126871.82508</v>
      </c>
      <c r="I10" s="3">
        <f>$D$10*'Income Statement'!I5</f>
        <v>152246.19009599998</v>
      </c>
      <c r="J10" s="3">
        <f>$D$10*'Income Statement'!J5</f>
        <v>182695.42811519996</v>
      </c>
      <c r="K10" s="3">
        <f>$D$10*'Income Statement'!K5</f>
        <v>219234.51373823994</v>
      </c>
      <c r="L10" s="3">
        <f>$D$10*'Income Statement'!L5</f>
        <v>263081.41648588789</v>
      </c>
      <c r="M10" s="3">
        <f>$D$10*'Income Statement'!M5</f>
        <v>315697.69978306547</v>
      </c>
      <c r="N10" s="3">
        <f>$D$10*'Income Statement'!N5</f>
        <v>378837.23973967857</v>
      </c>
    </row>
    <row r="11" spans="1:14">
      <c r="A11" s="3" t="s">
        <v>17</v>
      </c>
      <c r="B11" s="6">
        <v>19608</v>
      </c>
      <c r="C11" s="6">
        <v>18931</v>
      </c>
      <c r="D11" s="90" t="s">
        <v>18</v>
      </c>
      <c r="E11" s="3">
        <f>C11-($C$11/30)</f>
        <v>18299.966666666667</v>
      </c>
      <c r="F11" s="3">
        <f>E11-($C$11/30)</f>
        <v>17668.933333333334</v>
      </c>
      <c r="G11" s="3">
        <f t="shared" ref="G11:N11" si="2">F11-($C$11/30)</f>
        <v>17037.900000000001</v>
      </c>
      <c r="H11" s="3">
        <f t="shared" si="2"/>
        <v>16406.866666666669</v>
      </c>
      <c r="I11" s="3">
        <f t="shared" si="2"/>
        <v>15775.833333333336</v>
      </c>
      <c r="J11" s="3">
        <f t="shared" si="2"/>
        <v>15144.800000000003</v>
      </c>
      <c r="K11" s="3">
        <f t="shared" si="2"/>
        <v>14513.76666666667</v>
      </c>
      <c r="L11" s="3">
        <f t="shared" si="2"/>
        <v>13882.733333333337</v>
      </c>
      <c r="M11" s="3">
        <f t="shared" si="2"/>
        <v>13251.700000000004</v>
      </c>
      <c r="N11" s="3">
        <f t="shared" si="2"/>
        <v>12620.666666666672</v>
      </c>
    </row>
    <row r="12" spans="1:14">
      <c r="A12" s="7" t="s">
        <v>19</v>
      </c>
      <c r="B12" s="8">
        <v>5066</v>
      </c>
      <c r="C12" s="8">
        <v>4647</v>
      </c>
      <c r="D12" s="93">
        <v>1.4999999999999999E-2</v>
      </c>
      <c r="E12" s="7">
        <f>$D$12*'Income Statement'!E5</f>
        <v>6337.253999999999</v>
      </c>
      <c r="F12" s="7">
        <f>$D$12*'Income Statement'!F5</f>
        <v>9505.8809999999976</v>
      </c>
      <c r="G12" s="7">
        <f>$D$12*'Income Statement'!G5</f>
        <v>13308.233399999997</v>
      </c>
      <c r="H12" s="7">
        <f>$D$12*'Income Statement'!H5</f>
        <v>17300.703419999998</v>
      </c>
      <c r="I12" s="7">
        <f>$D$12*'Income Statement'!I5</f>
        <v>20760.844103999996</v>
      </c>
      <c r="J12" s="7">
        <f>$D$12*'Income Statement'!J5</f>
        <v>24913.012924799994</v>
      </c>
      <c r="K12" s="7">
        <f>$D$12*'Income Statement'!K5</f>
        <v>29895.615509759991</v>
      </c>
      <c r="L12" s="7">
        <f>$D$12*'Income Statement'!L5</f>
        <v>35874.73861171199</v>
      </c>
      <c r="M12" s="7">
        <f>$D$12*'Income Statement'!M5</f>
        <v>43049.686334054386</v>
      </c>
      <c r="N12" s="7">
        <f>$D$12*'Income Statement'!N5</f>
        <v>51659.623600865256</v>
      </c>
    </row>
    <row r="13" spans="1:14" s="20" customFormat="1">
      <c r="A13" s="29" t="s">
        <v>20</v>
      </c>
      <c r="B13" s="35">
        <f>SUM(B9:B12)</f>
        <v>177470</v>
      </c>
      <c r="C13" s="35">
        <f>SUM(C9:C12)</f>
        <v>194117</v>
      </c>
      <c r="D13" s="36"/>
      <c r="E13" s="35">
        <f t="shared" ref="E13:N13" si="3">SUM(E9:E12)</f>
        <v>275169.99546666665</v>
      </c>
      <c r="F13" s="35">
        <f t="shared" si="3"/>
        <v>402973.97653333331</v>
      </c>
      <c r="G13" s="35">
        <f t="shared" si="3"/>
        <v>556464.96048000001</v>
      </c>
      <c r="H13" s="35">
        <f t="shared" si="3"/>
        <v>717662.04529066663</v>
      </c>
      <c r="I13" s="35">
        <f t="shared" si="3"/>
        <v>857282.04768213327</v>
      </c>
      <c r="J13" s="35">
        <f t="shared" si="3"/>
        <v>1024952.2572185599</v>
      </c>
      <c r="K13" s="35">
        <f t="shared" si="3"/>
        <v>1226282.7153289383</v>
      </c>
      <c r="L13" s="35">
        <f t="shared" si="3"/>
        <v>1468005.4717280595</v>
      </c>
      <c r="M13" s="35">
        <f t="shared" si="3"/>
        <v>1758198.9860736711</v>
      </c>
      <c r="N13" s="35">
        <f t="shared" si="3"/>
        <v>2106557.4099550722</v>
      </c>
    </row>
    <row r="14" spans="1:14" s="11" customFormat="1">
      <c r="B14" s="37"/>
      <c r="C14" s="37"/>
      <c r="D14" s="38"/>
    </row>
    <row r="15" spans="1:14" s="11" customFormat="1">
      <c r="A15" s="11" t="s">
        <v>21</v>
      </c>
      <c r="B15" s="37">
        <v>759</v>
      </c>
      <c r="C15" s="37">
        <v>6851</v>
      </c>
      <c r="D15" s="47">
        <v>3.5000000000000003E-2</v>
      </c>
      <c r="E15" s="11">
        <f>$D$15*E13</f>
        <v>9630.9498413333331</v>
      </c>
      <c r="F15" s="11">
        <f t="shared" ref="F15:N15" si="4">$D$15*F13</f>
        <v>14104.089178666667</v>
      </c>
      <c r="G15" s="11">
        <f t="shared" si="4"/>
        <v>19476.273616800001</v>
      </c>
      <c r="H15" s="11">
        <f t="shared" si="4"/>
        <v>25118.171585173335</v>
      </c>
      <c r="I15" s="11">
        <f t="shared" si="4"/>
        <v>30004.871668874668</v>
      </c>
      <c r="J15" s="11">
        <f t="shared" si="4"/>
        <v>35873.329002649596</v>
      </c>
      <c r="K15" s="11">
        <f t="shared" si="4"/>
        <v>42919.895036512848</v>
      </c>
      <c r="L15" s="11">
        <f t="shared" si="4"/>
        <v>51380.191510482087</v>
      </c>
      <c r="M15" s="11">
        <f t="shared" si="4"/>
        <v>61536.964512578495</v>
      </c>
      <c r="N15" s="11">
        <f t="shared" si="4"/>
        <v>73729.509348427528</v>
      </c>
    </row>
    <row r="16" spans="1:14" s="11" customFormat="1">
      <c r="A16" s="11" t="s">
        <v>22</v>
      </c>
      <c r="B16" s="37">
        <v>12372</v>
      </c>
      <c r="C16" s="37">
        <v>14121</v>
      </c>
      <c r="D16" s="46">
        <v>0.06</v>
      </c>
      <c r="E16" s="11">
        <f>$D$16*'Income Statement'!E5</f>
        <v>25349.015999999996</v>
      </c>
      <c r="F16" s="11">
        <f>$D$16*'Income Statement'!F5</f>
        <v>38023.52399999999</v>
      </c>
      <c r="G16" s="11">
        <f>$D$16*'Income Statement'!G5</f>
        <v>53232.933599999989</v>
      </c>
      <c r="H16" s="11">
        <f>$D$16*'Income Statement'!H5</f>
        <v>69202.813679999992</v>
      </c>
      <c r="I16" s="11">
        <f>$D$16*'Income Statement'!I5</f>
        <v>83043.376415999985</v>
      </c>
      <c r="J16" s="11">
        <f>$D$16*'Income Statement'!J5</f>
        <v>99652.051699199976</v>
      </c>
      <c r="K16" s="11">
        <f>$D$16*'Income Statement'!K5</f>
        <v>119582.46203903997</v>
      </c>
      <c r="L16" s="11">
        <f>$D$16*'Income Statement'!L5</f>
        <v>143498.95444684796</v>
      </c>
      <c r="M16" s="11">
        <f>$D$16*'Income Statement'!M5</f>
        <v>172198.74533621754</v>
      </c>
      <c r="N16" s="11">
        <f>$D$16*'Income Statement'!N5</f>
        <v>206638.49440346102</v>
      </c>
    </row>
    <row r="17" spans="1:14" s="11" customFormat="1">
      <c r="A17" s="12" t="s">
        <v>23</v>
      </c>
      <c r="B17" s="39">
        <v>19591</v>
      </c>
      <c r="C17" s="39">
        <v>19828</v>
      </c>
      <c r="D17" s="93">
        <v>5.1999999999999998E-2</v>
      </c>
      <c r="E17" s="12">
        <f>$D$17*'Income Statement'!E5</f>
        <v>21969.147199999999</v>
      </c>
      <c r="F17" s="12">
        <f>$D$17*'Income Statement'!F5</f>
        <v>32953.720799999996</v>
      </c>
      <c r="G17" s="12">
        <f>$D$17*'Income Statement'!G5</f>
        <v>46135.209119999992</v>
      </c>
      <c r="H17" s="12">
        <f>$D$17*'Income Statement'!H5</f>
        <v>59975.771855999992</v>
      </c>
      <c r="I17" s="12">
        <f>$D$17*'Income Statement'!I5</f>
        <v>71970.926227199976</v>
      </c>
      <c r="J17" s="12">
        <f>$D$17*'Income Statement'!J5</f>
        <v>86365.111472639968</v>
      </c>
      <c r="K17" s="12">
        <f>$D$17*'Income Statement'!K5</f>
        <v>103638.13376716796</v>
      </c>
      <c r="L17" s="12">
        <f>$D$17*'Income Statement'!L5</f>
        <v>124365.76052060156</v>
      </c>
      <c r="M17" s="12">
        <f>$D$17*'Income Statement'!M5</f>
        <v>149238.91262472185</v>
      </c>
      <c r="N17" s="12">
        <f>$D$17*'Income Statement'!N5</f>
        <v>179086.69514966622</v>
      </c>
    </row>
    <row r="18" spans="1:14" s="11" customFormat="1">
      <c r="A18" s="11" t="s">
        <v>24</v>
      </c>
      <c r="B18" s="37">
        <f>SUM(B15:B17)</f>
        <v>32722</v>
      </c>
      <c r="C18" s="37">
        <f>SUM(C15:C17)</f>
        <v>40800</v>
      </c>
      <c r="D18" s="38"/>
      <c r="E18" s="37">
        <f t="shared" ref="E18:N18" si="5">SUM(E15:E17)</f>
        <v>56949.11304133333</v>
      </c>
      <c r="F18" s="37">
        <f t="shared" si="5"/>
        <v>85081.333978666662</v>
      </c>
      <c r="G18" s="37">
        <f t="shared" si="5"/>
        <v>118844.41633679997</v>
      </c>
      <c r="H18" s="37">
        <f t="shared" si="5"/>
        <v>154296.75712117332</v>
      </c>
      <c r="I18" s="37">
        <f t="shared" si="5"/>
        <v>185019.17431207461</v>
      </c>
      <c r="J18" s="37">
        <f t="shared" si="5"/>
        <v>221890.49217448954</v>
      </c>
      <c r="K18" s="37">
        <f t="shared" si="5"/>
        <v>266140.49084272078</v>
      </c>
      <c r="L18" s="37">
        <f t="shared" si="5"/>
        <v>319244.9064779316</v>
      </c>
      <c r="M18" s="37">
        <f t="shared" si="5"/>
        <v>382974.6224735179</v>
      </c>
      <c r="N18" s="37">
        <f t="shared" si="5"/>
        <v>459454.69890155474</v>
      </c>
    </row>
    <row r="19" spans="1:14" s="11" customFormat="1">
      <c r="A19" s="11" t="s">
        <v>25</v>
      </c>
      <c r="B19" s="37">
        <v>4422</v>
      </c>
      <c r="C19" s="37">
        <v>4541</v>
      </c>
      <c r="D19" s="46">
        <v>0.02</v>
      </c>
      <c r="E19" s="11">
        <f>$D$19*'Income Statement'!E5</f>
        <v>8449.6720000000005</v>
      </c>
      <c r="F19" s="11">
        <f>$D$19*'Income Statement'!F5</f>
        <v>12674.507999999998</v>
      </c>
      <c r="G19" s="11">
        <f>$D$19*'Income Statement'!G5</f>
        <v>17744.311199999996</v>
      </c>
      <c r="H19" s="11">
        <f>$D$19*'Income Statement'!H5</f>
        <v>23067.60456</v>
      </c>
      <c r="I19" s="11">
        <f>$D$19*'Income Statement'!I5</f>
        <v>27681.125471999996</v>
      </c>
      <c r="J19" s="11">
        <f>$D$19*'Income Statement'!J5</f>
        <v>33217.350566399989</v>
      </c>
      <c r="K19" s="11">
        <f>$D$19*'Income Statement'!K5</f>
        <v>39860.820679679986</v>
      </c>
      <c r="L19" s="11">
        <f>$D$19*'Income Statement'!L5</f>
        <v>47832.984815615986</v>
      </c>
      <c r="M19" s="11">
        <f>$D$19*'Income Statement'!M5</f>
        <v>57399.581778739179</v>
      </c>
      <c r="N19" s="11">
        <f>$D$19*'Income Statement'!N5</f>
        <v>68879.498134487018</v>
      </c>
    </row>
    <row r="20" spans="1:14" s="11" customFormat="1">
      <c r="A20" s="12" t="s">
        <v>26</v>
      </c>
      <c r="B20" s="39">
        <v>46914</v>
      </c>
      <c r="C20" s="39">
        <v>44176</v>
      </c>
      <c r="D20" s="94">
        <v>0.23</v>
      </c>
      <c r="E20" s="12">
        <f>$D$20*E13</f>
        <v>63289.098957333328</v>
      </c>
      <c r="F20" s="12">
        <f t="shared" ref="F20:N20" si="6">$D$20*F13</f>
        <v>92684.014602666663</v>
      </c>
      <c r="G20" s="12">
        <f t="shared" si="6"/>
        <v>127986.94091040001</v>
      </c>
      <c r="H20" s="12">
        <f t="shared" si="6"/>
        <v>165062.27041685334</v>
      </c>
      <c r="I20" s="12">
        <f t="shared" si="6"/>
        <v>197174.87096689065</v>
      </c>
      <c r="J20" s="12">
        <f t="shared" si="6"/>
        <v>235739.01916026877</v>
      </c>
      <c r="K20" s="12">
        <f t="shared" si="6"/>
        <v>282045.02452565584</v>
      </c>
      <c r="L20" s="12">
        <f t="shared" si="6"/>
        <v>337641.2584974537</v>
      </c>
      <c r="M20" s="12">
        <f t="shared" si="6"/>
        <v>404385.76679694437</v>
      </c>
      <c r="N20" s="12">
        <f t="shared" si="6"/>
        <v>484508.20428966661</v>
      </c>
    </row>
    <row r="21" spans="1:14" s="20" customFormat="1">
      <c r="A21" s="20" t="s">
        <v>27</v>
      </c>
      <c r="B21" s="40">
        <f>SUM(B18:B20)</f>
        <v>84058</v>
      </c>
      <c r="C21" s="40">
        <f>SUM(C18:C20)</f>
        <v>89517</v>
      </c>
      <c r="D21" s="41"/>
      <c r="E21" s="40">
        <f t="shared" ref="E21:N21" si="7">SUM(E18:E20)</f>
        <v>128687.88399866666</v>
      </c>
      <c r="F21" s="40">
        <f t="shared" si="7"/>
        <v>190439.85658133333</v>
      </c>
      <c r="G21" s="40">
        <f t="shared" si="7"/>
        <v>264575.66844719998</v>
      </c>
      <c r="H21" s="40">
        <f t="shared" si="7"/>
        <v>342426.63209802669</v>
      </c>
      <c r="I21" s="40">
        <f t="shared" si="7"/>
        <v>409875.17075096525</v>
      </c>
      <c r="J21" s="40">
        <f t="shared" si="7"/>
        <v>490846.86190115829</v>
      </c>
      <c r="K21" s="40">
        <f t="shared" si="7"/>
        <v>588046.3360480566</v>
      </c>
      <c r="L21" s="40">
        <f t="shared" si="7"/>
        <v>704719.14979100134</v>
      </c>
      <c r="M21" s="40">
        <f t="shared" si="7"/>
        <v>844759.97104920144</v>
      </c>
      <c r="N21" s="40">
        <f t="shared" si="7"/>
        <v>1012842.4013257084</v>
      </c>
    </row>
    <row r="22" spans="1:14" s="11" customFormat="1">
      <c r="A22" s="11" t="s">
        <v>41</v>
      </c>
      <c r="B22" s="37">
        <v>107</v>
      </c>
      <c r="C22" s="37">
        <v>107</v>
      </c>
      <c r="D22" s="38"/>
    </row>
    <row r="23" spans="1:14" s="11" customFormat="1">
      <c r="A23" s="11" t="s">
        <v>42</v>
      </c>
      <c r="B23" s="37">
        <v>53293</v>
      </c>
      <c r="C23" s="37">
        <v>53758</v>
      </c>
      <c r="D23" s="38"/>
    </row>
    <row r="24" spans="1:14" s="11" customFormat="1">
      <c r="A24" s="11" t="s">
        <v>43</v>
      </c>
      <c r="B24" s="37">
        <v>38666</v>
      </c>
      <c r="C24" s="37">
        <v>51585</v>
      </c>
      <c r="D24" s="38"/>
    </row>
    <row r="25" spans="1:14" s="11" customFormat="1">
      <c r="A25" s="11" t="s">
        <v>44</v>
      </c>
      <c r="B25" s="37">
        <v>1346</v>
      </c>
      <c r="C25" s="37">
        <v>-850</v>
      </c>
      <c r="D25" s="38"/>
    </row>
    <row r="26" spans="1:14" s="11" customFormat="1">
      <c r="A26" s="12" t="s">
        <v>45</v>
      </c>
      <c r="B26" s="39">
        <v>93412</v>
      </c>
      <c r="C26" s="39">
        <v>104600</v>
      </c>
      <c r="D26" s="91" t="s">
        <v>28</v>
      </c>
      <c r="E26" s="24">
        <f>E27-E21</f>
        <v>146482.11146799999</v>
      </c>
      <c r="F26" s="24">
        <f t="shared" ref="F26:N26" si="8">F27-F21</f>
        <v>212534.11995199998</v>
      </c>
      <c r="G26" s="24">
        <f t="shared" si="8"/>
        <v>291889.29203280003</v>
      </c>
      <c r="H26" s="24">
        <f t="shared" si="8"/>
        <v>375235.41319263994</v>
      </c>
      <c r="I26" s="24">
        <f t="shared" si="8"/>
        <v>447406.87693116802</v>
      </c>
      <c r="J26" s="24">
        <f t="shared" si="8"/>
        <v>534105.3953174015</v>
      </c>
      <c r="K26" s="24">
        <f t="shared" si="8"/>
        <v>638236.37928088172</v>
      </c>
      <c r="L26" s="24">
        <f t="shared" si="8"/>
        <v>763286.32193705812</v>
      </c>
      <c r="M26" s="24">
        <f t="shared" si="8"/>
        <v>913439.0150244697</v>
      </c>
      <c r="N26" s="24">
        <f t="shared" si="8"/>
        <v>1093715.008629364</v>
      </c>
    </row>
    <row r="27" spans="1:14" s="20" customFormat="1">
      <c r="A27" s="42" t="s">
        <v>29</v>
      </c>
      <c r="B27" s="43">
        <f>B26+B21</f>
        <v>177470</v>
      </c>
      <c r="C27" s="43">
        <f>C26+C21</f>
        <v>194117</v>
      </c>
      <c r="D27" s="44"/>
      <c r="E27" s="95">
        <f>E13</f>
        <v>275169.99546666665</v>
      </c>
      <c r="F27" s="95">
        <f t="shared" ref="F27:N27" si="9">F13</f>
        <v>402973.97653333331</v>
      </c>
      <c r="G27" s="95">
        <f t="shared" si="9"/>
        <v>556464.96048000001</v>
      </c>
      <c r="H27" s="95">
        <f t="shared" si="9"/>
        <v>717662.04529066663</v>
      </c>
      <c r="I27" s="95">
        <f t="shared" si="9"/>
        <v>857282.04768213327</v>
      </c>
      <c r="J27" s="95">
        <f t="shared" si="9"/>
        <v>1024952.2572185599</v>
      </c>
      <c r="K27" s="95">
        <f t="shared" si="9"/>
        <v>1226282.7153289383</v>
      </c>
      <c r="L27" s="95">
        <f t="shared" si="9"/>
        <v>1468005.4717280595</v>
      </c>
      <c r="M27" s="95">
        <f t="shared" si="9"/>
        <v>1758198.9860736711</v>
      </c>
      <c r="N27" s="95">
        <f t="shared" si="9"/>
        <v>2106557.4099550722</v>
      </c>
    </row>
    <row r="28" spans="1:14" s="11" customFormat="1">
      <c r="B28" s="45"/>
      <c r="C28" s="45"/>
      <c r="D28" s="69" t="s">
        <v>30</v>
      </c>
      <c r="E28" s="70">
        <f>E26-C26-E35-'Income Statement'!E21</f>
        <v>0</v>
      </c>
      <c r="F28" s="70">
        <f>F26-E26-F35-'Income Statement'!F21</f>
        <v>0</v>
      </c>
      <c r="G28" s="70">
        <f>G26-F26-G35-'Income Statement'!G21</f>
        <v>0</v>
      </c>
      <c r="H28" s="70">
        <f>H26-G26-H35-'Income Statement'!H21</f>
        <v>0</v>
      </c>
      <c r="I28" s="70">
        <f>I26-H26-I35-'Income Statement'!I21</f>
        <v>0</v>
      </c>
      <c r="J28" s="70">
        <f>J26-I26-J35-'Income Statement'!J21</f>
        <v>0</v>
      </c>
      <c r="K28" s="70">
        <f>K26-J26-K35-'Income Statement'!K21</f>
        <v>0</v>
      </c>
      <c r="L28" s="70">
        <f>L26-K26-L35-'Income Statement'!L21</f>
        <v>0</v>
      </c>
      <c r="M28" s="70">
        <f>M26-L26-M35-'Income Statement'!M21</f>
        <v>0</v>
      </c>
      <c r="N28" s="70">
        <f>N26-M26-N35-'Income Statement'!N21</f>
        <v>0</v>
      </c>
    </row>
    <row r="29" spans="1:14" s="11" customFormat="1">
      <c r="B29" s="45"/>
      <c r="C29" s="45"/>
      <c r="D29" s="38"/>
    </row>
    <row r="30" spans="1:14" s="11" customFormat="1">
      <c r="A30" s="2" t="s">
        <v>83</v>
      </c>
      <c r="D30" s="38"/>
    </row>
    <row r="31" spans="1:14" s="11" customFormat="1">
      <c r="A31" s="11" t="s">
        <v>87</v>
      </c>
      <c r="D31" s="38"/>
      <c r="E31" s="11">
        <f>'Cash Flow, DCF, Ratios'!E20</f>
        <v>-28002.496250666667</v>
      </c>
      <c r="F31" s="11">
        <f>'Cash Flow, DCF, Ratios'!F20</f>
        <v>-47810.93624266667</v>
      </c>
      <c r="G31" s="11">
        <f>'Cash Flow, DCF, Ratios'!G20</f>
        <v>-47415.491593066647</v>
      </c>
      <c r="H31" s="11">
        <f>'Cash Flow, DCF, Ratios'!H20</f>
        <v>-32171.100350986668</v>
      </c>
      <c r="I31" s="11">
        <f>'Cash Flow, DCF, Ratios'!I20</f>
        <v>2790.1611201493724</v>
      </c>
      <c r="J31" s="11">
        <f>'Cash Flow, DCF, Ratios'!J20</f>
        <v>3221.9866775125993</v>
      </c>
      <c r="K31" s="11">
        <f>'Cash Flow, DCF, Ratios'!K20</f>
        <v>3740.1773463484569</v>
      </c>
      <c r="L31" s="11">
        <f>'Cash Flow, DCF, Ratios'!L20</f>
        <v>4362.0061489515356</v>
      </c>
      <c r="M31" s="11">
        <f>'Cash Flow, DCF, Ratios'!M20</f>
        <v>5108.2007120749477</v>
      </c>
      <c r="N31" s="11">
        <f>'Cash Flow, DCF, Ratios'!N20</f>
        <v>6003.6341878233943</v>
      </c>
    </row>
    <row r="32" spans="1:14" s="11" customFormat="1">
      <c r="A32" s="11" t="s">
        <v>31</v>
      </c>
      <c r="D32" s="117" t="s">
        <v>82</v>
      </c>
      <c r="E32" s="11">
        <f>-('Income Statement'!E18*(1-'Income Statement'!$D$20))</f>
        <v>-3961.3476796053865</v>
      </c>
      <c r="F32" s="11">
        <f>-('Income Statement'!F18*(1-'Income Statement'!$D$20))</f>
        <v>-5743.4725564567998</v>
      </c>
      <c r="G32" s="11">
        <f>-('Income Statement'!G18*(1-'Income Statement'!$D$20))</f>
        <v>-8125.8721331407232</v>
      </c>
      <c r="H32" s="11">
        <f>-('Income Statement'!H18*(1-'Income Statement'!$D$20))</f>
        <v>-10791.091262674085</v>
      </c>
      <c r="I32" s="11">
        <f>-('Income Statement'!I18*(1-'Income Statement'!$D$20))</f>
        <v>-13338.831501023829</v>
      </c>
      <c r="J32" s="11">
        <f>-('Income Statement'!J18*(1-'Income Statement'!$D$20))</f>
        <v>-15941.395221925928</v>
      </c>
      <c r="K32" s="11">
        <f>-('Income Statement'!K18*(1-'Income Statement'!$D$20))</f>
        <v>-19066.609476493784</v>
      </c>
      <c r="L32" s="11">
        <f>-('Income Statement'!L18*(1-'Income Statement'!$D$20))</f>
        <v>-22819.004371460538</v>
      </c>
      <c r="M32" s="11">
        <f>-('Income Statement'!M18*(1-'Income Statement'!$D$20))</f>
        <v>-27324.016034905973</v>
      </c>
      <c r="N32" s="11">
        <f>-('Income Statement'!N18*(1-'Income Statement'!$D$20))</f>
        <v>-32732.167820525839</v>
      </c>
    </row>
    <row r="33" spans="1:14" s="11" customFormat="1">
      <c r="A33" s="118" t="s">
        <v>84</v>
      </c>
      <c r="D33" s="117"/>
      <c r="E33" s="11">
        <f>E31+E32</f>
        <v>-31963.843930272054</v>
      </c>
      <c r="F33" s="11">
        <f>F31+F32</f>
        <v>-53554.40879912347</v>
      </c>
      <c r="G33" s="11">
        <f t="shared" ref="G33:N33" si="10">G31+G32</f>
        <v>-55541.363726207368</v>
      </c>
      <c r="H33" s="11">
        <f t="shared" si="10"/>
        <v>-42962.191613660754</v>
      </c>
      <c r="I33" s="11">
        <f t="shared" si="10"/>
        <v>-10548.670380874457</v>
      </c>
      <c r="J33" s="11">
        <f t="shared" si="10"/>
        <v>-12719.408544413329</v>
      </c>
      <c r="K33" s="11">
        <f t="shared" si="10"/>
        <v>-15326.432130145327</v>
      </c>
      <c r="L33" s="11">
        <f t="shared" si="10"/>
        <v>-18456.998222509003</v>
      </c>
      <c r="M33" s="11">
        <f t="shared" si="10"/>
        <v>-22215.815322831026</v>
      </c>
      <c r="N33" s="11">
        <f t="shared" si="10"/>
        <v>-26728.533632702445</v>
      </c>
    </row>
    <row r="34" spans="1:14" s="11" customFormat="1">
      <c r="A34" s="11" t="s">
        <v>32</v>
      </c>
      <c r="D34" s="92" t="s">
        <v>59</v>
      </c>
      <c r="E34" s="11">
        <f>(E20+E15)-(C20+C15)</f>
        <v>21893.048798666656</v>
      </c>
      <c r="F34" s="11">
        <f>(F20+F15)-(E20+E15)</f>
        <v>33868.054982666668</v>
      </c>
      <c r="G34" s="11">
        <f t="shared" ref="G34:N34" si="11">(G20+G15)-(F20+F15)</f>
        <v>40675.110745866681</v>
      </c>
      <c r="H34" s="11">
        <f t="shared" si="11"/>
        <v>42717.227474826679</v>
      </c>
      <c r="I34" s="11">
        <f t="shared" si="11"/>
        <v>36999.300633738632</v>
      </c>
      <c r="J34" s="11">
        <f t="shared" si="11"/>
        <v>44432.605527153035</v>
      </c>
      <c r="K34" s="11">
        <f t="shared" si="11"/>
        <v>53352.571399250359</v>
      </c>
      <c r="L34" s="11">
        <f t="shared" si="11"/>
        <v>64056.530445767101</v>
      </c>
      <c r="M34" s="11">
        <f t="shared" si="11"/>
        <v>76901.281301587063</v>
      </c>
      <c r="N34" s="11">
        <f t="shared" si="11"/>
        <v>92314.982328571263</v>
      </c>
    </row>
    <row r="35" spans="1:14" s="11" customFormat="1">
      <c r="A35" s="11" t="s">
        <v>85</v>
      </c>
      <c r="D35" s="92" t="s">
        <v>100</v>
      </c>
      <c r="E35" s="11">
        <f>(E26-C26)-'Income Statement'!E21</f>
        <v>12230.663931605392</v>
      </c>
      <c r="F35" s="11">
        <f>(F26-E26)-'Income Statement'!F21</f>
        <v>21376.288216456829</v>
      </c>
      <c r="G35" s="11">
        <f>(G26-F26)-'Income Statement'!G21</f>
        <v>16894.174260340806</v>
      </c>
      <c r="H35" s="11">
        <f>(H26-G26)-'Income Statement'!H21</f>
        <v>2374.281482833976</v>
      </c>
      <c r="I35" s="11">
        <f>(I26-H26)-'Income Statement'!I21</f>
        <v>-24605.221888064116</v>
      </c>
      <c r="J35" s="11">
        <f>(J26-I26)-'Income Statement'!J21</f>
        <v>-29498.7069449798</v>
      </c>
      <c r="K35" s="11">
        <f>(K26-J26)-'Income Statement'!K21</f>
        <v>-35368.75122379302</v>
      </c>
      <c r="L35" s="11">
        <f>(L26-K26)-'Income Statement'!L21</f>
        <v>-42410.666568883549</v>
      </c>
      <c r="M35" s="11">
        <f>(M26-L26)-'Income Statement'!M21</f>
        <v>-50858.827193506877</v>
      </c>
      <c r="N35" s="11">
        <f>(N26-M26)-'Income Statement'!N21</f>
        <v>-60994.482153569232</v>
      </c>
    </row>
    <row r="36" spans="1:14" s="11" customFormat="1">
      <c r="A36" s="11" t="s">
        <v>86</v>
      </c>
      <c r="D36" s="92"/>
      <c r="E36" s="11">
        <f>E34+E35</f>
        <v>34123.712730272047</v>
      </c>
      <c r="F36" s="11">
        <f>F34+F35</f>
        <v>55244.343199123497</v>
      </c>
      <c r="G36" s="11">
        <f t="shared" ref="G36:N36" si="12">G34+G35</f>
        <v>57569.285006207487</v>
      </c>
      <c r="H36" s="11">
        <f t="shared" si="12"/>
        <v>45091.508957660655</v>
      </c>
      <c r="I36" s="11">
        <f t="shared" si="12"/>
        <v>12394.078745674517</v>
      </c>
      <c r="J36" s="11">
        <f t="shared" si="12"/>
        <v>14933.898582173235</v>
      </c>
      <c r="K36" s="11">
        <f t="shared" si="12"/>
        <v>17983.820175457338</v>
      </c>
      <c r="L36" s="11">
        <f t="shared" si="12"/>
        <v>21645.863876883552</v>
      </c>
      <c r="M36" s="11">
        <f t="shared" si="12"/>
        <v>26042.454108080186</v>
      </c>
      <c r="N36" s="11">
        <f t="shared" si="12"/>
        <v>31320.500175002031</v>
      </c>
    </row>
    <row r="37" spans="1:14" s="11" customFormat="1">
      <c r="A37" s="11" t="s">
        <v>88</v>
      </c>
      <c r="D37" s="92"/>
      <c r="E37" s="11">
        <f>E33+E36</f>
        <v>2159.8687999999929</v>
      </c>
      <c r="F37" s="11">
        <f>F33+F36</f>
        <v>1689.9344000000274</v>
      </c>
      <c r="G37" s="11">
        <f t="shared" ref="G37:N37" si="13">G33+G36</f>
        <v>2027.9212800001187</v>
      </c>
      <c r="H37" s="11">
        <f t="shared" si="13"/>
        <v>2129.3173439999009</v>
      </c>
      <c r="I37" s="11">
        <f t="shared" si="13"/>
        <v>1845.4083648000596</v>
      </c>
      <c r="J37" s="11">
        <f t="shared" si="13"/>
        <v>2214.490037759906</v>
      </c>
      <c r="K37" s="11">
        <f t="shared" si="13"/>
        <v>2657.3880453120109</v>
      </c>
      <c r="L37" s="11">
        <f t="shared" si="13"/>
        <v>3188.8656543745492</v>
      </c>
      <c r="M37" s="11">
        <f t="shared" si="13"/>
        <v>3826.6387852491607</v>
      </c>
      <c r="N37" s="11">
        <f t="shared" si="13"/>
        <v>4591.9665422995859</v>
      </c>
    </row>
    <row r="38" spans="1:14">
      <c r="A38" s="7" t="s">
        <v>89</v>
      </c>
      <c r="B38" s="7"/>
      <c r="C38" s="7"/>
      <c r="D38" s="96" t="s">
        <v>59</v>
      </c>
      <c r="E38" s="7">
        <f>E5-C5</f>
        <v>2159.8687999999997</v>
      </c>
      <c r="F38" s="7">
        <f>F5-E5</f>
        <v>1689.9343999999996</v>
      </c>
      <c r="G38" s="7">
        <f t="shared" ref="G38:N38" si="14">G5-F5</f>
        <v>2027.9212799999996</v>
      </c>
      <c r="H38" s="7">
        <f t="shared" si="14"/>
        <v>2129.317344000001</v>
      </c>
      <c r="I38" s="7">
        <f t="shared" si="14"/>
        <v>1845.4083647999978</v>
      </c>
      <c r="J38" s="7">
        <f t="shared" si="14"/>
        <v>2214.4900377599988</v>
      </c>
      <c r="K38" s="7">
        <f t="shared" si="14"/>
        <v>2657.3880453119982</v>
      </c>
      <c r="L38" s="7">
        <f t="shared" si="14"/>
        <v>3188.8656543743982</v>
      </c>
      <c r="M38" s="7">
        <f t="shared" si="14"/>
        <v>3826.6387852492771</v>
      </c>
      <c r="N38" s="7">
        <f t="shared" si="14"/>
        <v>4591.9665422991347</v>
      </c>
    </row>
    <row r="39" spans="1:14">
      <c r="D39" s="67" t="s">
        <v>30</v>
      </c>
      <c r="E39" s="68">
        <f>E37-E38</f>
        <v>-6.8212102632969618E-12</v>
      </c>
      <c r="F39" s="68">
        <f>F37-F38</f>
        <v>2.7739588404074311E-11</v>
      </c>
      <c r="G39" s="68">
        <f t="shared" ref="G39:N39" si="15">G37-G38</f>
        <v>1.191438059322536E-10</v>
      </c>
      <c r="H39" s="68">
        <f t="shared" si="15"/>
        <v>-1.0004441719502211E-10</v>
      </c>
      <c r="I39" s="68">
        <f t="shared" si="15"/>
        <v>6.184563972055912E-11</v>
      </c>
      <c r="J39" s="68">
        <f t="shared" si="15"/>
        <v>-9.276845958083868E-11</v>
      </c>
      <c r="K39" s="68">
        <f t="shared" si="15"/>
        <v>1.2732925824820995E-11</v>
      </c>
      <c r="L39" s="68">
        <f t="shared" si="15"/>
        <v>1.5097612049430609E-10</v>
      </c>
      <c r="M39" s="68">
        <f t="shared" si="15"/>
        <v>-1.1641532182693481E-10</v>
      </c>
      <c r="N39" s="68">
        <f t="shared" si="15"/>
        <v>4.5110937207937241E-10</v>
      </c>
    </row>
    <row r="41" spans="1:14">
      <c r="D41" s="90"/>
    </row>
  </sheetData>
  <phoneticPr fontId="16" type="noConversion"/>
  <pageMargins left="0.75" right="0.75" top="1" bottom="1" header="0.5" footer="0.5"/>
  <pageSetup scale="65" orientation="landscape" r:id="rId1"/>
  <headerFooter alignWithMargins="0"/>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O45"/>
  <sheetViews>
    <sheetView tabSelected="1" topLeftCell="A13" zoomScale="90" workbookViewId="0">
      <selection activeCell="A41" sqref="A41"/>
    </sheetView>
  </sheetViews>
  <sheetFormatPr defaultColWidth="9.375" defaultRowHeight="13.2"/>
  <cols>
    <col min="1" max="1" width="34.875" style="3" customWidth="1"/>
    <col min="2" max="3" width="10.875" style="3" customWidth="1"/>
    <col min="4" max="4" width="40.5" style="48" bestFit="1" customWidth="1"/>
    <col min="5" max="14" width="11.875" style="3" customWidth="1"/>
    <col min="15" max="15" width="10.875" style="3" customWidth="1"/>
    <col min="16" max="16384" width="9.375" style="3"/>
  </cols>
  <sheetData>
    <row r="1" spans="1:15" ht="17.399999999999999">
      <c r="A1" s="21" t="s">
        <v>54</v>
      </c>
    </row>
    <row r="2" spans="1:15">
      <c r="A2" s="1" t="s">
        <v>70</v>
      </c>
    </row>
    <row r="3" spans="1:15">
      <c r="A3" s="4"/>
      <c r="B3" s="5" t="s">
        <v>0</v>
      </c>
      <c r="C3" s="5" t="s">
        <v>0</v>
      </c>
      <c r="D3" s="19" t="s">
        <v>1</v>
      </c>
      <c r="E3" s="5" t="s">
        <v>2</v>
      </c>
      <c r="F3" s="5" t="s">
        <v>2</v>
      </c>
      <c r="G3" s="5" t="s">
        <v>2</v>
      </c>
      <c r="H3" s="5" t="s">
        <v>2</v>
      </c>
      <c r="I3" s="5" t="s">
        <v>2</v>
      </c>
      <c r="J3" s="5" t="s">
        <v>2</v>
      </c>
      <c r="K3" s="5" t="s">
        <v>2</v>
      </c>
      <c r="L3" s="5" t="s">
        <v>2</v>
      </c>
      <c r="M3" s="5" t="s">
        <v>2</v>
      </c>
      <c r="N3" s="5" t="s">
        <v>2</v>
      </c>
    </row>
    <row r="4" spans="1:15" s="111" customFormat="1">
      <c r="A4" s="108" t="s">
        <v>36</v>
      </c>
      <c r="B4" s="109">
        <v>1991</v>
      </c>
      <c r="C4" s="109">
        <v>1992</v>
      </c>
      <c r="D4" s="114"/>
      <c r="E4" s="109">
        <f>C4+1</f>
        <v>1993</v>
      </c>
      <c r="F4" s="109">
        <f>E4+1</f>
        <v>1994</v>
      </c>
      <c r="G4" s="109">
        <f t="shared" ref="G4:N4" si="0">F4+1</f>
        <v>1995</v>
      </c>
      <c r="H4" s="109">
        <f t="shared" si="0"/>
        <v>1996</v>
      </c>
      <c r="I4" s="109">
        <f t="shared" si="0"/>
        <v>1997</v>
      </c>
      <c r="J4" s="109">
        <f t="shared" si="0"/>
        <v>1998</v>
      </c>
      <c r="K4" s="109">
        <f t="shared" si="0"/>
        <v>1999</v>
      </c>
      <c r="L4" s="109">
        <f t="shared" si="0"/>
        <v>2000</v>
      </c>
      <c r="M4" s="109">
        <f>L4+1</f>
        <v>2001</v>
      </c>
      <c r="N4" s="109">
        <f t="shared" si="0"/>
        <v>2002</v>
      </c>
    </row>
    <row r="5" spans="1:15">
      <c r="A5" s="2" t="s">
        <v>38</v>
      </c>
      <c r="B5" s="3">
        <f>'Income Statement'!B16</f>
        <v>17539</v>
      </c>
      <c r="C5" s="3">
        <f>'Income Statement'!C16</f>
        <v>24527</v>
      </c>
      <c r="D5" s="90" t="s">
        <v>60</v>
      </c>
      <c r="E5" s="3">
        <f>'Income Statement'!E16</f>
        <v>49430.581199999979</v>
      </c>
      <c r="F5" s="3">
        <f>'Income Statement'!F16</f>
        <v>74145.87179999995</v>
      </c>
      <c r="G5" s="3">
        <f>'Income Statement'!G16</f>
        <v>103804.22051999997</v>
      </c>
      <c r="H5" s="3">
        <f>'Income Statement'!H16</f>
        <v>134945.48667600003</v>
      </c>
      <c r="I5" s="3">
        <f>'Income Statement'!I16</f>
        <v>161934.58401120003</v>
      </c>
      <c r="J5" s="3">
        <f>'Income Statement'!J16</f>
        <v>194321.50081344001</v>
      </c>
      <c r="K5" s="3">
        <f>'Income Statement'!K16</f>
        <v>233185.800976128</v>
      </c>
      <c r="L5" s="3">
        <f>'Income Statement'!L16</f>
        <v>279822.96117135364</v>
      </c>
      <c r="M5" s="3">
        <f>'Income Statement'!M16</f>
        <v>335787.55340562417</v>
      </c>
      <c r="N5" s="3">
        <f>'Income Statement'!N16</f>
        <v>402945.06408674904</v>
      </c>
    </row>
    <row r="6" spans="1:15">
      <c r="A6" s="7" t="s">
        <v>40</v>
      </c>
      <c r="B6" s="7">
        <f>B5*('Income Statement'!B20/'Income Statement'!B19)</f>
        <v>5436.6858410856021</v>
      </c>
      <c r="C6" s="7">
        <f>C5*('Income Statement'!C20/'Income Statement'!C19)</f>
        <v>7849.0531080583187</v>
      </c>
      <c r="D6" s="105">
        <f>'Income Statement'!D20</f>
        <v>0.32</v>
      </c>
      <c r="E6" s="7">
        <f>$D$6*E5</f>
        <v>15817.785983999993</v>
      </c>
      <c r="F6" s="7">
        <f t="shared" ref="F6:N6" si="1">$D$6*F5</f>
        <v>23726.678975999985</v>
      </c>
      <c r="G6" s="7">
        <f t="shared" si="1"/>
        <v>33217.350566399989</v>
      </c>
      <c r="H6" s="7">
        <f t="shared" si="1"/>
        <v>43182.555736320013</v>
      </c>
      <c r="I6" s="7">
        <f t="shared" si="1"/>
        <v>51819.066883584012</v>
      </c>
      <c r="J6" s="7">
        <f t="shared" si="1"/>
        <v>62182.880260300808</v>
      </c>
      <c r="K6" s="7">
        <f t="shared" si="1"/>
        <v>74619.456312360955</v>
      </c>
      <c r="L6" s="7">
        <f t="shared" si="1"/>
        <v>89543.347574833169</v>
      </c>
      <c r="M6" s="7">
        <f t="shared" si="1"/>
        <v>107452.01708979975</v>
      </c>
      <c r="N6" s="7">
        <f t="shared" si="1"/>
        <v>128942.4205077597</v>
      </c>
    </row>
    <row r="7" spans="1:15">
      <c r="A7" s="2" t="s">
        <v>99</v>
      </c>
      <c r="B7" s="2">
        <f>B5-B6</f>
        <v>12102.314158914398</v>
      </c>
      <c r="C7" s="2">
        <f>C5-C6</f>
        <v>16677.946891941683</v>
      </c>
      <c r="D7" s="57"/>
      <c r="E7" s="3">
        <f>E5-E6</f>
        <v>33612.795215999984</v>
      </c>
      <c r="F7" s="3">
        <f t="shared" ref="F7:N7" si="2">F5-F6</f>
        <v>50419.192823999969</v>
      </c>
      <c r="G7" s="3">
        <f t="shared" si="2"/>
        <v>70586.869953599991</v>
      </c>
      <c r="H7" s="3">
        <f t="shared" si="2"/>
        <v>91762.930939680024</v>
      </c>
      <c r="I7" s="3">
        <f t="shared" si="2"/>
        <v>110115.51712761601</v>
      </c>
      <c r="J7" s="3">
        <f t="shared" si="2"/>
        <v>132138.62055313919</v>
      </c>
      <c r="K7" s="3">
        <f t="shared" si="2"/>
        <v>158566.34466376703</v>
      </c>
      <c r="L7" s="3">
        <f t="shared" si="2"/>
        <v>190279.61359652047</v>
      </c>
      <c r="M7" s="3">
        <f t="shared" si="2"/>
        <v>228335.53631582443</v>
      </c>
      <c r="N7" s="3">
        <f t="shared" si="2"/>
        <v>274002.64357898931</v>
      </c>
    </row>
    <row r="8" spans="1:15">
      <c r="A8" s="2"/>
      <c r="B8" s="2"/>
      <c r="C8" s="2"/>
      <c r="D8" s="57"/>
    </row>
    <row r="9" spans="1:15">
      <c r="A9" s="3" t="s">
        <v>61</v>
      </c>
      <c r="B9" s="3">
        <v>6304</v>
      </c>
      <c r="C9" s="3">
        <v>7959</v>
      </c>
      <c r="D9" s="58">
        <v>0.2</v>
      </c>
      <c r="E9" s="3">
        <f>(D9*'Balance Sheet'!C10)+('Balance Sheet'!C11-'Balance Sheet'!E11)</f>
        <v>7164.833333333333</v>
      </c>
      <c r="F9" s="3">
        <f>($D$9*'Balance Sheet'!E10)+('Balance Sheet'!E11-'Balance Sheet'!F11)</f>
        <v>9925.6725333333325</v>
      </c>
      <c r="G9" s="3">
        <f>($D$9*'Balance Sheet'!F10)+('Balance Sheet'!F11-'Balance Sheet'!G11)</f>
        <v>14572.992133333333</v>
      </c>
      <c r="H9" s="3">
        <f>($D$9*'Balance Sheet'!G10)+('Balance Sheet'!G11-'Balance Sheet'!H11)</f>
        <v>20149.77565333333</v>
      </c>
      <c r="I9" s="3">
        <f>($D$9*'Balance Sheet'!H10)+('Balance Sheet'!H11-'Balance Sheet'!I11)</f>
        <v>26005.398349333333</v>
      </c>
      <c r="J9" s="3">
        <f>($D$9*'Balance Sheet'!I10)+('Balance Sheet'!I11-'Balance Sheet'!J11)</f>
        <v>31080.271352533331</v>
      </c>
      <c r="K9" s="3">
        <f>($D$9*'Balance Sheet'!J10)+('Balance Sheet'!J11-'Balance Sheet'!K11)</f>
        <v>37170.118956373328</v>
      </c>
      <c r="L9" s="3">
        <f>($D$9*'Balance Sheet'!K10)+('Balance Sheet'!K11-'Balance Sheet'!L11)</f>
        <v>44477.936080981322</v>
      </c>
      <c r="M9" s="3">
        <f>($D$9*'Balance Sheet'!L10)+('Balance Sheet'!L11-'Balance Sheet'!M11)</f>
        <v>53247.316630510912</v>
      </c>
      <c r="N9" s="3">
        <f>($D$9*'Balance Sheet'!M10)+('Balance Sheet'!M11-'Balance Sheet'!N11)</f>
        <v>63770.573289946427</v>
      </c>
    </row>
    <row r="10" spans="1:15">
      <c r="A10" s="3" t="s">
        <v>62</v>
      </c>
      <c r="B10" s="3">
        <v>0</v>
      </c>
      <c r="C10" s="3">
        <v>0</v>
      </c>
      <c r="D10" s="90" t="s">
        <v>59</v>
      </c>
      <c r="E10" s="3">
        <f>-('Balance Sheet'!E12-'Balance Sheet'!C12)</f>
        <v>-1690.253999999999</v>
      </c>
      <c r="F10" s="3">
        <f>-('Balance Sheet'!F12-'Balance Sheet'!E12)</f>
        <v>-3168.6269999999986</v>
      </c>
      <c r="G10" s="3">
        <f>-('Balance Sheet'!G12-'Balance Sheet'!F12)</f>
        <v>-3802.3523999999998</v>
      </c>
      <c r="H10" s="3">
        <f>-('Balance Sheet'!H12-'Balance Sheet'!G12)</f>
        <v>-3992.4700200000007</v>
      </c>
      <c r="I10" s="3">
        <f>-('Balance Sheet'!I12-'Balance Sheet'!H12)</f>
        <v>-3460.1406839999981</v>
      </c>
      <c r="J10" s="3">
        <f>-('Balance Sheet'!J12-'Balance Sheet'!I12)</f>
        <v>-4152.1688207999978</v>
      </c>
      <c r="K10" s="3">
        <f>-('Balance Sheet'!K12-'Balance Sheet'!J12)</f>
        <v>-4982.6025849599973</v>
      </c>
      <c r="L10" s="3">
        <f>-('Balance Sheet'!L12-'Balance Sheet'!K12)</f>
        <v>-5979.1231019519983</v>
      </c>
      <c r="M10" s="3">
        <f>-('Balance Sheet'!M12-'Balance Sheet'!L12)</f>
        <v>-7174.9477223423964</v>
      </c>
      <c r="N10" s="3">
        <f>-('Balance Sheet'!N12-'Balance Sheet'!M12)</f>
        <v>-8609.9372668108699</v>
      </c>
    </row>
    <row r="11" spans="1:15">
      <c r="A11" s="13" t="s">
        <v>63</v>
      </c>
      <c r="B11" s="13">
        <v>-3748</v>
      </c>
      <c r="C11" s="13">
        <v>119</v>
      </c>
      <c r="D11" s="90" t="s">
        <v>59</v>
      </c>
      <c r="E11" s="13">
        <f>'Balance Sheet'!E19-'Balance Sheet'!C19</f>
        <v>3908.6720000000005</v>
      </c>
      <c r="F11" s="3">
        <f>'Balance Sheet'!F19-'Balance Sheet'!E19</f>
        <v>4224.8359999999975</v>
      </c>
      <c r="G11" s="3">
        <f>'Balance Sheet'!G19-'Balance Sheet'!F19</f>
        <v>5069.8031999999985</v>
      </c>
      <c r="H11" s="3">
        <f>'Balance Sheet'!H19-'Balance Sheet'!G19</f>
        <v>5323.2933600000033</v>
      </c>
      <c r="I11" s="3">
        <f>'Balance Sheet'!I19-'Balance Sheet'!H19</f>
        <v>4613.5209119999963</v>
      </c>
      <c r="J11" s="3">
        <f>'Balance Sheet'!J19-'Balance Sheet'!I19</f>
        <v>5536.2250943999934</v>
      </c>
      <c r="K11" s="3">
        <f>'Balance Sheet'!K19-'Balance Sheet'!J19</f>
        <v>6643.4701132799964</v>
      </c>
      <c r="L11" s="3">
        <f>'Balance Sheet'!L19-'Balance Sheet'!K19</f>
        <v>7972.1641359360001</v>
      </c>
      <c r="M11" s="3">
        <f>'Balance Sheet'!M19-'Balance Sheet'!L19</f>
        <v>9566.5969631231928</v>
      </c>
      <c r="N11" s="3">
        <f>'Balance Sheet'!N19-'Balance Sheet'!M19</f>
        <v>11479.916355747839</v>
      </c>
    </row>
    <row r="12" spans="1:15">
      <c r="A12" s="14" t="s">
        <v>64</v>
      </c>
      <c r="B12" s="3">
        <v>-6499</v>
      </c>
      <c r="C12" s="3">
        <v>-6210</v>
      </c>
      <c r="D12" s="90" t="s">
        <v>59</v>
      </c>
      <c r="E12" s="3">
        <f>-('Balance Sheet'!E6-'Balance Sheet'!C6)</f>
        <v>-30355.72</v>
      </c>
      <c r="F12" s="3">
        <f>-('Balance Sheet'!F6-'Balance Sheet'!E6)</f>
        <v>-42248.359999999986</v>
      </c>
      <c r="G12" s="3">
        <f>-('Balance Sheet'!G6-'Balance Sheet'!F6)</f>
        <v>-50698.031999999977</v>
      </c>
      <c r="H12" s="3">
        <f>-('Balance Sheet'!H6-'Balance Sheet'!G6)</f>
        <v>-53232.933600000018</v>
      </c>
      <c r="I12" s="3">
        <f>-('Balance Sheet'!I6-'Balance Sheet'!H6)</f>
        <v>-46135.209119999985</v>
      </c>
      <c r="J12" s="3">
        <f>-('Balance Sheet'!J6-'Balance Sheet'!I6)</f>
        <v>-55362.25094399997</v>
      </c>
      <c r="K12" s="3">
        <f>-('Balance Sheet'!K6-'Balance Sheet'!J6)</f>
        <v>-66434.701132799964</v>
      </c>
      <c r="L12" s="3">
        <f>-('Balance Sheet'!L6-'Balance Sheet'!K6)</f>
        <v>-79721.641359359957</v>
      </c>
      <c r="M12" s="3">
        <f>-('Balance Sheet'!M6-'Balance Sheet'!L6)</f>
        <v>-95665.969631231972</v>
      </c>
      <c r="N12" s="3">
        <f>-('Balance Sheet'!N6-'Balance Sheet'!M6)</f>
        <v>-114799.16355747834</v>
      </c>
    </row>
    <row r="13" spans="1:15">
      <c r="A13" s="14" t="s">
        <v>65</v>
      </c>
      <c r="B13" s="3">
        <v>10607</v>
      </c>
      <c r="C13" s="3">
        <v>-13892</v>
      </c>
      <c r="D13" s="90" t="s">
        <v>59</v>
      </c>
      <c r="E13" s="3">
        <f>-('Balance Sheet'!E7-'Balance Sheet'!C7)</f>
        <v>-30854.063999999984</v>
      </c>
      <c r="F13" s="3">
        <f>-('Balance Sheet'!F7-'Balance Sheet'!E7)</f>
        <v>-50698.031999999977</v>
      </c>
      <c r="G13" s="3">
        <f>-('Balance Sheet'!G7-'Balance Sheet'!F7)</f>
        <v>-60837.638399999996</v>
      </c>
      <c r="H13" s="3">
        <f>-('Balance Sheet'!H7-'Balance Sheet'!G7)</f>
        <v>-63879.520320000011</v>
      </c>
      <c r="I13" s="3">
        <f>-('Balance Sheet'!I7-'Balance Sheet'!H7)</f>
        <v>-55362.25094399997</v>
      </c>
      <c r="J13" s="3">
        <f>-('Balance Sheet'!J7-'Balance Sheet'!I7)</f>
        <v>-66434.701132799964</v>
      </c>
      <c r="K13" s="3">
        <f>-('Balance Sheet'!K7-'Balance Sheet'!J7)</f>
        <v>-79721.641359359957</v>
      </c>
      <c r="L13" s="3">
        <f>-('Balance Sheet'!L7-'Balance Sheet'!K7)</f>
        <v>-95665.969631231972</v>
      </c>
      <c r="M13" s="3">
        <f>-('Balance Sheet'!M7-'Balance Sheet'!L7)</f>
        <v>-114799.16355747834</v>
      </c>
      <c r="N13" s="3">
        <f>-('Balance Sheet'!N7-'Balance Sheet'!M7)</f>
        <v>-137758.99626897392</v>
      </c>
    </row>
    <row r="14" spans="1:15">
      <c r="A14" s="14" t="s">
        <v>66</v>
      </c>
      <c r="B14" s="3">
        <v>4826</v>
      </c>
      <c r="C14" s="3">
        <v>-6440</v>
      </c>
      <c r="D14" s="90" t="s">
        <v>59</v>
      </c>
      <c r="E14" s="3">
        <f>-('Balance Sheet'!E8-'Balance Sheet'!C8)</f>
        <v>-2819.9260000000013</v>
      </c>
      <c r="F14" s="3">
        <f>-('Balance Sheet'!F8-'Balance Sheet'!E8)</f>
        <v>-7393.4629999999979</v>
      </c>
      <c r="G14" s="3">
        <f>-('Balance Sheet'!G8-'Balance Sheet'!F8)</f>
        <v>-8872.1555999999982</v>
      </c>
      <c r="H14" s="3">
        <f>-('Balance Sheet'!H8-'Balance Sheet'!G8)</f>
        <v>-9315.7633800000003</v>
      </c>
      <c r="I14" s="3">
        <f>-('Balance Sheet'!I8-'Balance Sheet'!H8)</f>
        <v>-8073.6615959999981</v>
      </c>
      <c r="J14" s="3">
        <f>-('Balance Sheet'!J8-'Balance Sheet'!I8)</f>
        <v>-9688.3939151999948</v>
      </c>
      <c r="K14" s="3">
        <f>-('Balance Sheet'!K8-'Balance Sheet'!J8)</f>
        <v>-11626.072698240001</v>
      </c>
      <c r="L14" s="3">
        <f>-('Balance Sheet'!L8-'Balance Sheet'!K8)</f>
        <v>-13951.287237887984</v>
      </c>
      <c r="M14" s="3">
        <f>-('Balance Sheet'!M8-'Balance Sheet'!L8)</f>
        <v>-16741.544685465589</v>
      </c>
      <c r="N14" s="3">
        <f>-('Balance Sheet'!N8-'Balance Sheet'!M8)</f>
        <v>-20089.853622558716</v>
      </c>
    </row>
    <row r="15" spans="1:15">
      <c r="A15" s="14" t="s">
        <v>67</v>
      </c>
      <c r="B15" s="3">
        <v>5724</v>
      </c>
      <c r="C15" s="3">
        <v>1841</v>
      </c>
      <c r="D15" s="90" t="s">
        <v>59</v>
      </c>
      <c r="E15" s="3">
        <f>'Balance Sheet'!E16-'Balance Sheet'!C16</f>
        <v>11228.015999999996</v>
      </c>
      <c r="F15" s="3">
        <f>'Balance Sheet'!F16-'Balance Sheet'!E16</f>
        <v>12674.507999999994</v>
      </c>
      <c r="G15" s="3">
        <f>'Balance Sheet'!G16-'Balance Sheet'!F16</f>
        <v>15209.409599999999</v>
      </c>
      <c r="H15" s="3">
        <f>'Balance Sheet'!H16-'Balance Sheet'!G16</f>
        <v>15969.880080000003</v>
      </c>
      <c r="I15" s="3">
        <f>'Balance Sheet'!I16-'Balance Sheet'!H16</f>
        <v>13840.562735999993</v>
      </c>
      <c r="J15" s="3">
        <f>'Balance Sheet'!J16-'Balance Sheet'!I16</f>
        <v>16608.675283199991</v>
      </c>
      <c r="K15" s="3">
        <f>'Balance Sheet'!K16-'Balance Sheet'!J16</f>
        <v>19930.410339839989</v>
      </c>
      <c r="L15" s="3">
        <f>'Balance Sheet'!L16-'Balance Sheet'!K16</f>
        <v>23916.492407807993</v>
      </c>
      <c r="M15" s="3">
        <f>'Balance Sheet'!M16-'Balance Sheet'!L16</f>
        <v>28699.790889369586</v>
      </c>
      <c r="N15" s="3">
        <f>'Balance Sheet'!N16-'Balance Sheet'!M16</f>
        <v>34439.74906724348</v>
      </c>
    </row>
    <row r="16" spans="1:15">
      <c r="A16" s="8" t="s">
        <v>68</v>
      </c>
      <c r="B16" s="7">
        <v>2326</v>
      </c>
      <c r="C16" s="7">
        <v>3712</v>
      </c>
      <c r="D16" s="101" t="s">
        <v>59</v>
      </c>
      <c r="E16" s="7">
        <f>'Balance Sheet'!E17-'Balance Sheet'!C17</f>
        <v>2141.1471999999994</v>
      </c>
      <c r="F16" s="7">
        <f>'Balance Sheet'!F17-'Balance Sheet'!E17</f>
        <v>10984.573599999996</v>
      </c>
      <c r="G16" s="7">
        <f>'Balance Sheet'!G17-'Balance Sheet'!F17</f>
        <v>13181.488319999997</v>
      </c>
      <c r="H16" s="7">
        <f>'Balance Sheet'!H17-'Balance Sheet'!G17</f>
        <v>13840.562736</v>
      </c>
      <c r="I16" s="7">
        <f>'Balance Sheet'!I17-'Balance Sheet'!H17</f>
        <v>11995.154371199984</v>
      </c>
      <c r="J16" s="7">
        <f>'Balance Sheet'!J17-'Balance Sheet'!I17</f>
        <v>14394.185245439992</v>
      </c>
      <c r="K16" s="7">
        <f>'Balance Sheet'!K17-'Balance Sheet'!J17</f>
        <v>17273.022294527997</v>
      </c>
      <c r="L16" s="7">
        <f>'Balance Sheet'!L17-'Balance Sheet'!K17</f>
        <v>20727.626753433593</v>
      </c>
      <c r="M16" s="7">
        <f>'Balance Sheet'!M17-'Balance Sheet'!L17</f>
        <v>24873.152104120294</v>
      </c>
      <c r="N16" s="7">
        <f>'Balance Sheet'!N17-'Balance Sheet'!M17</f>
        <v>29847.78252494437</v>
      </c>
      <c r="O16" s="13"/>
    </row>
    <row r="17" spans="1:14">
      <c r="A17" s="2" t="s">
        <v>4</v>
      </c>
      <c r="B17" s="2">
        <f>SUM(B7:B16)</f>
        <v>31642.3141589144</v>
      </c>
      <c r="C17" s="2">
        <f>SUM(C7:C16)</f>
        <v>3766.9468919416831</v>
      </c>
      <c r="D17" s="57"/>
      <c r="E17" s="3">
        <f>SUM(E7:E16)</f>
        <v>-7664.5002506666715</v>
      </c>
      <c r="F17" s="3">
        <f t="shared" ref="F17:N17" si="3">SUM(F7:F16)</f>
        <v>-15279.699042666674</v>
      </c>
      <c r="G17" s="3">
        <f t="shared" si="3"/>
        <v>-5589.6151930666601</v>
      </c>
      <c r="H17" s="3">
        <f t="shared" si="3"/>
        <v>16625.755449013344</v>
      </c>
      <c r="I17" s="3">
        <f t="shared" si="3"/>
        <v>53538.89115214935</v>
      </c>
      <c r="J17" s="3">
        <f t="shared" si="3"/>
        <v>64120.462715912581</v>
      </c>
      <c r="K17" s="3">
        <f t="shared" si="3"/>
        <v>76818.348592428432</v>
      </c>
      <c r="L17" s="3">
        <f t="shared" si="3"/>
        <v>92055.811644247471</v>
      </c>
      <c r="M17" s="3">
        <f t="shared" si="3"/>
        <v>110340.76730643011</v>
      </c>
      <c r="N17" s="3">
        <f t="shared" si="3"/>
        <v>132282.71410104958</v>
      </c>
    </row>
    <row r="18" spans="1:14">
      <c r="A18" s="2"/>
      <c r="B18" s="2"/>
      <c r="C18" s="2"/>
      <c r="D18" s="57"/>
    </row>
    <row r="19" spans="1:14">
      <c r="A19" s="7" t="s">
        <v>5</v>
      </c>
      <c r="B19" s="7"/>
      <c r="C19" s="7"/>
      <c r="D19" s="101" t="s">
        <v>79</v>
      </c>
      <c r="E19" s="7">
        <f>('Balance Sheet'!E10-'Balance Sheet'!C10)+(D9*'Balance Sheet'!C10)</f>
        <v>20337.995999999996</v>
      </c>
      <c r="F19" s="7">
        <f>('Balance Sheet'!F10-'Balance Sheet'!E10)+($D$9*'Balance Sheet'!E10)</f>
        <v>32531.237199999996</v>
      </c>
      <c r="G19" s="7">
        <f>('Balance Sheet'!G10-'Balance Sheet'!F10)+($D$9*'Balance Sheet'!F10)</f>
        <v>41825.876399999986</v>
      </c>
      <c r="H19" s="7">
        <f>('Balance Sheet'!H10-'Balance Sheet'!G10)+($D$9*'Balance Sheet'!G10)</f>
        <v>48796.855800000012</v>
      </c>
      <c r="I19" s="7">
        <f>('Balance Sheet'!I10-'Balance Sheet'!H10)+($D$9*'Balance Sheet'!H10)</f>
        <v>50748.730031999978</v>
      </c>
      <c r="J19" s="7">
        <f>('Balance Sheet'!J10-'Balance Sheet'!I10)+($D$9*'Balance Sheet'!I10)</f>
        <v>60898.476038399982</v>
      </c>
      <c r="K19" s="7">
        <f>('Balance Sheet'!K10-'Balance Sheet'!J10)+($D$9*'Balance Sheet'!J10)</f>
        <v>73078.171246079975</v>
      </c>
      <c r="L19" s="7">
        <f>('Balance Sheet'!L10-'Balance Sheet'!K10)+($D$9*'Balance Sheet'!K10)</f>
        <v>87693.805495295936</v>
      </c>
      <c r="M19" s="7">
        <f>('Balance Sheet'!M10-'Balance Sheet'!L10)+($D$9*'Balance Sheet'!L10)</f>
        <v>105232.56659435516</v>
      </c>
      <c r="N19" s="7">
        <f>('Balance Sheet'!N10-'Balance Sheet'!M10)+($D$9*'Balance Sheet'!M10)</f>
        <v>126279.07991322619</v>
      </c>
    </row>
    <row r="20" spans="1:14">
      <c r="A20" s="2" t="s">
        <v>6</v>
      </c>
      <c r="B20" s="2"/>
      <c r="C20" s="2"/>
      <c r="D20" s="57"/>
      <c r="E20" s="3">
        <f>E17-E19</f>
        <v>-28002.496250666667</v>
      </c>
      <c r="F20" s="3">
        <f t="shared" ref="F20:N20" si="4">F17-F19</f>
        <v>-47810.93624266667</v>
      </c>
      <c r="G20" s="3">
        <f t="shared" si="4"/>
        <v>-47415.491593066647</v>
      </c>
      <c r="H20" s="3">
        <f t="shared" si="4"/>
        <v>-32171.100350986668</v>
      </c>
      <c r="I20" s="3">
        <f t="shared" si="4"/>
        <v>2790.1611201493724</v>
      </c>
      <c r="J20" s="3">
        <f t="shared" si="4"/>
        <v>3221.9866775125993</v>
      </c>
      <c r="K20" s="3">
        <f t="shared" si="4"/>
        <v>3740.1773463484569</v>
      </c>
      <c r="L20" s="3">
        <f t="shared" si="4"/>
        <v>4362.0061489515356</v>
      </c>
      <c r="M20" s="3">
        <f t="shared" si="4"/>
        <v>5108.2007120749477</v>
      </c>
      <c r="N20" s="3">
        <f t="shared" si="4"/>
        <v>6003.6341878233943</v>
      </c>
    </row>
    <row r="21" spans="1:14">
      <c r="A21" s="2"/>
      <c r="B21" s="2"/>
      <c r="C21" s="2"/>
      <c r="D21" s="57"/>
    </row>
    <row r="22" spans="1:14">
      <c r="A22" s="7" t="s">
        <v>34</v>
      </c>
      <c r="B22" s="61"/>
      <c r="C22" s="61"/>
      <c r="D22" s="97">
        <v>0</v>
      </c>
      <c r="E22" s="7"/>
      <c r="F22" s="7"/>
      <c r="G22" s="7"/>
      <c r="H22" s="7"/>
      <c r="I22" s="7"/>
      <c r="J22" s="7"/>
      <c r="K22" s="7"/>
      <c r="L22" s="7"/>
      <c r="M22" s="7"/>
      <c r="N22" s="7">
        <f>N7/(D25-D22)</f>
        <v>2740026.4357898929</v>
      </c>
    </row>
    <row r="23" spans="1:14">
      <c r="A23" s="3" t="s">
        <v>80</v>
      </c>
      <c r="B23" s="2"/>
      <c r="C23" s="2"/>
      <c r="D23" s="60"/>
      <c r="E23" s="3">
        <f>E20+E22</f>
        <v>-28002.496250666667</v>
      </c>
      <c r="F23" s="3">
        <f t="shared" ref="F23:N23" si="5">F20+F22</f>
        <v>-47810.93624266667</v>
      </c>
      <c r="G23" s="3">
        <f t="shared" si="5"/>
        <v>-47415.491593066647</v>
      </c>
      <c r="H23" s="3">
        <f t="shared" si="5"/>
        <v>-32171.100350986668</v>
      </c>
      <c r="I23" s="3">
        <f t="shared" si="5"/>
        <v>2790.1611201493724</v>
      </c>
      <c r="J23" s="3">
        <f t="shared" si="5"/>
        <v>3221.9866775125993</v>
      </c>
      <c r="K23" s="3">
        <f t="shared" si="5"/>
        <v>3740.1773463484569</v>
      </c>
      <c r="L23" s="3">
        <f t="shared" si="5"/>
        <v>4362.0061489515356</v>
      </c>
      <c r="M23" s="3">
        <f t="shared" si="5"/>
        <v>5108.2007120749477</v>
      </c>
      <c r="N23" s="3">
        <f t="shared" si="5"/>
        <v>2746030.0699777165</v>
      </c>
    </row>
    <row r="24" spans="1:14">
      <c r="B24" s="2"/>
      <c r="C24" s="2"/>
      <c r="D24" s="60"/>
    </row>
    <row r="25" spans="1:14">
      <c r="A25" s="98" t="s">
        <v>7</v>
      </c>
      <c r="B25" s="98"/>
      <c r="C25" s="98"/>
      <c r="D25" s="99">
        <v>0.1</v>
      </c>
      <c r="E25" s="100">
        <f t="shared" ref="E25:N25" si="6">1/((1+$D$25)^(E4-$C$4))</f>
        <v>0.90909090909090906</v>
      </c>
      <c r="F25" s="100">
        <f t="shared" si="6"/>
        <v>0.82644628099173545</v>
      </c>
      <c r="G25" s="100">
        <f t="shared" si="6"/>
        <v>0.75131480090157754</v>
      </c>
      <c r="H25" s="100">
        <f t="shared" si="6"/>
        <v>0.68301345536507052</v>
      </c>
      <c r="I25" s="100">
        <f t="shared" si="6"/>
        <v>0.62092132305915493</v>
      </c>
      <c r="J25" s="100">
        <f t="shared" si="6"/>
        <v>0.56447393005377722</v>
      </c>
      <c r="K25" s="100">
        <f t="shared" si="6"/>
        <v>0.51315811823070645</v>
      </c>
      <c r="L25" s="100">
        <f t="shared" si="6"/>
        <v>0.46650738020973315</v>
      </c>
      <c r="M25" s="100">
        <f t="shared" si="6"/>
        <v>0.42409761837248466</v>
      </c>
      <c r="N25" s="100">
        <f t="shared" si="6"/>
        <v>0.38554328942953148</v>
      </c>
    </row>
    <row r="26" spans="1:14">
      <c r="A26" s="15" t="s">
        <v>8</v>
      </c>
      <c r="D26" s="18"/>
      <c r="E26" s="3">
        <f>E23*E25</f>
        <v>-25456.814773333332</v>
      </c>
      <c r="F26" s="3">
        <f t="shared" ref="F26:N26" si="7">F23*F25</f>
        <v>-39513.170448484845</v>
      </c>
      <c r="G26" s="3">
        <f t="shared" si="7"/>
        <v>-35623.960625895292</v>
      </c>
      <c r="H26" s="3">
        <f t="shared" si="7"/>
        <v>-21973.294413623837</v>
      </c>
      <c r="I26" s="3">
        <f t="shared" si="7"/>
        <v>1732.4705342713621</v>
      </c>
      <c r="J26" s="3">
        <f t="shared" si="7"/>
        <v>1818.727482436449</v>
      </c>
      <c r="K26" s="3">
        <f t="shared" si="7"/>
        <v>1919.3023689012914</v>
      </c>
      <c r="L26" s="3">
        <f t="shared" si="7"/>
        <v>2034.9080610061278</v>
      </c>
      <c r="M26" s="3">
        <f t="shared" si="7"/>
        <v>2166.3757561596158</v>
      </c>
      <c r="N26" s="3">
        <f t="shared" si="7"/>
        <v>1058713.4660516153</v>
      </c>
    </row>
    <row r="27" spans="1:14">
      <c r="A27" s="15"/>
      <c r="D27" s="18"/>
    </row>
    <row r="28" spans="1:14">
      <c r="A28" s="63" t="s">
        <v>35</v>
      </c>
      <c r="B28" s="71">
        <f>SUM(E26:N26)</f>
        <v>945818.00999305281</v>
      </c>
      <c r="C28" s="24"/>
      <c r="D28" s="3"/>
    </row>
    <row r="29" spans="1:14">
      <c r="A29" s="64" t="s">
        <v>81</v>
      </c>
      <c r="B29" s="72">
        <f>-('Balance Sheet'!C20+'Balance Sheet'!C15)</f>
        <v>-51027</v>
      </c>
      <c r="C29" s="24"/>
      <c r="D29" s="3"/>
    </row>
    <row r="30" spans="1:14">
      <c r="A30" s="64" t="s">
        <v>73</v>
      </c>
      <c r="B30" s="74">
        <v>0</v>
      </c>
      <c r="C30" s="24"/>
      <c r="D30" s="3"/>
    </row>
    <row r="31" spans="1:14">
      <c r="A31" s="64" t="s">
        <v>72</v>
      </c>
      <c r="B31" s="72">
        <f>SUM(B28:B30)</f>
        <v>894791.00999305281</v>
      </c>
      <c r="C31" s="24"/>
      <c r="D31" s="3"/>
    </row>
    <row r="32" spans="1:14">
      <c r="A32" s="65" t="s">
        <v>9</v>
      </c>
      <c r="B32" s="72">
        <v>11241</v>
      </c>
      <c r="C32" s="24"/>
      <c r="D32" s="3"/>
    </row>
    <row r="33" spans="1:14">
      <c r="A33" s="66" t="s">
        <v>10</v>
      </c>
      <c r="B33" s="73">
        <f>B31/B32</f>
        <v>79.600659193403857</v>
      </c>
      <c r="C33" s="24"/>
      <c r="D33" s="3"/>
    </row>
    <row r="34" spans="1:14">
      <c r="B34" s="13"/>
      <c r="C34" s="13"/>
      <c r="D34" s="50"/>
    </row>
    <row r="35" spans="1:14">
      <c r="D35" s="18"/>
    </row>
    <row r="36" spans="1:14" s="111" customFormat="1">
      <c r="A36" s="112" t="s">
        <v>71</v>
      </c>
      <c r="B36" s="109">
        <v>1991</v>
      </c>
      <c r="C36" s="109">
        <v>1992</v>
      </c>
      <c r="D36" s="116"/>
      <c r="E36" s="109">
        <f>C36+1</f>
        <v>1993</v>
      </c>
      <c r="F36" s="109">
        <f>E36+1</f>
        <v>1994</v>
      </c>
      <c r="G36" s="109">
        <f t="shared" ref="G36:N36" si="8">F36+1</f>
        <v>1995</v>
      </c>
      <c r="H36" s="109">
        <f t="shared" si="8"/>
        <v>1996</v>
      </c>
      <c r="I36" s="109">
        <f t="shared" si="8"/>
        <v>1997</v>
      </c>
      <c r="J36" s="109">
        <f t="shared" si="8"/>
        <v>1998</v>
      </c>
      <c r="K36" s="109">
        <f t="shared" si="8"/>
        <v>1999</v>
      </c>
      <c r="L36" s="109">
        <f t="shared" si="8"/>
        <v>2000</v>
      </c>
      <c r="M36" s="109">
        <f>L36+1</f>
        <v>2001</v>
      </c>
      <c r="N36" s="109">
        <f t="shared" si="8"/>
        <v>2002</v>
      </c>
    </row>
    <row r="37" spans="1:14">
      <c r="A37" s="3" t="s">
        <v>90</v>
      </c>
      <c r="B37" s="75"/>
      <c r="C37" s="75">
        <f>C7/'Income Statement'!C5</f>
        <v>5.7240146110560129E-2</v>
      </c>
      <c r="D37" s="103" t="s">
        <v>91</v>
      </c>
      <c r="E37" s="119">
        <f>E7/'Income Statement'!E5</f>
        <v>7.9559999999999964E-2</v>
      </c>
      <c r="F37" s="119">
        <f>F7/'Income Statement'!F5</f>
        <v>7.9559999999999964E-2</v>
      </c>
      <c r="G37" s="119">
        <f>G7/'Income Statement'!G5</f>
        <v>7.9560000000000006E-2</v>
      </c>
      <c r="H37" s="119">
        <f>H7/'Income Statement'!H5</f>
        <v>7.9560000000000033E-2</v>
      </c>
      <c r="I37" s="119">
        <f>I7/'Income Statement'!I5</f>
        <v>7.956000000000002E-2</v>
      </c>
      <c r="J37" s="119">
        <f>J7/'Income Statement'!J5</f>
        <v>7.956000000000002E-2</v>
      </c>
      <c r="K37" s="119">
        <f>K7/'Income Statement'!K5</f>
        <v>7.956000000000002E-2</v>
      </c>
      <c r="L37" s="119">
        <f>L7/'Income Statement'!L5</f>
        <v>7.9560000000000033E-2</v>
      </c>
      <c r="M37" s="119">
        <f>M7/'Income Statement'!M5</f>
        <v>7.9559999999999992E-2</v>
      </c>
      <c r="N37" s="119">
        <f>N7/'Income Statement'!N5</f>
        <v>7.9559999999999992E-2</v>
      </c>
    </row>
    <row r="38" spans="1:14">
      <c r="A38" s="3" t="s">
        <v>33</v>
      </c>
      <c r="B38" s="62"/>
      <c r="C38" s="62">
        <f>'Income Statement'!C5/(('Balance Sheet'!B13+'Balance Sheet'!C13)/2)</f>
        <v>1.5682357025407241</v>
      </c>
      <c r="D38" s="103" t="s">
        <v>98</v>
      </c>
      <c r="E38" s="62">
        <f>'Income Statement'!E5/(('Balance Sheet'!C13+'Balance Sheet'!E13)/2)</f>
        <v>1.8005340189743608</v>
      </c>
      <c r="F38" s="62">
        <f>'Income Statement'!F5/(('Balance Sheet'!E13+'Balance Sheet'!F13)/2)</f>
        <v>1.8689995816994447</v>
      </c>
      <c r="G38" s="62">
        <f>'Income Statement'!G5/(('Balance Sheet'!F13+'Balance Sheet'!G13)/2)</f>
        <v>1.8494466417255071</v>
      </c>
      <c r="H38" s="62">
        <f>'Income Statement'!H5/(('Balance Sheet'!G13+'Balance Sheet'!H13)/2)</f>
        <v>1.8104635138823826</v>
      </c>
      <c r="I38" s="62">
        <f>'Income Statement'!I5/(('Balance Sheet'!H13+'Balance Sheet'!I13)/2)</f>
        <v>1.7575941644855619</v>
      </c>
      <c r="J38" s="62">
        <f>'Income Statement'!J5/(('Balance Sheet'!I13+'Balance Sheet'!J13)/2)</f>
        <v>1.7647829752073583</v>
      </c>
      <c r="K38" s="62">
        <f>'Income Statement'!K5/(('Balance Sheet'!J13+'Balance Sheet'!K13)/2)</f>
        <v>1.7706201780693498</v>
      </c>
      <c r="L38" s="62">
        <f>'Income Statement'!L5/(('Balance Sheet'!K13+'Balance Sheet'!L13)/2)</f>
        <v>1.7753477540153011</v>
      </c>
      <c r="M38" s="62">
        <f>'Income Statement'!M5/(('Balance Sheet'!L13+'Balance Sheet'!M13)/2)</f>
        <v>1.7791675180391411</v>
      </c>
      <c r="N38" s="62">
        <f>'Income Statement'!N5/(('Balance Sheet'!M13+'Balance Sheet'!N13)/2)</f>
        <v>1.7822468242827572</v>
      </c>
    </row>
    <row r="39" spans="1:14">
      <c r="A39" s="3" t="s">
        <v>39</v>
      </c>
      <c r="B39" s="75"/>
      <c r="C39" s="75">
        <f>C37*C38</f>
        <v>8.9766040749227963E-2</v>
      </c>
      <c r="D39" s="90" t="s">
        <v>97</v>
      </c>
      <c r="E39" s="119">
        <f>E37*E38</f>
        <v>0.14325048654960007</v>
      </c>
      <c r="F39" s="119">
        <f>F37*F38</f>
        <v>0.14869760672000776</v>
      </c>
      <c r="G39" s="119">
        <f t="shared" ref="G39:N39" si="9">G37*G38</f>
        <v>0.14714197481568136</v>
      </c>
      <c r="H39" s="119">
        <f t="shared" si="9"/>
        <v>0.14404047716448243</v>
      </c>
      <c r="I39" s="119">
        <f t="shared" si="9"/>
        <v>0.13983419172647135</v>
      </c>
      <c r="J39" s="119">
        <f t="shared" si="9"/>
        <v>0.14040613350749745</v>
      </c>
      <c r="K39" s="119">
        <f t="shared" si="9"/>
        <v>0.14087054136719751</v>
      </c>
      <c r="L39" s="119">
        <f t="shared" si="9"/>
        <v>0.14124666730945742</v>
      </c>
      <c r="M39" s="119">
        <f t="shared" si="9"/>
        <v>0.14155056773519406</v>
      </c>
      <c r="N39" s="119">
        <f t="shared" si="9"/>
        <v>0.14179555733993615</v>
      </c>
    </row>
    <row r="40" spans="1:14">
      <c r="A40" s="3" t="s">
        <v>93</v>
      </c>
      <c r="B40" s="120"/>
      <c r="C40" s="120">
        <f>'Income Statement'!C21/'Cash Flow, DCF, Ratios'!C7</f>
        <v>0.77461572960410963</v>
      </c>
      <c r="D40" s="103" t="s">
        <v>92</v>
      </c>
      <c r="E40" s="120">
        <f>'Income Statement'!E21/'Cash Flow, DCF, Ratios'!E7</f>
        <v>0.88214762699295679</v>
      </c>
      <c r="F40" s="120">
        <f>'Income Statement'!F21/'Cash Flow, DCF, Ratios'!F7</f>
        <v>0.88608559092753136</v>
      </c>
      <c r="G40" s="120">
        <f>'Income Statement'!G21/'Cash Flow, DCF, Ratios'!G7</f>
        <v>0.88488125144970653</v>
      </c>
      <c r="H40" s="120">
        <f>'Income Statement'!H21/'Cash Flow, DCF, Ratios'!H7</f>
        <v>0.88240250009268373</v>
      </c>
      <c r="I40" s="120">
        <f>'Income Statement'!I21/'Cash Flow, DCF, Ratios'!I7</f>
        <v>0.87886510594537681</v>
      </c>
      <c r="J40" s="120">
        <f>'Income Statement'!J21/'Cash Flow, DCF, Ratios'!J7</f>
        <v>0.87935854668987468</v>
      </c>
      <c r="K40" s="120">
        <f>'Income Statement'!K21/'Cash Flow, DCF, Ratios'!K7</f>
        <v>0.87975626532273477</v>
      </c>
      <c r="L40" s="120">
        <f>'Income Statement'!L21/'Cash Flow, DCF, Ratios'!L7</f>
        <v>0.88007646252715643</v>
      </c>
      <c r="M40" s="120">
        <f>'Income Statement'!M21/'Cash Flow, DCF, Ratios'!M7</f>
        <v>0.88033393103948343</v>
      </c>
      <c r="N40" s="120">
        <f>'Income Statement'!N21/'Cash Flow, DCF, Ratios'!N7</f>
        <v>0.88054068605695834</v>
      </c>
    </row>
    <row r="41" spans="1:14">
      <c r="A41" s="3" t="s">
        <v>94</v>
      </c>
      <c r="B41" s="62"/>
      <c r="C41" s="62">
        <f>(('Balance Sheet'!B13+'Balance Sheet'!C13)/2)/(('Balance Sheet'!B26+'Balance Sheet'!C26)/2)</f>
        <v>1.8765882875785307</v>
      </c>
      <c r="D41" s="103" t="s">
        <v>96</v>
      </c>
      <c r="E41" s="62">
        <f>(('Balance Sheet'!C13+'Balance Sheet'!E13)/2)/(('Balance Sheet'!C26+'Balance Sheet'!E26)/2)</f>
        <v>1.8690578660617825</v>
      </c>
      <c r="F41" s="62">
        <f>(('Balance Sheet'!E13+'Balance Sheet'!F13)/2)/(('Balance Sheet'!E26+'Balance Sheet'!F26)/2)</f>
        <v>1.8888950210350353</v>
      </c>
      <c r="G41" s="62">
        <f>(('Balance Sheet'!F13+'Balance Sheet'!G13)/2)/(('Balance Sheet'!F26+'Balance Sheet'!G26)/2)</f>
        <v>1.9020507657210892</v>
      </c>
      <c r="H41" s="62">
        <f>(('Balance Sheet'!G13+'Balance Sheet'!H13)/2)/(('Balance Sheet'!G26+'Balance Sheet'!H26)/2)</f>
        <v>1.9098783117919513</v>
      </c>
      <c r="I41" s="62">
        <f>(('Balance Sheet'!H13+'Balance Sheet'!I13)/2)/(('Balance Sheet'!H26+'Balance Sheet'!I26)/2)</f>
        <v>1.9144944429440531</v>
      </c>
      <c r="J41" s="62">
        <f>(('Balance Sheet'!I13+'Balance Sheet'!J13)/2)/(('Balance Sheet'!I26+'Balance Sheet'!J26)/2)</f>
        <v>1.917687998529696</v>
      </c>
      <c r="K41" s="62">
        <f>(('Balance Sheet'!J13+'Balance Sheet'!K13)/2)/(('Balance Sheet'!J26+'Balance Sheet'!K26)/2)</f>
        <v>1.9202889646399492</v>
      </c>
      <c r="L41" s="62">
        <f>(('Balance Sheet'!K13+'Balance Sheet'!L13)/2)/(('Balance Sheet'!K26+'Balance Sheet'!L26)/2)</f>
        <v>1.9224006751482723</v>
      </c>
      <c r="M41" s="62">
        <f>(('Balance Sheet'!L13+'Balance Sheet'!M13)/2)/(('Balance Sheet'!L26+'Balance Sheet'!M26)/2)</f>
        <v>1.9241102801297711</v>
      </c>
      <c r="N41" s="62">
        <f>(('Balance Sheet'!M13+'Balance Sheet'!N13)/2)/(('Balance Sheet'!M26+'Balance Sheet'!N26)/2)</f>
        <v>1.9254906950256465</v>
      </c>
    </row>
    <row r="42" spans="1:14">
      <c r="A42" s="3" t="s">
        <v>76</v>
      </c>
      <c r="B42" s="119"/>
      <c r="C42" s="119">
        <f>C39*C40*C41</f>
        <v>0.13048704118942286</v>
      </c>
      <c r="D42" s="90" t="s">
        <v>95</v>
      </c>
      <c r="E42" s="119">
        <f>E39*E40*E41</f>
        <v>0.23618924791600393</v>
      </c>
      <c r="F42" s="119">
        <f>F39*F40*F41</f>
        <v>0.24887855399094014</v>
      </c>
      <c r="G42" s="119">
        <f t="shared" ref="G42:N42" si="10">G39*G40*G41</f>
        <v>0.24765304835748353</v>
      </c>
      <c r="H42" s="119">
        <f t="shared" si="10"/>
        <v>0.24274873660882731</v>
      </c>
      <c r="I42" s="119">
        <f t="shared" si="10"/>
        <v>0.23528254452376202</v>
      </c>
      <c r="J42" s="119">
        <f t="shared" si="10"/>
        <v>0.23677182367779129</v>
      </c>
      <c r="K42" s="119">
        <f t="shared" si="10"/>
        <v>0.23798475531604163</v>
      </c>
      <c r="L42" s="119">
        <f t="shared" si="10"/>
        <v>0.23896952804194282</v>
      </c>
      <c r="M42" s="119">
        <f t="shared" si="10"/>
        <v>0.23976678332443022</v>
      </c>
      <c r="N42" s="119">
        <f t="shared" si="10"/>
        <v>0.24041052446912214</v>
      </c>
    </row>
    <row r="43" spans="1:14">
      <c r="D43" s="90"/>
    </row>
    <row r="44" spans="1:14">
      <c r="D44" s="18"/>
      <c r="F44" s="75"/>
    </row>
    <row r="45" spans="1:14">
      <c r="D45" s="18"/>
    </row>
  </sheetData>
  <phoneticPr fontId="16" type="noConversion"/>
  <pageMargins left="0.75" right="0.75" top="1" bottom="1" header="0.5" footer="0.5"/>
  <pageSetup scale="62"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Greetings</vt:lpstr>
      <vt:lpstr>Income Statement</vt:lpstr>
      <vt:lpstr>Balance Sheet</vt:lpstr>
      <vt:lpstr>Cash Flow, DCF, Ratios</vt:lpstr>
      <vt:lpstr>'Balance Sheet'!Print_Area</vt:lpstr>
      <vt:lpstr>'Cash Flow, DCF, Ratios'!Print_Area</vt:lpstr>
      <vt:lpstr>'Income Statement'!Print_Area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Lee</dc:creator>
  <cp:lastModifiedBy>Havlíček Jan</cp:lastModifiedBy>
  <cp:lastPrinted>1999-02-17T02:45:34Z</cp:lastPrinted>
  <dcterms:created xsi:type="dcterms:W3CDTF">1998-02-10T17:41:39Z</dcterms:created>
  <dcterms:modified xsi:type="dcterms:W3CDTF">2023-09-10T13:49:54Z</dcterms:modified>
</cp:coreProperties>
</file>