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<sst xmlns="http://schemas.openxmlformats.org/spreadsheetml/2006/main" count="74" uniqueCount="49">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</sst>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4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37351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2" customHeight="1" thickBot="1" x14ac:dyDescent="0.35">
      <c r="B11" s="22">
        <v>37352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Friday</v>
      </c>
      <c r="C12" s="28">
        <v>30.456</v>
      </c>
      <c r="D12" s="28">
        <v>29.244</v>
      </c>
      <c r="E12" s="28">
        <v>28.356000000000002</v>
      </c>
      <c r="F12" s="28">
        <v>28.344000000000001</v>
      </c>
      <c r="G12" s="28">
        <v>28.92</v>
      </c>
      <c r="H12" s="28">
        <v>29.292000000000002</v>
      </c>
      <c r="I12" s="28">
        <v>31.248000000000001</v>
      </c>
      <c r="J12" s="28">
        <v>29.952000000000002</v>
      </c>
      <c r="K12" s="28">
        <v>30.288</v>
      </c>
      <c r="L12" s="28">
        <v>29.076000000000001</v>
      </c>
      <c r="M12" s="28">
        <v>29.327999999999999</v>
      </c>
      <c r="N12" s="28">
        <v>29.46</v>
      </c>
      <c r="O12" s="28">
        <v>29.507999999999999</v>
      </c>
      <c r="P12" s="28">
        <v>31.475999999999999</v>
      </c>
      <c r="Q12" s="28">
        <v>23.148</v>
      </c>
      <c r="R12" s="28">
        <v>22.116</v>
      </c>
      <c r="S12" s="28">
        <v>29.556000000000001</v>
      </c>
      <c r="T12" s="28">
        <v>29.46</v>
      </c>
      <c r="U12" s="28">
        <v>28.571999999999999</v>
      </c>
      <c r="V12" s="28">
        <v>28.475999999999999</v>
      </c>
      <c r="W12" s="28">
        <v>28.416</v>
      </c>
      <c r="X12" s="28">
        <v>28.788</v>
      </c>
      <c r="Y12" s="28">
        <v>28.571999999999999</v>
      </c>
      <c r="Z12" s="28">
        <v>30</v>
      </c>
      <c r="AA12" s="36">
        <f>SUM(C12:Z12)</f>
        <v>692.05200000000002</v>
      </c>
      <c r="AJ12" t="s">
        <v>46</v>
      </c>
    </row>
    <row r="13" spans="2:36" ht="19.2" customHeight="1" thickBot="1" x14ac:dyDescent="0.35">
      <c r="B13" s="26" t="str">
        <f>IF(AJ5=4,"Long Term Purchase Quantity for Saturday",IF(AJ5=5,"Long Term Purchase Quantity for Monday LLH",IF(AJ5=6,"Long Term Purchase Quantity for Monday HLH","")))</f>
        <v>Long Term Purchase Quantity for Saturday</v>
      </c>
      <c r="C13" s="28">
        <v>30.036000000000001</v>
      </c>
      <c r="D13" s="28">
        <v>29.916</v>
      </c>
      <c r="E13" s="28">
        <v>29.58</v>
      </c>
      <c r="F13" s="28">
        <v>28.956</v>
      </c>
      <c r="G13" s="28">
        <v>27.768000000000001</v>
      </c>
      <c r="H13" s="28">
        <v>27.143999999999998</v>
      </c>
      <c r="I13" s="28">
        <v>29.196000000000002</v>
      </c>
      <c r="J13" s="28">
        <v>30.06</v>
      </c>
      <c r="K13" s="28">
        <v>30.72</v>
      </c>
      <c r="L13" s="28">
        <v>30.12</v>
      </c>
      <c r="M13" s="28">
        <v>29.484000000000002</v>
      </c>
      <c r="N13" s="28">
        <v>30.251999999999999</v>
      </c>
      <c r="O13" s="28">
        <v>29.783999999999999</v>
      </c>
      <c r="P13" s="28">
        <v>31.236000000000001</v>
      </c>
      <c r="Q13" s="28">
        <v>29.928000000000001</v>
      </c>
      <c r="R13" s="28">
        <v>29.712</v>
      </c>
      <c r="S13" s="28">
        <v>29.808</v>
      </c>
      <c r="T13" s="28">
        <v>29.652000000000001</v>
      </c>
      <c r="U13" s="28">
        <v>29.82</v>
      </c>
      <c r="V13" s="28">
        <v>29.832000000000001</v>
      </c>
      <c r="W13" s="28">
        <v>28.164000000000001</v>
      </c>
      <c r="X13" s="28">
        <v>28.788</v>
      </c>
      <c r="Y13" s="28">
        <v>29.988</v>
      </c>
      <c r="Z13" s="28">
        <v>29.844000000000001</v>
      </c>
      <c r="AA13" s="36"/>
    </row>
    <row r="14" spans="2:36" ht="16.2" thickBot="1" x14ac:dyDescent="0.35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Friday</v>
      </c>
      <c r="C14" s="29">
        <v>15.705235906692586</v>
      </c>
      <c r="D14" s="29">
        <v>15.705235906692586</v>
      </c>
      <c r="E14" s="29">
        <v>15.705235906692586</v>
      </c>
      <c r="F14" s="29">
        <v>15.705235906692586</v>
      </c>
      <c r="G14" s="29">
        <v>16.455235906692586</v>
      </c>
      <c r="H14" s="29">
        <v>16.455235906692586</v>
      </c>
      <c r="I14" s="29">
        <v>16.655235906692585</v>
      </c>
      <c r="J14" s="29">
        <v>16.655235906692585</v>
      </c>
      <c r="K14" s="29">
        <v>16.655235906692585</v>
      </c>
      <c r="L14" s="29">
        <v>16.655235906692585</v>
      </c>
      <c r="M14" s="29">
        <v>16.655235906692585</v>
      </c>
      <c r="N14" s="29">
        <v>16.655235906692585</v>
      </c>
      <c r="O14" s="29">
        <v>15.905235906692585</v>
      </c>
      <c r="P14" s="29">
        <v>15.905235906692585</v>
      </c>
      <c r="Q14" s="29">
        <v>16.655235906692585</v>
      </c>
      <c r="R14" s="29">
        <v>15.775235906692586</v>
      </c>
      <c r="S14" s="29">
        <v>15.000235906692586</v>
      </c>
      <c r="T14" s="29">
        <v>15.000235906692586</v>
      </c>
      <c r="U14" s="29">
        <v>14.800235906692585</v>
      </c>
      <c r="V14" s="29">
        <v>14.800235906692585</v>
      </c>
      <c r="W14" s="29">
        <v>14.800235906692585</v>
      </c>
      <c r="X14" s="29">
        <v>14.800235906692585</v>
      </c>
      <c r="Y14" s="29">
        <v>14.050235906692585</v>
      </c>
      <c r="Z14" s="29">
        <v>14.050235906692585</v>
      </c>
      <c r="AA14" s="37">
        <f>SUM(C14:Z14)</f>
        <v>377.20566176062209</v>
      </c>
    </row>
    <row r="15" spans="2:36" ht="16.5" customHeight="1" thickBot="1" x14ac:dyDescent="0.35">
      <c r="B15" s="27" t="str">
        <f>IF(AJ5=4,"Expected Usage for Saturday",IF(AJ5=5,"Expected Usage for Monday LLH",IF(AJ5=6,"Expected Usage for Monday HLH","")))</f>
        <v>Expected Usage for Saturday</v>
      </c>
      <c r="C15" s="29">
        <v>14.825235906692585</v>
      </c>
      <c r="D15" s="29">
        <v>14.825235906692585</v>
      </c>
      <c r="E15" s="29">
        <v>14.050235906692585</v>
      </c>
      <c r="F15" s="29">
        <v>14.050235906692585</v>
      </c>
      <c r="G15" s="29">
        <v>14.050235906692585</v>
      </c>
      <c r="H15" s="29">
        <v>14.050235906692585</v>
      </c>
      <c r="I15" s="29">
        <v>15.000235906692586</v>
      </c>
      <c r="J15" s="29">
        <v>30.905235906692585</v>
      </c>
      <c r="K15" s="29">
        <v>30.905235906692585</v>
      </c>
      <c r="L15" s="29">
        <v>30.905235906692585</v>
      </c>
      <c r="M15" s="29">
        <v>30.905235906692585</v>
      </c>
      <c r="N15" s="29">
        <v>30.905235906692585</v>
      </c>
      <c r="O15" s="29">
        <v>30.905235906692585</v>
      </c>
      <c r="P15" s="29">
        <v>30.905235906692585</v>
      </c>
      <c r="Q15" s="29">
        <v>30.155235906692585</v>
      </c>
      <c r="R15" s="29">
        <v>30.155235906692585</v>
      </c>
      <c r="S15" s="29">
        <v>30.155235906692585</v>
      </c>
      <c r="T15" s="29">
        <v>30.155235906692585</v>
      </c>
      <c r="U15" s="29">
        <v>29.955235906692586</v>
      </c>
      <c r="V15" s="29">
        <v>29.955235906692586</v>
      </c>
      <c r="W15" s="29">
        <v>29.955235906692586</v>
      </c>
      <c r="X15" s="29">
        <v>29.955235906692586</v>
      </c>
      <c r="Y15" s="29">
        <v>29.955235906692586</v>
      </c>
      <c r="Z15" s="29">
        <v>29.955235906692586</v>
      </c>
      <c r="AA15" s="37"/>
    </row>
    <row r="16" spans="2:36" ht="18.75" customHeight="1" thickBot="1" x14ac:dyDescent="0.35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Friday</v>
      </c>
      <c r="C16" s="31">
        <f>IF($AJ$5=6,"",C12+C18+C20)</f>
        <v>15.456</v>
      </c>
      <c r="D16" s="31">
        <f t="shared" ref="D16:Z16" si="0">IF($AJ$5=6,"",D12+D18+D20)</f>
        <v>15.244</v>
      </c>
      <c r="E16" s="31">
        <f t="shared" si="0"/>
        <v>15.356000000000002</v>
      </c>
      <c r="F16" s="31">
        <f t="shared" si="0"/>
        <v>15.344000000000001</v>
      </c>
      <c r="G16" s="31">
        <f t="shared" si="0"/>
        <v>16.920000000000002</v>
      </c>
      <c r="H16" s="31">
        <f t="shared" si="0"/>
        <v>16.292000000000002</v>
      </c>
      <c r="I16" s="31">
        <f t="shared" si="0"/>
        <v>16.248000000000001</v>
      </c>
      <c r="J16" s="31">
        <f t="shared" si="0"/>
        <v>16.952000000000002</v>
      </c>
      <c r="K16" s="31">
        <f t="shared" si="0"/>
        <v>16.288</v>
      </c>
      <c r="L16" s="31">
        <f t="shared" si="0"/>
        <v>17.076000000000001</v>
      </c>
      <c r="M16" s="31">
        <f t="shared" si="0"/>
        <v>16.327999999999999</v>
      </c>
      <c r="N16" s="31">
        <f t="shared" si="0"/>
        <v>16.46</v>
      </c>
      <c r="O16" s="31">
        <f t="shared" si="0"/>
        <v>15.507999999999999</v>
      </c>
      <c r="P16" s="31">
        <f t="shared" si="0"/>
        <v>15.475999999999999</v>
      </c>
      <c r="Q16" s="31">
        <f t="shared" si="0"/>
        <v>17.148</v>
      </c>
      <c r="R16" s="31">
        <f t="shared" si="0"/>
        <v>16.116</v>
      </c>
      <c r="S16" s="31">
        <f t="shared" si="0"/>
        <v>14.556000000000001</v>
      </c>
      <c r="T16" s="31">
        <f t="shared" si="0"/>
        <v>15.46</v>
      </c>
      <c r="U16" s="31">
        <f t="shared" si="0"/>
        <v>14.571999999999999</v>
      </c>
      <c r="V16" s="31">
        <f t="shared" si="0"/>
        <v>14.475999999999999</v>
      </c>
      <c r="W16" s="31">
        <f t="shared" si="0"/>
        <v>14.416</v>
      </c>
      <c r="X16" s="31">
        <f t="shared" si="0"/>
        <v>14.788</v>
      </c>
      <c r="Y16" s="31">
        <f t="shared" si="0"/>
        <v>13.571999999999999</v>
      </c>
      <c r="Z16" s="31">
        <f t="shared" si="0"/>
        <v>14</v>
      </c>
      <c r="AA16" s="38">
        <f>SUM(C16:Z16)</f>
        <v>374.05199999999996</v>
      </c>
    </row>
    <row r="17" spans="2:27" ht="18.75" customHeight="1" thickBot="1" x14ac:dyDescent="0.35">
      <c r="B17" s="30" t="str">
        <f>IF(AJ5=4,"Preschedule Quantity for Saturday",IF(AJ5=5,"Preschedule Quantity for Monday LLH",IF(AJ5=6,"Preschedule Quantity for Monday HLH","")))</f>
        <v>Preschedule Quantity for Saturday</v>
      </c>
      <c r="C17" s="56">
        <f t="shared" ref="C17:H17" si="1">IF($AJ$5=6,"",IF(AND($AJ$5&gt;3,$AJ$5&lt;7),C13+C19+C21,""))</f>
        <v>15.036000000000001</v>
      </c>
      <c r="D17" s="56">
        <f t="shared" si="1"/>
        <v>14.916</v>
      </c>
      <c r="E17" s="56">
        <f t="shared" si="1"/>
        <v>13.579999999999998</v>
      </c>
      <c r="F17" s="56">
        <f t="shared" si="1"/>
        <v>13.956</v>
      </c>
      <c r="G17" s="56">
        <f t="shared" si="1"/>
        <v>13.768000000000001</v>
      </c>
      <c r="H17" s="56">
        <f t="shared" si="1"/>
        <v>14.143999999999998</v>
      </c>
      <c r="I17" s="56">
        <f>IF($AJ$5=5,"",IF(AND($AJ$5&gt;3,$AJ$5&lt;7),I13+I19+I21,""))</f>
        <v>15.196000000000002</v>
      </c>
      <c r="J17" s="56">
        <f t="shared" ref="J17:X17" si="2">IF($AJ$5=5,"",IF(AND($AJ$5&gt;3,$AJ$5&lt;7),J13+J19+J21,""))</f>
        <v>31.06</v>
      </c>
      <c r="K17" s="56">
        <f t="shared" si="2"/>
        <v>30.72</v>
      </c>
      <c r="L17" s="56">
        <f t="shared" si="2"/>
        <v>31.12</v>
      </c>
      <c r="M17" s="56">
        <f t="shared" si="2"/>
        <v>30.484000000000002</v>
      </c>
      <c r="N17" s="56">
        <f t="shared" si="2"/>
        <v>31.251999999999999</v>
      </c>
      <c r="O17" s="56">
        <f t="shared" si="2"/>
        <v>30.783999999999999</v>
      </c>
      <c r="P17" s="56">
        <f t="shared" si="2"/>
        <v>31.236000000000001</v>
      </c>
      <c r="Q17" s="56">
        <f t="shared" si="2"/>
        <v>29.928000000000001</v>
      </c>
      <c r="R17" s="56">
        <f t="shared" si="2"/>
        <v>29.712</v>
      </c>
      <c r="S17" s="56">
        <f t="shared" si="2"/>
        <v>29.808</v>
      </c>
      <c r="T17" s="56">
        <f t="shared" si="2"/>
        <v>30.652000000000001</v>
      </c>
      <c r="U17" s="56">
        <f t="shared" si="2"/>
        <v>29.82</v>
      </c>
      <c r="V17" s="56">
        <f t="shared" si="2"/>
        <v>29.832000000000001</v>
      </c>
      <c r="W17" s="56">
        <f t="shared" si="2"/>
        <v>30.164000000000001</v>
      </c>
      <c r="X17" s="56">
        <f t="shared" si="2"/>
        <v>29.788</v>
      </c>
      <c r="Y17" s="56">
        <f>IF($AJ$5=6,"",IF(AND($AJ$5&gt;3,$AJ$5&lt;7),Y13+Y19+Y21,""))</f>
        <v>29.988</v>
      </c>
      <c r="Z17" s="56">
        <f>IF($AJ$5=6,"",IF(AND($AJ$5&gt;3,$AJ$5&lt;7),Z13+Z19+Z21,""))</f>
        <v>29.844000000000001</v>
      </c>
      <c r="AA17" s="38"/>
    </row>
    <row r="18" spans="2:27" ht="12.75" customHeight="1" x14ac:dyDescent="0.25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Friday</v>
      </c>
      <c r="C18" s="52">
        <f>IF($AJ$5=6,"",ROUND((IF(C14&gt;C12,C14-C12,0)),0))</f>
        <v>0</v>
      </c>
      <c r="D18" s="43">
        <f t="shared" ref="D18:Z18" si="3">IF($AJ$5=6,"",ROUND((IF(D14&gt;D12,D14-D12,0)),0))</f>
        <v>0</v>
      </c>
      <c r="E18" s="43">
        <f t="shared" si="3"/>
        <v>0</v>
      </c>
      <c r="F18" s="43">
        <f t="shared" si="3"/>
        <v>0</v>
      </c>
      <c r="G18" s="43">
        <f t="shared" si="3"/>
        <v>0</v>
      </c>
      <c r="H18" s="43">
        <f t="shared" si="3"/>
        <v>0</v>
      </c>
      <c r="I18" s="43">
        <f t="shared" si="3"/>
        <v>0</v>
      </c>
      <c r="J18" s="43">
        <f t="shared" si="3"/>
        <v>0</v>
      </c>
      <c r="K18" s="43">
        <f t="shared" si="3"/>
        <v>0</v>
      </c>
      <c r="L18" s="43">
        <f t="shared" si="3"/>
        <v>0</v>
      </c>
      <c r="M18" s="43">
        <f t="shared" si="3"/>
        <v>0</v>
      </c>
      <c r="N18" s="43">
        <f t="shared" si="3"/>
        <v>0</v>
      </c>
      <c r="O18" s="43">
        <f t="shared" si="3"/>
        <v>0</v>
      </c>
      <c r="P18" s="43">
        <f t="shared" si="3"/>
        <v>0</v>
      </c>
      <c r="Q18" s="43">
        <f t="shared" si="3"/>
        <v>0</v>
      </c>
      <c r="R18" s="43">
        <f t="shared" si="3"/>
        <v>0</v>
      </c>
      <c r="S18" s="43">
        <f t="shared" si="3"/>
        <v>0</v>
      </c>
      <c r="T18" s="43">
        <f t="shared" si="3"/>
        <v>0</v>
      </c>
      <c r="U18" s="43">
        <f t="shared" si="3"/>
        <v>0</v>
      </c>
      <c r="V18" s="43">
        <f t="shared" si="3"/>
        <v>0</v>
      </c>
      <c r="W18" s="43">
        <f t="shared" si="3"/>
        <v>0</v>
      </c>
      <c r="X18" s="43">
        <f t="shared" si="3"/>
        <v>0</v>
      </c>
      <c r="Y18" s="43">
        <f t="shared" si="3"/>
        <v>0</v>
      </c>
      <c r="Z18" s="44">
        <f t="shared" si="3"/>
        <v>0</v>
      </c>
    </row>
    <row r="19" spans="2:27" ht="12.75" customHeight="1" x14ac:dyDescent="0.25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Saturday</v>
      </c>
      <c r="C19" s="53">
        <f t="shared" ref="C19:H19" si="4">IF($AJ$5=6,"",IF(AND($AJ$5&gt;3,$AJ$5&lt;7),ROUND((IF(C15&gt;C13,C15-C13,0)),0),""))</f>
        <v>0</v>
      </c>
      <c r="D19" s="2">
        <f t="shared" si="4"/>
        <v>0</v>
      </c>
      <c r="E19" s="2">
        <f t="shared" si="4"/>
        <v>0</v>
      </c>
      <c r="F19" s="2">
        <f t="shared" si="4"/>
        <v>0</v>
      </c>
      <c r="G19" s="2">
        <f t="shared" si="4"/>
        <v>0</v>
      </c>
      <c r="H19" s="2">
        <f t="shared" si="4"/>
        <v>0</v>
      </c>
      <c r="I19" s="2">
        <f>IF($AJ$5=5,"",IF(AND($AJ$5&gt;3,$AJ$5&lt;7),ROUND((IF(I15&gt;I13,I15-I13,0)),0),""))</f>
        <v>0</v>
      </c>
      <c r="J19" s="2">
        <f t="shared" ref="J19:X19" si="5">IF($AJ$5=5,"",IF(AND($AJ$5&gt;3,$AJ$5&lt;7),ROUND((IF(J15&gt;J13,J15-J13,0)),0),""))</f>
        <v>1</v>
      </c>
      <c r="K19" s="2">
        <f t="shared" si="5"/>
        <v>0</v>
      </c>
      <c r="L19" s="2">
        <f t="shared" si="5"/>
        <v>1</v>
      </c>
      <c r="M19" s="2">
        <f t="shared" si="5"/>
        <v>1</v>
      </c>
      <c r="N19" s="2">
        <f t="shared" si="5"/>
        <v>1</v>
      </c>
      <c r="O19" s="2">
        <f t="shared" si="5"/>
        <v>1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1</v>
      </c>
      <c r="U19" s="2">
        <f t="shared" si="5"/>
        <v>0</v>
      </c>
      <c r="V19" s="2">
        <f t="shared" si="5"/>
        <v>0</v>
      </c>
      <c r="W19" s="2">
        <f t="shared" si="5"/>
        <v>2</v>
      </c>
      <c r="X19" s="2">
        <f t="shared" si="5"/>
        <v>1</v>
      </c>
      <c r="Y19" s="2">
        <f>IF($AJ$5=6,"",IF(AND($AJ$5&gt;3,$AJ$5&lt;7),ROUND((IF(Y15&gt;Y13,Y15-Y13,0)),0),""))</f>
        <v>0</v>
      </c>
      <c r="Z19" s="45">
        <f>IF($AJ$5=6,"",IF(AND($AJ$5&gt;3,$AJ$5&lt;7),ROUND((IF(Z15&gt;Z13,Z15-Z13,0)),0),""))</f>
        <v>0</v>
      </c>
    </row>
    <row r="20" spans="2:27" ht="12.75" customHeight="1" x14ac:dyDescent="0.25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Friday</v>
      </c>
      <c r="C20" s="54">
        <f t="shared" ref="C20:Z20" si="6">IF($AJ$5=6,"",ROUND(IF(C14&gt;C12,0,C14-C12),0))</f>
        <v>-15</v>
      </c>
      <c r="D20" s="4">
        <f t="shared" si="6"/>
        <v>-14</v>
      </c>
      <c r="E20" s="4">
        <f t="shared" si="6"/>
        <v>-13</v>
      </c>
      <c r="F20" s="4">
        <f t="shared" si="6"/>
        <v>-13</v>
      </c>
      <c r="G20" s="4">
        <f t="shared" si="6"/>
        <v>-12</v>
      </c>
      <c r="H20" s="4">
        <f t="shared" si="6"/>
        <v>-13</v>
      </c>
      <c r="I20" s="4">
        <f t="shared" si="6"/>
        <v>-15</v>
      </c>
      <c r="J20" s="4">
        <f t="shared" si="6"/>
        <v>-13</v>
      </c>
      <c r="K20" s="4">
        <f t="shared" si="6"/>
        <v>-14</v>
      </c>
      <c r="L20" s="4">
        <f t="shared" si="6"/>
        <v>-12</v>
      </c>
      <c r="M20" s="4">
        <f t="shared" si="6"/>
        <v>-13</v>
      </c>
      <c r="N20" s="4">
        <f t="shared" si="6"/>
        <v>-13</v>
      </c>
      <c r="O20" s="4">
        <f t="shared" si="6"/>
        <v>-14</v>
      </c>
      <c r="P20" s="4">
        <f t="shared" si="6"/>
        <v>-16</v>
      </c>
      <c r="Q20" s="4">
        <f t="shared" si="6"/>
        <v>-6</v>
      </c>
      <c r="R20" s="4">
        <f t="shared" si="6"/>
        <v>-6</v>
      </c>
      <c r="S20" s="4">
        <f t="shared" si="6"/>
        <v>-15</v>
      </c>
      <c r="T20" s="4">
        <f t="shared" si="6"/>
        <v>-14</v>
      </c>
      <c r="U20" s="4">
        <f t="shared" si="6"/>
        <v>-14</v>
      </c>
      <c r="V20" s="4">
        <f t="shared" si="6"/>
        <v>-14</v>
      </c>
      <c r="W20" s="4">
        <f t="shared" si="6"/>
        <v>-14</v>
      </c>
      <c r="X20" s="4">
        <f t="shared" si="6"/>
        <v>-14</v>
      </c>
      <c r="Y20" s="4">
        <f t="shared" si="6"/>
        <v>-15</v>
      </c>
      <c r="Z20" s="46">
        <f t="shared" si="6"/>
        <v>-16</v>
      </c>
    </row>
    <row r="21" spans="2:27" ht="12.75" customHeight="1" thickBot="1" x14ac:dyDescent="0.3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Saturday</v>
      </c>
      <c r="C21" s="54">
        <f t="shared" ref="C21:H21" si="7">IF($AJ$5=6,"",IF(AND($AJ$5&gt;3,$AJ$5&lt;7),ROUND(IF(C15&gt;C13,0,C15-C13),0),""))</f>
        <v>-15</v>
      </c>
      <c r="D21" s="4">
        <f t="shared" si="7"/>
        <v>-15</v>
      </c>
      <c r="E21" s="4">
        <f t="shared" si="7"/>
        <v>-16</v>
      </c>
      <c r="F21" s="4">
        <f t="shared" si="7"/>
        <v>-15</v>
      </c>
      <c r="G21" s="4">
        <f t="shared" si="7"/>
        <v>-14</v>
      </c>
      <c r="H21" s="4">
        <f t="shared" si="7"/>
        <v>-13</v>
      </c>
      <c r="I21" s="4">
        <f>IF($AJ$5=5,"",IF(AND($AJ$5&gt;3,$AJ$5&lt;7),ROUND(IF(I15&gt;I13,0,I15-I13),0),""))</f>
        <v>-14</v>
      </c>
      <c r="J21" s="4">
        <f t="shared" ref="J21:X21" si="8">IF($AJ$5=5,"",IF(AND($AJ$5&gt;3,$AJ$5&lt;7),ROUND(IF(J15&gt;J13,0,J15-J13),0),""))</f>
        <v>0</v>
      </c>
      <c r="K21" s="4">
        <f t="shared" si="8"/>
        <v>0</v>
      </c>
      <c r="L21" s="4">
        <f t="shared" si="8"/>
        <v>0</v>
      </c>
      <c r="M21" s="4">
        <f t="shared" si="8"/>
        <v>0</v>
      </c>
      <c r="N21" s="4">
        <f t="shared" si="8"/>
        <v>0</v>
      </c>
      <c r="O21" s="4">
        <f t="shared" si="8"/>
        <v>0</v>
      </c>
      <c r="P21" s="4">
        <f t="shared" si="8"/>
        <v>0</v>
      </c>
      <c r="Q21" s="4">
        <f t="shared" si="8"/>
        <v>0</v>
      </c>
      <c r="R21" s="4">
        <f t="shared" si="8"/>
        <v>0</v>
      </c>
      <c r="S21" s="4">
        <f t="shared" si="8"/>
        <v>0</v>
      </c>
      <c r="T21" s="4">
        <f t="shared" si="8"/>
        <v>0</v>
      </c>
      <c r="U21" s="4">
        <f t="shared" si="8"/>
        <v>0</v>
      </c>
      <c r="V21" s="4">
        <f t="shared" si="8"/>
        <v>0</v>
      </c>
      <c r="W21" s="4">
        <f t="shared" si="8"/>
        <v>0</v>
      </c>
      <c r="X21" s="4">
        <f t="shared" si="8"/>
        <v>0</v>
      </c>
      <c r="Y21" s="4">
        <f>IF($AJ$5=6,"",IF(AND($AJ$5&gt;3,$AJ$5&lt;7),ROUND(IF(Y15&gt;Y13,0,Y15-Y13),0),""))</f>
        <v>0</v>
      </c>
      <c r="Z21" s="46">
        <f>IF($AJ$5=6,"",IF(AND($AJ$5&gt;3,$AJ$5&lt;7),ROUND(IF(Z15&gt;Z13,0,Z15-Z13),0),""))</f>
        <v>0</v>
      </c>
    </row>
    <row r="22" spans="2:27" ht="12.75" customHeight="1" x14ac:dyDescent="0.25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3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5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Friday</v>
      </c>
      <c r="C24" s="52">
        <f t="shared" ref="C24:X24" si="11">IF($AJ$5=6,"",(C18-C22))</f>
        <v>0</v>
      </c>
      <c r="D24" s="43">
        <f t="shared" si="11"/>
        <v>0</v>
      </c>
      <c r="E24" s="43">
        <f t="shared" si="11"/>
        <v>0</v>
      </c>
      <c r="F24" s="43">
        <f t="shared" si="11"/>
        <v>0</v>
      </c>
      <c r="G24" s="43">
        <f t="shared" si="11"/>
        <v>0</v>
      </c>
      <c r="H24" s="43">
        <f t="shared" si="11"/>
        <v>0</v>
      </c>
      <c r="I24" s="43">
        <f t="shared" si="11"/>
        <v>0</v>
      </c>
      <c r="J24" s="43">
        <f t="shared" si="11"/>
        <v>0</v>
      </c>
      <c r="K24" s="43">
        <f t="shared" si="11"/>
        <v>0</v>
      </c>
      <c r="L24" s="43">
        <f t="shared" si="11"/>
        <v>0</v>
      </c>
      <c r="M24" s="43">
        <f t="shared" si="11"/>
        <v>0</v>
      </c>
      <c r="N24" s="43">
        <f t="shared" si="11"/>
        <v>0</v>
      </c>
      <c r="O24" s="43">
        <f t="shared" si="11"/>
        <v>0</v>
      </c>
      <c r="P24" s="43">
        <f t="shared" si="11"/>
        <v>0</v>
      </c>
      <c r="Q24" s="43">
        <f t="shared" si="11"/>
        <v>0</v>
      </c>
      <c r="R24" s="43">
        <f t="shared" si="11"/>
        <v>0</v>
      </c>
      <c r="S24" s="43">
        <f t="shared" si="11"/>
        <v>0</v>
      </c>
      <c r="T24" s="43">
        <f t="shared" si="11"/>
        <v>0</v>
      </c>
      <c r="U24" s="43">
        <f t="shared" si="11"/>
        <v>0</v>
      </c>
      <c r="V24" s="43">
        <f t="shared" si="11"/>
        <v>0</v>
      </c>
      <c r="W24" s="43">
        <f t="shared" si="11"/>
        <v>0</v>
      </c>
      <c r="X24" s="43">
        <f t="shared" si="11"/>
        <v>0</v>
      </c>
      <c r="Y24" s="43">
        <f>IF($AJ$5=6,"",(Y18-Y22))</f>
        <v>0</v>
      </c>
      <c r="Z24" s="44">
        <f>IF($AJ$5=6,"",(Z18-Z22))</f>
        <v>0</v>
      </c>
      <c r="AA24" s="34"/>
    </row>
    <row r="25" spans="2:27" x14ac:dyDescent="0.25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Saturday</v>
      </c>
      <c r="C25" s="53">
        <f t="shared" ref="C25:H25" si="12">IF($AJ$5=6,"",IF(OR($AJ$5&lt;4,$AJ$5=7),"",C19-C22))</f>
        <v>0</v>
      </c>
      <c r="D25" s="2">
        <f t="shared" si="12"/>
        <v>0</v>
      </c>
      <c r="E25" s="2">
        <f t="shared" si="12"/>
        <v>0</v>
      </c>
      <c r="F25" s="2">
        <f t="shared" si="12"/>
        <v>0</v>
      </c>
      <c r="G25" s="2">
        <f t="shared" si="12"/>
        <v>0</v>
      </c>
      <c r="H25" s="2">
        <f t="shared" si="12"/>
        <v>0</v>
      </c>
      <c r="I25" s="2">
        <f>IF($AJ$5=5,"",IF(OR($AJ$5&lt;4,$AJ$5=7),"",I19-I22))</f>
        <v>0</v>
      </c>
      <c r="J25" s="2">
        <f t="shared" ref="J25:X25" si="13">IF($AJ$5=5,"",IF(OR($AJ$5&lt;4,$AJ$5=7),"",J19-J22))</f>
        <v>1</v>
      </c>
      <c r="K25" s="2">
        <f t="shared" si="13"/>
        <v>0</v>
      </c>
      <c r="L25" s="2">
        <f t="shared" si="13"/>
        <v>1</v>
      </c>
      <c r="M25" s="2">
        <f t="shared" si="13"/>
        <v>1</v>
      </c>
      <c r="N25" s="2">
        <f t="shared" si="13"/>
        <v>1</v>
      </c>
      <c r="O25" s="2">
        <f t="shared" si="13"/>
        <v>1</v>
      </c>
      <c r="P25" s="2">
        <f t="shared" si="13"/>
        <v>0</v>
      </c>
      <c r="Q25" s="2">
        <f t="shared" si="13"/>
        <v>0</v>
      </c>
      <c r="R25" s="2">
        <f t="shared" si="13"/>
        <v>0</v>
      </c>
      <c r="S25" s="2">
        <f t="shared" si="13"/>
        <v>0</v>
      </c>
      <c r="T25" s="2">
        <f t="shared" si="13"/>
        <v>1</v>
      </c>
      <c r="U25" s="2">
        <f t="shared" si="13"/>
        <v>0</v>
      </c>
      <c r="V25" s="2">
        <f t="shared" si="13"/>
        <v>0</v>
      </c>
      <c r="W25" s="2">
        <f t="shared" si="13"/>
        <v>2</v>
      </c>
      <c r="X25" s="2">
        <f t="shared" si="13"/>
        <v>1</v>
      </c>
      <c r="Y25" s="2">
        <f>IF($AJ$5=6,"",IF(OR($AJ$5&lt;4,$AJ$5=7),"",Y19-Y22))</f>
        <v>0</v>
      </c>
      <c r="Z25" s="45">
        <f>IF($AJ$5=6,"",IF(OR($AJ$5&lt;4,$AJ$5=7),"",Z19-Z22))</f>
        <v>0</v>
      </c>
      <c r="AA25" s="34"/>
    </row>
    <row r="26" spans="2:27" x14ac:dyDescent="0.25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Friday</v>
      </c>
      <c r="C26" s="54">
        <f t="shared" ref="C26:X26" si="14">IF($AJ$5=6,"",(C20-C23))</f>
        <v>-15</v>
      </c>
      <c r="D26" s="4">
        <f t="shared" si="14"/>
        <v>-14</v>
      </c>
      <c r="E26" s="4">
        <f t="shared" si="14"/>
        <v>-13</v>
      </c>
      <c r="F26" s="4">
        <f t="shared" si="14"/>
        <v>-13</v>
      </c>
      <c r="G26" s="4">
        <f t="shared" si="14"/>
        <v>-12</v>
      </c>
      <c r="H26" s="4">
        <f t="shared" si="14"/>
        <v>-13</v>
      </c>
      <c r="I26" s="4">
        <f t="shared" si="14"/>
        <v>-15</v>
      </c>
      <c r="J26" s="4">
        <f t="shared" si="14"/>
        <v>-13</v>
      </c>
      <c r="K26" s="4">
        <f t="shared" si="14"/>
        <v>-14</v>
      </c>
      <c r="L26" s="4">
        <f t="shared" si="14"/>
        <v>-12</v>
      </c>
      <c r="M26" s="4">
        <f t="shared" si="14"/>
        <v>-13</v>
      </c>
      <c r="N26" s="4">
        <f t="shared" si="14"/>
        <v>-13</v>
      </c>
      <c r="O26" s="4">
        <f t="shared" si="14"/>
        <v>-14</v>
      </c>
      <c r="P26" s="4">
        <f t="shared" si="14"/>
        <v>-16</v>
      </c>
      <c r="Q26" s="4">
        <f t="shared" si="14"/>
        <v>-6</v>
      </c>
      <c r="R26" s="4">
        <f t="shared" si="14"/>
        <v>-6</v>
      </c>
      <c r="S26" s="4">
        <f t="shared" si="14"/>
        <v>-15</v>
      </c>
      <c r="T26" s="4">
        <f t="shared" si="14"/>
        <v>-14</v>
      </c>
      <c r="U26" s="4">
        <f t="shared" si="14"/>
        <v>-14</v>
      </c>
      <c r="V26" s="4">
        <f t="shared" si="14"/>
        <v>-14</v>
      </c>
      <c r="W26" s="4">
        <f t="shared" si="14"/>
        <v>-14</v>
      </c>
      <c r="X26" s="4">
        <f t="shared" si="14"/>
        <v>-14</v>
      </c>
      <c r="Y26" s="4">
        <f>IF($AJ$5=6,"",(Y20-Y23))</f>
        <v>-15</v>
      </c>
      <c r="Z26" s="46">
        <f>IF($AJ$5=6,"",(Z20-Z23))</f>
        <v>-16</v>
      </c>
      <c r="AA26" s="34"/>
    </row>
    <row r="27" spans="2:27" ht="13.8" thickBot="1" x14ac:dyDescent="0.3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Saturday</v>
      </c>
      <c r="C27" s="55">
        <f t="shared" ref="C27:H27" si="15">IF($AJ$5=6,"",IF(OR($AJ$5&lt;4,$AJ$5=7,),"",C21-C23))</f>
        <v>-15</v>
      </c>
      <c r="D27" s="3">
        <f t="shared" si="15"/>
        <v>-15</v>
      </c>
      <c r="E27" s="3">
        <f t="shared" si="15"/>
        <v>-16</v>
      </c>
      <c r="F27" s="3">
        <f t="shared" si="15"/>
        <v>-15</v>
      </c>
      <c r="G27" s="3">
        <f t="shared" si="15"/>
        <v>-14</v>
      </c>
      <c r="H27" s="3">
        <f t="shared" si="15"/>
        <v>-13</v>
      </c>
      <c r="I27" s="3">
        <f>IF($AJ$5=5,"",IF(OR($AJ$5&lt;4,$AJ$5=7,),"",I21-I23))</f>
        <v>-14</v>
      </c>
      <c r="J27" s="3">
        <f t="shared" ref="J27:X27" si="16">IF($AJ$5=5,"",IF(OR($AJ$5&lt;4,$AJ$5=7,),"",J21-J23))</f>
        <v>0</v>
      </c>
      <c r="K27" s="3">
        <f t="shared" si="16"/>
        <v>0</v>
      </c>
      <c r="L27" s="3">
        <f t="shared" si="16"/>
        <v>0</v>
      </c>
      <c r="M27" s="3">
        <f t="shared" si="16"/>
        <v>0</v>
      </c>
      <c r="N27" s="3">
        <f t="shared" si="16"/>
        <v>0</v>
      </c>
      <c r="O27" s="3">
        <f t="shared" si="16"/>
        <v>0</v>
      </c>
      <c r="P27" s="3">
        <f t="shared" si="16"/>
        <v>0</v>
      </c>
      <c r="Q27" s="3">
        <f t="shared" si="16"/>
        <v>0</v>
      </c>
      <c r="R27" s="3">
        <f t="shared" si="16"/>
        <v>0</v>
      </c>
      <c r="S27" s="3">
        <f t="shared" si="16"/>
        <v>0</v>
      </c>
      <c r="T27" s="3">
        <f t="shared" si="16"/>
        <v>0</v>
      </c>
      <c r="U27" s="3">
        <f t="shared" si="16"/>
        <v>0</v>
      </c>
      <c r="V27" s="3">
        <f t="shared" si="16"/>
        <v>0</v>
      </c>
      <c r="W27" s="3">
        <f t="shared" si="16"/>
        <v>0</v>
      </c>
      <c r="X27" s="3">
        <f t="shared" si="16"/>
        <v>0</v>
      </c>
      <c r="Y27" s="3">
        <f>IF($AJ$5=6,"",IF(OR($AJ$5&lt;4,$AJ$5=7,),"",Y21-Y23))</f>
        <v>0</v>
      </c>
      <c r="Z27" s="47">
        <f>IF($AJ$5=6,"",IF(OR($AJ$5&lt;4,$AJ$5=7,),"",Z21-Z23))</f>
        <v>0</v>
      </c>
      <c r="AA27" s="34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2023-09-10T14:54:02Z</dcterms:modified>
</cp:coreProperties>
</file>