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<sst xmlns="http://schemas.openxmlformats.org/spreadsheetml/2006/main" count="74" uniqueCount="49">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</sst>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5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37346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2" customHeight="1" thickBot="1" x14ac:dyDescent="0.35">
      <c r="B11" s="22">
        <v>37347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Sunday</v>
      </c>
      <c r="C12" s="28">
        <v>29.28</v>
      </c>
      <c r="D12" s="28">
        <v>29.135999999999999</v>
      </c>
      <c r="E12" s="28">
        <v>26.67</v>
      </c>
      <c r="F12" s="28">
        <v>29.303999999999998</v>
      </c>
      <c r="G12" s="28">
        <v>29.16</v>
      </c>
      <c r="H12" s="28">
        <v>25.728000000000002</v>
      </c>
      <c r="I12" s="28">
        <v>24.24</v>
      </c>
      <c r="J12" s="28">
        <v>24.48</v>
      </c>
      <c r="K12" s="28">
        <v>24.324000000000002</v>
      </c>
      <c r="L12" s="28">
        <v>24.36</v>
      </c>
      <c r="M12" s="28">
        <v>24.263999999999999</v>
      </c>
      <c r="N12" s="28">
        <v>24.216000000000001</v>
      </c>
      <c r="O12" s="28">
        <v>24.192</v>
      </c>
      <c r="P12" s="28">
        <v>24.143999999999998</v>
      </c>
      <c r="Q12" s="28">
        <v>22.884</v>
      </c>
      <c r="R12" s="28">
        <v>24.468</v>
      </c>
      <c r="S12" s="28">
        <v>20.808</v>
      </c>
      <c r="T12" s="28">
        <v>23.76</v>
      </c>
      <c r="U12" s="28">
        <v>23.736000000000001</v>
      </c>
      <c r="V12" s="28">
        <v>23.808</v>
      </c>
      <c r="W12" s="28">
        <v>22.404</v>
      </c>
      <c r="X12" s="28">
        <v>26.867999999999999</v>
      </c>
      <c r="Y12" s="28">
        <v>29.436</v>
      </c>
      <c r="Z12" s="28">
        <v>29.52</v>
      </c>
      <c r="AA12" s="36">
        <f>SUM(C12:Z12)</f>
        <v>611.19000000000017</v>
      </c>
      <c r="AJ12" t="s">
        <v>46</v>
      </c>
    </row>
    <row r="13" spans="2:36" ht="19.2" customHeight="1" thickBot="1" x14ac:dyDescent="0.35">
      <c r="B13" s="26" t="str">
        <f>IF(AJ5=4,"Long Term Purchase Quantity for Saturday",IF(AJ5=5,"Long Term Purchase Quantity for Monday LLH",IF(AJ5=6,"Long Term Purchase Quantity for Monday HLH","")))</f>
        <v>Long Term Purchase Quantity for Monday LLH</v>
      </c>
      <c r="C13" s="28">
        <v>29.82</v>
      </c>
      <c r="D13" s="28">
        <v>29.844000000000001</v>
      </c>
      <c r="E13" s="28">
        <v>24.468</v>
      </c>
      <c r="F13" s="28">
        <v>26.988</v>
      </c>
      <c r="G13" s="28">
        <v>27.696000000000002</v>
      </c>
      <c r="H13" s="28">
        <v>30.443999999999999</v>
      </c>
      <c r="I13" s="28">
        <v>31.56</v>
      </c>
      <c r="J13" s="28">
        <v>31.884</v>
      </c>
      <c r="K13" s="28">
        <v>31.8</v>
      </c>
      <c r="L13" s="28">
        <v>31.571999999999999</v>
      </c>
      <c r="M13" s="28">
        <v>31.692</v>
      </c>
      <c r="N13" s="28">
        <v>31.475999999999999</v>
      </c>
      <c r="O13" s="28">
        <v>30.707999999999998</v>
      </c>
      <c r="P13" s="28">
        <v>30.648</v>
      </c>
      <c r="Q13" s="28">
        <v>30.228000000000002</v>
      </c>
      <c r="R13" s="28">
        <v>29.628</v>
      </c>
      <c r="S13" s="28">
        <v>29.88</v>
      </c>
      <c r="T13" s="28">
        <v>27.78</v>
      </c>
      <c r="U13" s="28">
        <v>29.46</v>
      </c>
      <c r="V13" s="28">
        <v>29.712</v>
      </c>
      <c r="W13" s="28">
        <v>29.82</v>
      </c>
      <c r="X13" s="28">
        <v>30.335999999999999</v>
      </c>
      <c r="Y13" s="28">
        <v>28.187999999999999</v>
      </c>
      <c r="Z13" s="28">
        <v>21.024000000000001</v>
      </c>
      <c r="AA13" s="36"/>
    </row>
    <row r="14" spans="2:36" ht="16.2" thickBot="1" x14ac:dyDescent="0.35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Sunday</v>
      </c>
      <c r="C14" s="29">
        <v>20.414999999999999</v>
      </c>
      <c r="D14" s="29">
        <v>20.414999999999999</v>
      </c>
      <c r="E14" s="29">
        <v>20.414999999999999</v>
      </c>
      <c r="F14" s="29">
        <v>20.414999999999999</v>
      </c>
      <c r="G14" s="29">
        <v>20.414999999999999</v>
      </c>
      <c r="H14" s="29">
        <v>20.414999999999999</v>
      </c>
      <c r="I14" s="29">
        <v>20.614999999999998</v>
      </c>
      <c r="J14" s="29">
        <v>20.614999999999998</v>
      </c>
      <c r="K14" s="29">
        <v>20.614999999999998</v>
      </c>
      <c r="L14" s="29">
        <v>20.614999999999998</v>
      </c>
      <c r="M14" s="29">
        <v>20.614999999999998</v>
      </c>
      <c r="N14" s="29">
        <v>20.614999999999998</v>
      </c>
      <c r="O14" s="29">
        <v>20.614999999999998</v>
      </c>
      <c r="P14" s="29">
        <v>20.614999999999998</v>
      </c>
      <c r="Q14" s="29">
        <v>20.614999999999998</v>
      </c>
      <c r="R14" s="29">
        <v>20.614999999999998</v>
      </c>
      <c r="S14" s="29">
        <v>20.614999999999998</v>
      </c>
      <c r="T14" s="29">
        <v>20.614999999999998</v>
      </c>
      <c r="U14" s="29">
        <v>21.19</v>
      </c>
      <c r="V14" s="29">
        <v>21.19</v>
      </c>
      <c r="W14" s="29">
        <v>21.19</v>
      </c>
      <c r="X14" s="29">
        <v>21.19</v>
      </c>
      <c r="Y14" s="29">
        <v>22.07</v>
      </c>
      <c r="Z14" s="29">
        <v>22.07</v>
      </c>
      <c r="AA14" s="37">
        <f>SUM(C14:Z14)</f>
        <v>498.77000000000004</v>
      </c>
    </row>
    <row r="15" spans="2:36" ht="16.5" customHeight="1" thickBot="1" x14ac:dyDescent="0.35">
      <c r="B15" s="27" t="str">
        <f>IF(AJ5=4,"Expected Usage for Saturday",IF(AJ5=5,"Expected Usage for Monday LLH",IF(AJ5=6,"Expected Usage for Monday HLH","")))</f>
        <v>Expected Usage for Monday LLH</v>
      </c>
      <c r="C15" s="29">
        <v>23.17</v>
      </c>
      <c r="D15" s="29">
        <v>23.17</v>
      </c>
      <c r="E15" s="29">
        <v>23.17</v>
      </c>
      <c r="F15" s="29">
        <v>23.17</v>
      </c>
      <c r="G15" s="29">
        <v>23.92</v>
      </c>
      <c r="H15" s="29">
        <v>23.92</v>
      </c>
      <c r="I15" s="29">
        <v>24.12</v>
      </c>
      <c r="J15" s="29">
        <v>24.12</v>
      </c>
      <c r="K15" s="29">
        <v>24.12</v>
      </c>
      <c r="L15" s="29">
        <v>24.12</v>
      </c>
      <c r="M15" s="29">
        <v>24.12</v>
      </c>
      <c r="N15" s="29">
        <v>24.12</v>
      </c>
      <c r="O15" s="29">
        <v>18.495000000000001</v>
      </c>
      <c r="P15" s="29">
        <v>22.594999999999999</v>
      </c>
      <c r="Q15" s="29">
        <v>23.344999999999999</v>
      </c>
      <c r="R15" s="29">
        <v>22.465</v>
      </c>
      <c r="S15" s="29">
        <v>30.905235906692585</v>
      </c>
      <c r="T15" s="29">
        <v>30.905235906692585</v>
      </c>
      <c r="U15" s="29">
        <v>31.480235906692585</v>
      </c>
      <c r="V15" s="29">
        <v>31.480235906692585</v>
      </c>
      <c r="W15" s="29">
        <v>32.360235906692587</v>
      </c>
      <c r="X15" s="29">
        <v>32.360235906692587</v>
      </c>
      <c r="Y15" s="29">
        <v>31.610235906692587</v>
      </c>
      <c r="Z15" s="29">
        <v>31.610235906692587</v>
      </c>
      <c r="AA15" s="37"/>
    </row>
    <row r="16" spans="2:36" ht="18.75" customHeight="1" thickBot="1" x14ac:dyDescent="0.35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Sunday</v>
      </c>
      <c r="C16" s="31">
        <f>IF($AJ$5=6,"",C12+C18+C20)</f>
        <v>20.28</v>
      </c>
      <c r="D16" s="31">
        <f t="shared" ref="D16:Z16" si="0">IF($AJ$5=6,"",D12+D18+D20)</f>
        <v>20.135999999999999</v>
      </c>
      <c r="E16" s="31">
        <f t="shared" si="0"/>
        <v>20.67</v>
      </c>
      <c r="F16" s="31">
        <f t="shared" si="0"/>
        <v>20.303999999999998</v>
      </c>
      <c r="G16" s="31">
        <f t="shared" si="0"/>
        <v>20.16</v>
      </c>
      <c r="H16" s="31">
        <f t="shared" si="0"/>
        <v>20.728000000000002</v>
      </c>
      <c r="I16" s="31">
        <f t="shared" si="0"/>
        <v>20.239999999999998</v>
      </c>
      <c r="J16" s="31">
        <f t="shared" si="0"/>
        <v>20.48</v>
      </c>
      <c r="K16" s="31">
        <f t="shared" si="0"/>
        <v>20.324000000000002</v>
      </c>
      <c r="L16" s="31">
        <f t="shared" si="0"/>
        <v>20.36</v>
      </c>
      <c r="M16" s="31">
        <f t="shared" si="0"/>
        <v>20.263999999999999</v>
      </c>
      <c r="N16" s="31">
        <f t="shared" si="0"/>
        <v>20.216000000000001</v>
      </c>
      <c r="O16" s="31">
        <f t="shared" si="0"/>
        <v>20.192</v>
      </c>
      <c r="P16" s="31">
        <f t="shared" si="0"/>
        <v>20.143999999999998</v>
      </c>
      <c r="Q16" s="31">
        <f t="shared" si="0"/>
        <v>20.884</v>
      </c>
      <c r="R16" s="31">
        <f t="shared" si="0"/>
        <v>20.468</v>
      </c>
      <c r="S16" s="31">
        <f t="shared" si="0"/>
        <v>20.808</v>
      </c>
      <c r="T16" s="31">
        <f t="shared" si="0"/>
        <v>20.76</v>
      </c>
      <c r="U16" s="31">
        <f t="shared" si="0"/>
        <v>20.736000000000001</v>
      </c>
      <c r="V16" s="31">
        <f t="shared" si="0"/>
        <v>20.808</v>
      </c>
      <c r="W16" s="31">
        <f t="shared" si="0"/>
        <v>21.404</v>
      </c>
      <c r="X16" s="31">
        <f t="shared" si="0"/>
        <v>20.867999999999999</v>
      </c>
      <c r="Y16" s="31">
        <f t="shared" si="0"/>
        <v>22.436</v>
      </c>
      <c r="Z16" s="31">
        <f t="shared" si="0"/>
        <v>22.52</v>
      </c>
      <c r="AA16" s="38">
        <f>SUM(C16:Z16)</f>
        <v>496.19</v>
      </c>
    </row>
    <row r="17" spans="2:27" ht="18.75" customHeight="1" thickBot="1" x14ac:dyDescent="0.35">
      <c r="B17" s="30" t="str">
        <f>IF(AJ5=4,"Preschedule Quantity for Saturday",IF(AJ5=5,"Preschedule Quantity for Monday LLH",IF(AJ5=6,"Preschedule Quantity for Monday HLH","")))</f>
        <v>Preschedule Quantity for Monday LLH</v>
      </c>
      <c r="C17" s="56">
        <f t="shared" ref="C17:H17" si="1">IF($AJ$5=6,"",IF(AND($AJ$5&gt;3,$AJ$5&lt;7),C13+C19+C21,""))</f>
        <v>22.82</v>
      </c>
      <c r="D17" s="56">
        <f t="shared" si="1"/>
        <v>22.844000000000001</v>
      </c>
      <c r="E17" s="56">
        <f t="shared" si="1"/>
        <v>23.468</v>
      </c>
      <c r="F17" s="56">
        <f t="shared" si="1"/>
        <v>22.988</v>
      </c>
      <c r="G17" s="56">
        <f t="shared" si="1"/>
        <v>23.696000000000002</v>
      </c>
      <c r="H17" s="56">
        <f t="shared" si="1"/>
        <v>23.443999999999999</v>
      </c>
      <c r="I17" s="56" t="str">
        <f>IF($AJ$5=5,"",IF(AND($AJ$5&gt;3,$AJ$5&lt;7),I13+I19+I21,""))</f>
        <v/>
      </c>
      <c r="J17" s="56" t="str">
        <f t="shared" ref="J17:X17" si="2">IF($AJ$5=5,"",IF(AND($AJ$5&gt;3,$AJ$5&lt;7),J13+J19+J21,""))</f>
        <v/>
      </c>
      <c r="K17" s="56" t="str">
        <f t="shared" si="2"/>
        <v/>
      </c>
      <c r="L17" s="56" t="str">
        <f t="shared" si="2"/>
        <v/>
      </c>
      <c r="M17" s="56" t="str">
        <f t="shared" si="2"/>
        <v/>
      </c>
      <c r="N17" s="56" t="str">
        <f t="shared" si="2"/>
        <v/>
      </c>
      <c r="O17" s="56" t="str">
        <f t="shared" si="2"/>
        <v/>
      </c>
      <c r="P17" s="56" t="str">
        <f t="shared" si="2"/>
        <v/>
      </c>
      <c r="Q17" s="56" t="str">
        <f t="shared" si="2"/>
        <v/>
      </c>
      <c r="R17" s="56" t="str">
        <f t="shared" si="2"/>
        <v/>
      </c>
      <c r="S17" s="56" t="str">
        <f t="shared" si="2"/>
        <v/>
      </c>
      <c r="T17" s="56" t="str">
        <f t="shared" si="2"/>
        <v/>
      </c>
      <c r="U17" s="56" t="str">
        <f t="shared" si="2"/>
        <v/>
      </c>
      <c r="V17" s="56" t="str">
        <f t="shared" si="2"/>
        <v/>
      </c>
      <c r="W17" s="56" t="str">
        <f t="shared" si="2"/>
        <v/>
      </c>
      <c r="X17" s="56" t="str">
        <f t="shared" si="2"/>
        <v/>
      </c>
      <c r="Y17" s="56">
        <f>IF($AJ$5=6,"",IF(AND($AJ$5&gt;3,$AJ$5&lt;7),Y13+Y19+Y21,""))</f>
        <v>31.187999999999999</v>
      </c>
      <c r="Z17" s="56">
        <f>IF($AJ$5=6,"",IF(AND($AJ$5&gt;3,$AJ$5&lt;7),Z13+Z19+Z21,""))</f>
        <v>32.024000000000001</v>
      </c>
      <c r="AA17" s="38"/>
    </row>
    <row r="18" spans="2:27" ht="12.75" customHeight="1" x14ac:dyDescent="0.25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Sunday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0</v>
      </c>
      <c r="H18" s="43">
        <f t="shared" si="3"/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>
        <f t="shared" si="3"/>
        <v>0</v>
      </c>
      <c r="M18" s="43">
        <f t="shared" si="3"/>
        <v>0</v>
      </c>
      <c r="N18" s="43">
        <f t="shared" si="3"/>
        <v>0</v>
      </c>
      <c r="O18" s="43">
        <f t="shared" si="3"/>
        <v>0</v>
      </c>
      <c r="P18" s="43">
        <f t="shared" si="3"/>
        <v>0</v>
      </c>
      <c r="Q18" s="43">
        <f t="shared" si="3"/>
        <v>0</v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5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Monday LLH</v>
      </c>
      <c r="C19" s="53">
        <f t="shared" ref="C19:H19" si="4">IF($AJ$5=6,"",IF(AND($AJ$5&gt;3,$AJ$5&lt;7),ROUND((IF(C15&gt;C13,C15-C13,0)),0),""))</f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>
        <f>IF($AJ$5=6,"",IF(AND($AJ$5&gt;3,$AJ$5&lt;7),ROUND((IF(Y15&gt;Y13,Y15-Y13,0)),0),""))</f>
        <v>3</v>
      </c>
      <c r="Z19" s="45">
        <f>IF($AJ$5=6,"",IF(AND($AJ$5&gt;3,$AJ$5&lt;7),ROUND((IF(Z15&gt;Z13,Z15-Z13,0)),0),""))</f>
        <v>11</v>
      </c>
    </row>
    <row r="20" spans="2:27" ht="12.75" customHeight="1" x14ac:dyDescent="0.25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Sunday</v>
      </c>
      <c r="C20" s="54">
        <f t="shared" ref="C20:Z20" si="6">IF($AJ$5=6,"",ROUND(IF(C14&gt;C12,0,C14-C12),0))</f>
        <v>-9</v>
      </c>
      <c r="D20" s="4">
        <f t="shared" si="6"/>
        <v>-9</v>
      </c>
      <c r="E20" s="4">
        <f t="shared" si="6"/>
        <v>-6</v>
      </c>
      <c r="F20" s="4">
        <f t="shared" si="6"/>
        <v>-9</v>
      </c>
      <c r="G20" s="4">
        <f t="shared" si="6"/>
        <v>-9</v>
      </c>
      <c r="H20" s="4">
        <f t="shared" si="6"/>
        <v>-5</v>
      </c>
      <c r="I20" s="4">
        <f t="shared" si="6"/>
        <v>-4</v>
      </c>
      <c r="J20" s="4">
        <f t="shared" si="6"/>
        <v>-4</v>
      </c>
      <c r="K20" s="4">
        <f t="shared" si="6"/>
        <v>-4</v>
      </c>
      <c r="L20" s="4">
        <f t="shared" si="6"/>
        <v>-4</v>
      </c>
      <c r="M20" s="4">
        <f t="shared" si="6"/>
        <v>-4</v>
      </c>
      <c r="N20" s="4">
        <f t="shared" si="6"/>
        <v>-4</v>
      </c>
      <c r="O20" s="4">
        <f t="shared" si="6"/>
        <v>-4</v>
      </c>
      <c r="P20" s="4">
        <f t="shared" si="6"/>
        <v>-4</v>
      </c>
      <c r="Q20" s="4">
        <f t="shared" si="6"/>
        <v>-2</v>
      </c>
      <c r="R20" s="4">
        <f t="shared" si="6"/>
        <v>-4</v>
      </c>
      <c r="S20" s="4">
        <f t="shared" si="6"/>
        <v>0</v>
      </c>
      <c r="T20" s="4">
        <f t="shared" si="6"/>
        <v>-3</v>
      </c>
      <c r="U20" s="4">
        <f t="shared" si="6"/>
        <v>-3</v>
      </c>
      <c r="V20" s="4">
        <f t="shared" si="6"/>
        <v>-3</v>
      </c>
      <c r="W20" s="4">
        <f t="shared" si="6"/>
        <v>-1</v>
      </c>
      <c r="X20" s="4">
        <f t="shared" si="6"/>
        <v>-6</v>
      </c>
      <c r="Y20" s="4">
        <f t="shared" si="6"/>
        <v>-7</v>
      </c>
      <c r="Z20" s="46">
        <f t="shared" si="6"/>
        <v>-7</v>
      </c>
    </row>
    <row r="21" spans="2:27" ht="12.75" customHeight="1" thickBot="1" x14ac:dyDescent="0.3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Monday LLH</v>
      </c>
      <c r="C21" s="54">
        <f t="shared" ref="C21:H21" si="7">IF($AJ$5=6,"",IF(AND($AJ$5&gt;3,$AJ$5&lt;7),ROUND(IF(C15&gt;C13,0,C15-C13),0),""))</f>
        <v>-7</v>
      </c>
      <c r="D21" s="4">
        <f t="shared" si="7"/>
        <v>-7</v>
      </c>
      <c r="E21" s="4">
        <f t="shared" si="7"/>
        <v>-1</v>
      </c>
      <c r="F21" s="4">
        <f t="shared" si="7"/>
        <v>-4</v>
      </c>
      <c r="G21" s="4">
        <f t="shared" si="7"/>
        <v>-4</v>
      </c>
      <c r="H21" s="4">
        <f t="shared" si="7"/>
        <v>-7</v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5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3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5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Sunday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0</v>
      </c>
      <c r="H24" s="43">
        <f t="shared" si="11"/>
        <v>0</v>
      </c>
      <c r="I24" s="43">
        <f t="shared" si="11"/>
        <v>0</v>
      </c>
      <c r="J24" s="43">
        <f t="shared" si="11"/>
        <v>0</v>
      </c>
      <c r="K24" s="43">
        <f t="shared" si="11"/>
        <v>0</v>
      </c>
      <c r="L24" s="43">
        <f t="shared" si="11"/>
        <v>0</v>
      </c>
      <c r="M24" s="43">
        <f t="shared" si="11"/>
        <v>0</v>
      </c>
      <c r="N24" s="43">
        <f t="shared" si="11"/>
        <v>0</v>
      </c>
      <c r="O24" s="43">
        <f t="shared" si="11"/>
        <v>0</v>
      </c>
      <c r="P24" s="43">
        <f t="shared" si="11"/>
        <v>0</v>
      </c>
      <c r="Q24" s="43">
        <f t="shared" si="11"/>
        <v>0</v>
      </c>
      <c r="R24" s="43">
        <f t="shared" si="11"/>
        <v>0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5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Monday LLH</v>
      </c>
      <c r="C25" s="53">
        <f t="shared" ref="C25:H25" si="12">IF($AJ$5=6,"",IF(OR($AJ$5&lt;4,$AJ$5=7),"",C19-C22))</f>
        <v>0</v>
      </c>
      <c r="D25" s="2">
        <f t="shared" si="12"/>
        <v>0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>
        <f>IF($AJ$5=6,"",IF(OR($AJ$5&lt;4,$AJ$5=7),"",Y19-Y22))</f>
        <v>3</v>
      </c>
      <c r="Z25" s="45">
        <f>IF($AJ$5=6,"",IF(OR($AJ$5&lt;4,$AJ$5=7),"",Z19-Z22))</f>
        <v>11</v>
      </c>
      <c r="AA25" s="34"/>
    </row>
    <row r="26" spans="2:27" x14ac:dyDescent="0.25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Sunday</v>
      </c>
      <c r="C26" s="54">
        <f t="shared" ref="C26:X26" si="14">IF($AJ$5=6,"",(C20-C23))</f>
        <v>-9</v>
      </c>
      <c r="D26" s="4">
        <f t="shared" si="14"/>
        <v>-9</v>
      </c>
      <c r="E26" s="4">
        <f t="shared" si="14"/>
        <v>-6</v>
      </c>
      <c r="F26" s="4">
        <f t="shared" si="14"/>
        <v>-9</v>
      </c>
      <c r="G26" s="4">
        <f t="shared" si="14"/>
        <v>-9</v>
      </c>
      <c r="H26" s="4">
        <f t="shared" si="14"/>
        <v>-5</v>
      </c>
      <c r="I26" s="4">
        <f t="shared" si="14"/>
        <v>-4</v>
      </c>
      <c r="J26" s="4">
        <f t="shared" si="14"/>
        <v>-4</v>
      </c>
      <c r="K26" s="4">
        <f t="shared" si="14"/>
        <v>-4</v>
      </c>
      <c r="L26" s="4">
        <f t="shared" si="14"/>
        <v>-4</v>
      </c>
      <c r="M26" s="4">
        <f t="shared" si="14"/>
        <v>-4</v>
      </c>
      <c r="N26" s="4">
        <f t="shared" si="14"/>
        <v>-4</v>
      </c>
      <c r="O26" s="4">
        <f t="shared" si="14"/>
        <v>-4</v>
      </c>
      <c r="P26" s="4">
        <f t="shared" si="14"/>
        <v>-4</v>
      </c>
      <c r="Q26" s="4">
        <f t="shared" si="14"/>
        <v>-2</v>
      </c>
      <c r="R26" s="4">
        <f t="shared" si="14"/>
        <v>-4</v>
      </c>
      <c r="S26" s="4">
        <f t="shared" si="14"/>
        <v>0</v>
      </c>
      <c r="T26" s="4">
        <f t="shared" si="14"/>
        <v>-3</v>
      </c>
      <c r="U26" s="4">
        <f t="shared" si="14"/>
        <v>-3</v>
      </c>
      <c r="V26" s="4">
        <f t="shared" si="14"/>
        <v>-3</v>
      </c>
      <c r="W26" s="4">
        <f t="shared" si="14"/>
        <v>-1</v>
      </c>
      <c r="X26" s="4">
        <f t="shared" si="14"/>
        <v>-6</v>
      </c>
      <c r="Y26" s="4">
        <f>IF($AJ$5=6,"",(Y20-Y23))</f>
        <v>-7</v>
      </c>
      <c r="Z26" s="46">
        <f>IF($AJ$5=6,"",(Z20-Z23))</f>
        <v>-7</v>
      </c>
      <c r="AA26" s="34"/>
    </row>
    <row r="27" spans="2:27" ht="13.8" thickBot="1" x14ac:dyDescent="0.3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Monday LLH</v>
      </c>
      <c r="C27" s="55">
        <f t="shared" ref="C27:H27" si="15">IF($AJ$5=6,"",IF(OR($AJ$5&lt;4,$AJ$5=7,),"",C21-C23))</f>
        <v>-7</v>
      </c>
      <c r="D27" s="3">
        <f t="shared" si="15"/>
        <v>-7</v>
      </c>
      <c r="E27" s="3">
        <f t="shared" si="15"/>
        <v>-1</v>
      </c>
      <c r="F27" s="3">
        <f t="shared" si="15"/>
        <v>-4</v>
      </c>
      <c r="G27" s="3">
        <f t="shared" si="15"/>
        <v>-4</v>
      </c>
      <c r="H27" s="3">
        <f t="shared" si="15"/>
        <v>-7</v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2023-09-10T14:54:06Z</dcterms:modified>
</cp:coreProperties>
</file>