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<sst xmlns="http://schemas.openxmlformats.org/spreadsheetml/2006/main" count="74" uniqueCount="49">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</sst>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37348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2" customHeight="1" thickBot="1" x14ac:dyDescent="0.35">
      <c r="B11" s="22"/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8">
        <v>20.844000000000001</v>
      </c>
      <c r="D12" s="28">
        <v>20.771999999999998</v>
      </c>
      <c r="E12" s="28">
        <v>20.904</v>
      </c>
      <c r="F12" s="28">
        <v>20.712</v>
      </c>
      <c r="G12" s="28">
        <v>20.472000000000001</v>
      </c>
      <c r="H12" s="28">
        <v>17.940000000000001</v>
      </c>
      <c r="I12" s="28">
        <v>20.963999999999999</v>
      </c>
      <c r="J12" s="28">
        <v>20.16</v>
      </c>
      <c r="K12" s="28">
        <v>20.076000000000001</v>
      </c>
      <c r="L12" s="28">
        <v>19.920000000000002</v>
      </c>
      <c r="M12" s="28">
        <v>20.207999999999998</v>
      </c>
      <c r="N12" s="28">
        <v>20.064</v>
      </c>
      <c r="O12" s="28">
        <v>20.22</v>
      </c>
      <c r="P12" s="28">
        <v>19.98</v>
      </c>
      <c r="Q12" s="28">
        <v>21.588000000000001</v>
      </c>
      <c r="R12" s="28">
        <v>22.332000000000001</v>
      </c>
      <c r="S12" s="28">
        <v>23.603999999999999</v>
      </c>
      <c r="T12" s="28">
        <v>25.103999999999999</v>
      </c>
      <c r="U12" s="28">
        <v>29.292000000000002</v>
      </c>
      <c r="V12" s="28">
        <v>30.876000000000001</v>
      </c>
      <c r="W12" s="28">
        <v>32.112000000000002</v>
      </c>
      <c r="X12" s="28">
        <v>31.835999999999999</v>
      </c>
      <c r="Y12" s="28">
        <v>31.295999999999999</v>
      </c>
      <c r="Z12" s="28">
        <v>26.292000000000002</v>
      </c>
      <c r="AA12" s="36">
        <f>SUM(C12:Z12)</f>
        <v>557.56799999999998</v>
      </c>
      <c r="AJ12" t="s">
        <v>46</v>
      </c>
    </row>
    <row r="13" spans="2:36" ht="19.2" customHeight="1" thickBot="1" x14ac:dyDescent="0.35">
      <c r="B13" s="26" t="str">
        <f>IF(AJ5=4,"Long Term Purchase Quantity for Saturday",IF(AJ5=5,"Long Term Purchase Quantity for Monday LLH",IF(AJ5=6,"Long Term Purchase Quantity for Monday HLH","")))</f>
        <v/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36"/>
    </row>
    <row r="14" spans="2:36" ht="16.2" thickBot="1" x14ac:dyDescent="0.35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29">
        <v>31.610235906692587</v>
      </c>
      <c r="D14" s="29">
        <v>31.610235906692587</v>
      </c>
      <c r="E14" s="29">
        <v>31.610235906692587</v>
      </c>
      <c r="F14" s="29">
        <v>31.610235906692587</v>
      </c>
      <c r="G14" s="29">
        <v>32.360235906692587</v>
      </c>
      <c r="H14" s="29">
        <v>32.360235906692587</v>
      </c>
      <c r="I14" s="29">
        <v>32.560235906692583</v>
      </c>
      <c r="J14" s="29">
        <v>30.16</v>
      </c>
      <c r="K14" s="29">
        <v>30.16</v>
      </c>
      <c r="L14" s="29">
        <v>30.16</v>
      </c>
      <c r="M14" s="29">
        <v>30.16</v>
      </c>
      <c r="N14" s="29">
        <v>30.16</v>
      </c>
      <c r="O14" s="29">
        <v>28.635000000000002</v>
      </c>
      <c r="P14" s="29">
        <v>28.635000000000002</v>
      </c>
      <c r="Q14" s="29">
        <v>29.385000000000002</v>
      </c>
      <c r="R14" s="29">
        <v>28.504999999999999</v>
      </c>
      <c r="S14" s="29">
        <v>30.905235906692585</v>
      </c>
      <c r="T14" s="29">
        <v>30.905235906692585</v>
      </c>
      <c r="U14" s="29">
        <v>31.480235906692585</v>
      </c>
      <c r="V14" s="29">
        <v>31.480235906692585</v>
      </c>
      <c r="W14" s="29">
        <v>32.360235906692587</v>
      </c>
      <c r="X14" s="29">
        <v>32.360235906692587</v>
      </c>
      <c r="Y14" s="29">
        <v>31.610235906692587</v>
      </c>
      <c r="Z14" s="29">
        <v>31.610235906692587</v>
      </c>
      <c r="AA14" s="37">
        <f>SUM(C14:Z14)</f>
        <v>742.39353860038864</v>
      </c>
    </row>
    <row r="15" spans="2:36" ht="16.5" customHeight="1" thickBot="1" x14ac:dyDescent="0.35">
      <c r="B15" s="27" t="str">
        <f>IF(AJ5=4,"Expected Usage for Saturday",IF(AJ5=5,"Expected Usage for Monday LLH",IF(AJ5=6,"Expected Usage for Monday HLH","")))</f>
        <v/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37"/>
    </row>
    <row r="16" spans="2:36" ht="18.75" customHeight="1" thickBot="1" x14ac:dyDescent="0.35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1">
        <f>IF($AJ$5=6,"",C12+C18+C20)</f>
        <v>31.844000000000001</v>
      </c>
      <c r="D16" s="31">
        <f t="shared" ref="D16:Z16" si="0">IF($AJ$5=6,"",D12+D18+D20)</f>
        <v>31.771999999999998</v>
      </c>
      <c r="E16" s="31">
        <f t="shared" si="0"/>
        <v>31.904</v>
      </c>
      <c r="F16" s="31">
        <f t="shared" si="0"/>
        <v>31.712</v>
      </c>
      <c r="G16" s="31">
        <f t="shared" si="0"/>
        <v>32.472000000000001</v>
      </c>
      <c r="H16" s="31">
        <f t="shared" si="0"/>
        <v>31.94</v>
      </c>
      <c r="I16" s="31">
        <f t="shared" si="0"/>
        <v>32.963999999999999</v>
      </c>
      <c r="J16" s="31">
        <f t="shared" si="0"/>
        <v>30.16</v>
      </c>
      <c r="K16" s="31">
        <f t="shared" si="0"/>
        <v>30.076000000000001</v>
      </c>
      <c r="L16" s="31">
        <f t="shared" si="0"/>
        <v>29.92</v>
      </c>
      <c r="M16" s="31">
        <f t="shared" si="0"/>
        <v>30.207999999999998</v>
      </c>
      <c r="N16" s="31">
        <f t="shared" si="0"/>
        <v>30.064</v>
      </c>
      <c r="O16" s="31">
        <f t="shared" si="0"/>
        <v>28.22</v>
      </c>
      <c r="P16" s="31">
        <f t="shared" si="0"/>
        <v>28.98</v>
      </c>
      <c r="Q16" s="31">
        <f t="shared" si="0"/>
        <v>29.588000000000001</v>
      </c>
      <c r="R16" s="31">
        <f t="shared" si="0"/>
        <v>28.332000000000001</v>
      </c>
      <c r="S16" s="31">
        <f t="shared" si="0"/>
        <v>30.603999999999999</v>
      </c>
      <c r="T16" s="31">
        <f t="shared" si="0"/>
        <v>31.103999999999999</v>
      </c>
      <c r="U16" s="31">
        <f t="shared" si="0"/>
        <v>31.292000000000002</v>
      </c>
      <c r="V16" s="31">
        <f t="shared" si="0"/>
        <v>31.876000000000001</v>
      </c>
      <c r="W16" s="31">
        <f t="shared" si="0"/>
        <v>32.112000000000002</v>
      </c>
      <c r="X16" s="31">
        <f t="shared" si="0"/>
        <v>32.835999999999999</v>
      </c>
      <c r="Y16" s="31">
        <f t="shared" si="0"/>
        <v>31.295999999999999</v>
      </c>
      <c r="Z16" s="31">
        <f t="shared" si="0"/>
        <v>31.292000000000002</v>
      </c>
      <c r="AA16" s="38">
        <f>SUM(C16:Z16)</f>
        <v>742.5680000000001</v>
      </c>
    </row>
    <row r="17" spans="2:27" ht="18.75" customHeight="1" thickBot="1" x14ac:dyDescent="0.35">
      <c r="B17" s="30" t="str">
        <f>IF(AJ5=4,"Preschedule Quantity for Saturday",IF(AJ5=5,"Preschedule Quantity for Monday LLH",IF(AJ5=6,"Preschedule Quantity for Monday HLH","")))</f>
        <v/>
      </c>
      <c r="C17" s="56" t="str">
        <f t="shared" ref="C17:H17" si="1">IF($AJ$5=6,"",IF(AND($AJ$5&gt;3,$AJ$5&lt;7),C13+C19+C21,""))</f>
        <v/>
      </c>
      <c r="D17" s="56" t="str">
        <f t="shared" si="1"/>
        <v/>
      </c>
      <c r="E17" s="56" t="str">
        <f t="shared" si="1"/>
        <v/>
      </c>
      <c r="F17" s="56" t="str">
        <f t="shared" si="1"/>
        <v/>
      </c>
      <c r="G17" s="56" t="str">
        <f t="shared" si="1"/>
        <v/>
      </c>
      <c r="H17" s="56" t="str">
        <f t="shared" si="1"/>
        <v/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 t="str">
        <f>IF($AJ$5=6,"",IF(AND($AJ$5&gt;3,$AJ$5&lt;7),Y13+Y19+Y21,""))</f>
        <v/>
      </c>
      <c r="Z17" s="56" t="str">
        <f>IF($AJ$5=6,"",IF(AND($AJ$5&gt;3,$AJ$5&lt;7),Z13+Z19+Z21,""))</f>
        <v/>
      </c>
      <c r="AA17" s="38"/>
    </row>
    <row r="18" spans="2:27" ht="12.75" customHeight="1" x14ac:dyDescent="0.25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2">
        <f>IF($AJ$5=6,"",ROUND((IF(C14&gt;C12,C14-C12,0)),0))</f>
        <v>11</v>
      </c>
      <c r="D18" s="43">
        <f t="shared" ref="D18:Z18" si="3">IF($AJ$5=6,"",ROUND((IF(D14&gt;D12,D14-D12,0)),0))</f>
        <v>11</v>
      </c>
      <c r="E18" s="43">
        <f t="shared" si="3"/>
        <v>11</v>
      </c>
      <c r="F18" s="43">
        <f t="shared" si="3"/>
        <v>11</v>
      </c>
      <c r="G18" s="43">
        <f t="shared" si="3"/>
        <v>12</v>
      </c>
      <c r="H18" s="43">
        <f t="shared" si="3"/>
        <v>14</v>
      </c>
      <c r="I18" s="43">
        <f t="shared" si="3"/>
        <v>12</v>
      </c>
      <c r="J18" s="43">
        <f t="shared" si="3"/>
        <v>10</v>
      </c>
      <c r="K18" s="43">
        <f t="shared" si="3"/>
        <v>10</v>
      </c>
      <c r="L18" s="43">
        <f t="shared" si="3"/>
        <v>10</v>
      </c>
      <c r="M18" s="43">
        <f t="shared" si="3"/>
        <v>10</v>
      </c>
      <c r="N18" s="43">
        <f t="shared" si="3"/>
        <v>10</v>
      </c>
      <c r="O18" s="43">
        <f t="shared" si="3"/>
        <v>8</v>
      </c>
      <c r="P18" s="43">
        <f t="shared" si="3"/>
        <v>9</v>
      </c>
      <c r="Q18" s="43">
        <f t="shared" si="3"/>
        <v>8</v>
      </c>
      <c r="R18" s="43">
        <f t="shared" si="3"/>
        <v>6</v>
      </c>
      <c r="S18" s="43">
        <f t="shared" si="3"/>
        <v>7</v>
      </c>
      <c r="T18" s="43">
        <f t="shared" si="3"/>
        <v>6</v>
      </c>
      <c r="U18" s="43">
        <f t="shared" si="3"/>
        <v>2</v>
      </c>
      <c r="V18" s="43">
        <f t="shared" si="3"/>
        <v>1</v>
      </c>
      <c r="W18" s="43">
        <f t="shared" si="3"/>
        <v>0</v>
      </c>
      <c r="X18" s="43">
        <f t="shared" si="3"/>
        <v>1</v>
      </c>
      <c r="Y18" s="43">
        <f t="shared" si="3"/>
        <v>0</v>
      </c>
      <c r="Z18" s="44">
        <f t="shared" si="3"/>
        <v>5</v>
      </c>
    </row>
    <row r="19" spans="2:27" ht="12.75" customHeight="1" x14ac:dyDescent="0.25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3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5" t="str">
        <f>IF($AJ$5=6,"",IF(AND($AJ$5&gt;3,$AJ$5&lt;7),ROUND((IF(Z15&gt;Z13,Z15-Z13,0)),0),""))</f>
        <v/>
      </c>
    </row>
    <row r="20" spans="2:27" ht="12.75" customHeight="1" x14ac:dyDescent="0.25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3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4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6" t="str">
        <f>IF($AJ$5=6,"",IF(AND($AJ$5&gt;3,$AJ$5&lt;7),ROUND(IF(Z15&gt;Z13,0,Z15-Z13),0),""))</f>
        <v/>
      </c>
    </row>
    <row r="22" spans="2:27" ht="12.75" customHeight="1" x14ac:dyDescent="0.25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3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5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2">
        <f t="shared" ref="C24:X24" si="11">IF($AJ$5=6,"",(C18-C22))</f>
        <v>11</v>
      </c>
      <c r="D24" s="43">
        <f t="shared" si="11"/>
        <v>11</v>
      </c>
      <c r="E24" s="43">
        <f t="shared" si="11"/>
        <v>11</v>
      </c>
      <c r="F24" s="43">
        <f t="shared" si="11"/>
        <v>11</v>
      </c>
      <c r="G24" s="43">
        <f t="shared" si="11"/>
        <v>12</v>
      </c>
      <c r="H24" s="43">
        <f t="shared" si="11"/>
        <v>14</v>
      </c>
      <c r="I24" s="43">
        <f t="shared" si="11"/>
        <v>12</v>
      </c>
      <c r="J24" s="43">
        <f t="shared" si="11"/>
        <v>10</v>
      </c>
      <c r="K24" s="43">
        <f t="shared" si="11"/>
        <v>10</v>
      </c>
      <c r="L24" s="43">
        <f t="shared" si="11"/>
        <v>10</v>
      </c>
      <c r="M24" s="43">
        <f t="shared" si="11"/>
        <v>10</v>
      </c>
      <c r="N24" s="43">
        <f t="shared" si="11"/>
        <v>10</v>
      </c>
      <c r="O24" s="43">
        <f t="shared" si="11"/>
        <v>8</v>
      </c>
      <c r="P24" s="43">
        <f t="shared" si="11"/>
        <v>9</v>
      </c>
      <c r="Q24" s="43">
        <f t="shared" si="11"/>
        <v>8</v>
      </c>
      <c r="R24" s="43">
        <f t="shared" si="11"/>
        <v>6</v>
      </c>
      <c r="S24" s="43">
        <f t="shared" si="11"/>
        <v>7</v>
      </c>
      <c r="T24" s="43">
        <f t="shared" si="11"/>
        <v>6</v>
      </c>
      <c r="U24" s="43">
        <f t="shared" si="11"/>
        <v>2</v>
      </c>
      <c r="V24" s="43">
        <f t="shared" si="11"/>
        <v>1</v>
      </c>
      <c r="W24" s="43">
        <f t="shared" si="11"/>
        <v>0</v>
      </c>
      <c r="X24" s="43">
        <f t="shared" si="11"/>
        <v>1</v>
      </c>
      <c r="Y24" s="43">
        <f>IF($AJ$5=6,"",(Y18-Y22))</f>
        <v>0</v>
      </c>
      <c r="Z24" s="44">
        <f>IF($AJ$5=6,"",(Z18-Z22))</f>
        <v>5</v>
      </c>
      <c r="AA24" s="34"/>
    </row>
    <row r="25" spans="2:27" x14ac:dyDescent="0.25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3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5" t="str">
        <f>IF($AJ$5=6,"",IF(OR($AJ$5&lt;4,$AJ$5=7),"",Z19-Z22))</f>
        <v/>
      </c>
      <c r="AA25" s="34"/>
    </row>
    <row r="26" spans="2:27" x14ac:dyDescent="0.25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8" thickBot="1" x14ac:dyDescent="0.3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5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7" t="str">
        <f>IF($AJ$5=6,"",IF(OR($AJ$5&lt;4,$AJ$5=7,),"",Z21-Z23))</f>
        <v/>
      </c>
      <c r="AA27" s="34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2023-09-10T14:54:07Z</dcterms:modified>
</cp:coreProperties>
</file>