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<sst xmlns="http://schemas.openxmlformats.org/spreadsheetml/2006/main" count="74" uniqueCount="49">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</sst>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4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37421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2" customHeight="1" thickBot="1" x14ac:dyDescent="0.35">
      <c r="B11" s="22">
        <v>37422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Friday</v>
      </c>
      <c r="C12" s="28">
        <v>18.552</v>
      </c>
      <c r="D12" s="28">
        <v>21.527999999999999</v>
      </c>
      <c r="E12" s="28">
        <v>21.768000000000001</v>
      </c>
      <c r="F12" s="28">
        <v>22.716000000000001</v>
      </c>
      <c r="G12" s="28">
        <v>24.276</v>
      </c>
      <c r="H12" s="28">
        <v>24.972000000000001</v>
      </c>
      <c r="I12" s="28">
        <v>23.88</v>
      </c>
      <c r="J12" s="28">
        <v>24.216000000000001</v>
      </c>
      <c r="K12" s="28">
        <v>20.16</v>
      </c>
      <c r="L12" s="28">
        <v>20.376000000000001</v>
      </c>
      <c r="M12" s="28">
        <v>20.111999999999998</v>
      </c>
      <c r="N12" s="28">
        <v>21.96</v>
      </c>
      <c r="O12" s="28">
        <v>21.611999999999998</v>
      </c>
      <c r="P12" s="28">
        <v>25.152000000000001</v>
      </c>
      <c r="Q12" s="28">
        <v>23.975999999999999</v>
      </c>
      <c r="R12" s="28">
        <v>24.204000000000001</v>
      </c>
      <c r="S12" s="28">
        <v>25.788</v>
      </c>
      <c r="T12" s="28">
        <v>28.08</v>
      </c>
      <c r="U12" s="28">
        <v>30.731999999999999</v>
      </c>
      <c r="V12" s="28">
        <v>31.128</v>
      </c>
      <c r="W12" s="28">
        <v>30.864000000000001</v>
      </c>
      <c r="X12" s="28">
        <v>26.207999999999998</v>
      </c>
      <c r="Y12" s="28">
        <v>28.584</v>
      </c>
      <c r="Z12" s="28">
        <v>28.728000000000002</v>
      </c>
      <c r="AA12" s="36">
        <f>SUM(C12:Z12)</f>
        <v>589.57199999999978</v>
      </c>
      <c r="AJ12" t="s">
        <v>46</v>
      </c>
    </row>
    <row r="13" spans="2:36" ht="19.2" customHeight="1" thickBot="1" x14ac:dyDescent="0.35">
      <c r="B13" s="26" t="str">
        <f>IF(AJ5=4,"Long Term Purchase Quantity for Saturday",IF(AJ5=5,"Long Term Purchase Quantity for Monday LLH",IF(AJ5=6,"Long Term Purchase Quantity for Monday HLH","")))</f>
        <v>Long Term Purchase Quantity for Saturday</v>
      </c>
      <c r="C13" s="28">
        <v>29.376000000000001</v>
      </c>
      <c r="D13" s="28">
        <v>29.34</v>
      </c>
      <c r="E13" s="28">
        <v>29.411999999999999</v>
      </c>
      <c r="F13" s="28">
        <v>29.315999999999999</v>
      </c>
      <c r="G13" s="28">
        <v>29.867999999999999</v>
      </c>
      <c r="H13" s="28">
        <v>26.231999999999999</v>
      </c>
      <c r="I13" s="28">
        <v>26.507999999999999</v>
      </c>
      <c r="J13" s="28">
        <v>26.916</v>
      </c>
      <c r="K13" s="28">
        <v>27.515999999999998</v>
      </c>
      <c r="L13" s="28">
        <v>27.228000000000002</v>
      </c>
      <c r="M13" s="28">
        <v>27.228000000000002</v>
      </c>
      <c r="N13" s="28">
        <v>27.251999999999999</v>
      </c>
      <c r="O13" s="28">
        <v>27.132000000000001</v>
      </c>
      <c r="P13" s="28">
        <v>27.396000000000001</v>
      </c>
      <c r="Q13" s="28">
        <v>28.14</v>
      </c>
      <c r="R13" s="28">
        <v>29.507999999999999</v>
      </c>
      <c r="S13" s="28">
        <v>27.792000000000002</v>
      </c>
      <c r="T13" s="28">
        <v>24.803999999999998</v>
      </c>
      <c r="U13" s="28">
        <v>24.96</v>
      </c>
      <c r="V13" s="28">
        <v>28.5</v>
      </c>
      <c r="W13" s="28">
        <v>29.7</v>
      </c>
      <c r="X13" s="28">
        <v>29.088000000000001</v>
      </c>
      <c r="Y13" s="28">
        <v>27.78</v>
      </c>
      <c r="Z13" s="28">
        <v>27.744</v>
      </c>
      <c r="AA13" s="36"/>
    </row>
    <row r="14" spans="2:36" ht="16.2" thickBot="1" x14ac:dyDescent="0.35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Friday</v>
      </c>
      <c r="C14" s="29">
        <v>31.610235906692587</v>
      </c>
      <c r="D14" s="29">
        <v>31.610235906692587</v>
      </c>
      <c r="E14" s="29">
        <v>31.610235906692587</v>
      </c>
      <c r="F14" s="29">
        <v>31.610235906692587</v>
      </c>
      <c r="G14" s="29">
        <v>32.360235906692587</v>
      </c>
      <c r="H14" s="29">
        <v>32.360235906692587</v>
      </c>
      <c r="I14" s="29">
        <v>32.560235906692583</v>
      </c>
      <c r="J14" s="29">
        <v>32.560235906692583</v>
      </c>
      <c r="K14" s="29">
        <v>32.560235906692583</v>
      </c>
      <c r="L14" s="29">
        <v>32.560235906692583</v>
      </c>
      <c r="M14" s="29">
        <v>32.560235906692583</v>
      </c>
      <c r="N14" s="29">
        <v>32.560235906692583</v>
      </c>
      <c r="O14" s="29">
        <v>27.710235906692585</v>
      </c>
      <c r="P14" s="29">
        <v>27.710235906692585</v>
      </c>
      <c r="Q14" s="29">
        <v>28.460235906692585</v>
      </c>
      <c r="R14" s="29">
        <v>27.580235906692586</v>
      </c>
      <c r="S14" s="29">
        <v>26.805235906692584</v>
      </c>
      <c r="T14" s="29">
        <v>26.805235906692584</v>
      </c>
      <c r="U14" s="29">
        <v>30.705235906692586</v>
      </c>
      <c r="V14" s="29">
        <v>30.705235906692586</v>
      </c>
      <c r="W14" s="29">
        <v>30.705235906692586</v>
      </c>
      <c r="X14" s="29">
        <v>30.705235906692586</v>
      </c>
      <c r="Y14" s="29">
        <v>29.955235906692586</v>
      </c>
      <c r="Z14" s="29">
        <v>29.955235906692586</v>
      </c>
      <c r="AA14" s="37">
        <f>SUM(C14:Z14)</f>
        <v>734.32566176062187</v>
      </c>
    </row>
    <row r="15" spans="2:36" ht="16.5" customHeight="1" thickBot="1" x14ac:dyDescent="0.35">
      <c r="B15" s="27" t="str">
        <f>IF(AJ5=4,"Expected Usage for Saturday",IF(AJ5=5,"Expected Usage for Monday LLH",IF(AJ5=6,"Expected Usage for Monday HLH","")))</f>
        <v>Expected Usage for Saturday</v>
      </c>
      <c r="C15" s="29">
        <v>30.730235906692585</v>
      </c>
      <c r="D15" s="29">
        <v>30.730235906692585</v>
      </c>
      <c r="E15" s="29">
        <v>29.955235906692586</v>
      </c>
      <c r="F15" s="29">
        <v>29.955235906692586</v>
      </c>
      <c r="G15" s="29">
        <v>29.955235906692586</v>
      </c>
      <c r="H15" s="29">
        <v>29.955235906692586</v>
      </c>
      <c r="I15" s="29">
        <v>30.905235906692585</v>
      </c>
      <c r="J15" s="29">
        <v>30.905235906692585</v>
      </c>
      <c r="K15" s="29">
        <v>30.905235906692585</v>
      </c>
      <c r="L15" s="29">
        <v>30.905235906692585</v>
      </c>
      <c r="M15" s="29">
        <v>30.905235906692585</v>
      </c>
      <c r="N15" s="29">
        <v>30.905235906692585</v>
      </c>
      <c r="O15" s="29">
        <v>30.905235906692585</v>
      </c>
      <c r="P15" s="29">
        <v>30.905235906692585</v>
      </c>
      <c r="Q15" s="29">
        <v>30.155235906692585</v>
      </c>
      <c r="R15" s="29">
        <v>30.155235906692585</v>
      </c>
      <c r="S15" s="29">
        <v>30.155235906692585</v>
      </c>
      <c r="T15" s="29">
        <v>30.155235906692585</v>
      </c>
      <c r="U15" s="29">
        <v>29.955235906692586</v>
      </c>
      <c r="V15" s="29">
        <v>29.955235906692586</v>
      </c>
      <c r="W15" s="29">
        <v>29.955235906692586</v>
      </c>
      <c r="X15" s="29">
        <v>29.955235906692586</v>
      </c>
      <c r="Y15" s="29">
        <v>29.955235906692586</v>
      </c>
      <c r="Z15" s="29">
        <v>29.955235906692586</v>
      </c>
      <c r="AA15" s="37"/>
    </row>
    <row r="16" spans="2:36" ht="18.75" customHeight="1" thickBot="1" x14ac:dyDescent="0.35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Friday</v>
      </c>
      <c r="C16" s="31">
        <f>IF($AJ$5=6,"",C12+C18+C20)</f>
        <v>31.552</v>
      </c>
      <c r="D16" s="31">
        <f t="shared" ref="D16:Z16" si="0">IF($AJ$5=6,"",D12+D18+D20)</f>
        <v>31.527999999999999</v>
      </c>
      <c r="E16" s="31">
        <f t="shared" si="0"/>
        <v>31.768000000000001</v>
      </c>
      <c r="F16" s="31">
        <f t="shared" si="0"/>
        <v>31.716000000000001</v>
      </c>
      <c r="G16" s="31">
        <f t="shared" si="0"/>
        <v>32.275999999999996</v>
      </c>
      <c r="H16" s="31">
        <f t="shared" si="0"/>
        <v>31.972000000000001</v>
      </c>
      <c r="I16" s="31">
        <f t="shared" si="0"/>
        <v>32.879999999999995</v>
      </c>
      <c r="J16" s="31">
        <f t="shared" si="0"/>
        <v>32.216000000000001</v>
      </c>
      <c r="K16" s="31">
        <f t="shared" si="0"/>
        <v>32.159999999999997</v>
      </c>
      <c r="L16" s="31">
        <f t="shared" si="0"/>
        <v>32.376000000000005</v>
      </c>
      <c r="M16" s="31">
        <f t="shared" si="0"/>
        <v>32.111999999999995</v>
      </c>
      <c r="N16" s="31">
        <f t="shared" si="0"/>
        <v>32.96</v>
      </c>
      <c r="O16" s="31">
        <f t="shared" si="0"/>
        <v>27.611999999999998</v>
      </c>
      <c r="P16" s="31">
        <f t="shared" si="0"/>
        <v>28.152000000000001</v>
      </c>
      <c r="Q16" s="31">
        <f t="shared" si="0"/>
        <v>27.975999999999999</v>
      </c>
      <c r="R16" s="31">
        <f t="shared" si="0"/>
        <v>27.204000000000001</v>
      </c>
      <c r="S16" s="31">
        <f t="shared" si="0"/>
        <v>26.788</v>
      </c>
      <c r="T16" s="31">
        <f t="shared" si="0"/>
        <v>27.08</v>
      </c>
      <c r="U16" s="31">
        <f t="shared" si="0"/>
        <v>30.731999999999999</v>
      </c>
      <c r="V16" s="31">
        <f t="shared" si="0"/>
        <v>31.128</v>
      </c>
      <c r="W16" s="31">
        <f t="shared" si="0"/>
        <v>30.864000000000001</v>
      </c>
      <c r="X16" s="31">
        <f t="shared" si="0"/>
        <v>30.207999999999998</v>
      </c>
      <c r="Y16" s="31">
        <f t="shared" si="0"/>
        <v>29.584</v>
      </c>
      <c r="Z16" s="31">
        <f t="shared" si="0"/>
        <v>29.728000000000002</v>
      </c>
      <c r="AA16" s="38">
        <f>SUM(C16:Z16)</f>
        <v>732.57199999999989</v>
      </c>
    </row>
    <row r="17" spans="2:27" ht="18.75" customHeight="1" thickBot="1" x14ac:dyDescent="0.35">
      <c r="B17" s="30" t="str">
        <f>IF(AJ5=4,"Preschedule Quantity for Saturday",IF(AJ5=5,"Preschedule Quantity for Monday LLH",IF(AJ5=6,"Preschedule Quantity for Monday HLH","")))</f>
        <v>Preschedule Quantity for Saturday</v>
      </c>
      <c r="C17" s="56">
        <f t="shared" ref="C17:H17" si="1">IF($AJ$5=6,"",IF(AND($AJ$5&gt;3,$AJ$5&lt;7),C13+C19+C21,""))</f>
        <v>30.376000000000001</v>
      </c>
      <c r="D17" s="56">
        <f t="shared" si="1"/>
        <v>30.34</v>
      </c>
      <c r="E17" s="56">
        <f t="shared" si="1"/>
        <v>30.411999999999999</v>
      </c>
      <c r="F17" s="56">
        <f t="shared" si="1"/>
        <v>30.315999999999999</v>
      </c>
      <c r="G17" s="56">
        <f t="shared" si="1"/>
        <v>29.867999999999999</v>
      </c>
      <c r="H17" s="56">
        <f t="shared" si="1"/>
        <v>30.231999999999999</v>
      </c>
      <c r="I17" s="56">
        <f>IF($AJ$5=5,"",IF(AND($AJ$5&gt;3,$AJ$5&lt;7),I13+I19+I21,""))</f>
        <v>30.507999999999999</v>
      </c>
      <c r="J17" s="56">
        <f t="shared" ref="J17:X17" si="2">IF($AJ$5=5,"",IF(AND($AJ$5&gt;3,$AJ$5&lt;7),J13+J19+J21,""))</f>
        <v>30.916</v>
      </c>
      <c r="K17" s="56">
        <f t="shared" si="2"/>
        <v>30.515999999999998</v>
      </c>
      <c r="L17" s="56">
        <f t="shared" si="2"/>
        <v>31.228000000000002</v>
      </c>
      <c r="M17" s="56">
        <f t="shared" si="2"/>
        <v>31.228000000000002</v>
      </c>
      <c r="N17" s="56">
        <f t="shared" si="2"/>
        <v>31.251999999999999</v>
      </c>
      <c r="O17" s="56">
        <f t="shared" si="2"/>
        <v>31.132000000000001</v>
      </c>
      <c r="P17" s="56">
        <f t="shared" si="2"/>
        <v>31.396000000000001</v>
      </c>
      <c r="Q17" s="56">
        <f t="shared" si="2"/>
        <v>30.14</v>
      </c>
      <c r="R17" s="56">
        <f t="shared" si="2"/>
        <v>30.507999999999999</v>
      </c>
      <c r="S17" s="56">
        <f t="shared" si="2"/>
        <v>29.792000000000002</v>
      </c>
      <c r="T17" s="56">
        <f t="shared" si="2"/>
        <v>29.803999999999998</v>
      </c>
      <c r="U17" s="56">
        <f t="shared" si="2"/>
        <v>29.96</v>
      </c>
      <c r="V17" s="56">
        <f t="shared" si="2"/>
        <v>29.5</v>
      </c>
      <c r="W17" s="56">
        <f t="shared" si="2"/>
        <v>29.7</v>
      </c>
      <c r="X17" s="56">
        <f t="shared" si="2"/>
        <v>30.088000000000001</v>
      </c>
      <c r="Y17" s="56">
        <f>IF($AJ$5=6,"",IF(AND($AJ$5&gt;3,$AJ$5&lt;7),Y13+Y19+Y21,""))</f>
        <v>29.78</v>
      </c>
      <c r="Z17" s="56">
        <f>IF($AJ$5=6,"",IF(AND($AJ$5&gt;3,$AJ$5&lt;7),Z13+Z19+Z21,""))</f>
        <v>29.744</v>
      </c>
      <c r="AA17" s="38"/>
    </row>
    <row r="18" spans="2:27" ht="12.75" customHeight="1" x14ac:dyDescent="0.25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Friday</v>
      </c>
      <c r="C18" s="52">
        <f>IF($AJ$5=6,"",ROUND((IF(C14&gt;C12,C14-C12,0)),0))</f>
        <v>13</v>
      </c>
      <c r="D18" s="43">
        <f t="shared" ref="D18:Z18" si="3">IF($AJ$5=6,"",ROUND((IF(D14&gt;D12,D14-D12,0)),0))</f>
        <v>10</v>
      </c>
      <c r="E18" s="43">
        <f t="shared" si="3"/>
        <v>10</v>
      </c>
      <c r="F18" s="43">
        <f t="shared" si="3"/>
        <v>9</v>
      </c>
      <c r="G18" s="43">
        <f t="shared" si="3"/>
        <v>8</v>
      </c>
      <c r="H18" s="43">
        <f t="shared" si="3"/>
        <v>7</v>
      </c>
      <c r="I18" s="43">
        <f t="shared" si="3"/>
        <v>9</v>
      </c>
      <c r="J18" s="43">
        <f t="shared" si="3"/>
        <v>8</v>
      </c>
      <c r="K18" s="43">
        <f t="shared" si="3"/>
        <v>12</v>
      </c>
      <c r="L18" s="43">
        <f t="shared" si="3"/>
        <v>12</v>
      </c>
      <c r="M18" s="43">
        <f t="shared" si="3"/>
        <v>12</v>
      </c>
      <c r="N18" s="43">
        <f t="shared" si="3"/>
        <v>11</v>
      </c>
      <c r="O18" s="43">
        <f t="shared" si="3"/>
        <v>6</v>
      </c>
      <c r="P18" s="43">
        <f t="shared" si="3"/>
        <v>3</v>
      </c>
      <c r="Q18" s="43">
        <f t="shared" si="3"/>
        <v>4</v>
      </c>
      <c r="R18" s="43">
        <f t="shared" si="3"/>
        <v>3</v>
      </c>
      <c r="S18" s="43">
        <f t="shared" si="3"/>
        <v>1</v>
      </c>
      <c r="T18" s="43">
        <f t="shared" si="3"/>
        <v>0</v>
      </c>
      <c r="U18" s="43">
        <f t="shared" si="3"/>
        <v>0</v>
      </c>
      <c r="V18" s="43">
        <f t="shared" si="3"/>
        <v>0</v>
      </c>
      <c r="W18" s="43">
        <f t="shared" si="3"/>
        <v>0</v>
      </c>
      <c r="X18" s="43">
        <f t="shared" si="3"/>
        <v>4</v>
      </c>
      <c r="Y18" s="43">
        <f t="shared" si="3"/>
        <v>1</v>
      </c>
      <c r="Z18" s="44">
        <f t="shared" si="3"/>
        <v>1</v>
      </c>
    </row>
    <row r="19" spans="2:27" ht="12.75" customHeight="1" x14ac:dyDescent="0.25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Saturday</v>
      </c>
      <c r="C19" s="53">
        <f t="shared" ref="C19:H19" si="4">IF($AJ$5=6,"",IF(AND($AJ$5&gt;3,$AJ$5&lt;7),ROUND((IF(C15&gt;C13,C15-C13,0)),0),""))</f>
        <v>1</v>
      </c>
      <c r="D19" s="2">
        <f t="shared" si="4"/>
        <v>1</v>
      </c>
      <c r="E19" s="2">
        <f t="shared" si="4"/>
        <v>1</v>
      </c>
      <c r="F19" s="2">
        <f t="shared" si="4"/>
        <v>1</v>
      </c>
      <c r="G19" s="2">
        <f t="shared" si="4"/>
        <v>0</v>
      </c>
      <c r="H19" s="2">
        <f t="shared" si="4"/>
        <v>4</v>
      </c>
      <c r="I19" s="2">
        <f>IF($AJ$5=5,"",IF(AND($AJ$5&gt;3,$AJ$5&lt;7),ROUND((IF(I15&gt;I13,I15-I13,0)),0),""))</f>
        <v>4</v>
      </c>
      <c r="J19" s="2">
        <f t="shared" ref="J19:X19" si="5">IF($AJ$5=5,"",IF(AND($AJ$5&gt;3,$AJ$5&lt;7),ROUND((IF(J15&gt;J13,J15-J13,0)),0),""))</f>
        <v>4</v>
      </c>
      <c r="K19" s="2">
        <f t="shared" si="5"/>
        <v>3</v>
      </c>
      <c r="L19" s="2">
        <f t="shared" si="5"/>
        <v>4</v>
      </c>
      <c r="M19" s="2">
        <f t="shared" si="5"/>
        <v>4</v>
      </c>
      <c r="N19" s="2">
        <f t="shared" si="5"/>
        <v>4</v>
      </c>
      <c r="O19" s="2">
        <f t="shared" si="5"/>
        <v>4</v>
      </c>
      <c r="P19" s="2">
        <f t="shared" si="5"/>
        <v>4</v>
      </c>
      <c r="Q19" s="2">
        <f t="shared" si="5"/>
        <v>2</v>
      </c>
      <c r="R19" s="2">
        <f t="shared" si="5"/>
        <v>1</v>
      </c>
      <c r="S19" s="2">
        <f t="shared" si="5"/>
        <v>2</v>
      </c>
      <c r="T19" s="2">
        <f t="shared" si="5"/>
        <v>5</v>
      </c>
      <c r="U19" s="2">
        <f t="shared" si="5"/>
        <v>5</v>
      </c>
      <c r="V19" s="2">
        <f t="shared" si="5"/>
        <v>1</v>
      </c>
      <c r="W19" s="2">
        <f t="shared" si="5"/>
        <v>0</v>
      </c>
      <c r="X19" s="2">
        <f t="shared" si="5"/>
        <v>1</v>
      </c>
      <c r="Y19" s="2">
        <f>IF($AJ$5=6,"",IF(AND($AJ$5&gt;3,$AJ$5&lt;7),ROUND((IF(Y15&gt;Y13,Y15-Y13,0)),0),""))</f>
        <v>2</v>
      </c>
      <c r="Z19" s="45">
        <f>IF($AJ$5=6,"",IF(AND($AJ$5&gt;3,$AJ$5&lt;7),ROUND((IF(Z15&gt;Z13,Z15-Z13,0)),0),""))</f>
        <v>2</v>
      </c>
    </row>
    <row r="20" spans="2:27" ht="12.75" customHeight="1" x14ac:dyDescent="0.25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Friday</v>
      </c>
      <c r="C20" s="54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-1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6">
        <f t="shared" si="6"/>
        <v>0</v>
      </c>
    </row>
    <row r="21" spans="2:27" ht="12.75" customHeight="1" thickBot="1" x14ac:dyDescent="0.3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Saturday</v>
      </c>
      <c r="C21" s="54">
        <f t="shared" ref="C21:H21" si="7">IF($AJ$5=6,"",IF(AND($AJ$5&gt;3,$AJ$5&lt;7),ROUND(IF(C15&gt;C13,0,C15-C13),0),""))</f>
        <v>0</v>
      </c>
      <c r="D21" s="4">
        <f t="shared" si="7"/>
        <v>0</v>
      </c>
      <c r="E21" s="4">
        <f t="shared" si="7"/>
        <v>0</v>
      </c>
      <c r="F21" s="4">
        <f t="shared" si="7"/>
        <v>0</v>
      </c>
      <c r="G21" s="4">
        <f t="shared" si="7"/>
        <v>0</v>
      </c>
      <c r="H21" s="4">
        <f t="shared" si="7"/>
        <v>0</v>
      </c>
      <c r="I21" s="4">
        <f>IF($AJ$5=5,"",IF(AND($AJ$5&gt;3,$AJ$5&lt;7),ROUND(IF(I15&gt;I13,0,I15-I13),0),""))</f>
        <v>0</v>
      </c>
      <c r="J21" s="4">
        <f t="shared" ref="J21:X21" si="8">IF($AJ$5=5,"",IF(AND($AJ$5&gt;3,$AJ$5&lt;7),ROUND(IF(J15&gt;J13,0,J15-J13),0),""))</f>
        <v>0</v>
      </c>
      <c r="K21" s="4">
        <f t="shared" si="8"/>
        <v>0</v>
      </c>
      <c r="L21" s="4">
        <f t="shared" si="8"/>
        <v>0</v>
      </c>
      <c r="M21" s="4">
        <f t="shared" si="8"/>
        <v>0</v>
      </c>
      <c r="N21" s="4">
        <f t="shared" si="8"/>
        <v>0</v>
      </c>
      <c r="O21" s="4">
        <f t="shared" si="8"/>
        <v>0</v>
      </c>
      <c r="P21" s="4">
        <f t="shared" si="8"/>
        <v>0</v>
      </c>
      <c r="Q21" s="4">
        <f t="shared" si="8"/>
        <v>0</v>
      </c>
      <c r="R21" s="4">
        <f t="shared" si="8"/>
        <v>0</v>
      </c>
      <c r="S21" s="4">
        <f t="shared" si="8"/>
        <v>0</v>
      </c>
      <c r="T21" s="4">
        <f t="shared" si="8"/>
        <v>0</v>
      </c>
      <c r="U21" s="4">
        <f t="shared" si="8"/>
        <v>0</v>
      </c>
      <c r="V21" s="4">
        <f t="shared" si="8"/>
        <v>0</v>
      </c>
      <c r="W21" s="4">
        <f t="shared" si="8"/>
        <v>0</v>
      </c>
      <c r="X21" s="4">
        <f t="shared" si="8"/>
        <v>0</v>
      </c>
      <c r="Y21" s="4">
        <f>IF($AJ$5=6,"",IF(AND($AJ$5&gt;3,$AJ$5&lt;7),ROUND(IF(Y15&gt;Y13,0,Y15-Y13),0),""))</f>
        <v>0</v>
      </c>
      <c r="Z21" s="46">
        <f>IF($AJ$5=6,"",IF(AND($AJ$5&gt;3,$AJ$5&lt;7),ROUND(IF(Z15&gt;Z13,0,Z15-Z13),0),""))</f>
        <v>0</v>
      </c>
    </row>
    <row r="22" spans="2:27" ht="12.75" customHeight="1" x14ac:dyDescent="0.25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3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5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Friday</v>
      </c>
      <c r="C24" s="52">
        <f t="shared" ref="C24:X24" si="11">IF($AJ$5=6,"",(C18-C22))</f>
        <v>13</v>
      </c>
      <c r="D24" s="43">
        <f t="shared" si="11"/>
        <v>10</v>
      </c>
      <c r="E24" s="43">
        <f t="shared" si="11"/>
        <v>10</v>
      </c>
      <c r="F24" s="43">
        <f t="shared" si="11"/>
        <v>9</v>
      </c>
      <c r="G24" s="43">
        <f t="shared" si="11"/>
        <v>8</v>
      </c>
      <c r="H24" s="43">
        <f t="shared" si="11"/>
        <v>7</v>
      </c>
      <c r="I24" s="43">
        <f t="shared" si="11"/>
        <v>9</v>
      </c>
      <c r="J24" s="43">
        <f t="shared" si="11"/>
        <v>8</v>
      </c>
      <c r="K24" s="43">
        <f t="shared" si="11"/>
        <v>12</v>
      </c>
      <c r="L24" s="43">
        <f t="shared" si="11"/>
        <v>12</v>
      </c>
      <c r="M24" s="43">
        <f t="shared" si="11"/>
        <v>12</v>
      </c>
      <c r="N24" s="43">
        <f t="shared" si="11"/>
        <v>11</v>
      </c>
      <c r="O24" s="43">
        <f t="shared" si="11"/>
        <v>6</v>
      </c>
      <c r="P24" s="43">
        <f t="shared" si="11"/>
        <v>3</v>
      </c>
      <c r="Q24" s="43">
        <f t="shared" si="11"/>
        <v>4</v>
      </c>
      <c r="R24" s="43">
        <f t="shared" si="11"/>
        <v>3</v>
      </c>
      <c r="S24" s="43">
        <f t="shared" si="11"/>
        <v>1</v>
      </c>
      <c r="T24" s="43">
        <f t="shared" si="11"/>
        <v>0</v>
      </c>
      <c r="U24" s="43">
        <f t="shared" si="11"/>
        <v>0</v>
      </c>
      <c r="V24" s="43">
        <f t="shared" si="11"/>
        <v>0</v>
      </c>
      <c r="W24" s="43">
        <f t="shared" si="11"/>
        <v>0</v>
      </c>
      <c r="X24" s="43">
        <f t="shared" si="11"/>
        <v>4</v>
      </c>
      <c r="Y24" s="43">
        <f>IF($AJ$5=6,"",(Y18-Y22))</f>
        <v>1</v>
      </c>
      <c r="Z24" s="44">
        <f>IF($AJ$5=6,"",(Z18-Z22))</f>
        <v>1</v>
      </c>
      <c r="AA24" s="34"/>
    </row>
    <row r="25" spans="2:27" x14ac:dyDescent="0.25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Saturday</v>
      </c>
      <c r="C25" s="53">
        <f t="shared" ref="C25:H25" si="12">IF($AJ$5=6,"",IF(OR($AJ$5&lt;4,$AJ$5=7),"",C19-C22))</f>
        <v>1</v>
      </c>
      <c r="D25" s="2">
        <f t="shared" si="12"/>
        <v>1</v>
      </c>
      <c r="E25" s="2">
        <f t="shared" si="12"/>
        <v>1</v>
      </c>
      <c r="F25" s="2">
        <f t="shared" si="12"/>
        <v>1</v>
      </c>
      <c r="G25" s="2">
        <f t="shared" si="12"/>
        <v>0</v>
      </c>
      <c r="H25" s="2">
        <f t="shared" si="12"/>
        <v>4</v>
      </c>
      <c r="I25" s="2">
        <f>IF($AJ$5=5,"",IF(OR($AJ$5&lt;4,$AJ$5=7),"",I19-I22))</f>
        <v>4</v>
      </c>
      <c r="J25" s="2">
        <f t="shared" ref="J25:X25" si="13">IF($AJ$5=5,"",IF(OR($AJ$5&lt;4,$AJ$5=7),"",J19-J22))</f>
        <v>4</v>
      </c>
      <c r="K25" s="2">
        <f t="shared" si="13"/>
        <v>3</v>
      </c>
      <c r="L25" s="2">
        <f t="shared" si="13"/>
        <v>4</v>
      </c>
      <c r="M25" s="2">
        <f t="shared" si="13"/>
        <v>4</v>
      </c>
      <c r="N25" s="2">
        <f t="shared" si="13"/>
        <v>4</v>
      </c>
      <c r="O25" s="2">
        <f t="shared" si="13"/>
        <v>4</v>
      </c>
      <c r="P25" s="2">
        <f t="shared" si="13"/>
        <v>4</v>
      </c>
      <c r="Q25" s="2">
        <f t="shared" si="13"/>
        <v>2</v>
      </c>
      <c r="R25" s="2">
        <f t="shared" si="13"/>
        <v>1</v>
      </c>
      <c r="S25" s="2">
        <f t="shared" si="13"/>
        <v>2</v>
      </c>
      <c r="T25" s="2">
        <f t="shared" si="13"/>
        <v>5</v>
      </c>
      <c r="U25" s="2">
        <f t="shared" si="13"/>
        <v>5</v>
      </c>
      <c r="V25" s="2">
        <f t="shared" si="13"/>
        <v>1</v>
      </c>
      <c r="W25" s="2">
        <f t="shared" si="13"/>
        <v>0</v>
      </c>
      <c r="X25" s="2">
        <f t="shared" si="13"/>
        <v>1</v>
      </c>
      <c r="Y25" s="2">
        <f>IF($AJ$5=6,"",IF(OR($AJ$5&lt;4,$AJ$5=7),"",Y19-Y22))</f>
        <v>2</v>
      </c>
      <c r="Z25" s="45">
        <f>IF($AJ$5=6,"",IF(OR($AJ$5&lt;4,$AJ$5=7),"",Z19-Z22))</f>
        <v>2</v>
      </c>
      <c r="AA25" s="34"/>
    </row>
    <row r="26" spans="2:27" x14ac:dyDescent="0.25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Friday</v>
      </c>
      <c r="C26" s="54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-1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6">
        <f>IF($AJ$5=6,"",(Z20-Z23))</f>
        <v>0</v>
      </c>
      <c r="AA26" s="34"/>
    </row>
    <row r="27" spans="2:27" ht="13.8" thickBot="1" x14ac:dyDescent="0.3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Saturday</v>
      </c>
      <c r="C27" s="55">
        <f t="shared" ref="C27:H27" si="15">IF($AJ$5=6,"",IF(OR($AJ$5&lt;4,$AJ$5=7,),"",C21-C23))</f>
        <v>0</v>
      </c>
      <c r="D27" s="3">
        <f t="shared" si="15"/>
        <v>0</v>
      </c>
      <c r="E27" s="3">
        <f t="shared" si="15"/>
        <v>0</v>
      </c>
      <c r="F27" s="3">
        <f t="shared" si="15"/>
        <v>0</v>
      </c>
      <c r="G27" s="3">
        <f t="shared" si="15"/>
        <v>0</v>
      </c>
      <c r="H27" s="3">
        <f t="shared" si="15"/>
        <v>0</v>
      </c>
      <c r="I27" s="3">
        <f>IF($AJ$5=5,"",IF(OR($AJ$5&lt;4,$AJ$5=7,),"",I21-I23))</f>
        <v>0</v>
      </c>
      <c r="J27" s="3">
        <f t="shared" ref="J27:X27" si="16">IF($AJ$5=5,"",IF(OR($AJ$5&lt;4,$AJ$5=7,),"",J21-J23))</f>
        <v>0</v>
      </c>
      <c r="K27" s="3">
        <f t="shared" si="16"/>
        <v>0</v>
      </c>
      <c r="L27" s="3">
        <f t="shared" si="16"/>
        <v>0</v>
      </c>
      <c r="M27" s="3">
        <f t="shared" si="16"/>
        <v>0</v>
      </c>
      <c r="N27" s="3">
        <f t="shared" si="16"/>
        <v>0</v>
      </c>
      <c r="O27" s="3">
        <f t="shared" si="16"/>
        <v>0</v>
      </c>
      <c r="P27" s="3">
        <f t="shared" si="16"/>
        <v>0</v>
      </c>
      <c r="Q27" s="3">
        <f t="shared" si="16"/>
        <v>0</v>
      </c>
      <c r="R27" s="3">
        <f t="shared" si="16"/>
        <v>0</v>
      </c>
      <c r="S27" s="3">
        <f t="shared" si="16"/>
        <v>0</v>
      </c>
      <c r="T27" s="3">
        <f t="shared" si="16"/>
        <v>0</v>
      </c>
      <c r="U27" s="3">
        <f t="shared" si="16"/>
        <v>0</v>
      </c>
      <c r="V27" s="3">
        <f t="shared" si="16"/>
        <v>0</v>
      </c>
      <c r="W27" s="3">
        <f t="shared" si="16"/>
        <v>0</v>
      </c>
      <c r="X27" s="3">
        <f t="shared" si="16"/>
        <v>0</v>
      </c>
      <c r="Y27" s="3">
        <f>IF($AJ$5=6,"",IF(OR($AJ$5&lt;4,$AJ$5=7,),"",Y21-Y23))</f>
        <v>0</v>
      </c>
      <c r="Z27" s="47">
        <f>IF($AJ$5=6,"",IF(OR($AJ$5&lt;4,$AJ$5=7,),"",Z21-Z23))</f>
        <v>0</v>
      </c>
      <c r="AA27" s="34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2023-09-10T14:54:19Z</dcterms:modified>
</cp:coreProperties>
</file>