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72" windowWidth="15132" windowHeight="8352" activeTab="1"/>
  </bookViews>
  <sheets>
    <sheet name="data" sheetId="1" r:id="rId1"/>
    <sheet name="Chart1" sheetId="4" r:id="rId2"/>
    <sheet name="curve" sheetId="2" r:id="rId3"/>
    <sheet name="Sheet3" sheetId="3" r:id="rId4"/>
  </sheets>
  <calcPr calcId="92512"/>
</workbook>
</file>

<file path=xl/calcChain.xml><?xml version="1.0" encoding="utf-8"?>
<calcChain xmlns="http://schemas.openxmlformats.org/spreadsheetml/2006/main">
  <c r="C3" i="2" l="1"/>
  <c r="D3" i="2"/>
  <c r="C4" i="2"/>
  <c r="D4" i="2"/>
  <c r="C5" i="2"/>
  <c r="D5" i="2"/>
  <c r="C6" i="2"/>
  <c r="D6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C13" i="2"/>
  <c r="D13" i="2"/>
  <c r="E13" i="2"/>
  <c r="F13" i="2"/>
  <c r="G13" i="2"/>
  <c r="H13" i="2"/>
  <c r="I13" i="2"/>
  <c r="J13" i="2"/>
  <c r="K13" i="2"/>
  <c r="L13" i="2"/>
  <c r="M13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C22" i="2"/>
  <c r="D22" i="2"/>
  <c r="E22" i="2"/>
  <c r="F22" i="2"/>
  <c r="G22" i="2"/>
  <c r="H22" i="2"/>
  <c r="I22" i="2"/>
  <c r="J22" i="2"/>
  <c r="K22" i="2"/>
  <c r="L22" i="2"/>
  <c r="M22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F28" i="2"/>
  <c r="F29" i="2"/>
  <c r="F30" i="2"/>
  <c r="B31" i="2"/>
  <c r="C31" i="2"/>
  <c r="E31" i="2"/>
  <c r="C32" i="2"/>
  <c r="D32" i="2"/>
  <c r="E32" i="2"/>
  <c r="C33" i="2"/>
  <c r="D33" i="2"/>
  <c r="E33" i="2"/>
  <c r="C34" i="2"/>
  <c r="D34" i="2"/>
  <c r="E34" i="2"/>
  <c r="C35" i="2"/>
  <c r="D35" i="2"/>
  <c r="E35" i="2"/>
  <c r="C36" i="2"/>
  <c r="D36" i="2"/>
  <c r="E36" i="2"/>
  <c r="C37" i="2"/>
  <c r="D37" i="2"/>
  <c r="E37" i="2"/>
  <c r="C38" i="2"/>
  <c r="D38" i="2"/>
  <c r="E38" i="2"/>
  <c r="C39" i="2"/>
  <c r="D39" i="2"/>
  <c r="E39" i="2"/>
  <c r="C40" i="2"/>
  <c r="D40" i="2"/>
  <c r="E40" i="2"/>
  <c r="C41" i="2"/>
  <c r="D41" i="2"/>
  <c r="E41" i="2"/>
  <c r="C42" i="2"/>
  <c r="D42" i="2"/>
  <c r="E42" i="2"/>
  <c r="C43" i="2"/>
  <c r="D43" i="2"/>
  <c r="E43" i="2"/>
  <c r="C44" i="2"/>
  <c r="D44" i="2"/>
  <c r="E44" i="2"/>
  <c r="C45" i="2"/>
  <c r="D45" i="2"/>
  <c r="E45" i="2"/>
  <c r="C46" i="2"/>
  <c r="D46" i="2"/>
  <c r="E46" i="2"/>
  <c r="C47" i="2"/>
  <c r="D47" i="2"/>
  <c r="E47" i="2"/>
  <c r="C48" i="2"/>
  <c r="D48" i="2"/>
  <c r="E48" i="2"/>
  <c r="C49" i="2"/>
  <c r="D49" i="2"/>
  <c r="E49" i="2"/>
  <c r="C50" i="2"/>
  <c r="D50" i="2"/>
  <c r="E50" i="2"/>
  <c r="C51" i="2"/>
  <c r="D51" i="2"/>
  <c r="E51" i="2"/>
  <c r="C52" i="2"/>
  <c r="D52" i="2"/>
  <c r="E52" i="2"/>
  <c r="C53" i="2"/>
  <c r="D53" i="2"/>
  <c r="E53" i="2"/>
  <c r="C54" i="2"/>
  <c r="D54" i="2"/>
  <c r="E54" i="2"/>
  <c r="F7" i="1"/>
  <c r="G7" i="1"/>
  <c r="K7" i="1"/>
  <c r="L7" i="1"/>
  <c r="K8" i="1"/>
  <c r="L8" i="1"/>
  <c r="F9" i="1"/>
  <c r="G9" i="1"/>
  <c r="K9" i="1"/>
  <c r="L9" i="1"/>
  <c r="F10" i="1"/>
  <c r="G10" i="1"/>
  <c r="K10" i="1"/>
  <c r="L10" i="1"/>
  <c r="K12" i="1"/>
  <c r="K13" i="1"/>
  <c r="K14" i="1"/>
  <c r="K15" i="1"/>
  <c r="K16" i="1"/>
</calcChain>
</file>

<file path=xl/sharedStrings.xml><?xml version="1.0" encoding="utf-8"?>
<sst xmlns="http://schemas.openxmlformats.org/spreadsheetml/2006/main" count="67" uniqueCount="40">
  <si>
    <t>E Sprint with chilling</t>
  </si>
  <si>
    <t>Btu/kWhr LHV</t>
  </si>
  <si>
    <t>unit - new &amp; clean data</t>
  </si>
  <si>
    <t>kW</t>
  </si>
  <si>
    <t>Sprint without chilling</t>
  </si>
  <si>
    <t>E Sprint without chilling</t>
  </si>
  <si>
    <t>no Sprint no chilling</t>
  </si>
  <si>
    <t>delta kW%</t>
  </si>
  <si>
    <t>delta HR%</t>
  </si>
  <si>
    <t>plant data new &amp; clean</t>
  </si>
  <si>
    <t>Btu/kWhr</t>
  </si>
  <si>
    <t>special adjustments</t>
  </si>
  <si>
    <t>ignore this line just to calc the next line!!!!</t>
  </si>
  <si>
    <t>this is the CTG adjusted with the chilling kW added back in.</t>
  </si>
  <si>
    <t xml:space="preserve"> </t>
  </si>
  <si>
    <t>plant output</t>
  </si>
  <si>
    <t>unit 1</t>
  </si>
  <si>
    <t>unit 2</t>
  </si>
  <si>
    <t>unit 3</t>
  </si>
  <si>
    <t>unit 4</t>
  </si>
  <si>
    <t>%</t>
  </si>
  <si>
    <t>plant net heat rate</t>
  </si>
  <si>
    <t>Btu/kWhr HHV net</t>
  </si>
  <si>
    <t>Chilling capacity control</t>
  </si>
  <si>
    <t>HP Sprint only</t>
  </si>
  <si>
    <t>Altitude</t>
  </si>
  <si>
    <t>CIT</t>
  </si>
  <si>
    <t>Wet Bulb</t>
  </si>
  <si>
    <t>RH</t>
  </si>
  <si>
    <t>output</t>
  </si>
  <si>
    <t>heat rate</t>
  </si>
  <si>
    <t>ft asl</t>
  </si>
  <si>
    <t>F</t>
  </si>
  <si>
    <t>S&amp;S Guar</t>
  </si>
  <si>
    <t xml:space="preserve"> -   </t>
  </si>
  <si>
    <t>ElectriCities</t>
  </si>
  <si>
    <t>base heat rate</t>
  </si>
  <si>
    <t>factor</t>
  </si>
  <si>
    <t>margin adjustment</t>
  </si>
  <si>
    <t>combined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</si>
</sst>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5" formatCode="_(* #,##0_);_(* \(#,##0\);_(* &quot;-&quot;??_);_(@_)"/>
    <numFmt numFmtId="166" formatCode="0.0%"/>
    <numFmt numFmtId="167" formatCode="_(* #,##0.000_);_(* \(#,##0.000\);_(* &quot;-&quot;??_);_(@_)"/>
  </numFmts>
  <fonts count="4" x14ac:knownFonts="1"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5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0">
    <xf numFmtId="0" fontId="0" fillId="0" borderId="0" xfId="0"/>
    <xf numFmtId="165" fontId="0" fillId="0" borderId="0" xfId="1" applyNumberFormat="1" applyFont="1"/>
    <xf numFmtId="9" fontId="0" fillId="0" borderId="0" xfId="2" applyFont="1"/>
    <xf numFmtId="165" fontId="0" fillId="2" borderId="0" xfId="1" applyNumberFormat="1" applyFont="1" applyFill="1"/>
    <xf numFmtId="165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9" fontId="0" fillId="0" borderId="0" xfId="0" applyNumberFormat="1"/>
    <xf numFmtId="3" fontId="0" fillId="0" borderId="0" xfId="0" applyNumberFormat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65" fontId="0" fillId="0" borderId="9" xfId="0" applyNumberFormat="1" applyBorder="1"/>
    <xf numFmtId="9" fontId="0" fillId="0" borderId="9" xfId="2" applyFont="1" applyBorder="1"/>
    <xf numFmtId="165" fontId="0" fillId="0" borderId="9" xfId="1" applyNumberFormat="1" applyFont="1" applyBorder="1"/>
    <xf numFmtId="165" fontId="0" fillId="0" borderId="10" xfId="1" applyNumberFormat="1" applyFont="1" applyBorder="1"/>
    <xf numFmtId="165" fontId="0" fillId="3" borderId="8" xfId="0" applyNumberFormat="1" applyFill="1" applyBorder="1"/>
    <xf numFmtId="9" fontId="0" fillId="3" borderId="8" xfId="2" applyFont="1" applyFill="1" applyBorder="1"/>
    <xf numFmtId="0" fontId="0" fillId="3" borderId="8" xfId="0" applyFill="1" applyBorder="1"/>
    <xf numFmtId="165" fontId="0" fillId="3" borderId="8" xfId="1" applyNumberFormat="1" applyFont="1" applyFill="1" applyBorder="1"/>
    <xf numFmtId="165" fontId="0" fillId="3" borderId="11" xfId="1" applyNumberFormat="1" applyFont="1" applyFill="1" applyBorder="1"/>
    <xf numFmtId="165" fontId="0" fillId="3" borderId="0" xfId="0" applyNumberFormat="1" applyFill="1"/>
    <xf numFmtId="9" fontId="0" fillId="3" borderId="0" xfId="2" applyFont="1" applyFill="1"/>
    <xf numFmtId="0" fontId="0" fillId="3" borderId="0" xfId="0" applyFill="1"/>
    <xf numFmtId="165" fontId="0" fillId="3" borderId="0" xfId="1" applyNumberFormat="1" applyFont="1" applyFill="1"/>
    <xf numFmtId="165" fontId="0" fillId="0" borderId="8" xfId="0" applyNumberFormat="1" applyFill="1" applyBorder="1"/>
    <xf numFmtId="9" fontId="0" fillId="0" borderId="8" xfId="2" applyFont="1" applyFill="1" applyBorder="1"/>
    <xf numFmtId="0" fontId="0" fillId="0" borderId="8" xfId="0" applyFill="1" applyBorder="1"/>
    <xf numFmtId="165" fontId="0" fillId="0" borderId="8" xfId="1" applyNumberFormat="1" applyFont="1" applyFill="1" applyBorder="1"/>
    <xf numFmtId="165" fontId="0" fillId="0" borderId="11" xfId="1" applyNumberFormat="1" applyFont="1" applyFill="1" applyBorder="1"/>
    <xf numFmtId="165" fontId="0" fillId="3" borderId="4" xfId="0" applyNumberFormat="1" applyFill="1" applyBorder="1"/>
    <xf numFmtId="165" fontId="0" fillId="3" borderId="0" xfId="0" applyNumberFormat="1" applyFill="1" applyBorder="1"/>
    <xf numFmtId="165" fontId="0" fillId="3" borderId="5" xfId="0" applyNumberFormat="1" applyFill="1" applyBorder="1"/>
    <xf numFmtId="9" fontId="0" fillId="3" borderId="4" xfId="2" applyFont="1" applyFill="1" applyBorder="1"/>
    <xf numFmtId="9" fontId="0" fillId="3" borderId="0" xfId="2" applyFont="1" applyFill="1" applyBorder="1"/>
    <xf numFmtId="9" fontId="0" fillId="3" borderId="5" xfId="2" applyFont="1" applyFill="1" applyBorder="1"/>
    <xf numFmtId="0" fontId="0" fillId="3" borderId="4" xfId="0" applyFill="1" applyBorder="1"/>
    <xf numFmtId="0" fontId="0" fillId="3" borderId="0" xfId="0" applyFill="1" applyBorder="1"/>
    <xf numFmtId="0" fontId="0" fillId="3" borderId="5" xfId="0" applyFill="1" applyBorder="1"/>
    <xf numFmtId="165" fontId="0" fillId="3" borderId="4" xfId="1" applyNumberFormat="1" applyFont="1" applyFill="1" applyBorder="1"/>
    <xf numFmtId="165" fontId="0" fillId="3" borderId="0" xfId="1" applyNumberFormat="1" applyFont="1" applyFill="1" applyBorder="1"/>
    <xf numFmtId="165" fontId="0" fillId="3" borderId="5" xfId="1" applyNumberFormat="1" applyFont="1" applyFill="1" applyBorder="1"/>
    <xf numFmtId="165" fontId="0" fillId="3" borderId="12" xfId="1" applyNumberFormat="1" applyFont="1" applyFill="1" applyBorder="1"/>
    <xf numFmtId="165" fontId="0" fillId="3" borderId="13" xfId="1" applyNumberFormat="1" applyFont="1" applyFill="1" applyBorder="1"/>
    <xf numFmtId="165" fontId="0" fillId="3" borderId="14" xfId="1" applyNumberFormat="1" applyFont="1" applyFill="1" applyBorder="1"/>
    <xf numFmtId="165" fontId="0" fillId="0" borderId="0" xfId="0" applyNumberFormat="1" applyFill="1"/>
    <xf numFmtId="9" fontId="0" fillId="0" borderId="0" xfId="2" applyFont="1" applyFill="1"/>
    <xf numFmtId="0" fontId="0" fillId="0" borderId="0" xfId="0" applyFill="1"/>
    <xf numFmtId="165" fontId="0" fillId="0" borderId="0" xfId="1" applyNumberFormat="1" applyFont="1" applyFill="1"/>
    <xf numFmtId="165" fontId="0" fillId="0" borderId="0" xfId="1" applyNumberFormat="1" applyFont="1" applyFill="1" applyBorder="1"/>
    <xf numFmtId="0" fontId="0" fillId="0" borderId="12" xfId="0" applyBorder="1"/>
    <xf numFmtId="0" fontId="0" fillId="0" borderId="14" xfId="0" applyBorder="1"/>
    <xf numFmtId="166" fontId="0" fillId="0" borderId="0" xfId="2" applyNumberFormat="1" applyFont="1"/>
    <xf numFmtId="167" fontId="0" fillId="0" borderId="0" xfId="1" applyNumberFormat="1" applyFont="1"/>
    <xf numFmtId="167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Sand Hill Energy Facility
Expected Heat Rate vs. Power (Hot Day Performance: 101°F)</a:t>
            </a:r>
          </a:p>
        </c:rich>
      </c:tx>
      <c:layout>
        <c:manualLayout>
          <c:xMode val="edge"/>
          <c:yMode val="edge"/>
          <c:x val="0.35142348754448394"/>
          <c:y val="0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676156583629892"/>
          <c:y val="0.11155378486055775"/>
          <c:w val="0.86654804270462638"/>
          <c:h val="0.768924302788844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550" b="0" i="0" u="none" strike="noStrike" baseline="0">
                    <a:solidFill>
                      <a:srgbClr val="000000"/>
                    </a:solidFill>
                    <a:latin typeface="Small Fonts"/>
                    <a:ea typeface="Small Fonts"/>
                    <a:cs typeface="Small Font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curve!$C$10:$AF$10</c:f>
              <c:numCache>
                <c:formatCode>_(* #,##0_);_(* \(#,##0\);_(* "-"??_);_(@_)</c:formatCode>
                <c:ptCount val="30"/>
                <c:pt idx="0">
                  <c:v>177540</c:v>
                </c:pt>
                <c:pt idx="1">
                  <c:v>172104.84375</c:v>
                </c:pt>
                <c:pt idx="2">
                  <c:v>166669.6875</c:v>
                </c:pt>
                <c:pt idx="3">
                  <c:v>161234.53125</c:v>
                </c:pt>
                <c:pt idx="4">
                  <c:v>155799.375</c:v>
                </c:pt>
                <c:pt idx="5">
                  <c:v>148751.25</c:v>
                </c:pt>
                <c:pt idx="6">
                  <c:v>143203.125</c:v>
                </c:pt>
                <c:pt idx="7">
                  <c:v>141703.125</c:v>
                </c:pt>
                <c:pt idx="8">
                  <c:v>130606.875</c:v>
                </c:pt>
                <c:pt idx="9">
                  <c:v>134655</c:v>
                </c:pt>
                <c:pt idx="10">
                  <c:v>127606.875</c:v>
                </c:pt>
                <c:pt idx="11">
                  <c:v>133155</c:v>
                </c:pt>
                <c:pt idx="12">
                  <c:v>127719.84375</c:v>
                </c:pt>
                <c:pt idx="13">
                  <c:v>122284.6875</c:v>
                </c:pt>
                <c:pt idx="14">
                  <c:v>116849.53125</c:v>
                </c:pt>
                <c:pt idx="15">
                  <c:v>109801.40625</c:v>
                </c:pt>
                <c:pt idx="16">
                  <c:v>104253.28125</c:v>
                </c:pt>
                <c:pt idx="17">
                  <c:v>97205.15625</c:v>
                </c:pt>
                <c:pt idx="18">
                  <c:v>88770</c:v>
                </c:pt>
                <c:pt idx="19">
                  <c:v>83334.84375</c:v>
                </c:pt>
                <c:pt idx="20">
                  <c:v>77899.6875</c:v>
                </c:pt>
                <c:pt idx="21">
                  <c:v>70851.5625</c:v>
                </c:pt>
                <c:pt idx="22">
                  <c:v>63803.4375</c:v>
                </c:pt>
                <c:pt idx="23">
                  <c:v>65303.4375</c:v>
                </c:pt>
                <c:pt idx="24">
                  <c:v>58255.3125</c:v>
                </c:pt>
                <c:pt idx="25">
                  <c:v>52707.1875</c:v>
                </c:pt>
                <c:pt idx="26">
                  <c:v>49385</c:v>
                </c:pt>
                <c:pt idx="27">
                  <c:v>44385</c:v>
                </c:pt>
                <c:pt idx="28">
                  <c:v>38949.84375</c:v>
                </c:pt>
                <c:pt idx="29">
                  <c:v>31901.71875</c:v>
                </c:pt>
              </c:numCache>
            </c:numRef>
          </c:cat>
          <c:val>
            <c:numRef>
              <c:f>curve!$C$19:$AF$19</c:f>
              <c:numCache>
                <c:formatCode>_(* #,##0_);_(* \(#,##0\);_(* "-"??_);_(@_)</c:formatCode>
                <c:ptCount val="30"/>
                <c:pt idx="0">
                  <c:v>10492</c:v>
                </c:pt>
                <c:pt idx="1">
                  <c:v>10503.652577537589</c:v>
                </c:pt>
                <c:pt idx="2">
                  <c:v>10516.065144255957</c:v>
                </c:pt>
                <c:pt idx="3">
                  <c:v>10529.31455701537</c:v>
                </c:pt>
                <c:pt idx="4">
                  <c:v>10543.488397469926</c:v>
                </c:pt>
                <c:pt idx="5">
                  <c:v>10602.056774976123</c:v>
                </c:pt>
                <c:pt idx="6">
                  <c:v>10639.453388710677</c:v>
                </c:pt>
                <c:pt idx="7">
                  <c:v>10666.451378907614</c:v>
                </c:pt>
                <c:pt idx="8">
                  <c:v>10753.928875986439</c:v>
                </c:pt>
                <c:pt idx="9">
                  <c:v>10737.587079981204</c:v>
                </c:pt>
                <c:pt idx="10">
                  <c:v>10816.580873545958</c:v>
                </c:pt>
                <c:pt idx="11">
                  <c:v>10492</c:v>
                </c:pt>
                <c:pt idx="12">
                  <c:v>10507.702063027238</c:v>
                </c:pt>
                <c:pt idx="13">
                  <c:v>10524.799937218493</c:v>
                </c:pt>
                <c:pt idx="14">
                  <c:v>10543.488397469926</c:v>
                </c:pt>
                <c:pt idx="15">
                  <c:v>10622.832730680764</c:v>
                </c:pt>
                <c:pt idx="16">
                  <c:v>10675.30666229095</c:v>
                </c:pt>
                <c:pt idx="17">
                  <c:v>10774.490608330441</c:v>
                </c:pt>
                <c:pt idx="18">
                  <c:v>10492</c:v>
                </c:pt>
                <c:pt idx="19">
                  <c:v>10516.065144255957</c:v>
                </c:pt>
                <c:pt idx="20">
                  <c:v>10543.488397469926</c:v>
                </c:pt>
                <c:pt idx="21">
                  <c:v>10666.451378907614</c:v>
                </c:pt>
                <c:pt idx="22">
                  <c:v>10816.580873545958</c:v>
                </c:pt>
                <c:pt idx="23">
                  <c:v>10753.928875986439</c:v>
                </c:pt>
                <c:pt idx="24">
                  <c:v>10928.94004191509</c:v>
                </c:pt>
                <c:pt idx="25">
                  <c:v>11064.953772046141</c:v>
                </c:pt>
                <c:pt idx="26">
                  <c:v>12467.093651918598</c:v>
                </c:pt>
                <c:pt idx="27">
                  <c:v>10492</c:v>
                </c:pt>
                <c:pt idx="28">
                  <c:v>10543.488397469926</c:v>
                </c:pt>
                <c:pt idx="29">
                  <c:v>10816.580873545958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A0-4648-AD8A-713737F3BF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2301080"/>
        <c:axId val="1"/>
      </c:barChart>
      <c:catAx>
        <c:axId val="152301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Net Power, kW</a:t>
                </a:r>
              </a:p>
            </c:rich>
          </c:tx>
          <c:layout>
            <c:manualLayout>
              <c:xMode val="edge"/>
              <c:yMode val="edge"/>
              <c:x val="0.48487544483985756"/>
              <c:y val="0.95816733067729076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ysDash"/>
            </a:ln>
          </c:spPr>
        </c:min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Net Heat Rate, Btu/kWh (HHV)</a:t>
                </a:r>
              </a:p>
            </c:rich>
          </c:tx>
          <c:layout>
            <c:manualLayout>
              <c:xMode val="edge"/>
              <c:yMode val="edge"/>
              <c:x val="1.0676156583629892E-2"/>
              <c:y val="0.37450199203187245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_);_(* \(#,##0\);_(* &quot;-&quot;??_);_(@_)" sourceLinked="1"/>
        <c:majorTickMark val="out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301080"/>
        <c:crosses val="autoZero"/>
        <c:crossBetween val="between"/>
      </c:valAx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95" workbookViewId="0"/>
  </sheetViews>
  <pageMargins left="0.75" right="0.75" top="0" bottom="0" header="0" footer="0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765048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0.1155</cdr:x>
      <cdr:y>0.20375</cdr:y>
    </cdr:from>
    <cdr:to>
      <cdr:x>0.135</cdr:x>
      <cdr:y>0.58525</cdr:y>
    </cdr:to>
    <cdr:sp macro="" textlink="">
      <cdr:nvSpPr>
        <cdr:cNvPr id="1025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89244" y="1558785"/>
          <a:ext cx="167015" cy="2918658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9"/>
        </a:solidFill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</cdr:spPr>
      <cdr:txBody>
        <a:bodyPr xmlns:a="http://schemas.openxmlformats.org/drawingml/2006/main" vertOverflow="clip" vert="vert270" wrap="square" lIns="27432" tIns="0" rIns="27432" bIns="18288" anchor="ctr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600" b="0" i="0" u="none" strike="noStrike" baseline="0">
              <a:solidFill>
                <a:srgbClr val="000000"/>
              </a:solidFill>
              <a:latin typeface="Small Fonts"/>
            </a:rPr>
            <a:t>4 UNITS W/ FULL SPRINT, 4 UNITS W/ CHILLING (4 TOTAL)</a:t>
          </a:r>
        </a:p>
      </cdr:txBody>
    </cdr:sp>
  </cdr:relSizeAnchor>
  <cdr:relSizeAnchor xmlns:cdr="http://schemas.openxmlformats.org/drawingml/2006/chartDrawing">
    <cdr:from>
      <cdr:x>0.12225</cdr:x>
      <cdr:y>0.42975</cdr:y>
    </cdr:from>
    <cdr:to>
      <cdr:x>0.13025</cdr:x>
      <cdr:y>0.4635</cdr:y>
    </cdr:to>
    <cdr:sp macro="" textlink="">
      <cdr:nvSpPr>
        <cdr:cNvPr id="1026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047057" y="3287794"/>
          <a:ext cx="68519" cy="25820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</cdr:sp>
  </cdr:relSizeAnchor>
  <cdr:relSizeAnchor xmlns:cdr="http://schemas.openxmlformats.org/drawingml/2006/chartDrawing">
    <cdr:from>
      <cdr:x>0.13975</cdr:x>
      <cdr:y>0.20375</cdr:y>
    </cdr:from>
    <cdr:to>
      <cdr:x>0.15925</cdr:x>
      <cdr:y>0.58525</cdr:y>
    </cdr:to>
    <cdr:sp macro="" textlink="">
      <cdr:nvSpPr>
        <cdr:cNvPr id="1027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196942" y="1558785"/>
          <a:ext cx="167015" cy="2918658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65"/>
        </a:solidFill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</cdr:spPr>
      <cdr:txBody>
        <a:bodyPr xmlns:a="http://schemas.openxmlformats.org/drawingml/2006/main" vertOverflow="clip" vert="vert270" wrap="square" lIns="27432" tIns="0" rIns="27432" bIns="18288" anchor="ctr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600" b="0" i="0" u="none" strike="noStrike" baseline="0">
              <a:solidFill>
                <a:srgbClr val="000000"/>
              </a:solidFill>
              <a:latin typeface="Small Fonts"/>
            </a:rPr>
            <a:t>4 UNITS W/ FULL SPRINT, 3 UNITS W/ CHILLING (4 TOTAL)</a:t>
          </a:r>
        </a:p>
      </cdr:txBody>
    </cdr:sp>
  </cdr:relSizeAnchor>
  <cdr:relSizeAnchor xmlns:cdr="http://schemas.openxmlformats.org/drawingml/2006/chartDrawing">
    <cdr:from>
      <cdr:x>0.16575</cdr:x>
      <cdr:y>0.20375</cdr:y>
    </cdr:from>
    <cdr:to>
      <cdr:x>0.18525</cdr:x>
      <cdr:y>0.58525</cdr:y>
    </cdr:to>
    <cdr:sp macro="" textlink="">
      <cdr:nvSpPr>
        <cdr:cNvPr id="1029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419629" y="1558785"/>
          <a:ext cx="167015" cy="2918658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65"/>
        </a:solidFill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</cdr:spPr>
      <cdr:txBody>
        <a:bodyPr xmlns:a="http://schemas.openxmlformats.org/drawingml/2006/main" vertOverflow="clip" vert="vert270" wrap="square" lIns="27432" tIns="0" rIns="27432" bIns="18288" anchor="ctr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600" b="0" i="0" u="none" strike="noStrike" baseline="0">
              <a:solidFill>
                <a:srgbClr val="000000"/>
              </a:solidFill>
              <a:latin typeface="Small Fonts"/>
            </a:rPr>
            <a:t>4 UNITS W/ FULL SPRINT 2 UNITS W/ CHILLING (4 TOTAL)</a:t>
          </a:r>
        </a:p>
      </cdr:txBody>
    </cdr:sp>
  </cdr:relSizeAnchor>
  <cdr:relSizeAnchor xmlns:cdr="http://schemas.openxmlformats.org/drawingml/2006/chartDrawing">
    <cdr:from>
      <cdr:x>0.19525</cdr:x>
      <cdr:y>0.206</cdr:y>
    </cdr:from>
    <cdr:to>
      <cdr:x>0.21475</cdr:x>
      <cdr:y>0.5865</cdr:y>
    </cdr:to>
    <cdr:sp macro="" textlink="">
      <cdr:nvSpPr>
        <cdr:cNvPr id="1030" name="Text Box 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672293" y="1575999"/>
          <a:ext cx="167015" cy="2911008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65"/>
        </a:solidFill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</cdr:spPr>
      <cdr:txBody>
        <a:bodyPr xmlns:a="http://schemas.openxmlformats.org/drawingml/2006/main" vertOverflow="clip" vert="vert270" wrap="square" lIns="27432" tIns="0" rIns="27432" bIns="18288" anchor="ctr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600" b="0" i="0" u="none" strike="noStrike" baseline="0">
              <a:solidFill>
                <a:srgbClr val="000000"/>
              </a:solidFill>
              <a:latin typeface="Small Fonts"/>
            </a:rPr>
            <a:t>4 UNITS W/ FULL SPRINT 1 UNIT W/ CHILLING (4 TOTAL)</a:t>
          </a:r>
        </a:p>
      </cdr:txBody>
    </cdr:sp>
  </cdr:relSizeAnchor>
  <cdr:relSizeAnchor xmlns:cdr="http://schemas.openxmlformats.org/drawingml/2006/chartDrawing">
    <cdr:from>
      <cdr:x>0.22725</cdr:x>
      <cdr:y>0.27225</cdr:y>
    </cdr:from>
    <cdr:to>
      <cdr:x>0.24675</cdr:x>
      <cdr:y>0.59</cdr:y>
    </cdr:to>
    <cdr:sp macro="" textlink="">
      <cdr:nvSpPr>
        <cdr:cNvPr id="1031" name="Text Box 7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946369" y="2082843"/>
          <a:ext cx="167015" cy="2430940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65"/>
        </a:solidFill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</cdr:spPr>
      <cdr:txBody>
        <a:bodyPr xmlns:a="http://schemas.openxmlformats.org/drawingml/2006/main" vertOverflow="clip" vert="vert270" wrap="square" lIns="27432" tIns="0" rIns="27432" bIns="18288" anchor="ctr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600" b="0" i="0" u="none" strike="noStrike" baseline="0">
              <a:solidFill>
                <a:srgbClr val="000000"/>
              </a:solidFill>
              <a:latin typeface="Small Fonts"/>
            </a:rPr>
            <a:t>4 UNITS W/ FULL SPRINT NO CHILLING (4 TOTAL)</a:t>
          </a:r>
        </a:p>
      </cdr:txBody>
    </cdr:sp>
  </cdr:relSizeAnchor>
  <cdr:relSizeAnchor xmlns:cdr="http://schemas.openxmlformats.org/drawingml/2006/chartDrawing">
    <cdr:from>
      <cdr:x>0.2575</cdr:x>
      <cdr:y>0.1585</cdr:y>
    </cdr:from>
    <cdr:to>
      <cdr:x>0.277</cdr:x>
      <cdr:y>0.558</cdr:y>
    </cdr:to>
    <cdr:sp macro="" textlink="">
      <cdr:nvSpPr>
        <cdr:cNvPr id="1032" name="Text Box 8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205457" y="1212601"/>
          <a:ext cx="167015" cy="3056367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65"/>
        </a:solidFill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</cdr:spPr>
      <cdr:txBody>
        <a:bodyPr xmlns:a="http://schemas.openxmlformats.org/drawingml/2006/main" vertOverflow="clip" vert="vert270" wrap="square" lIns="27432" tIns="0" rIns="27432" bIns="18288" anchor="ctr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600" b="0" i="0" u="none" strike="noStrike" baseline="0">
              <a:solidFill>
                <a:srgbClr val="000000"/>
              </a:solidFill>
              <a:latin typeface="Small Fonts"/>
            </a:rPr>
            <a:t>3 UNITS W/ FULL SPRINT, 1 UNIT W/ HP SPRINT ONLY, NO CHILLING (4 TOTAL)</a:t>
          </a:r>
        </a:p>
      </cdr:txBody>
    </cdr:sp>
  </cdr:relSizeAnchor>
  <cdr:relSizeAnchor xmlns:cdr="http://schemas.openxmlformats.org/drawingml/2006/chartDrawing">
    <cdr:from>
      <cdr:x>0.2835</cdr:x>
      <cdr:y>0.1845</cdr:y>
    </cdr:from>
    <cdr:to>
      <cdr:x>0.303</cdr:x>
      <cdr:y>0.559</cdr:y>
    </cdr:to>
    <cdr:sp macro="" textlink="">
      <cdr:nvSpPr>
        <cdr:cNvPr id="1033" name="Text Box 9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428143" y="1411514"/>
          <a:ext cx="167016" cy="2865104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65"/>
        </a:solidFill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</cdr:spPr>
      <cdr:txBody>
        <a:bodyPr xmlns:a="http://schemas.openxmlformats.org/drawingml/2006/main" vertOverflow="clip" vert="vert270" wrap="square" lIns="27432" tIns="0" rIns="27432" bIns="18288" anchor="ctr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600" b="0" i="0" u="none" strike="noStrike" baseline="0">
              <a:solidFill>
                <a:srgbClr val="000000"/>
              </a:solidFill>
              <a:latin typeface="Small Fonts"/>
            </a:rPr>
            <a:t>3 UNITS W/ FULL SPRINT, 1 UNIT W/ NO SPRINT, NO CHILLING (4 TOTAL)</a:t>
          </a:r>
        </a:p>
      </cdr:txBody>
    </cdr:sp>
  </cdr:relSizeAnchor>
  <cdr:relSizeAnchor xmlns:cdr="http://schemas.openxmlformats.org/drawingml/2006/chartDrawing">
    <cdr:from>
      <cdr:x>0.3105</cdr:x>
      <cdr:y>0.1515</cdr:y>
    </cdr:from>
    <cdr:to>
      <cdr:x>0.33</cdr:x>
      <cdr:y>0.557</cdr:y>
    </cdr:to>
    <cdr:sp macro="" textlink="">
      <cdr:nvSpPr>
        <cdr:cNvPr id="1035" name="Text Box 1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659395" y="1159048"/>
          <a:ext cx="167015" cy="3102269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65"/>
        </a:solidFill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</cdr:spPr>
      <cdr:txBody>
        <a:bodyPr xmlns:a="http://schemas.openxmlformats.org/drawingml/2006/main" vertOverflow="clip" vert="vert270" wrap="square" lIns="27432" tIns="0" rIns="27432" bIns="18288" anchor="ctr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600" b="0" i="0" u="none" strike="noStrike" baseline="0">
              <a:solidFill>
                <a:srgbClr val="000000"/>
              </a:solidFill>
              <a:latin typeface="Small Fonts"/>
            </a:rPr>
            <a:t>2 UNITS W/ FULL SPRINT, 2 UNITS W/ HP SPRINT ONLY, NO CHILLING (4 TOTAL)</a:t>
          </a:r>
        </a:p>
      </cdr:txBody>
    </cdr:sp>
  </cdr:relSizeAnchor>
  <cdr:relSizeAnchor xmlns:cdr="http://schemas.openxmlformats.org/drawingml/2006/chartDrawing">
    <cdr:from>
      <cdr:x>0.34425</cdr:x>
      <cdr:y>0.13075</cdr:y>
    </cdr:from>
    <cdr:to>
      <cdr:x>0.36375</cdr:x>
      <cdr:y>0.54</cdr:y>
    </cdr:to>
    <cdr:sp macro="" textlink="">
      <cdr:nvSpPr>
        <cdr:cNvPr id="1036" name="Text Box 1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948460" y="1000300"/>
          <a:ext cx="167015" cy="3130959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65"/>
        </a:solidFill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</cdr:spPr>
      <cdr:txBody>
        <a:bodyPr xmlns:a="http://schemas.openxmlformats.org/drawingml/2006/main" vertOverflow="clip" vert="vert270" wrap="square" lIns="27432" tIns="0" rIns="27432" bIns="18288" anchor="ctr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600" b="0" i="0" u="none" strike="noStrike" baseline="0">
              <a:solidFill>
                <a:srgbClr val="000000"/>
              </a:solidFill>
              <a:latin typeface="Small Fonts"/>
            </a:rPr>
            <a:t>2 UNITS W/ FULL SPRINT, 2 UNITS W/ HP SPRINT ONLY, NO CHILLING (4 TOTAL)</a:t>
          </a:r>
        </a:p>
      </cdr:txBody>
    </cdr:sp>
  </cdr:relSizeAnchor>
  <cdr:relSizeAnchor xmlns:cdr="http://schemas.openxmlformats.org/drawingml/2006/chartDrawing">
    <cdr:from>
      <cdr:x>0.37375</cdr:x>
      <cdr:y>0.13075</cdr:y>
    </cdr:from>
    <cdr:to>
      <cdr:x>0.39325</cdr:x>
      <cdr:y>0.53225</cdr:y>
    </cdr:to>
    <cdr:sp macro="" textlink="">
      <cdr:nvSpPr>
        <cdr:cNvPr id="1037" name="Text Box 1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201124" y="1000300"/>
          <a:ext cx="167015" cy="3071668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65"/>
        </a:solidFill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</cdr:spPr>
      <cdr:txBody>
        <a:bodyPr xmlns:a="http://schemas.openxmlformats.org/drawingml/2006/main" vertOverflow="clip" vert="vert270" wrap="square" lIns="27432" tIns="0" rIns="27432" bIns="18288" anchor="ctr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600" b="0" i="0" u="none" strike="noStrike" baseline="0">
              <a:solidFill>
                <a:srgbClr val="000000"/>
              </a:solidFill>
              <a:latin typeface="Small Fonts"/>
            </a:rPr>
            <a:t>1 UNIT W/ FULL SPRINT, 3 UNITS W/ HP SPRINT ONLY, NO CHILLING (4 TOTAL)</a:t>
          </a:r>
        </a:p>
      </cdr:txBody>
    </cdr:sp>
  </cdr:relSizeAnchor>
  <cdr:relSizeAnchor xmlns:cdr="http://schemas.openxmlformats.org/drawingml/2006/chartDrawing">
    <cdr:from>
      <cdr:x>0.40225</cdr:x>
      <cdr:y>0.1845</cdr:y>
    </cdr:from>
    <cdr:to>
      <cdr:x>0.42175</cdr:x>
      <cdr:y>0.532</cdr:y>
    </cdr:to>
    <cdr:sp macro="" textlink="">
      <cdr:nvSpPr>
        <cdr:cNvPr id="1038" name="Text Box 1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445223" y="1411514"/>
          <a:ext cx="167015" cy="2658541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65"/>
        </a:solidFill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</cdr:spPr>
      <cdr:txBody>
        <a:bodyPr xmlns:a="http://schemas.openxmlformats.org/drawingml/2006/main" vertOverflow="clip" vert="vert270" wrap="square" lIns="27432" tIns="0" rIns="27432" bIns="18288" anchor="ctr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600" b="0" i="0" u="none" strike="noStrike" baseline="0">
              <a:solidFill>
                <a:srgbClr val="000000"/>
              </a:solidFill>
              <a:latin typeface="Small Fonts"/>
            </a:rPr>
            <a:t>4 UNITS W/ HP SPRINT ONLY,  NO CHILLING (4 TOTAL)</a:t>
          </a:r>
        </a:p>
      </cdr:txBody>
    </cdr:sp>
  </cdr:relSizeAnchor>
  <cdr:relSizeAnchor xmlns:cdr="http://schemas.openxmlformats.org/drawingml/2006/chartDrawing">
    <cdr:from>
      <cdr:x>0.43</cdr:x>
      <cdr:y>0.2075</cdr:y>
    </cdr:from>
    <cdr:to>
      <cdr:x>0.4495</cdr:x>
      <cdr:y>0.585</cdr:y>
    </cdr:to>
    <cdr:sp macro="" textlink="">
      <cdr:nvSpPr>
        <cdr:cNvPr id="1040" name="Text Box 1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682898" y="1587475"/>
          <a:ext cx="167016" cy="2888056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9"/>
        </a:solidFill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</cdr:spPr>
      <cdr:txBody>
        <a:bodyPr xmlns:a="http://schemas.openxmlformats.org/drawingml/2006/main" vertOverflow="clip" vert="vert270" wrap="square" lIns="27432" tIns="0" rIns="27432" bIns="18288" anchor="ctr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600" b="0" i="0" u="none" strike="noStrike" baseline="0">
              <a:solidFill>
                <a:srgbClr val="000000"/>
              </a:solidFill>
              <a:latin typeface="Small Fonts"/>
            </a:rPr>
            <a:t>3 UNITS W/ FULL SPRINT, 3 UNITS W/ CHILLING (3 TOTAL)</a:t>
          </a:r>
        </a:p>
      </cdr:txBody>
    </cdr:sp>
  </cdr:relSizeAnchor>
  <cdr:relSizeAnchor xmlns:cdr="http://schemas.openxmlformats.org/drawingml/2006/chartDrawing">
    <cdr:from>
      <cdr:x>0.4595</cdr:x>
      <cdr:y>0.2075</cdr:y>
    </cdr:from>
    <cdr:to>
      <cdr:x>0.479</cdr:x>
      <cdr:y>0.585</cdr:y>
    </cdr:to>
    <cdr:sp macro="" textlink="">
      <cdr:nvSpPr>
        <cdr:cNvPr id="1041" name="Text Box 17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935562" y="1587475"/>
          <a:ext cx="167016" cy="2888056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65"/>
        </a:solidFill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</cdr:spPr>
      <cdr:txBody>
        <a:bodyPr xmlns:a="http://schemas.openxmlformats.org/drawingml/2006/main" vertOverflow="clip" vert="vert270" wrap="square" lIns="27432" tIns="0" rIns="27432" bIns="18288" anchor="ctr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600" b="0" i="0" u="none" strike="noStrike" baseline="0">
              <a:solidFill>
                <a:srgbClr val="000000"/>
              </a:solidFill>
              <a:latin typeface="Small Fonts"/>
            </a:rPr>
            <a:t>3 UNITS W/ FULL SPRINT, 2 UNITS W/ CHILLING (3 TOTAL)</a:t>
          </a:r>
        </a:p>
      </cdr:txBody>
    </cdr:sp>
  </cdr:relSizeAnchor>
  <cdr:relSizeAnchor xmlns:cdr="http://schemas.openxmlformats.org/drawingml/2006/chartDrawing">
    <cdr:from>
      <cdr:x>0.488</cdr:x>
      <cdr:y>0.2075</cdr:y>
    </cdr:from>
    <cdr:to>
      <cdr:x>0.5075</cdr:x>
      <cdr:y>0.585</cdr:y>
    </cdr:to>
    <cdr:sp macro="" textlink="">
      <cdr:nvSpPr>
        <cdr:cNvPr id="1042" name="Text Box 18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179661" y="1587475"/>
          <a:ext cx="167016" cy="2888056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65"/>
        </a:solidFill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</cdr:spPr>
      <cdr:txBody>
        <a:bodyPr xmlns:a="http://schemas.openxmlformats.org/drawingml/2006/main" vertOverflow="clip" vert="vert270" wrap="square" lIns="27432" tIns="0" rIns="27432" bIns="18288" anchor="ctr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600" b="0" i="0" u="none" strike="noStrike" baseline="0">
              <a:solidFill>
                <a:srgbClr val="000000"/>
              </a:solidFill>
              <a:latin typeface="Small Fonts"/>
            </a:rPr>
            <a:t>3 UNITS W/ FULL SPRINT, 1 UNIT W/ CHILLING (3 TOTAL)</a:t>
          </a:r>
        </a:p>
      </cdr:txBody>
    </cdr:sp>
  </cdr:relSizeAnchor>
  <cdr:relSizeAnchor xmlns:cdr="http://schemas.openxmlformats.org/drawingml/2006/chartDrawing">
    <cdr:from>
      <cdr:x>0.51825</cdr:x>
      <cdr:y>0.20675</cdr:y>
    </cdr:from>
    <cdr:to>
      <cdr:x>0.53775</cdr:x>
      <cdr:y>0.58425</cdr:y>
    </cdr:to>
    <cdr:sp macro="" textlink="">
      <cdr:nvSpPr>
        <cdr:cNvPr id="1043" name="Text Box 19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438749" y="1581737"/>
          <a:ext cx="167015" cy="2888056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65"/>
        </a:solidFill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</cdr:spPr>
      <cdr:txBody>
        <a:bodyPr xmlns:a="http://schemas.openxmlformats.org/drawingml/2006/main" vertOverflow="clip" vert="vert270" wrap="square" lIns="27432" tIns="0" rIns="27432" bIns="18288" anchor="ctr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600" b="0" i="0" u="none" strike="noStrike" baseline="0">
              <a:solidFill>
                <a:srgbClr val="000000"/>
              </a:solidFill>
              <a:latin typeface="Small Fonts"/>
            </a:rPr>
            <a:t>3 UNITS W/ FULL SPRINT, NO CHILLING (3 TOTAL)</a:t>
          </a:r>
        </a:p>
      </cdr:txBody>
    </cdr:sp>
  </cdr:relSizeAnchor>
  <cdr:relSizeAnchor xmlns:cdr="http://schemas.openxmlformats.org/drawingml/2006/chartDrawing">
    <cdr:from>
      <cdr:x>0.546</cdr:x>
      <cdr:y>0.17375</cdr:y>
    </cdr:from>
    <cdr:to>
      <cdr:x>0.5655</cdr:x>
      <cdr:y>0.584</cdr:y>
    </cdr:to>
    <cdr:sp macro="" textlink="">
      <cdr:nvSpPr>
        <cdr:cNvPr id="1044" name="Text Box 20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676424" y="1329271"/>
          <a:ext cx="167016" cy="3138609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65"/>
        </a:solidFill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</cdr:spPr>
      <cdr:txBody>
        <a:bodyPr xmlns:a="http://schemas.openxmlformats.org/drawingml/2006/main" vertOverflow="clip" vert="vert270" wrap="square" lIns="27432" tIns="0" rIns="27432" bIns="18288" anchor="ctr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600" b="0" i="0" u="none" strike="noStrike" baseline="0">
              <a:solidFill>
                <a:srgbClr val="000000"/>
              </a:solidFill>
              <a:latin typeface="Small Fonts"/>
            </a:rPr>
            <a:t>2 UNITS W/ FULL SPRINT, 1 UNIT W/ HP SPRINT ONLY, NO CHILLING ( 3 TOTAL)</a:t>
          </a:r>
        </a:p>
      </cdr:txBody>
    </cdr:sp>
  </cdr:relSizeAnchor>
  <cdr:relSizeAnchor xmlns:cdr="http://schemas.openxmlformats.org/drawingml/2006/chartDrawing">
    <cdr:from>
      <cdr:x>0.57375</cdr:x>
      <cdr:y>0.086</cdr:y>
    </cdr:from>
    <cdr:to>
      <cdr:x>0.59325</cdr:x>
      <cdr:y>0.55325</cdr:y>
    </cdr:to>
    <cdr:sp macro="" textlink="">
      <cdr:nvSpPr>
        <cdr:cNvPr id="1045" name="Text Box 2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914100" y="657941"/>
          <a:ext cx="167015" cy="3574687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65"/>
        </a:solidFill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</cdr:spPr>
      <cdr:txBody>
        <a:bodyPr xmlns:a="http://schemas.openxmlformats.org/drawingml/2006/main" vertOverflow="clip" vert="vert270" wrap="square" lIns="27432" tIns="0" rIns="27432" bIns="18288" anchor="ctr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600" b="0" i="0" u="none" strike="noStrike" baseline="0">
              <a:solidFill>
                <a:srgbClr val="000000"/>
              </a:solidFill>
              <a:latin typeface="Small Fonts"/>
            </a:rPr>
            <a:t>2 UNITS W/ FULL SPRINT, 1 UNIT W/ NO SPRINT, NO CHILLING (3 TOTAL)</a:t>
          </a:r>
        </a:p>
      </cdr:txBody>
    </cdr:sp>
  </cdr:relSizeAnchor>
  <cdr:relSizeAnchor xmlns:cdr="http://schemas.openxmlformats.org/drawingml/2006/chartDrawing">
    <cdr:from>
      <cdr:x>0.5955</cdr:x>
      <cdr:y>0.058</cdr:y>
    </cdr:from>
    <cdr:to>
      <cdr:x>0.62675</cdr:x>
      <cdr:y>0.52525</cdr:y>
    </cdr:to>
    <cdr:sp macro="" textlink="">
      <cdr:nvSpPr>
        <cdr:cNvPr id="1046" name="Text Box 2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100386" y="443728"/>
          <a:ext cx="267653" cy="3574687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65"/>
        </a:solidFill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</cdr:spPr>
      <cdr:txBody>
        <a:bodyPr xmlns:a="http://schemas.openxmlformats.org/drawingml/2006/main" vertOverflow="clip" vert="vert270" wrap="square" lIns="27432" tIns="0" rIns="27432" bIns="18288" anchor="ctr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600" b="0" i="0" u="none" strike="noStrike" baseline="0">
              <a:solidFill>
                <a:srgbClr val="000000"/>
              </a:solidFill>
              <a:latin typeface="Small Fonts"/>
            </a:rPr>
            <a:t>1 UNIT W/ FULL SPRINT, 1 UNIT W/  HP SPRINT, 1 UNIT W/ NO SPRINT, NO CHILLING (3 TOTAL)</a:t>
          </a:r>
        </a:p>
      </cdr:txBody>
    </cdr:sp>
  </cdr:relSizeAnchor>
  <cdr:relSizeAnchor xmlns:cdr="http://schemas.openxmlformats.org/drawingml/2006/chartDrawing">
    <cdr:from>
      <cdr:x>0.63175</cdr:x>
      <cdr:y>0.20675</cdr:y>
    </cdr:from>
    <cdr:to>
      <cdr:x>0.65125</cdr:x>
      <cdr:y>0.58725</cdr:y>
    </cdr:to>
    <cdr:sp macro="" textlink="">
      <cdr:nvSpPr>
        <cdr:cNvPr id="1047" name="Text Box 2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410863" y="1581737"/>
          <a:ext cx="167015" cy="2911007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9"/>
        </a:solidFill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</cdr:spPr>
      <cdr:txBody>
        <a:bodyPr xmlns:a="http://schemas.openxmlformats.org/drawingml/2006/main" vertOverflow="clip" vert="vert270" wrap="square" lIns="27432" tIns="0" rIns="27432" bIns="18288" anchor="ctr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600" b="0" i="0" u="none" strike="noStrike" baseline="0">
              <a:solidFill>
                <a:srgbClr val="000000"/>
              </a:solidFill>
              <a:latin typeface="Small Fonts"/>
            </a:rPr>
            <a:t>2 UNITS W/ FULL SPRINT 2 UNITS W/ CHILLING (2 TOTAL)</a:t>
          </a:r>
        </a:p>
      </cdr:txBody>
    </cdr:sp>
  </cdr:relSizeAnchor>
  <cdr:relSizeAnchor xmlns:cdr="http://schemas.openxmlformats.org/drawingml/2006/chartDrawing">
    <cdr:from>
      <cdr:x>0.6605</cdr:x>
      <cdr:y>0.20675</cdr:y>
    </cdr:from>
    <cdr:to>
      <cdr:x>0.68</cdr:x>
      <cdr:y>0.58725</cdr:y>
    </cdr:to>
    <cdr:sp macro="" textlink="">
      <cdr:nvSpPr>
        <cdr:cNvPr id="1048" name="Text Box 2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657103" y="1581737"/>
          <a:ext cx="167015" cy="2911007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65"/>
        </a:solidFill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</cdr:spPr>
      <cdr:txBody>
        <a:bodyPr xmlns:a="http://schemas.openxmlformats.org/drawingml/2006/main" vertOverflow="clip" vert="vert270" wrap="square" lIns="27432" tIns="0" rIns="27432" bIns="18288" anchor="ctr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600" b="0" i="0" u="none" strike="noStrike" baseline="0">
              <a:solidFill>
                <a:srgbClr val="000000"/>
              </a:solidFill>
              <a:latin typeface="Small Fonts"/>
            </a:rPr>
            <a:t>2 UNITS W/ FULL SPRINT, 1 UNIT W/ CHILLING (2 TOTAL)</a:t>
          </a:r>
        </a:p>
      </cdr:txBody>
    </cdr:sp>
  </cdr:relSizeAnchor>
  <cdr:relSizeAnchor xmlns:cdr="http://schemas.openxmlformats.org/drawingml/2006/chartDrawing">
    <cdr:from>
      <cdr:x>0.68725</cdr:x>
      <cdr:y>0.203</cdr:y>
    </cdr:from>
    <cdr:to>
      <cdr:x>0.70675</cdr:x>
      <cdr:y>0.5835</cdr:y>
    </cdr:to>
    <cdr:sp macro="" textlink="">
      <cdr:nvSpPr>
        <cdr:cNvPr id="1049" name="Text Box 2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886214" y="1553047"/>
          <a:ext cx="167015" cy="2911008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65"/>
        </a:solidFill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</cdr:spPr>
      <cdr:txBody>
        <a:bodyPr xmlns:a="http://schemas.openxmlformats.org/drawingml/2006/main" vertOverflow="clip" vert="vert270" wrap="square" lIns="27432" tIns="0" rIns="27432" bIns="18288" anchor="ctr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600" b="0" i="0" u="none" strike="noStrike" baseline="0">
              <a:solidFill>
                <a:srgbClr val="000000"/>
              </a:solidFill>
              <a:latin typeface="Small Fonts"/>
            </a:rPr>
            <a:t>2 UNITS W/ FULL SPRINT, NO CHILLING (2 TOTAL)</a:t>
          </a:r>
        </a:p>
      </cdr:txBody>
    </cdr:sp>
  </cdr:relSizeAnchor>
  <cdr:relSizeAnchor xmlns:cdr="http://schemas.openxmlformats.org/drawingml/2006/chartDrawing">
    <cdr:from>
      <cdr:x>0.71675</cdr:x>
      <cdr:y>0.086</cdr:y>
    </cdr:from>
    <cdr:to>
      <cdr:x>0.73625</cdr:x>
      <cdr:y>0.55325</cdr:y>
    </cdr:to>
    <cdr:sp macro="" textlink="">
      <cdr:nvSpPr>
        <cdr:cNvPr id="1050" name="Text Box 2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138878" y="657941"/>
          <a:ext cx="167015" cy="3574687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65"/>
        </a:solidFill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</cdr:spPr>
      <cdr:txBody>
        <a:bodyPr xmlns:a="http://schemas.openxmlformats.org/drawingml/2006/main" vertOverflow="clip" vert="vert270" wrap="square" lIns="27432" tIns="0" rIns="27432" bIns="18288" anchor="ctr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600" b="0" i="0" u="none" strike="noStrike" baseline="0">
              <a:solidFill>
                <a:srgbClr val="000000"/>
              </a:solidFill>
              <a:latin typeface="Small Fonts"/>
            </a:rPr>
            <a:t>1 UNIT W/ FULL SPRINT, 1 UNIT W/ HP SPRINT, NO CHILLING (2 TOTAL)</a:t>
          </a:r>
        </a:p>
      </cdr:txBody>
    </cdr:sp>
  </cdr:relSizeAnchor>
  <cdr:relSizeAnchor xmlns:cdr="http://schemas.openxmlformats.org/drawingml/2006/chartDrawing">
    <cdr:from>
      <cdr:x>0.747</cdr:x>
      <cdr:y>0.1515</cdr:y>
    </cdr:from>
    <cdr:to>
      <cdr:x>0.7665</cdr:x>
      <cdr:y>0.532</cdr:y>
    </cdr:to>
    <cdr:sp macro="" textlink="">
      <cdr:nvSpPr>
        <cdr:cNvPr id="1051" name="Text Box 27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397965" y="1159048"/>
          <a:ext cx="167016" cy="2911007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65"/>
        </a:solidFill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</cdr:spPr>
      <cdr:txBody>
        <a:bodyPr xmlns:a="http://schemas.openxmlformats.org/drawingml/2006/main" vertOverflow="clip" vert="vert270" wrap="square" lIns="27432" tIns="0" rIns="27432" bIns="18288" anchor="ctr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600" b="0" i="0" u="none" strike="noStrike" baseline="0">
              <a:solidFill>
                <a:srgbClr val="000000"/>
              </a:solidFill>
              <a:latin typeface="Small Fonts"/>
            </a:rPr>
            <a:t>2 UNITS W/ HP SPRINT ONLY, NO CHILLING (2 TOTAL)</a:t>
          </a:r>
        </a:p>
      </cdr:txBody>
    </cdr:sp>
  </cdr:relSizeAnchor>
  <cdr:relSizeAnchor xmlns:cdr="http://schemas.openxmlformats.org/drawingml/2006/chartDrawing">
    <cdr:from>
      <cdr:x>0.7765</cdr:x>
      <cdr:y>0.07025</cdr:y>
    </cdr:from>
    <cdr:to>
      <cdr:x>0.796</cdr:x>
      <cdr:y>0.5375</cdr:y>
    </cdr:to>
    <cdr:sp macro="" textlink="">
      <cdr:nvSpPr>
        <cdr:cNvPr id="1052" name="Text Box 28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650629" y="537446"/>
          <a:ext cx="167015" cy="3574687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65"/>
        </a:solidFill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</cdr:spPr>
      <cdr:txBody>
        <a:bodyPr xmlns:a="http://schemas.openxmlformats.org/drawingml/2006/main" vertOverflow="clip" vert="vert270" wrap="square" lIns="27432" tIns="0" rIns="27432" bIns="18288" anchor="ctr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600" b="0" i="0" u="none" strike="noStrike" baseline="0">
              <a:solidFill>
                <a:srgbClr val="000000"/>
              </a:solidFill>
              <a:latin typeface="Small Fonts"/>
            </a:rPr>
            <a:t>1 UNITS W/ FULL SPRINT, 1 UNIT W/ NO SPRINT, NO CHILLING (2 TOTAL)</a:t>
          </a:r>
        </a:p>
      </cdr:txBody>
    </cdr:sp>
  </cdr:relSizeAnchor>
  <cdr:relSizeAnchor xmlns:cdr="http://schemas.openxmlformats.org/drawingml/2006/chartDrawing">
    <cdr:from>
      <cdr:x>0.8035</cdr:x>
      <cdr:y>0.00525</cdr:y>
    </cdr:from>
    <cdr:to>
      <cdr:x>0.823</cdr:x>
      <cdr:y>0.50125</cdr:y>
    </cdr:to>
    <cdr:sp macro="" textlink="">
      <cdr:nvSpPr>
        <cdr:cNvPr id="1053" name="Text Box 29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881881" y="40165"/>
          <a:ext cx="167015" cy="3794638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65"/>
        </a:solidFill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</cdr:spPr>
      <cdr:txBody>
        <a:bodyPr xmlns:a="http://schemas.openxmlformats.org/drawingml/2006/main" vertOverflow="clip" vert="vert270" wrap="square" lIns="27432" tIns="0" rIns="27432" bIns="18288" anchor="ctr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600" b="0" i="0" u="none" strike="noStrike" baseline="0">
              <a:solidFill>
                <a:srgbClr val="000000"/>
              </a:solidFill>
              <a:latin typeface="Small Fonts"/>
            </a:rPr>
            <a:t>1 UNITS W/ HP SPRINT ONLY, 1 UNIT W/ NO SPRINT, NO CHILLING (2 TOTAL)</a:t>
          </a:r>
        </a:p>
      </cdr:txBody>
    </cdr:sp>
  </cdr:relSizeAnchor>
  <cdr:relSizeAnchor xmlns:cdr="http://schemas.openxmlformats.org/drawingml/2006/chartDrawing">
    <cdr:from>
      <cdr:x>0.832</cdr:x>
      <cdr:y>0.1315</cdr:y>
    </cdr:from>
    <cdr:to>
      <cdr:x>0.8515</cdr:x>
      <cdr:y>0.477</cdr:y>
    </cdr:to>
    <cdr:sp macro="" textlink="">
      <cdr:nvSpPr>
        <cdr:cNvPr id="1054" name="Text Box 30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125980" y="1006038"/>
          <a:ext cx="167015" cy="2643241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65"/>
        </a:solidFill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</cdr:spPr>
      <cdr:txBody>
        <a:bodyPr xmlns:a="http://schemas.openxmlformats.org/drawingml/2006/main" vertOverflow="clip" vert="vert270" wrap="square" lIns="27432" tIns="0" rIns="27432" bIns="18288" anchor="ctr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600" b="0" i="0" u="none" strike="noStrike" baseline="0">
              <a:solidFill>
                <a:srgbClr val="000000"/>
              </a:solidFill>
              <a:latin typeface="Small Fonts"/>
            </a:rPr>
            <a:t>2 UNITS W/ NO SPRINT AND NO CHILLING (2 TOTAL)</a:t>
          </a:r>
        </a:p>
      </cdr:txBody>
    </cdr:sp>
  </cdr:relSizeAnchor>
  <cdr:relSizeAnchor xmlns:cdr="http://schemas.openxmlformats.org/drawingml/2006/chartDrawing">
    <cdr:from>
      <cdr:x>0.891</cdr:x>
      <cdr:y>0.21525</cdr:y>
    </cdr:from>
    <cdr:to>
      <cdr:x>0.9105</cdr:x>
      <cdr:y>0.59775</cdr:y>
    </cdr:to>
    <cdr:sp macro="" textlink="">
      <cdr:nvSpPr>
        <cdr:cNvPr id="1055" name="Text Box 3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631308" y="1646766"/>
          <a:ext cx="167015" cy="2926308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9"/>
        </a:solidFill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</cdr:spPr>
      <cdr:txBody>
        <a:bodyPr xmlns:a="http://schemas.openxmlformats.org/drawingml/2006/main" vertOverflow="clip" vert="vert270" wrap="square" lIns="27432" tIns="0" rIns="27432" bIns="18288" anchor="ctr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600" b="0" i="0" u="none" strike="noStrike" baseline="0">
              <a:solidFill>
                <a:srgbClr val="000000"/>
              </a:solidFill>
              <a:latin typeface="Small Fonts"/>
            </a:rPr>
            <a:t>1 UNIT W/ FULL SPRINT AND CHILLING (1 TOTAL)</a:t>
          </a:r>
        </a:p>
      </cdr:txBody>
    </cdr:sp>
  </cdr:relSizeAnchor>
  <cdr:relSizeAnchor xmlns:cdr="http://schemas.openxmlformats.org/drawingml/2006/chartDrawing">
    <cdr:from>
      <cdr:x>0.9195</cdr:x>
      <cdr:y>0.1985</cdr:y>
    </cdr:from>
    <cdr:to>
      <cdr:x>0.939</cdr:x>
      <cdr:y>0.582</cdr:y>
    </cdr:to>
    <cdr:sp macro="" textlink="">
      <cdr:nvSpPr>
        <cdr:cNvPr id="1056" name="Text Box 3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875407" y="1518620"/>
          <a:ext cx="167015" cy="2933959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9"/>
        </a:solidFill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</cdr:spPr>
      <cdr:txBody>
        <a:bodyPr xmlns:a="http://schemas.openxmlformats.org/drawingml/2006/main" vertOverflow="clip" vert="vert270" wrap="square" lIns="27432" tIns="0" rIns="27432" bIns="18288" anchor="ctr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600" b="0" i="0" u="none" strike="noStrike" baseline="0">
              <a:solidFill>
                <a:srgbClr val="000000"/>
              </a:solidFill>
              <a:latin typeface="Small Fonts"/>
            </a:rPr>
            <a:t>1 UNIT W/ FULL SPRINT AND NO CHILLING (1 TOTAL)</a:t>
          </a:r>
        </a:p>
      </cdr:txBody>
    </cdr:sp>
  </cdr:relSizeAnchor>
  <cdr:relSizeAnchor xmlns:cdr="http://schemas.openxmlformats.org/drawingml/2006/chartDrawing">
    <cdr:from>
      <cdr:x>0.9465</cdr:x>
      <cdr:y>0.146</cdr:y>
    </cdr:from>
    <cdr:to>
      <cdr:x>0.966</cdr:x>
      <cdr:y>0.5295</cdr:y>
    </cdr:to>
    <cdr:sp macro="" textlink="">
      <cdr:nvSpPr>
        <cdr:cNvPr id="1057" name="Text Box 3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106659" y="1116970"/>
          <a:ext cx="167015" cy="2933959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9"/>
        </a:solidFill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</cdr:spPr>
      <cdr:txBody>
        <a:bodyPr xmlns:a="http://schemas.openxmlformats.org/drawingml/2006/main" vertOverflow="clip" vert="vert270" wrap="square" lIns="27432" tIns="0" rIns="27432" bIns="18288" anchor="ctr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600" b="0" i="0" u="none" strike="noStrike" baseline="0">
              <a:solidFill>
                <a:srgbClr val="000000"/>
              </a:solidFill>
              <a:latin typeface="Small Fonts"/>
            </a:rPr>
            <a:t>1 UNIT W/ HP SPRINT ONLY AND NO CHILLING (1 TOTAL)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4:M30"/>
  <sheetViews>
    <sheetView zoomScale="75" workbookViewId="0">
      <selection activeCell="L7" sqref="L7"/>
    </sheetView>
  </sheetViews>
  <sheetFormatPr defaultRowHeight="13.2" x14ac:dyDescent="0.25"/>
  <cols>
    <col min="1" max="1" width="24" customWidth="1"/>
    <col min="2" max="2" width="19.88671875" customWidth="1"/>
    <col min="3" max="3" width="10.109375" customWidth="1"/>
    <col min="4" max="4" width="14.5546875" customWidth="1"/>
    <col min="5" max="5" width="6.6640625" customWidth="1"/>
    <col min="8" max="8" width="2.6640625" customWidth="1"/>
    <col min="9" max="10" width="10.33203125" customWidth="1"/>
    <col min="11" max="11" width="10.33203125" bestFit="1" customWidth="1"/>
    <col min="12" max="12" width="13.5546875" customWidth="1"/>
  </cols>
  <sheetData>
    <row r="4" spans="1:13" x14ac:dyDescent="0.25">
      <c r="C4" t="s">
        <v>2</v>
      </c>
      <c r="I4" t="s">
        <v>11</v>
      </c>
      <c r="K4" t="s">
        <v>9</v>
      </c>
    </row>
    <row r="5" spans="1:13" x14ac:dyDescent="0.25">
      <c r="C5" t="s">
        <v>3</v>
      </c>
      <c r="D5" t="s">
        <v>1</v>
      </c>
      <c r="F5" t="s">
        <v>7</v>
      </c>
      <c r="G5" t="s">
        <v>8</v>
      </c>
      <c r="I5" t="s">
        <v>3</v>
      </c>
      <c r="J5" t="s">
        <v>10</v>
      </c>
      <c r="K5" t="s">
        <v>3</v>
      </c>
      <c r="L5" t="s">
        <v>1</v>
      </c>
    </row>
    <row r="6" spans="1:13" x14ac:dyDescent="0.25">
      <c r="A6" t="s">
        <v>0</v>
      </c>
      <c r="C6" s="1">
        <v>48000</v>
      </c>
      <c r="D6" s="1">
        <v>8570</v>
      </c>
      <c r="I6" s="1">
        <v>0</v>
      </c>
      <c r="J6" s="1"/>
      <c r="K6" s="3">
        <v>177540</v>
      </c>
      <c r="L6" s="3">
        <v>10492</v>
      </c>
    </row>
    <row r="7" spans="1:13" x14ac:dyDescent="0.25">
      <c r="A7" t="s">
        <v>5</v>
      </c>
      <c r="C7" s="1">
        <v>40500</v>
      </c>
      <c r="D7" s="1">
        <v>8957</v>
      </c>
      <c r="F7" s="2">
        <f>-(C6-C7)/C6</f>
        <v>-0.15625</v>
      </c>
      <c r="G7" s="2">
        <f>-(D6-D7)/D6</f>
        <v>4.5157526254375732E-2</v>
      </c>
      <c r="I7" s="1">
        <v>0</v>
      </c>
      <c r="J7" s="1"/>
      <c r="K7" s="1">
        <f>K6*(1+F7)+I7</f>
        <v>149799.375</v>
      </c>
      <c r="L7" s="1">
        <f>L6*(1+G7)</f>
        <v>10965.79276546091</v>
      </c>
      <c r="M7" t="s">
        <v>12</v>
      </c>
    </row>
    <row r="8" spans="1:13" x14ac:dyDescent="0.25">
      <c r="C8" s="1"/>
      <c r="D8" s="1"/>
      <c r="F8" s="2"/>
      <c r="G8" s="2"/>
      <c r="I8" s="1">
        <v>6000</v>
      </c>
      <c r="J8" s="1"/>
      <c r="K8" s="1">
        <f>K7*(1+F8)+I8</f>
        <v>155799.375</v>
      </c>
      <c r="L8" s="1">
        <f>K7*L7/K8</f>
        <v>10543.488397469926</v>
      </c>
      <c r="M8" t="s">
        <v>13</v>
      </c>
    </row>
    <row r="9" spans="1:13" x14ac:dyDescent="0.25">
      <c r="A9" t="s">
        <v>4</v>
      </c>
      <c r="B9" t="s">
        <v>24</v>
      </c>
      <c r="C9" s="1">
        <v>34500</v>
      </c>
      <c r="D9" s="1">
        <v>9189</v>
      </c>
      <c r="F9" s="2">
        <f>-(C7-C9)/C7</f>
        <v>-0.14814814814814814</v>
      </c>
      <c r="G9" s="2">
        <f>-(D7-D9)/D7</f>
        <v>2.5901529529976555E-2</v>
      </c>
      <c r="I9" s="1">
        <v>0</v>
      </c>
      <c r="J9" s="1"/>
      <c r="K9" s="1">
        <f>K7*(1+F9)+I9</f>
        <v>127606.875</v>
      </c>
      <c r="L9" s="1">
        <f>L8*(1+G9)</f>
        <v>10816.580873545958</v>
      </c>
    </row>
    <row r="10" spans="1:13" x14ac:dyDescent="0.25">
      <c r="A10" t="s">
        <v>6</v>
      </c>
      <c r="C10" s="1">
        <v>28500</v>
      </c>
      <c r="D10" s="1">
        <v>9400</v>
      </c>
      <c r="F10" s="2">
        <f>-(C9-C10)/C9</f>
        <v>-0.17391304347826086</v>
      </c>
      <c r="G10" s="2">
        <f>-(D9-D10)/D9</f>
        <v>2.2962237457830013E-2</v>
      </c>
      <c r="I10" s="1">
        <v>0</v>
      </c>
      <c r="J10" s="1"/>
      <c r="K10" s="1">
        <f>K9*(1+F10)+I10</f>
        <v>105414.375</v>
      </c>
      <c r="L10" s="1">
        <f>L9*(1+G10)</f>
        <v>11064.953772046143</v>
      </c>
    </row>
    <row r="12" spans="1:13" x14ac:dyDescent="0.25">
      <c r="K12" s="1">
        <f>K6/4</f>
        <v>44385</v>
      </c>
    </row>
    <row r="13" spans="1:13" x14ac:dyDescent="0.25">
      <c r="K13" s="1">
        <f>K7/4</f>
        <v>37449.84375</v>
      </c>
    </row>
    <row r="14" spans="1:13" x14ac:dyDescent="0.25">
      <c r="K14" s="1">
        <f>K8/4</f>
        <v>38949.84375</v>
      </c>
    </row>
    <row r="15" spans="1:13" x14ac:dyDescent="0.25">
      <c r="K15" s="1">
        <f>K9/4</f>
        <v>31901.71875</v>
      </c>
    </row>
    <row r="16" spans="1:13" x14ac:dyDescent="0.25">
      <c r="K16" s="1">
        <f>K10/4</f>
        <v>26353.59375</v>
      </c>
    </row>
    <row r="21" spans="1:7" x14ac:dyDescent="0.25">
      <c r="B21" t="s">
        <v>25</v>
      </c>
      <c r="C21" t="s">
        <v>26</v>
      </c>
      <c r="D21" t="s">
        <v>27</v>
      </c>
      <c r="E21" t="s">
        <v>28</v>
      </c>
      <c r="F21" t="s">
        <v>29</v>
      </c>
      <c r="G21" t="s">
        <v>30</v>
      </c>
    </row>
    <row r="22" spans="1:7" x14ac:dyDescent="0.25">
      <c r="B22" t="s">
        <v>31</v>
      </c>
      <c r="C22" t="s">
        <v>32</v>
      </c>
      <c r="D22" t="s">
        <v>32</v>
      </c>
      <c r="E22" t="s">
        <v>20</v>
      </c>
      <c r="F22" t="s">
        <v>3</v>
      </c>
      <c r="G22" t="s">
        <v>1</v>
      </c>
    </row>
    <row r="23" spans="1:7" x14ac:dyDescent="0.25">
      <c r="A23" t="s">
        <v>33</v>
      </c>
      <c r="B23" t="s">
        <v>34</v>
      </c>
      <c r="C23">
        <v>50</v>
      </c>
      <c r="E23" s="11">
        <v>0.95</v>
      </c>
      <c r="F23" s="12">
        <v>48580</v>
      </c>
      <c r="G23" s="12">
        <v>8570</v>
      </c>
    </row>
    <row r="24" spans="1:7" x14ac:dyDescent="0.25">
      <c r="A24" t="s">
        <v>35</v>
      </c>
      <c r="B24">
        <v>150</v>
      </c>
      <c r="C24">
        <v>50</v>
      </c>
      <c r="E24" s="11">
        <v>0.95</v>
      </c>
      <c r="F24" s="12">
        <v>48316</v>
      </c>
      <c r="G24" s="12">
        <v>8570</v>
      </c>
    </row>
    <row r="25" spans="1:7" x14ac:dyDescent="0.25">
      <c r="B25">
        <v>40</v>
      </c>
      <c r="C25">
        <v>96</v>
      </c>
      <c r="E25" s="11">
        <v>0.48</v>
      </c>
      <c r="F25" s="12">
        <v>40559</v>
      </c>
      <c r="G25" s="12">
        <v>8957</v>
      </c>
    </row>
    <row r="26" spans="1:7" x14ac:dyDescent="0.25">
      <c r="B26" t="s">
        <v>34</v>
      </c>
      <c r="C26">
        <v>50</v>
      </c>
      <c r="E26" s="11">
        <v>0.95</v>
      </c>
      <c r="F26" s="12">
        <v>48580</v>
      </c>
      <c r="G26" s="12">
        <v>8570</v>
      </c>
    </row>
    <row r="27" spans="1:7" x14ac:dyDescent="0.25">
      <c r="B27" t="s">
        <v>34</v>
      </c>
      <c r="C27">
        <v>50</v>
      </c>
      <c r="E27" s="11">
        <v>0.95</v>
      </c>
      <c r="F27" s="12">
        <v>48580</v>
      </c>
      <c r="G27" s="12">
        <v>8570</v>
      </c>
    </row>
    <row r="28" spans="1:7" x14ac:dyDescent="0.25">
      <c r="B28" t="s">
        <v>34</v>
      </c>
      <c r="C28">
        <v>50</v>
      </c>
      <c r="E28" s="11">
        <v>0.95</v>
      </c>
      <c r="F28" s="12">
        <v>48580</v>
      </c>
      <c r="G28" s="12">
        <v>8570</v>
      </c>
    </row>
    <row r="29" spans="1:7" x14ac:dyDescent="0.25">
      <c r="B29" t="s">
        <v>34</v>
      </c>
      <c r="C29">
        <v>50</v>
      </c>
      <c r="E29" s="11">
        <v>0.95</v>
      </c>
      <c r="F29" s="12">
        <v>48580</v>
      </c>
      <c r="G29" s="12">
        <v>8570</v>
      </c>
    </row>
    <row r="30" spans="1:7" x14ac:dyDescent="0.25">
      <c r="B30" t="s">
        <v>34</v>
      </c>
      <c r="C30">
        <v>50</v>
      </c>
      <c r="E30" s="11">
        <v>0.95</v>
      </c>
      <c r="F30" s="12">
        <v>48580</v>
      </c>
      <c r="G30" s="12">
        <v>8570</v>
      </c>
    </row>
  </sheetData>
  <phoneticPr fontId="0" type="noConversion"/>
  <pageMargins left="0.75" right="0.75" top="1" bottom="1" header="0.5" footer="0.5"/>
  <pageSetup scale="63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54"/>
  <sheetViews>
    <sheetView zoomScale="75" workbookViewId="0">
      <selection activeCell="AB25" sqref="AB25"/>
    </sheetView>
  </sheetViews>
  <sheetFormatPr defaultRowHeight="13.2" x14ac:dyDescent="0.25"/>
  <cols>
    <col min="1" max="1" width="19.5546875" customWidth="1"/>
    <col min="2" max="2" width="16.33203125" customWidth="1"/>
    <col min="3" max="3" width="12.33203125" customWidth="1"/>
    <col min="5" max="5" width="10.33203125" bestFit="1" customWidth="1"/>
  </cols>
  <sheetData>
    <row r="1" spans="1:32" x14ac:dyDescent="0.25">
      <c r="A1" t="s">
        <v>14</v>
      </c>
    </row>
    <row r="3" spans="1:32" x14ac:dyDescent="0.25">
      <c r="C3" s="1">
        <f>data!$K$12</f>
        <v>44385</v>
      </c>
      <c r="D3" s="1">
        <f>data!$L$6</f>
        <v>10492</v>
      </c>
    </row>
    <row r="4" spans="1:32" x14ac:dyDescent="0.25">
      <c r="C4" s="1">
        <f>data!$K$14</f>
        <v>38949.84375</v>
      </c>
      <c r="D4" s="1">
        <f>data!$L$8</f>
        <v>10543.488397469926</v>
      </c>
    </row>
    <row r="5" spans="1:32" x14ac:dyDescent="0.25">
      <c r="C5" s="1">
        <f>data!$K$15</f>
        <v>31901.71875</v>
      </c>
      <c r="D5" s="1">
        <f>data!$L$9</f>
        <v>10816.580873545958</v>
      </c>
    </row>
    <row r="6" spans="1:32" ht="13.8" thickBot="1" x14ac:dyDescent="0.3">
      <c r="C6" s="1">
        <f>data!$K$16</f>
        <v>26353.59375</v>
      </c>
      <c r="D6" s="1">
        <f>data!$L$10</f>
        <v>11064.953772046143</v>
      </c>
    </row>
    <row r="7" spans="1:32" ht="13.8" thickBot="1" x14ac:dyDescent="0.3">
      <c r="C7" s="1" t="s">
        <v>14</v>
      </c>
      <c r="AB7" s="5"/>
      <c r="AC7" s="7"/>
    </row>
    <row r="8" spans="1:32" x14ac:dyDescent="0.25">
      <c r="C8" s="5" t="s">
        <v>23</v>
      </c>
      <c r="D8" s="6"/>
      <c r="E8" s="6"/>
      <c r="F8" s="6"/>
      <c r="G8" s="7"/>
      <c r="I8" s="13"/>
      <c r="J8" s="14"/>
      <c r="K8" s="13"/>
      <c r="L8" s="14"/>
      <c r="AB8" s="8"/>
      <c r="AC8" s="10"/>
    </row>
    <row r="9" spans="1:32" x14ac:dyDescent="0.25">
      <c r="C9" s="8"/>
      <c r="D9" s="9"/>
      <c r="E9" s="9"/>
      <c r="F9" s="9"/>
      <c r="G9" s="10"/>
      <c r="I9" s="15"/>
      <c r="J9" s="16"/>
      <c r="K9" s="15"/>
      <c r="L9" s="16"/>
      <c r="AB9" s="8"/>
      <c r="AC9" s="10"/>
    </row>
    <row r="10" spans="1:32" x14ac:dyDescent="0.25">
      <c r="A10" t="s">
        <v>15</v>
      </c>
      <c r="B10" t="s">
        <v>3</v>
      </c>
      <c r="C10" s="35">
        <f t="shared" ref="C10:Q10" si="0">SUM(C13:C16)</f>
        <v>177540</v>
      </c>
      <c r="D10" s="36">
        <f t="shared" si="0"/>
        <v>172104.84375</v>
      </c>
      <c r="E10" s="36">
        <f t="shared" si="0"/>
        <v>166669.6875</v>
      </c>
      <c r="F10" s="36">
        <f t="shared" si="0"/>
        <v>161234.53125</v>
      </c>
      <c r="G10" s="37">
        <f t="shared" si="0"/>
        <v>155799.375</v>
      </c>
      <c r="H10" s="26">
        <f t="shared" si="0"/>
        <v>148751.25</v>
      </c>
      <c r="I10" s="21">
        <f t="shared" si="0"/>
        <v>143203.125</v>
      </c>
      <c r="J10" s="17">
        <f>SUM(J13:J16)</f>
        <v>141703.125</v>
      </c>
      <c r="K10" s="30">
        <f>SUM(K13:K16)</f>
        <v>130606.875</v>
      </c>
      <c r="L10" s="17">
        <f t="shared" si="0"/>
        <v>134655</v>
      </c>
      <c r="M10" s="4">
        <f t="shared" si="0"/>
        <v>127606.875</v>
      </c>
      <c r="N10" s="26">
        <f t="shared" si="0"/>
        <v>133155</v>
      </c>
      <c r="O10" s="26">
        <f t="shared" si="0"/>
        <v>127719.84375</v>
      </c>
      <c r="P10" s="26">
        <f t="shared" si="0"/>
        <v>122284.6875</v>
      </c>
      <c r="Q10" s="26">
        <f t="shared" si="0"/>
        <v>116849.53125</v>
      </c>
      <c r="R10" s="26">
        <f t="shared" ref="R10:AB10" si="1">SUM(R13:R16)</f>
        <v>109801.40625</v>
      </c>
      <c r="S10" s="26">
        <f t="shared" si="1"/>
        <v>104253.28125</v>
      </c>
      <c r="T10" s="26">
        <f t="shared" si="1"/>
        <v>97205.15625</v>
      </c>
      <c r="U10" s="26">
        <f t="shared" si="1"/>
        <v>88770</v>
      </c>
      <c r="V10" s="26">
        <f t="shared" si="1"/>
        <v>83334.84375</v>
      </c>
      <c r="W10" s="26">
        <f t="shared" si="1"/>
        <v>77899.6875</v>
      </c>
      <c r="X10" s="26">
        <f t="shared" si="1"/>
        <v>70851.5625</v>
      </c>
      <c r="Y10" s="50">
        <f t="shared" si="1"/>
        <v>63803.4375</v>
      </c>
      <c r="Z10" s="26">
        <f t="shared" si="1"/>
        <v>65303.4375</v>
      </c>
      <c r="AA10" s="26">
        <f t="shared" si="1"/>
        <v>58255.3125</v>
      </c>
      <c r="AB10" s="35">
        <f t="shared" si="1"/>
        <v>52707.1875</v>
      </c>
      <c r="AC10" s="37">
        <f>SUM(AC13:AC16)</f>
        <v>49385</v>
      </c>
      <c r="AD10" s="26">
        <f>SUM(AD13:AD16)</f>
        <v>44385</v>
      </c>
      <c r="AE10" s="26">
        <f>SUM(AE13:AE16)</f>
        <v>38949.84375</v>
      </c>
      <c r="AF10" s="26">
        <f>SUM(AF13:AF16)</f>
        <v>31901.71875</v>
      </c>
    </row>
    <row r="11" spans="1:32" x14ac:dyDescent="0.25">
      <c r="B11" t="s">
        <v>20</v>
      </c>
      <c r="C11" s="38">
        <f>C10/$C$10</f>
        <v>1</v>
      </c>
      <c r="D11" s="39">
        <f t="shared" ref="D11:AC11" si="2">D10/$C$10</f>
        <v>0.96938630027036166</v>
      </c>
      <c r="E11" s="39">
        <f t="shared" si="2"/>
        <v>0.9387726005407232</v>
      </c>
      <c r="F11" s="39">
        <f t="shared" si="2"/>
        <v>0.90815890081108486</v>
      </c>
      <c r="G11" s="40">
        <f t="shared" si="2"/>
        <v>0.8775452010814464</v>
      </c>
      <c r="H11" s="27">
        <f t="shared" si="2"/>
        <v>0.83784640081108486</v>
      </c>
      <c r="I11" s="22">
        <f t="shared" si="2"/>
        <v>0.80659640081108486</v>
      </c>
      <c r="J11" s="18">
        <f>J10/$C$10</f>
        <v>0.7981476005407232</v>
      </c>
      <c r="K11" s="31">
        <f>K10/$C$10</f>
        <v>0.7356476005407232</v>
      </c>
      <c r="L11" s="18">
        <f>L10/$C$10</f>
        <v>0.75844880027036166</v>
      </c>
      <c r="M11" s="2">
        <f>M10/$C$10</f>
        <v>0.71875</v>
      </c>
      <c r="N11" s="27">
        <f t="shared" si="2"/>
        <v>0.75</v>
      </c>
      <c r="O11" s="27">
        <f t="shared" si="2"/>
        <v>0.71938630027036166</v>
      </c>
      <c r="P11" s="27">
        <f t="shared" si="2"/>
        <v>0.6887726005407232</v>
      </c>
      <c r="Q11" s="27">
        <f t="shared" si="2"/>
        <v>0.65815890081108486</v>
      </c>
      <c r="R11" s="27">
        <f t="shared" si="2"/>
        <v>0.6184601005407232</v>
      </c>
      <c r="S11" s="27">
        <f t="shared" si="2"/>
        <v>0.5872101005407232</v>
      </c>
      <c r="T11" s="27">
        <f t="shared" si="2"/>
        <v>0.54751130027036166</v>
      </c>
      <c r="U11" s="27">
        <f t="shared" si="2"/>
        <v>0.5</v>
      </c>
      <c r="V11" s="27">
        <f t="shared" si="2"/>
        <v>0.4693863002703616</v>
      </c>
      <c r="W11" s="27">
        <f t="shared" si="2"/>
        <v>0.4387726005407232</v>
      </c>
      <c r="X11" s="27">
        <f t="shared" si="2"/>
        <v>0.3990738002703616</v>
      </c>
      <c r="Y11" s="51">
        <f t="shared" si="2"/>
        <v>0.359375</v>
      </c>
      <c r="Z11" s="27">
        <f t="shared" si="2"/>
        <v>0.3678238002703616</v>
      </c>
      <c r="AA11" s="27">
        <f t="shared" si="2"/>
        <v>0.328125</v>
      </c>
      <c r="AB11" s="38">
        <f t="shared" si="2"/>
        <v>0.296875</v>
      </c>
      <c r="AC11" s="40">
        <f t="shared" si="2"/>
        <v>0.278162667567872</v>
      </c>
      <c r="AD11" s="27">
        <f>AD10/$C$10</f>
        <v>0.25</v>
      </c>
      <c r="AE11" s="27">
        <f>AE10/$C$10</f>
        <v>0.2193863002703616</v>
      </c>
      <c r="AF11" s="27">
        <f>AF10/$C$10</f>
        <v>0.1796875</v>
      </c>
    </row>
    <row r="12" spans="1:32" x14ac:dyDescent="0.25">
      <c r="C12" s="41"/>
      <c r="D12" s="42"/>
      <c r="E12" s="42"/>
      <c r="F12" s="42"/>
      <c r="G12" s="43"/>
      <c r="H12" s="28"/>
      <c r="I12" s="23"/>
      <c r="J12" s="16"/>
      <c r="K12" s="32"/>
      <c r="L12" s="16"/>
      <c r="N12" s="28"/>
      <c r="O12" s="28"/>
      <c r="P12" s="28"/>
      <c r="Q12" s="28"/>
      <c r="R12" s="28"/>
      <c r="S12" s="28"/>
      <c r="T12" s="42"/>
      <c r="U12" s="28"/>
      <c r="V12" s="28"/>
      <c r="W12" s="28"/>
      <c r="X12" s="28"/>
      <c r="Y12" s="52"/>
      <c r="Z12" s="28"/>
      <c r="AA12" s="28"/>
      <c r="AB12" s="41"/>
      <c r="AC12" s="43"/>
      <c r="AD12" s="28"/>
      <c r="AE12" s="28"/>
      <c r="AF12" s="28"/>
    </row>
    <row r="13" spans="1:32" x14ac:dyDescent="0.25">
      <c r="A13" t="s">
        <v>16</v>
      </c>
      <c r="B13" t="s">
        <v>3</v>
      </c>
      <c r="C13" s="44">
        <f>data!$K$12</f>
        <v>44385</v>
      </c>
      <c r="D13" s="45">
        <f>$C$4</f>
        <v>38949.84375</v>
      </c>
      <c r="E13" s="45">
        <f t="shared" ref="E13:L16" si="3">$C$4</f>
        <v>38949.84375</v>
      </c>
      <c r="F13" s="45">
        <f t="shared" si="3"/>
        <v>38949.84375</v>
      </c>
      <c r="G13" s="46">
        <f t="shared" si="3"/>
        <v>38949.84375</v>
      </c>
      <c r="H13" s="29">
        <f>$C$5</f>
        <v>31901.71875</v>
      </c>
      <c r="I13" s="24">
        <f>$C$6</f>
        <v>26353.59375</v>
      </c>
      <c r="J13" s="19">
        <f t="shared" ref="J13:M16" si="4">$C$5</f>
        <v>31901.71875</v>
      </c>
      <c r="K13" s="33">
        <f>$C$6</f>
        <v>26353.59375</v>
      </c>
      <c r="L13" s="19">
        <f t="shared" si="4"/>
        <v>31901.71875</v>
      </c>
      <c r="M13" s="1">
        <f t="shared" si="4"/>
        <v>31901.71875</v>
      </c>
      <c r="N13" s="29">
        <v>0</v>
      </c>
      <c r="O13" s="29">
        <v>0</v>
      </c>
      <c r="P13" s="29">
        <v>0</v>
      </c>
      <c r="Q13" s="29">
        <v>0</v>
      </c>
      <c r="R13" s="29">
        <v>0</v>
      </c>
      <c r="S13" s="29">
        <v>0</v>
      </c>
      <c r="T13" s="45">
        <v>0</v>
      </c>
      <c r="U13" s="29">
        <v>0</v>
      </c>
      <c r="V13" s="29">
        <v>0</v>
      </c>
      <c r="W13" s="29">
        <v>0</v>
      </c>
      <c r="X13" s="29">
        <v>0</v>
      </c>
      <c r="Y13" s="53">
        <v>0</v>
      </c>
      <c r="Z13" s="29">
        <v>0</v>
      </c>
      <c r="AA13" s="29">
        <v>0</v>
      </c>
      <c r="AB13" s="44">
        <v>0</v>
      </c>
      <c r="AC13" s="46">
        <v>0</v>
      </c>
      <c r="AD13" s="29">
        <v>0</v>
      </c>
      <c r="AE13" s="29">
        <v>0</v>
      </c>
      <c r="AF13" s="29">
        <v>0</v>
      </c>
    </row>
    <row r="14" spans="1:32" x14ac:dyDescent="0.25">
      <c r="A14" t="s">
        <v>17</v>
      </c>
      <c r="B14" t="s">
        <v>3</v>
      </c>
      <c r="C14" s="44">
        <f>data!$K$12</f>
        <v>44385</v>
      </c>
      <c r="D14" s="45">
        <f>data!$K$12</f>
        <v>44385</v>
      </c>
      <c r="E14" s="45">
        <f t="shared" si="3"/>
        <v>38949.84375</v>
      </c>
      <c r="F14" s="45">
        <f t="shared" si="3"/>
        <v>38949.84375</v>
      </c>
      <c r="G14" s="46">
        <f t="shared" si="3"/>
        <v>38949.84375</v>
      </c>
      <c r="H14" s="29">
        <f t="shared" si="3"/>
        <v>38949.84375</v>
      </c>
      <c r="I14" s="24">
        <f t="shared" si="3"/>
        <v>38949.84375</v>
      </c>
      <c r="J14" s="19">
        <f t="shared" si="4"/>
        <v>31901.71875</v>
      </c>
      <c r="K14" s="33">
        <f>$C$6</f>
        <v>26353.59375</v>
      </c>
      <c r="L14" s="19">
        <f t="shared" si="4"/>
        <v>31901.71875</v>
      </c>
      <c r="M14" s="1">
        <f t="shared" si="4"/>
        <v>31901.71875</v>
      </c>
      <c r="N14" s="29">
        <f>data!$K$12</f>
        <v>44385</v>
      </c>
      <c r="O14" s="45">
        <f>$C$4</f>
        <v>38949.84375</v>
      </c>
      <c r="P14" s="45">
        <f t="shared" ref="P14:T16" si="5">$C$4</f>
        <v>38949.84375</v>
      </c>
      <c r="Q14" s="45">
        <f t="shared" si="5"/>
        <v>38949.84375</v>
      </c>
      <c r="R14" s="45">
        <f>$C$5</f>
        <v>31901.71875</v>
      </c>
      <c r="S14" s="45">
        <f>$C$6</f>
        <v>26353.59375</v>
      </c>
      <c r="T14" s="45">
        <f>$C$6</f>
        <v>26353.59375</v>
      </c>
      <c r="U14" s="45">
        <v>0</v>
      </c>
      <c r="V14" s="45">
        <v>0</v>
      </c>
      <c r="W14" s="45">
        <v>0</v>
      </c>
      <c r="X14" s="45">
        <v>0</v>
      </c>
      <c r="Y14" s="54">
        <v>0</v>
      </c>
      <c r="Z14" s="45">
        <v>0</v>
      </c>
      <c r="AA14" s="45">
        <v>0</v>
      </c>
      <c r="AB14" s="44">
        <v>0</v>
      </c>
      <c r="AC14" s="46">
        <v>0</v>
      </c>
      <c r="AD14" s="45">
        <v>0</v>
      </c>
      <c r="AE14" s="45">
        <v>0</v>
      </c>
      <c r="AF14" s="45">
        <v>0</v>
      </c>
    </row>
    <row r="15" spans="1:32" x14ac:dyDescent="0.25">
      <c r="A15" t="s">
        <v>18</v>
      </c>
      <c r="B15" t="s">
        <v>3</v>
      </c>
      <c r="C15" s="44">
        <f>data!$K$12</f>
        <v>44385</v>
      </c>
      <c r="D15" s="45">
        <f>data!$K$12</f>
        <v>44385</v>
      </c>
      <c r="E15" s="45">
        <f>data!$K$12</f>
        <v>44385</v>
      </c>
      <c r="F15" s="45">
        <f t="shared" si="3"/>
        <v>38949.84375</v>
      </c>
      <c r="G15" s="46">
        <f t="shared" si="3"/>
        <v>38949.84375</v>
      </c>
      <c r="H15" s="29">
        <f t="shared" si="3"/>
        <v>38949.84375</v>
      </c>
      <c r="I15" s="24">
        <f t="shared" si="3"/>
        <v>38949.84375</v>
      </c>
      <c r="J15" s="19">
        <f t="shared" si="3"/>
        <v>38949.84375</v>
      </c>
      <c r="K15" s="33">
        <f t="shared" si="3"/>
        <v>38949.84375</v>
      </c>
      <c r="L15" s="19">
        <f t="shared" si="4"/>
        <v>31901.71875</v>
      </c>
      <c r="M15" s="1">
        <f t="shared" si="4"/>
        <v>31901.71875</v>
      </c>
      <c r="N15" s="29">
        <f>data!$K$12</f>
        <v>44385</v>
      </c>
      <c r="O15" s="29">
        <f>data!$K$12</f>
        <v>44385</v>
      </c>
      <c r="P15" s="45">
        <f t="shared" si="5"/>
        <v>38949.84375</v>
      </c>
      <c r="Q15" s="45">
        <f t="shared" si="5"/>
        <v>38949.84375</v>
      </c>
      <c r="R15" s="45">
        <f t="shared" si="5"/>
        <v>38949.84375</v>
      </c>
      <c r="S15" s="45">
        <f t="shared" si="5"/>
        <v>38949.84375</v>
      </c>
      <c r="T15" s="45">
        <f>$C$5</f>
        <v>31901.71875</v>
      </c>
      <c r="U15" s="29">
        <f>data!$K$12</f>
        <v>44385</v>
      </c>
      <c r="V15" s="45">
        <f>$C$4</f>
        <v>38949.84375</v>
      </c>
      <c r="W15" s="45">
        <f>$C$4</f>
        <v>38949.84375</v>
      </c>
      <c r="X15" s="45">
        <f>$C$5</f>
        <v>31901.71875</v>
      </c>
      <c r="Y15" s="54">
        <f>$C$5</f>
        <v>31901.71875</v>
      </c>
      <c r="Z15" s="45">
        <f>$C$6</f>
        <v>26353.59375</v>
      </c>
      <c r="AA15" s="45">
        <f>$C$6</f>
        <v>26353.59375</v>
      </c>
      <c r="AB15" s="44">
        <f>$C$6</f>
        <v>26353.59375</v>
      </c>
      <c r="AC15" s="46">
        <f>data!$K$12</f>
        <v>44385</v>
      </c>
      <c r="AD15" s="29">
        <f>data!$K$12</f>
        <v>44385</v>
      </c>
      <c r="AE15" s="45">
        <f>$C$4</f>
        <v>38949.84375</v>
      </c>
      <c r="AF15" s="45">
        <f>$C$5</f>
        <v>31901.71875</v>
      </c>
    </row>
    <row r="16" spans="1:32" x14ac:dyDescent="0.25">
      <c r="A16" t="s">
        <v>19</v>
      </c>
      <c r="B16" t="s">
        <v>3</v>
      </c>
      <c r="C16" s="44">
        <f>data!$K$12</f>
        <v>44385</v>
      </c>
      <c r="D16" s="45">
        <f>data!$K$12</f>
        <v>44385</v>
      </c>
      <c r="E16" s="45">
        <f>data!$K$12</f>
        <v>44385</v>
      </c>
      <c r="F16" s="45">
        <f>data!$K$12</f>
        <v>44385</v>
      </c>
      <c r="G16" s="46">
        <f t="shared" si="3"/>
        <v>38949.84375</v>
      </c>
      <c r="H16" s="29">
        <f t="shared" si="3"/>
        <v>38949.84375</v>
      </c>
      <c r="I16" s="24">
        <f t="shared" si="3"/>
        <v>38949.84375</v>
      </c>
      <c r="J16" s="19">
        <f t="shared" si="3"/>
        <v>38949.84375</v>
      </c>
      <c r="K16" s="33">
        <f t="shared" si="3"/>
        <v>38949.84375</v>
      </c>
      <c r="L16" s="19">
        <f t="shared" si="3"/>
        <v>38949.84375</v>
      </c>
      <c r="M16" s="1">
        <f t="shared" si="4"/>
        <v>31901.71875</v>
      </c>
      <c r="N16" s="29">
        <f>data!$K$12</f>
        <v>44385</v>
      </c>
      <c r="O16" s="29">
        <f>data!$K$12</f>
        <v>44385</v>
      </c>
      <c r="P16" s="29">
        <f>data!$K$12</f>
        <v>44385</v>
      </c>
      <c r="Q16" s="45">
        <f t="shared" si="5"/>
        <v>38949.84375</v>
      </c>
      <c r="R16" s="45">
        <f t="shared" si="5"/>
        <v>38949.84375</v>
      </c>
      <c r="S16" s="45">
        <f t="shared" si="5"/>
        <v>38949.84375</v>
      </c>
      <c r="T16" s="45">
        <f t="shared" si="5"/>
        <v>38949.84375</v>
      </c>
      <c r="U16" s="29">
        <f>data!$K$12</f>
        <v>44385</v>
      </c>
      <c r="V16" s="29">
        <f>data!$K$12</f>
        <v>44385</v>
      </c>
      <c r="W16" s="45">
        <f>$C$4</f>
        <v>38949.84375</v>
      </c>
      <c r="X16" s="45">
        <f>$C$4</f>
        <v>38949.84375</v>
      </c>
      <c r="Y16" s="54">
        <f>$C$5</f>
        <v>31901.71875</v>
      </c>
      <c r="Z16" s="45">
        <f>$C$4</f>
        <v>38949.84375</v>
      </c>
      <c r="AA16" s="45">
        <f>$C$5</f>
        <v>31901.71875</v>
      </c>
      <c r="AB16" s="44">
        <f>$C$6</f>
        <v>26353.59375</v>
      </c>
      <c r="AC16" s="46">
        <v>5000</v>
      </c>
      <c r="AD16" s="29">
        <v>0</v>
      </c>
      <c r="AE16" s="29">
        <v>0</v>
      </c>
      <c r="AF16" s="45">
        <v>0</v>
      </c>
    </row>
    <row r="17" spans="1:32" x14ac:dyDescent="0.25">
      <c r="C17" s="41"/>
      <c r="D17" s="42"/>
      <c r="E17" s="42"/>
      <c r="F17" s="42"/>
      <c r="G17" s="43"/>
      <c r="H17" s="28"/>
      <c r="I17" s="23"/>
      <c r="J17" s="16"/>
      <c r="K17" s="32"/>
      <c r="L17" s="16"/>
      <c r="N17" s="28"/>
      <c r="O17" s="28"/>
      <c r="P17" s="28"/>
      <c r="Q17" s="28"/>
      <c r="R17" s="42"/>
      <c r="S17" s="28"/>
      <c r="T17" s="42"/>
      <c r="U17" s="28"/>
      <c r="V17" s="28"/>
      <c r="W17" s="28"/>
      <c r="X17" s="28"/>
      <c r="Y17" s="52"/>
      <c r="Z17" s="28"/>
      <c r="AA17" s="28"/>
      <c r="AB17" s="41"/>
      <c r="AC17" s="43"/>
      <c r="AD17" s="28"/>
      <c r="AE17" s="28"/>
      <c r="AF17" s="28"/>
    </row>
    <row r="18" spans="1:32" x14ac:dyDescent="0.25">
      <c r="C18" s="41"/>
      <c r="D18" s="42"/>
      <c r="E18" s="42"/>
      <c r="F18" s="42"/>
      <c r="G18" s="43"/>
      <c r="H18" s="28"/>
      <c r="I18" s="23"/>
      <c r="J18" s="16"/>
      <c r="K18" s="32"/>
      <c r="L18" s="16"/>
      <c r="N18" s="28"/>
      <c r="O18" s="28"/>
      <c r="P18" s="28"/>
      <c r="Q18" s="28"/>
      <c r="R18" s="42"/>
      <c r="S18" s="28"/>
      <c r="T18" s="42"/>
      <c r="U18" s="28"/>
      <c r="V18" s="28"/>
      <c r="W18" s="28"/>
      <c r="X18" s="28"/>
      <c r="Y18" s="52"/>
      <c r="Z18" s="28"/>
      <c r="AA18" s="28"/>
      <c r="AB18" s="41"/>
      <c r="AC18" s="43"/>
      <c r="AD18" s="28"/>
      <c r="AE18" s="28"/>
      <c r="AF18" s="28"/>
    </row>
    <row r="19" spans="1:32" x14ac:dyDescent="0.25">
      <c r="A19" t="s">
        <v>21</v>
      </c>
      <c r="B19" t="s">
        <v>22</v>
      </c>
      <c r="C19" s="35">
        <f t="shared" ref="C19:Q19" si="6">((C13*C22)+(C14*C23)+(C15*C24)+(C16*C25))/C10</f>
        <v>10492</v>
      </c>
      <c r="D19" s="36">
        <f t="shared" si="6"/>
        <v>10503.652577537589</v>
      </c>
      <c r="E19" s="36">
        <f t="shared" si="6"/>
        <v>10516.065144255957</v>
      </c>
      <c r="F19" s="36">
        <f t="shared" si="6"/>
        <v>10529.31455701537</v>
      </c>
      <c r="G19" s="37">
        <f t="shared" si="6"/>
        <v>10543.488397469926</v>
      </c>
      <c r="H19" s="26">
        <f t="shared" si="6"/>
        <v>10602.056774976123</v>
      </c>
      <c r="I19" s="21">
        <f t="shared" si="6"/>
        <v>10639.453388710677</v>
      </c>
      <c r="J19" s="17">
        <f>((J13*J22)+(J14*J23)+(J15*J24)+(J16*J25))/J10</f>
        <v>10666.451378907614</v>
      </c>
      <c r="K19" s="30">
        <f>((K13*K22)+(K14*K23)+(K15*K24)+(K16*K25))/K10</f>
        <v>10753.928875986439</v>
      </c>
      <c r="L19" s="17">
        <f t="shared" si="6"/>
        <v>10737.587079981204</v>
      </c>
      <c r="M19" s="4">
        <f t="shared" si="6"/>
        <v>10816.580873545958</v>
      </c>
      <c r="N19" s="26">
        <f t="shared" si="6"/>
        <v>10492</v>
      </c>
      <c r="O19" s="26">
        <f t="shared" si="6"/>
        <v>10507.702063027238</v>
      </c>
      <c r="P19" s="26">
        <f t="shared" si="6"/>
        <v>10524.799937218493</v>
      </c>
      <c r="Q19" s="26">
        <f t="shared" si="6"/>
        <v>10543.488397469926</v>
      </c>
      <c r="R19" s="36">
        <f t="shared" ref="R19:AB19" si="7">((R13*R22)+(R14*R23)+(R15*R24)+(R16*R25))/R10</f>
        <v>10622.832730680764</v>
      </c>
      <c r="S19" s="26">
        <f t="shared" si="7"/>
        <v>10675.30666229095</v>
      </c>
      <c r="T19" s="36">
        <f t="shared" si="7"/>
        <v>10774.490608330441</v>
      </c>
      <c r="U19" s="26">
        <f t="shared" si="7"/>
        <v>10492</v>
      </c>
      <c r="V19" s="26">
        <f t="shared" si="7"/>
        <v>10516.065144255957</v>
      </c>
      <c r="W19" s="26">
        <f t="shared" si="7"/>
        <v>10543.488397469926</v>
      </c>
      <c r="X19" s="26">
        <f t="shared" si="7"/>
        <v>10666.451378907614</v>
      </c>
      <c r="Y19" s="50">
        <f t="shared" si="7"/>
        <v>10816.580873545958</v>
      </c>
      <c r="Z19" s="26">
        <f t="shared" si="7"/>
        <v>10753.928875986439</v>
      </c>
      <c r="AA19" s="26">
        <f t="shared" si="7"/>
        <v>10928.94004191509</v>
      </c>
      <c r="AB19" s="35">
        <f t="shared" si="7"/>
        <v>11064.953772046141</v>
      </c>
      <c r="AC19" s="37">
        <f>((AC13*AC22)+(AC14*AC23)+(AC15*AC24)+(AC16*AC25))/AC10</f>
        <v>12467.093651918598</v>
      </c>
      <c r="AD19" s="26">
        <f>((AD13*AD22)+(AD14*AD23)+(AD15*AD24)+(AD16*AD25))/AD10</f>
        <v>10492</v>
      </c>
      <c r="AE19" s="26">
        <f>((AE13*AE22)+(AE14*AE23)+(AE15*AE24)+(AE16*AE25))/AE10</f>
        <v>10543.488397469926</v>
      </c>
      <c r="AF19" s="26">
        <f>((AF13*AF22)+(AF14*AF23)+(AF15*AF24)+(AF16*AF25))/AF10</f>
        <v>10816.580873545958</v>
      </c>
    </row>
    <row r="20" spans="1:32" x14ac:dyDescent="0.25">
      <c r="B20" t="s">
        <v>20</v>
      </c>
      <c r="C20" s="38">
        <f>C19/$C$19</f>
        <v>1</v>
      </c>
      <c r="D20" s="39">
        <f t="shared" ref="D20:AC20" si="8">D19/$C$19</f>
        <v>1.0011106154725113</v>
      </c>
      <c r="E20" s="39">
        <f t="shared" si="8"/>
        <v>1.0022936660556574</v>
      </c>
      <c r="F20" s="39">
        <f t="shared" si="8"/>
        <v>1.003556477031583</v>
      </c>
      <c r="G20" s="40">
        <f t="shared" si="8"/>
        <v>1.0049073958701797</v>
      </c>
      <c r="H20" s="27">
        <f t="shared" si="8"/>
        <v>1.0104895896851052</v>
      </c>
      <c r="I20" s="22">
        <f t="shared" si="8"/>
        <v>1.0140538876010938</v>
      </c>
      <c r="J20" s="18">
        <f>J19/$C$19</f>
        <v>1.0166270852942827</v>
      </c>
      <c r="K20" s="31">
        <f>K19/$C$19</f>
        <v>1.0249646279056843</v>
      </c>
      <c r="L20" s="18">
        <f>L19/$C$19</f>
        <v>1.0234070796779646</v>
      </c>
      <c r="M20" s="2">
        <f>M19/$C$19</f>
        <v>1.0309360344592029</v>
      </c>
      <c r="N20" s="27">
        <f t="shared" si="8"/>
        <v>1</v>
      </c>
      <c r="O20" s="27">
        <f t="shared" si="8"/>
        <v>1.0014965748215057</v>
      </c>
      <c r="P20" s="27">
        <f t="shared" si="8"/>
        <v>1.0031261854001614</v>
      </c>
      <c r="Q20" s="27">
        <f t="shared" si="8"/>
        <v>1.0049073958701797</v>
      </c>
      <c r="R20" s="39">
        <f t="shared" si="8"/>
        <v>1.0124697608349946</v>
      </c>
      <c r="S20" s="27">
        <f t="shared" si="8"/>
        <v>1.0174710886666938</v>
      </c>
      <c r="T20" s="39">
        <f t="shared" si="8"/>
        <v>1.0269243812743463</v>
      </c>
      <c r="U20" s="27">
        <f t="shared" si="8"/>
        <v>1</v>
      </c>
      <c r="V20" s="27">
        <f t="shared" si="8"/>
        <v>1.0022936660556574</v>
      </c>
      <c r="W20" s="27">
        <f t="shared" si="8"/>
        <v>1.0049073958701797</v>
      </c>
      <c r="X20" s="27">
        <f t="shared" si="8"/>
        <v>1.0166270852942827</v>
      </c>
      <c r="Y20" s="51">
        <f t="shared" si="8"/>
        <v>1.0309360344592029</v>
      </c>
      <c r="Z20" s="27">
        <f t="shared" si="8"/>
        <v>1.0249646279056843</v>
      </c>
      <c r="AA20" s="27">
        <f t="shared" si="8"/>
        <v>1.0416450669000277</v>
      </c>
      <c r="AB20" s="38">
        <f t="shared" si="8"/>
        <v>1.0546086324862887</v>
      </c>
      <c r="AC20" s="40">
        <f t="shared" si="8"/>
        <v>1.1882475840562903</v>
      </c>
      <c r="AD20" s="27">
        <f>AD19/$C$19</f>
        <v>1</v>
      </c>
      <c r="AE20" s="27">
        <f>AE19/$C$19</f>
        <v>1.0049073958701797</v>
      </c>
      <c r="AF20" s="27">
        <f>AF19/$C$19</f>
        <v>1.0309360344592029</v>
      </c>
    </row>
    <row r="21" spans="1:32" x14ac:dyDescent="0.25">
      <c r="C21" s="41"/>
      <c r="D21" s="42"/>
      <c r="E21" s="42"/>
      <c r="F21" s="42"/>
      <c r="G21" s="43"/>
      <c r="H21" s="28"/>
      <c r="I21" s="23"/>
      <c r="J21" s="16"/>
      <c r="K21" s="32"/>
      <c r="L21" s="16"/>
      <c r="N21" s="28"/>
      <c r="O21" s="28"/>
      <c r="P21" s="28"/>
      <c r="Q21" s="28"/>
      <c r="R21" s="42"/>
      <c r="S21" s="28"/>
      <c r="T21" s="42"/>
      <c r="U21" s="28"/>
      <c r="V21" s="28"/>
      <c r="W21" s="28"/>
      <c r="X21" s="28"/>
      <c r="Y21" s="52"/>
      <c r="Z21" s="28"/>
      <c r="AA21" s="28"/>
      <c r="AB21" s="41"/>
      <c r="AC21" s="43"/>
      <c r="AD21" s="28"/>
      <c r="AE21" s="28"/>
      <c r="AF21" s="28"/>
    </row>
    <row r="22" spans="1:32" x14ac:dyDescent="0.25">
      <c r="A22" t="s">
        <v>16</v>
      </c>
      <c r="B22" t="s">
        <v>22</v>
      </c>
      <c r="C22" s="44">
        <f>$D$3</f>
        <v>10492</v>
      </c>
      <c r="D22" s="45">
        <f>$D$4</f>
        <v>10543.488397469926</v>
      </c>
      <c r="E22" s="45">
        <f t="shared" ref="E22:L25" si="9">$D$4</f>
        <v>10543.488397469926</v>
      </c>
      <c r="F22" s="45">
        <f t="shared" si="9"/>
        <v>10543.488397469926</v>
      </c>
      <c r="G22" s="46">
        <f t="shared" si="9"/>
        <v>10543.488397469926</v>
      </c>
      <c r="H22" s="29">
        <f>$D$5</f>
        <v>10816.580873545958</v>
      </c>
      <c r="I22" s="24">
        <f>$D$6</f>
        <v>11064.953772046143</v>
      </c>
      <c r="J22" s="19">
        <f t="shared" ref="J22:M25" si="10">$D$5</f>
        <v>10816.580873545958</v>
      </c>
      <c r="K22" s="33">
        <f>$D$6</f>
        <v>11064.953772046143</v>
      </c>
      <c r="L22" s="19">
        <f t="shared" si="10"/>
        <v>10816.580873545958</v>
      </c>
      <c r="M22" s="1">
        <f t="shared" si="10"/>
        <v>10816.580873545958</v>
      </c>
      <c r="N22" s="29">
        <v>0</v>
      </c>
      <c r="O22" s="29">
        <v>0</v>
      </c>
      <c r="P22" s="29">
        <v>0</v>
      </c>
      <c r="Q22" s="29">
        <v>0</v>
      </c>
      <c r="R22" s="45">
        <v>0</v>
      </c>
      <c r="S22" s="29">
        <v>0</v>
      </c>
      <c r="T22" s="45">
        <v>0</v>
      </c>
      <c r="U22" s="29">
        <v>0</v>
      </c>
      <c r="V22" s="29">
        <v>0</v>
      </c>
      <c r="W22" s="29">
        <v>0</v>
      </c>
      <c r="X22" s="29">
        <v>0</v>
      </c>
      <c r="Y22" s="53">
        <v>0</v>
      </c>
      <c r="Z22" s="29">
        <v>0</v>
      </c>
      <c r="AA22" s="29">
        <v>0</v>
      </c>
      <c r="AB22" s="44">
        <v>0</v>
      </c>
      <c r="AC22" s="46">
        <v>0</v>
      </c>
      <c r="AD22" s="29">
        <v>0</v>
      </c>
      <c r="AE22" s="29">
        <v>0</v>
      </c>
      <c r="AF22" s="29">
        <v>0</v>
      </c>
    </row>
    <row r="23" spans="1:32" x14ac:dyDescent="0.25">
      <c r="A23" t="s">
        <v>17</v>
      </c>
      <c r="B23" t="s">
        <v>22</v>
      </c>
      <c r="C23" s="44">
        <f>$D$3</f>
        <v>10492</v>
      </c>
      <c r="D23" s="45">
        <f>$D$3</f>
        <v>10492</v>
      </c>
      <c r="E23" s="45">
        <f t="shared" si="9"/>
        <v>10543.488397469926</v>
      </c>
      <c r="F23" s="45">
        <f t="shared" si="9"/>
        <v>10543.488397469926</v>
      </c>
      <c r="G23" s="46">
        <f t="shared" si="9"/>
        <v>10543.488397469926</v>
      </c>
      <c r="H23" s="29">
        <f t="shared" si="9"/>
        <v>10543.488397469926</v>
      </c>
      <c r="I23" s="24">
        <f t="shared" si="9"/>
        <v>10543.488397469926</v>
      </c>
      <c r="J23" s="19">
        <f t="shared" si="10"/>
        <v>10816.580873545958</v>
      </c>
      <c r="K23" s="33">
        <f>$D$6</f>
        <v>11064.953772046143</v>
      </c>
      <c r="L23" s="19">
        <f t="shared" si="10"/>
        <v>10816.580873545958</v>
      </c>
      <c r="M23" s="1">
        <f t="shared" si="10"/>
        <v>10816.580873545958</v>
      </c>
      <c r="N23" s="29">
        <f t="shared" ref="N23:P25" si="11">$D$3</f>
        <v>10492</v>
      </c>
      <c r="O23" s="45">
        <f>$D$4</f>
        <v>10543.488397469926</v>
      </c>
      <c r="P23" s="45">
        <f t="shared" ref="P23:T25" si="12">$D$4</f>
        <v>10543.488397469926</v>
      </c>
      <c r="Q23" s="45">
        <f t="shared" si="12"/>
        <v>10543.488397469926</v>
      </c>
      <c r="R23" s="45">
        <f>$D$5</f>
        <v>10816.580873545958</v>
      </c>
      <c r="S23" s="45">
        <f>$D$6</f>
        <v>11064.953772046143</v>
      </c>
      <c r="T23" s="45">
        <f>$D$6</f>
        <v>11064.953772046143</v>
      </c>
      <c r="U23" s="45">
        <v>0</v>
      </c>
      <c r="V23" s="45">
        <v>0</v>
      </c>
      <c r="W23" s="45">
        <v>0</v>
      </c>
      <c r="X23" s="45">
        <v>0</v>
      </c>
      <c r="Y23" s="54">
        <v>0</v>
      </c>
      <c r="Z23" s="45">
        <v>0</v>
      </c>
      <c r="AA23" s="45">
        <v>0</v>
      </c>
      <c r="AB23" s="44">
        <v>0</v>
      </c>
      <c r="AC23" s="46">
        <v>0</v>
      </c>
      <c r="AD23" s="45">
        <v>0</v>
      </c>
      <c r="AE23" s="45">
        <v>0</v>
      </c>
      <c r="AF23" s="45">
        <v>0</v>
      </c>
    </row>
    <row r="24" spans="1:32" x14ac:dyDescent="0.25">
      <c r="A24" t="s">
        <v>18</v>
      </c>
      <c r="B24" t="s">
        <v>22</v>
      </c>
      <c r="C24" s="44">
        <f>$D$3</f>
        <v>10492</v>
      </c>
      <c r="D24" s="45">
        <f>$D$3</f>
        <v>10492</v>
      </c>
      <c r="E24" s="45">
        <f>$D$3</f>
        <v>10492</v>
      </c>
      <c r="F24" s="45">
        <f t="shared" si="9"/>
        <v>10543.488397469926</v>
      </c>
      <c r="G24" s="46">
        <f t="shared" si="9"/>
        <v>10543.488397469926</v>
      </c>
      <c r="H24" s="29">
        <f t="shared" si="9"/>
        <v>10543.488397469926</v>
      </c>
      <c r="I24" s="24">
        <f t="shared" si="9"/>
        <v>10543.488397469926</v>
      </c>
      <c r="J24" s="19">
        <f t="shared" si="9"/>
        <v>10543.488397469926</v>
      </c>
      <c r="K24" s="33">
        <f t="shared" si="9"/>
        <v>10543.488397469926</v>
      </c>
      <c r="L24" s="19">
        <f t="shared" si="10"/>
        <v>10816.580873545958</v>
      </c>
      <c r="M24" s="1">
        <f t="shared" si="10"/>
        <v>10816.580873545958</v>
      </c>
      <c r="N24" s="29">
        <f t="shared" si="11"/>
        <v>10492</v>
      </c>
      <c r="O24" s="29">
        <f t="shared" si="11"/>
        <v>10492</v>
      </c>
      <c r="P24" s="45">
        <f t="shared" si="12"/>
        <v>10543.488397469926</v>
      </c>
      <c r="Q24" s="45">
        <f t="shared" si="12"/>
        <v>10543.488397469926</v>
      </c>
      <c r="R24" s="45">
        <f t="shared" si="12"/>
        <v>10543.488397469926</v>
      </c>
      <c r="S24" s="45">
        <f t="shared" si="12"/>
        <v>10543.488397469926</v>
      </c>
      <c r="T24" s="45">
        <f>$D$5</f>
        <v>10816.580873545958</v>
      </c>
      <c r="U24" s="29">
        <f>$D$3</f>
        <v>10492</v>
      </c>
      <c r="V24" s="45">
        <f>$D$4</f>
        <v>10543.488397469926</v>
      </c>
      <c r="W24" s="45">
        <f>$D$4</f>
        <v>10543.488397469926</v>
      </c>
      <c r="X24" s="45">
        <f>$D$5</f>
        <v>10816.580873545958</v>
      </c>
      <c r="Y24" s="54">
        <f>$D$5</f>
        <v>10816.580873545958</v>
      </c>
      <c r="Z24" s="45">
        <f>$D$6</f>
        <v>11064.953772046143</v>
      </c>
      <c r="AA24" s="45">
        <f>$D$6</f>
        <v>11064.953772046143</v>
      </c>
      <c r="AB24" s="44">
        <f>$D$6</f>
        <v>11064.953772046143</v>
      </c>
      <c r="AC24" s="46">
        <f>$D$3</f>
        <v>10492</v>
      </c>
      <c r="AD24" s="29">
        <f>$D$3</f>
        <v>10492</v>
      </c>
      <c r="AE24" s="45">
        <f>$D$4</f>
        <v>10543.488397469926</v>
      </c>
      <c r="AF24" s="45">
        <f>$D$5</f>
        <v>10816.580873545958</v>
      </c>
    </row>
    <row r="25" spans="1:32" ht="13.8" thickBot="1" x14ac:dyDescent="0.3">
      <c r="A25" t="s">
        <v>19</v>
      </c>
      <c r="B25" t="s">
        <v>22</v>
      </c>
      <c r="C25" s="47">
        <f>$D$3</f>
        <v>10492</v>
      </c>
      <c r="D25" s="48">
        <f>$D$3</f>
        <v>10492</v>
      </c>
      <c r="E25" s="48">
        <f>$D$3</f>
        <v>10492</v>
      </c>
      <c r="F25" s="48">
        <f>$D$3</f>
        <v>10492</v>
      </c>
      <c r="G25" s="49">
        <f t="shared" si="9"/>
        <v>10543.488397469926</v>
      </c>
      <c r="H25" s="29">
        <f t="shared" si="9"/>
        <v>10543.488397469926</v>
      </c>
      <c r="I25" s="25">
        <f t="shared" si="9"/>
        <v>10543.488397469926</v>
      </c>
      <c r="J25" s="20">
        <f t="shared" si="9"/>
        <v>10543.488397469926</v>
      </c>
      <c r="K25" s="34">
        <f t="shared" si="9"/>
        <v>10543.488397469926</v>
      </c>
      <c r="L25" s="20">
        <f t="shared" si="9"/>
        <v>10543.488397469926</v>
      </c>
      <c r="M25" s="1">
        <f t="shared" si="10"/>
        <v>10816.580873545958</v>
      </c>
      <c r="N25" s="29">
        <f t="shared" si="11"/>
        <v>10492</v>
      </c>
      <c r="O25" s="29">
        <f t="shared" si="11"/>
        <v>10492</v>
      </c>
      <c r="P25" s="29">
        <f t="shared" si="11"/>
        <v>10492</v>
      </c>
      <c r="Q25" s="45">
        <f t="shared" si="12"/>
        <v>10543.488397469926</v>
      </c>
      <c r="R25" s="45">
        <f t="shared" si="12"/>
        <v>10543.488397469926</v>
      </c>
      <c r="S25" s="45">
        <f t="shared" si="12"/>
        <v>10543.488397469926</v>
      </c>
      <c r="T25" s="45">
        <f t="shared" si="12"/>
        <v>10543.488397469926</v>
      </c>
      <c r="U25" s="29">
        <f>$D$3</f>
        <v>10492</v>
      </c>
      <c r="V25" s="29">
        <f>$D$3</f>
        <v>10492</v>
      </c>
      <c r="W25" s="45">
        <f>$D$4</f>
        <v>10543.488397469926</v>
      </c>
      <c r="X25" s="45">
        <f>$D$4</f>
        <v>10543.488397469926</v>
      </c>
      <c r="Y25" s="54">
        <f>$D$5</f>
        <v>10816.580873545958</v>
      </c>
      <c r="Z25" s="45">
        <f>$D$4</f>
        <v>10543.488397469926</v>
      </c>
      <c r="AA25" s="45">
        <f>$D$5</f>
        <v>10816.580873545958</v>
      </c>
      <c r="AB25" s="44">
        <f>$D$6</f>
        <v>11064.953772046143</v>
      </c>
      <c r="AC25" s="46">
        <v>30000</v>
      </c>
      <c r="AD25" s="29">
        <v>0</v>
      </c>
      <c r="AE25" s="29">
        <v>0</v>
      </c>
      <c r="AF25" s="45">
        <v>0</v>
      </c>
    </row>
    <row r="26" spans="1:32" x14ac:dyDescent="0.25">
      <c r="AB26" s="8"/>
      <c r="AC26" s="10"/>
    </row>
    <row r="27" spans="1:32" x14ac:dyDescent="0.25">
      <c r="F27" t="s">
        <v>37</v>
      </c>
      <c r="AB27" s="8"/>
      <c r="AC27" s="10"/>
    </row>
    <row r="28" spans="1:32" x14ac:dyDescent="0.25">
      <c r="B28" t="s">
        <v>36</v>
      </c>
      <c r="E28" s="3">
        <v>10492</v>
      </c>
      <c r="F28" s="1">
        <f>E28/10492</f>
        <v>1</v>
      </c>
      <c r="AB28" s="8"/>
      <c r="AC28" s="10"/>
    </row>
    <row r="29" spans="1:32" x14ac:dyDescent="0.25">
      <c r="B29" t="s">
        <v>38</v>
      </c>
      <c r="E29" s="57">
        <v>3.5000000000000003E-2</v>
      </c>
      <c r="F29" s="58">
        <f>1-E29</f>
        <v>0.96499999999999997</v>
      </c>
      <c r="AB29" s="8"/>
      <c r="AC29" s="10"/>
    </row>
    <row r="30" spans="1:32" x14ac:dyDescent="0.25">
      <c r="B30" t="s">
        <v>39</v>
      </c>
      <c r="F30" s="59">
        <f>F28*F29</f>
        <v>0.96499999999999997</v>
      </c>
      <c r="AB30" s="8"/>
      <c r="AC30" s="10"/>
    </row>
    <row r="31" spans="1:32" ht="13.8" thickBot="1" x14ac:dyDescent="0.3">
      <c r="B31" s="1">
        <f>C31+4*1250</f>
        <v>182540</v>
      </c>
      <c r="C31" s="4">
        <f>C10</f>
        <v>177540</v>
      </c>
      <c r="E31" s="4">
        <f>C19*$F$30</f>
        <v>10124.779999999999</v>
      </c>
      <c r="AB31" s="55"/>
      <c r="AC31" s="56"/>
    </row>
    <row r="32" spans="1:32" x14ac:dyDescent="0.25">
      <c r="C32" s="4">
        <f>D10</f>
        <v>172104.84375</v>
      </c>
      <c r="D32" s="2">
        <f>C32/$C$31</f>
        <v>0.96938630027036166</v>
      </c>
      <c r="E32" s="4">
        <f>D19*$F$30</f>
        <v>10136.024737323773</v>
      </c>
    </row>
    <row r="33" spans="3:5" x14ac:dyDescent="0.25">
      <c r="C33" s="4">
        <f>E10</f>
        <v>166669.6875</v>
      </c>
      <c r="D33" s="2">
        <f t="shared" ref="D33:D54" si="13">C33/$C$31</f>
        <v>0.9387726005407232</v>
      </c>
      <c r="E33" s="4">
        <f>E19*$F$30</f>
        <v>10148.002864206999</v>
      </c>
    </row>
    <row r="34" spans="3:5" x14ac:dyDescent="0.25">
      <c r="C34" s="4">
        <f>F10</f>
        <v>161234.53125</v>
      </c>
      <c r="D34" s="2">
        <f t="shared" si="13"/>
        <v>0.90815890081108486</v>
      </c>
      <c r="E34" s="4">
        <f>F19*$F$30</f>
        <v>10160.788547519833</v>
      </c>
    </row>
    <row r="35" spans="3:5" x14ac:dyDescent="0.25">
      <c r="C35" s="4">
        <f>G10</f>
        <v>155799.375</v>
      </c>
      <c r="D35" s="2">
        <f t="shared" si="13"/>
        <v>0.8775452010814464</v>
      </c>
      <c r="E35" s="4">
        <f>G19*$F$30</f>
        <v>10174.466303558478</v>
      </c>
    </row>
    <row r="36" spans="3:5" x14ac:dyDescent="0.25">
      <c r="C36" s="4">
        <f>H10</f>
        <v>148751.25</v>
      </c>
      <c r="D36" s="2">
        <f t="shared" si="13"/>
        <v>0.83784640081108486</v>
      </c>
      <c r="E36" s="4">
        <f>H19*$F$30</f>
        <v>10230.984787851958</v>
      </c>
    </row>
    <row r="37" spans="3:5" x14ac:dyDescent="0.25">
      <c r="C37" s="4">
        <f>I10</f>
        <v>143203.125</v>
      </c>
      <c r="D37" s="2">
        <f t="shared" si="13"/>
        <v>0.80659640081108486</v>
      </c>
      <c r="E37" s="4">
        <f>I19*$F$30</f>
        <v>10267.072520105803</v>
      </c>
    </row>
    <row r="38" spans="3:5" x14ac:dyDescent="0.25">
      <c r="C38" s="4">
        <f>N10</f>
        <v>133155</v>
      </c>
      <c r="D38" s="2">
        <f t="shared" si="13"/>
        <v>0.75</v>
      </c>
      <c r="E38" s="4">
        <f>N19*$F$30</f>
        <v>10124.779999999999</v>
      </c>
    </row>
    <row r="39" spans="3:5" x14ac:dyDescent="0.25">
      <c r="C39" s="4">
        <f>O10</f>
        <v>127719.84375</v>
      </c>
      <c r="D39" s="2">
        <f t="shared" si="13"/>
        <v>0.71938630027036166</v>
      </c>
      <c r="E39" s="4">
        <f>O19*$F$30</f>
        <v>10139.932490821284</v>
      </c>
    </row>
    <row r="40" spans="3:5" x14ac:dyDescent="0.25">
      <c r="C40" s="4">
        <f>P10</f>
        <v>122284.6875</v>
      </c>
      <c r="D40" s="2">
        <f t="shared" si="13"/>
        <v>0.6887726005407232</v>
      </c>
      <c r="E40" s="4">
        <f>P19*$F$30</f>
        <v>10156.431939415845</v>
      </c>
    </row>
    <row r="41" spans="3:5" x14ac:dyDescent="0.25">
      <c r="C41" s="4">
        <f>Q10</f>
        <v>116849.53125</v>
      </c>
      <c r="D41" s="2">
        <f t="shared" si="13"/>
        <v>0.65815890081108486</v>
      </c>
      <c r="E41" s="4">
        <f>Q19*$F$30</f>
        <v>10174.466303558478</v>
      </c>
    </row>
    <row r="42" spans="3:5" x14ac:dyDescent="0.25">
      <c r="C42" s="4">
        <f>R10</f>
        <v>109801.40625</v>
      </c>
      <c r="D42" s="2">
        <f t="shared" si="13"/>
        <v>0.6184601005407232</v>
      </c>
      <c r="E42" s="4">
        <f>R19*$F$30</f>
        <v>10251.033585106938</v>
      </c>
    </row>
    <row r="43" spans="3:5" x14ac:dyDescent="0.25">
      <c r="C43" s="4">
        <f>S10</f>
        <v>104253.28125</v>
      </c>
      <c r="D43" s="2">
        <f t="shared" si="13"/>
        <v>0.5872101005407232</v>
      </c>
      <c r="E43" s="4">
        <f>S19*$F$30</f>
        <v>10301.670929110767</v>
      </c>
    </row>
    <row r="44" spans="3:5" x14ac:dyDescent="0.25">
      <c r="C44" s="4">
        <f>T10</f>
        <v>97205.15625</v>
      </c>
      <c r="D44" s="2">
        <f t="shared" si="13"/>
        <v>0.54751130027036166</v>
      </c>
      <c r="E44" s="4">
        <f>T19*$F$30</f>
        <v>10397.383437038876</v>
      </c>
    </row>
    <row r="45" spans="3:5" x14ac:dyDescent="0.25">
      <c r="C45" s="4">
        <f>U10</f>
        <v>88770</v>
      </c>
      <c r="D45" s="2">
        <f t="shared" si="13"/>
        <v>0.5</v>
      </c>
      <c r="E45" s="4">
        <f>U19*$F$30</f>
        <v>10124.779999999999</v>
      </c>
    </row>
    <row r="46" spans="3:5" x14ac:dyDescent="0.25">
      <c r="C46" s="4">
        <f>V10</f>
        <v>83334.84375</v>
      </c>
      <c r="D46" s="2">
        <f t="shared" si="13"/>
        <v>0.4693863002703616</v>
      </c>
      <c r="E46" s="4">
        <f>V19*$F$30</f>
        <v>10148.002864206999</v>
      </c>
    </row>
    <row r="47" spans="3:5" x14ac:dyDescent="0.25">
      <c r="C47" s="4">
        <f>W10</f>
        <v>77899.6875</v>
      </c>
      <c r="D47" s="2">
        <f t="shared" si="13"/>
        <v>0.4387726005407232</v>
      </c>
      <c r="E47" s="4">
        <f>W19*$F$30</f>
        <v>10174.466303558478</v>
      </c>
    </row>
    <row r="48" spans="3:5" x14ac:dyDescent="0.25">
      <c r="C48" s="4">
        <f>X10</f>
        <v>70851.5625</v>
      </c>
      <c r="D48" s="2">
        <f t="shared" si="13"/>
        <v>0.3990738002703616</v>
      </c>
      <c r="E48" s="4">
        <f>X19*$F$30</f>
        <v>10293.125580645847</v>
      </c>
    </row>
    <row r="49" spans="3:5" x14ac:dyDescent="0.25">
      <c r="C49" s="4">
        <f>Z10</f>
        <v>65303.4375</v>
      </c>
      <c r="D49" s="2">
        <f t="shared" si="13"/>
        <v>0.3678238002703616</v>
      </c>
      <c r="E49" s="4">
        <f>Z19*$F$30</f>
        <v>10377.541365326913</v>
      </c>
    </row>
    <row r="50" spans="3:5" x14ac:dyDescent="0.25">
      <c r="C50" s="4">
        <f>AA10</f>
        <v>58255.3125</v>
      </c>
      <c r="D50" s="2">
        <f t="shared" si="13"/>
        <v>0.328125</v>
      </c>
      <c r="E50" s="4">
        <f>AA19*$F$30</f>
        <v>10546.427140448061</v>
      </c>
    </row>
    <row r="51" spans="3:5" x14ac:dyDescent="0.25">
      <c r="C51" s="4">
        <f>AB10</f>
        <v>52707.1875</v>
      </c>
      <c r="D51" s="2">
        <f t="shared" si="13"/>
        <v>0.296875</v>
      </c>
      <c r="E51" s="4">
        <f>AB19*$F$30</f>
        <v>10677.680390024527</v>
      </c>
    </row>
    <row r="52" spans="3:5" x14ac:dyDescent="0.25">
      <c r="C52" s="4">
        <f>AD10</f>
        <v>44385</v>
      </c>
      <c r="D52" s="2">
        <f t="shared" si="13"/>
        <v>0.25</v>
      </c>
      <c r="E52" s="4">
        <f>AD19*$F$30</f>
        <v>10124.779999999999</v>
      </c>
    </row>
    <row r="53" spans="3:5" x14ac:dyDescent="0.25">
      <c r="C53" s="4">
        <f>AE10</f>
        <v>38949.84375</v>
      </c>
      <c r="D53" s="2">
        <f t="shared" si="13"/>
        <v>0.2193863002703616</v>
      </c>
      <c r="E53" s="4">
        <f>AE19*$F$30</f>
        <v>10174.466303558478</v>
      </c>
    </row>
    <row r="54" spans="3:5" x14ac:dyDescent="0.25">
      <c r="C54" s="4">
        <f>AF10</f>
        <v>31901.71875</v>
      </c>
      <c r="D54" s="2">
        <f t="shared" si="13"/>
        <v>0.1796875</v>
      </c>
      <c r="E54" s="4">
        <f>AF19*$F$30</f>
        <v>10438.000542971849</v>
      </c>
    </row>
  </sheetData>
  <phoneticPr fontId="0" type="noConversion"/>
  <pageMargins left="0.75" right="0.75" top="1" bottom="1" header="0.5" footer="0.5"/>
  <pageSetup paperSize="259" scale="35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data</vt:lpstr>
      <vt:lpstr>curve</vt:lpstr>
      <vt:lpstr>Sheet3</vt:lpstr>
      <vt:lpstr>Chart1</vt:lpstr>
    </vt:vector>
  </TitlesOfParts>
  <Company>EI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</dc:creator>
  <cp:lastModifiedBy>Havlíček Jan</cp:lastModifiedBy>
  <cp:lastPrinted>2001-04-24T19:11:48Z</cp:lastPrinted>
  <dcterms:created xsi:type="dcterms:W3CDTF">2000-02-25T20:30:23Z</dcterms:created>
  <dcterms:modified xsi:type="dcterms:W3CDTF">2023-09-10T14:55:23Z</dcterms:modified>
</cp:coreProperties>
</file>