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80" yWindow="-96" windowWidth="15132" windowHeight="8460" tabRatio="895" firstSheet="1" activeTab="2"/>
  </bookViews>
  <sheets>
    <sheet name="Instructions" sheetId="57" r:id="rId1"/>
    <sheet name="Report" sheetId="58" r:id="rId2"/>
    <sheet name="Input" sheetId="6" r:id="rId3"/>
    <sheet name="Top Pages" sheetId="34" r:id="rId4"/>
    <sheet name="Roll-1" sheetId="49" r:id="rId5"/>
    <sheet name="Roll-2" sheetId="41" r:id="rId6"/>
    <sheet name="Roll-3" sheetId="40" r:id="rId7"/>
    <sheet name="Roll-4" sheetId="47" r:id="rId8"/>
    <sheet name="Roll-5" sheetId="39" r:id="rId9"/>
    <sheet name="Roll-6" sheetId="56" r:id="rId10"/>
    <sheet name="Roll-7" sheetId="29" r:id="rId11"/>
    <sheet name="Roll-8" sheetId="3" r:id="rId12"/>
    <sheet name="Roll-9" sheetId="4" r:id="rId13"/>
    <sheet name="Roll-10" sheetId="27" r:id="rId14"/>
    <sheet name="Roll-11" sheetId="26" r:id="rId15"/>
    <sheet name="Roll-12" sheetId="48" r:id="rId16"/>
    <sheet name="Orig Sched" sheetId="7" r:id="rId17"/>
  </sheets>
  <externalReferences>
    <externalReference r:id="rId18"/>
  </externalReferences>
  <definedNames>
    <definedName name="_Order1" localSheetId="16" hidden="1">255</definedName>
    <definedName name="_Order2" localSheetId="16" hidden="1">255</definedName>
    <definedName name="ACwvu.BookBal." localSheetId="4" hidden="1">'Roll-1'!$A$6:$R$40</definedName>
    <definedName name="ACwvu.BookBal." localSheetId="13" hidden="1">'Roll-10'!$A$6:$R$40</definedName>
    <definedName name="ACwvu.BookBal." localSheetId="14" hidden="1">'Roll-11'!$A$6:$R$40</definedName>
    <definedName name="ACwvu.BookBal." localSheetId="15" hidden="1">'Roll-12'!$A$6:$R$40</definedName>
    <definedName name="ACwvu.BookBal." localSheetId="5" hidden="1">'Roll-2'!$A$6:$R$40</definedName>
    <definedName name="ACwvu.BookBal." localSheetId="6" hidden="1">'Roll-3'!$A$6:$R$40</definedName>
    <definedName name="ACwvu.BookBal." localSheetId="7" hidden="1">'Roll-4'!$A$6:$R$40</definedName>
    <definedName name="ACwvu.BookBal." localSheetId="8" hidden="1">'Roll-5'!$A$6:$R$40</definedName>
    <definedName name="ACwvu.BookBal." localSheetId="9" hidden="1">'Roll-6'!$A$6:$R$40</definedName>
    <definedName name="ACwvu.BookBal." localSheetId="10" hidden="1">'Roll-7'!$A$6:$R$40</definedName>
    <definedName name="ACwvu.BookBal." localSheetId="11" hidden="1">'Roll-8'!$A$6:$R$40</definedName>
    <definedName name="ACwvu.BookBal." localSheetId="12" hidden="1">'Roll-9'!$A$6:$R$40</definedName>
    <definedName name="ACwvu.DailyChange." localSheetId="4" hidden="1">'Roll-1'!$A$41:$AG$118</definedName>
    <definedName name="ACwvu.DailyChange." localSheetId="13" hidden="1">'Roll-10'!$A$41:$AG$118</definedName>
    <definedName name="ACwvu.DailyChange." localSheetId="14" hidden="1">'Roll-11'!$A$41:$AG$118</definedName>
    <definedName name="ACwvu.DailyChange." localSheetId="15" hidden="1">'Roll-12'!$A$41:$AG$118</definedName>
    <definedName name="ACwvu.DailyChange." localSheetId="5" hidden="1">'Roll-2'!$A$41:$AG$118</definedName>
    <definedName name="ACwvu.DailyChange." localSheetId="6" hidden="1">'Roll-3'!$A$41:$AG$118</definedName>
    <definedName name="ACwvu.DailyChange." localSheetId="7" hidden="1">'Roll-4'!$A$41:$AG$118</definedName>
    <definedName name="ACwvu.DailyChange." localSheetId="8" hidden="1">'Roll-5'!$A$41:$AG$118</definedName>
    <definedName name="ACwvu.DailyChange." localSheetId="9" hidden="1">'Roll-6'!$A$41:$AG$118</definedName>
    <definedName name="ACwvu.DailyChange." localSheetId="10" hidden="1">'Roll-7'!$A$41:$AG$118</definedName>
    <definedName name="ACwvu.DailyChange." localSheetId="11" hidden="1">'Roll-8'!$A$41:$AG$118</definedName>
    <definedName name="ACwvu.DailyChange." localSheetId="12" hidden="1">'Roll-9'!$A$41:$AG$118</definedName>
    <definedName name="ACwvu.Schedules." localSheetId="4" hidden="1">'Roll-1'!$A$121:$M$239</definedName>
    <definedName name="ACwvu.Schedules." localSheetId="13" hidden="1">'Roll-10'!$A$121:$M$239</definedName>
    <definedName name="ACwvu.Schedules." localSheetId="14" hidden="1">'Roll-11'!$A$121:$M$239</definedName>
    <definedName name="ACwvu.Schedules." localSheetId="15" hidden="1">'Roll-12'!$A$121:$M$239</definedName>
    <definedName name="ACwvu.Schedules." localSheetId="5" hidden="1">'Roll-2'!$A$121:$M$246</definedName>
    <definedName name="ACwvu.Schedules." localSheetId="6" hidden="1">'Roll-3'!$A$121:$M$239</definedName>
    <definedName name="ACwvu.Schedules." localSheetId="7" hidden="1">'Roll-4'!$A$121:$M$239</definedName>
    <definedName name="ACwvu.Schedules." localSheetId="8" hidden="1">'Roll-5'!$A$121:$M$239</definedName>
    <definedName name="ACwvu.Schedules." localSheetId="9" hidden="1">'Roll-6'!$A$121:$M$239</definedName>
    <definedName name="ACwvu.Schedules." localSheetId="10" hidden="1">'Roll-7'!$A$121:$M$239</definedName>
    <definedName name="ACwvu.Schedules." localSheetId="11" hidden="1">'Roll-8'!$A$121:$M$239</definedName>
    <definedName name="ACwvu.Schedules." localSheetId="12" hidden="1">'Roll-9'!$A$121:$M$239</definedName>
    <definedName name="DTITLE">'Orig Sched'!$T$1:$AN$9</definedName>
    <definedName name="eff_date">'Top Pages'!$B$5</definedName>
    <definedName name="eff_dt">'Top Pages'!$B$5</definedName>
    <definedName name="FileName">Input!$B$64</definedName>
    <definedName name="FileType">Input!$B$65</definedName>
    <definedName name="FTPConfig">Input!$B$66</definedName>
    <definedName name="LocalPath">Input!$B$62</definedName>
    <definedName name="MyDate">Input!$A$3</definedName>
    <definedName name="PostIDs">'Top Pages'!$B$6:$B$9</definedName>
    <definedName name="_xlnm.Print_Area" localSheetId="0">Instructions!$A$1:$P$214</definedName>
    <definedName name="_xlnm.Print_Area" localSheetId="16">'Orig Sched'!$A$10:$O$37</definedName>
    <definedName name="_xlnm.Print_Area" localSheetId="1">Report!$A$1:$AA$90</definedName>
    <definedName name="_xlnm.Print_Area" localSheetId="13">'Roll-10'!$A$6:$R$39</definedName>
    <definedName name="_xlnm.Print_Area" localSheetId="14">'Roll-11'!$A$6:$R$39</definedName>
    <definedName name="_xlnm.Print_Area" localSheetId="15">'Roll-12'!$A$6:$R$39</definedName>
    <definedName name="_xlnm.Print_Area" localSheetId="5">'Roll-2'!$A$6:$R$39</definedName>
    <definedName name="_xlnm.Print_Area" localSheetId="6">'Roll-3'!$A$6:$R$39</definedName>
    <definedName name="_xlnm.Print_Area" localSheetId="7">'Roll-4'!$A$6:$R$39</definedName>
    <definedName name="_xlnm.Print_Area" localSheetId="8">'Roll-5'!$A$6:$R$39</definedName>
    <definedName name="_xlnm.Print_Area" localSheetId="9">'Roll-6'!$A$6:$R$39</definedName>
    <definedName name="_xlnm.Print_Area" localSheetId="10">'Roll-7'!$A$6:$R$39</definedName>
    <definedName name="_xlnm.Print_Area" localSheetId="11">'Roll-8'!$A$6:$R$39</definedName>
    <definedName name="_xlnm.Print_Area" localSheetId="12">'Roll-9'!$A$6:$R$39</definedName>
    <definedName name="Print_Area_MI">'Orig Sched'!$A$1:$G$9</definedName>
    <definedName name="_xlnm.Print_Titles" localSheetId="16">'Orig Sched'!$1:$9</definedName>
    <definedName name="_xlnm.Print_Titles" localSheetId="4">'Roll-1'!$1:$5</definedName>
    <definedName name="_xlnm.Print_Titles" localSheetId="13">'Roll-10'!$1:$5</definedName>
    <definedName name="_xlnm.Print_Titles" localSheetId="14">'Roll-11'!$1:$5</definedName>
    <definedName name="_xlnm.Print_Titles" localSheetId="15">'Roll-12'!$1:$5</definedName>
    <definedName name="_xlnm.Print_Titles" localSheetId="5">'Roll-2'!$1:$5</definedName>
    <definedName name="_xlnm.Print_Titles" localSheetId="6">'Roll-3'!$1:$5</definedName>
    <definedName name="_xlnm.Print_Titles" localSheetId="7">'Roll-4'!$1:$5</definedName>
    <definedName name="_xlnm.Print_Titles" localSheetId="8">'Roll-5'!$1:$5</definedName>
    <definedName name="_xlnm.Print_Titles" localSheetId="9">'Roll-6'!$1:$5</definedName>
    <definedName name="_xlnm.Print_Titles" localSheetId="10">'Roll-7'!$1:$5</definedName>
    <definedName name="_xlnm.Print_Titles" localSheetId="11">'Roll-8'!$1:$5</definedName>
    <definedName name="_xlnm.Print_Titles" localSheetId="12">'Roll-9'!$1:$5</definedName>
    <definedName name="Print_Titles_MI">'Orig Sched'!$1:$9</definedName>
    <definedName name="PW">'Top Pages'!$B$4</definedName>
    <definedName name="RemotePath">Input!$B$63</definedName>
    <definedName name="Swvu.BookBal." localSheetId="4" hidden="1">'Roll-1'!$A$6:$R$40</definedName>
    <definedName name="Swvu.BookBal." localSheetId="13" hidden="1">'Roll-10'!$A$6:$R$40</definedName>
    <definedName name="Swvu.BookBal." localSheetId="14" hidden="1">'Roll-11'!$A$6:$R$40</definedName>
    <definedName name="Swvu.BookBal." localSheetId="15" hidden="1">'Roll-12'!$A$6:$R$40</definedName>
    <definedName name="Swvu.BookBal." localSheetId="5" hidden="1">'Roll-2'!$A$6:$R$40</definedName>
    <definedName name="Swvu.BookBal." localSheetId="6" hidden="1">'Roll-3'!$A$6:$R$40</definedName>
    <definedName name="Swvu.BookBal." localSheetId="7" hidden="1">'Roll-4'!$A$6:$R$40</definedName>
    <definedName name="Swvu.BookBal." localSheetId="8" hidden="1">'Roll-5'!$A$6:$R$40</definedName>
    <definedName name="Swvu.BookBal." localSheetId="9" hidden="1">'Roll-6'!$A$6:$R$40</definedName>
    <definedName name="Swvu.BookBal." localSheetId="10" hidden="1">'Roll-7'!$A$6:$R$40</definedName>
    <definedName name="Swvu.BookBal." localSheetId="11" hidden="1">'Roll-8'!$A$6:$R$40</definedName>
    <definedName name="Swvu.BookBal." localSheetId="12" hidden="1">'Roll-9'!$A$6:$R$40</definedName>
    <definedName name="Swvu.DailyChange." localSheetId="4" hidden="1">'Roll-1'!$A$41:$AG$118</definedName>
    <definedName name="Swvu.DailyChange." localSheetId="13" hidden="1">'Roll-10'!$A$41:$AG$118</definedName>
    <definedName name="Swvu.DailyChange." localSheetId="14" hidden="1">'Roll-11'!$A$41:$AG$118</definedName>
    <definedName name="Swvu.DailyChange." localSheetId="15" hidden="1">'Roll-12'!$A$41:$AG$118</definedName>
    <definedName name="Swvu.DailyChange." localSheetId="5" hidden="1">'Roll-2'!$A$41:$AG$118</definedName>
    <definedName name="Swvu.DailyChange." localSheetId="6" hidden="1">'Roll-3'!$A$41:$AG$118</definedName>
    <definedName name="Swvu.DailyChange." localSheetId="7" hidden="1">'Roll-4'!$A$41:$AG$118</definedName>
    <definedName name="Swvu.DailyChange." localSheetId="8" hidden="1">'Roll-5'!$A$41:$AG$118</definedName>
    <definedName name="Swvu.DailyChange." localSheetId="9" hidden="1">'Roll-6'!$A$41:$AG$118</definedName>
    <definedName name="Swvu.DailyChange." localSheetId="10" hidden="1">'Roll-7'!$A$41:$AG$118</definedName>
    <definedName name="Swvu.DailyChange." localSheetId="11" hidden="1">'Roll-8'!$A$41:$AG$118</definedName>
    <definedName name="Swvu.DailyChange." localSheetId="12" hidden="1">'Roll-9'!$A$41:$AG$118</definedName>
    <definedName name="Swvu.Schedules." localSheetId="4" hidden="1">'Roll-1'!$A$121:$M$239</definedName>
    <definedName name="Swvu.Schedules." localSheetId="13" hidden="1">'Roll-10'!$A$121:$M$239</definedName>
    <definedName name="Swvu.Schedules." localSheetId="14" hidden="1">'Roll-11'!$A$121:$M$239</definedName>
    <definedName name="Swvu.Schedules." localSheetId="15" hidden="1">'Roll-12'!$A$121:$M$239</definedName>
    <definedName name="Swvu.Schedules." localSheetId="5" hidden="1">'Roll-2'!$A$121:$M$246</definedName>
    <definedName name="Swvu.Schedules." localSheetId="6" hidden="1">'Roll-3'!$A$121:$M$239</definedName>
    <definedName name="Swvu.Schedules." localSheetId="7" hidden="1">'Roll-4'!$A$121:$M$239</definedName>
    <definedName name="Swvu.Schedules." localSheetId="8" hidden="1">'Roll-5'!$A$121:$M$239</definedName>
    <definedName name="Swvu.Schedules." localSheetId="9" hidden="1">'Roll-6'!$A$121:$M$239</definedName>
    <definedName name="Swvu.Schedules." localSheetId="10" hidden="1">'Roll-7'!$A$121:$M$239</definedName>
    <definedName name="Swvu.Schedules." localSheetId="11" hidden="1">'Roll-8'!$A$121:$M$239</definedName>
    <definedName name="Swvu.Schedules." localSheetId="12" hidden="1">'Roll-9'!$A$121:$M$239</definedName>
    <definedName name="TITLE">'Orig Sched'!$A$1:$O$9</definedName>
    <definedName name="UID">'Top Pages'!$B$3</definedName>
    <definedName name="wrn.RollDetail." localSheetId="2" hidden="1">{"BookBal",#N/A,FALSE,"Roll-1";"DailyChange",#N/A,FALSE,"Roll-1";"Schedules",#N/A,FALSE,"Roll-1"}</definedName>
    <definedName name="wrn.RollDetail." localSheetId="13" hidden="1">{"BookBal",#N/A,FALSE,"Roll";"DailyChange",#N/A,FALSE,"Roll";"Schedules",#N/A,FALSE,"Roll"}</definedName>
    <definedName name="wrn.RollDetail." localSheetId="14" hidden="1">{"BookBal",#N/A,FALSE,"Roll";"DailyChange",#N/A,FALSE,"Roll";"Schedules",#N/A,FALSE,"Roll"}</definedName>
    <definedName name="wrn.RollDetail." localSheetId="15" hidden="1">{"BookBal",#N/A,FALSE,"Roll";"DailyChange",#N/A,FALSE,"Roll";"Schedules",#N/A,FALSE,"Roll"}</definedName>
    <definedName name="wrn.RollDetail." localSheetId="5" hidden="1">{"BookBal",#N/A,FALSE,"Roll";"DailyChange",#N/A,FALSE,"Roll";"Schedules",#N/A,FALSE,"Roll"}</definedName>
    <definedName name="wrn.RollDetail." localSheetId="6" hidden="1">{"BookBal",#N/A,FALSE,"Roll";"DailyChange",#N/A,FALSE,"Roll";"Schedules",#N/A,FALSE,"Roll"}</definedName>
    <definedName name="wrn.RollDetail." localSheetId="7" hidden="1">{"BookBal",#N/A,FALSE,"Roll";"DailyChange",#N/A,FALSE,"Roll";"Schedules",#N/A,FALSE,"Roll"}</definedName>
    <definedName name="wrn.RollDetail." localSheetId="8"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2" hidden="1">{"BookBal",#N/A,FALSE,"Roll";"DailyChange",#N/A,FALSE,"Roll";"Schedules",#N/A,FALSE,"Roll"}</definedName>
    <definedName name="wrn.RollDetail." hidden="1">{"BookBal",#N/A,FALSE,"Roll-1";"DailyChange",#N/A,FALSE,"Roll-1";"Schedules",#N/A,FALSE,"Roll-1"}</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6"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7"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6"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7"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6"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7"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2D5D16CF_8972_11D2_B2F1_00105A0DC12E_.wvu.PrintArea" localSheetId="4" hidden="1">'Roll-1'!$A$6:$R$39</definedName>
    <definedName name="Z_2D5D16CF_8972_11D2_B2F1_00105A0DC12E_.wvu.PrintTitles" localSheetId="4" hidden="1">'Roll-1'!$1:$5</definedName>
    <definedName name="Z_2D5D16D0_8972_11D2_B2F1_00105A0DC12E_.wvu.PrintArea" localSheetId="13" hidden="1">'Roll-10'!$A$6:$R$39</definedName>
    <definedName name="Z_2D5D16D0_8972_11D2_B2F1_00105A0DC12E_.wvu.PrintTitles" localSheetId="13" hidden="1">'Roll-10'!$1:$5</definedName>
    <definedName name="Z_2D5D16D1_8972_11D2_B2F1_00105A0DC12E_.wvu.PrintArea" localSheetId="14" hidden="1">'Roll-11'!$A$6:$R$39</definedName>
    <definedName name="Z_2D5D16D1_8972_11D2_B2F1_00105A0DC12E_.wvu.PrintTitles" localSheetId="14" hidden="1">'Roll-11'!$1:$5</definedName>
    <definedName name="Z_2D5D16D2_8972_11D2_B2F1_00105A0DC12E_.wvu.PrintArea" localSheetId="15" hidden="1">'Roll-12'!$A$6:$R$39</definedName>
    <definedName name="Z_2D5D16D2_8972_11D2_B2F1_00105A0DC12E_.wvu.PrintTitles" localSheetId="15" hidden="1">'Roll-12'!$1:$5</definedName>
    <definedName name="Z_2D5D16D3_8972_11D2_B2F1_00105A0DC12E_.wvu.PrintArea" localSheetId="5" hidden="1">'Roll-2'!$A$6:$R$39</definedName>
    <definedName name="Z_2D5D16D3_8972_11D2_B2F1_00105A0DC12E_.wvu.PrintTitles" localSheetId="5" hidden="1">'Roll-2'!$1:$5</definedName>
    <definedName name="Z_2D5D16D4_8972_11D2_B2F1_00105A0DC12E_.wvu.PrintArea" localSheetId="6" hidden="1">'Roll-3'!$A$6:$R$39</definedName>
    <definedName name="Z_2D5D16D4_8972_11D2_B2F1_00105A0DC12E_.wvu.PrintTitles" localSheetId="6" hidden="1">'Roll-3'!$1:$5</definedName>
    <definedName name="Z_2D5D16D5_8972_11D2_B2F1_00105A0DC12E_.wvu.PrintArea" localSheetId="7" hidden="1">'Roll-4'!$A$6:$R$39</definedName>
    <definedName name="Z_2D5D16D5_8972_11D2_B2F1_00105A0DC12E_.wvu.PrintTitles" localSheetId="7" hidden="1">'Roll-4'!$1:$5</definedName>
    <definedName name="Z_2D5D16D6_8972_11D2_B2F1_00105A0DC12E_.wvu.PrintArea" localSheetId="8" hidden="1">'Roll-5'!$A$6:$R$39</definedName>
    <definedName name="Z_2D5D16D6_8972_11D2_B2F1_00105A0DC12E_.wvu.PrintTitles" localSheetId="8" hidden="1">'Roll-5'!$1:$5</definedName>
    <definedName name="Z_2D5D16D7_8972_11D2_B2F1_00105A0DC12E_.wvu.PrintArea" localSheetId="9" hidden="1">'Roll-6'!$A$6:$R$39</definedName>
    <definedName name="Z_2D5D16D7_8972_11D2_B2F1_00105A0DC12E_.wvu.PrintTitles" localSheetId="9" hidden="1">'Roll-6'!$1:$5</definedName>
    <definedName name="Z_2D5D16D8_8972_11D2_B2F1_00105A0DC12E_.wvu.PrintArea" localSheetId="10" hidden="1">'Roll-7'!$A$6:$R$39</definedName>
    <definedName name="Z_2D5D16D8_8972_11D2_B2F1_00105A0DC12E_.wvu.PrintTitles" localSheetId="10" hidden="1">'Roll-7'!$1:$5</definedName>
    <definedName name="Z_2D5D16D9_8972_11D2_B2F1_00105A0DC12E_.wvu.PrintArea" localSheetId="11" hidden="1">'Roll-8'!$A$6:$R$39</definedName>
    <definedName name="Z_2D5D16D9_8972_11D2_B2F1_00105A0DC12E_.wvu.PrintTitles" localSheetId="11" hidden="1">'Roll-8'!$1:$5</definedName>
    <definedName name="Z_2D5D16DA_8972_11D2_B2F1_00105A0DC12E_.wvu.PrintArea" localSheetId="12" hidden="1">'Roll-9'!$A$6:$R$39</definedName>
    <definedName name="Z_2D5D16DA_8972_11D2_B2F1_00105A0DC12E_.wvu.PrintTitles" localSheetId="12" hidden="1">'Roll-9'!$1:$5</definedName>
    <definedName name="Z_2D5D16DB_8972_11D2_B2F1_00105A0DC12E_.wvu.PrintArea" localSheetId="4" hidden="1">'Roll-1'!$A$40:$AG$118</definedName>
    <definedName name="Z_2D5D16DB_8972_11D2_B2F1_00105A0DC12E_.wvu.PrintTitles" localSheetId="4" hidden="1">'Roll-1'!$1:$5</definedName>
    <definedName name="Z_2D5D16DC_8972_11D2_B2F1_00105A0DC12E_.wvu.PrintArea" localSheetId="13" hidden="1">'Roll-10'!$A$40:$AG$118</definedName>
    <definedName name="Z_2D5D16DC_8972_11D2_B2F1_00105A0DC12E_.wvu.PrintTitles" localSheetId="13" hidden="1">'Roll-10'!$1:$5</definedName>
    <definedName name="Z_2D5D16DD_8972_11D2_B2F1_00105A0DC12E_.wvu.PrintArea" localSheetId="14" hidden="1">'Roll-11'!$A$40:$AG$118</definedName>
    <definedName name="Z_2D5D16DD_8972_11D2_B2F1_00105A0DC12E_.wvu.PrintTitles" localSheetId="14" hidden="1">'Roll-11'!$1:$5</definedName>
    <definedName name="Z_2D5D16DE_8972_11D2_B2F1_00105A0DC12E_.wvu.PrintArea" localSheetId="15" hidden="1">'Roll-12'!$A$40:$AG$118</definedName>
    <definedName name="Z_2D5D16DE_8972_11D2_B2F1_00105A0DC12E_.wvu.PrintTitles" localSheetId="15" hidden="1">'Roll-12'!$1:$5</definedName>
    <definedName name="Z_2D5D16DF_8972_11D2_B2F1_00105A0DC12E_.wvu.PrintArea" localSheetId="5" hidden="1">'Roll-2'!$A$40:$AG$118</definedName>
    <definedName name="Z_2D5D16DF_8972_11D2_B2F1_00105A0DC12E_.wvu.PrintTitles" localSheetId="5" hidden="1">'Roll-2'!$1:$5</definedName>
    <definedName name="Z_2D5D16E0_8972_11D2_B2F1_00105A0DC12E_.wvu.PrintArea" localSheetId="6" hidden="1">'Roll-3'!$A$40:$AG$118</definedName>
    <definedName name="Z_2D5D16E0_8972_11D2_B2F1_00105A0DC12E_.wvu.PrintTitles" localSheetId="6" hidden="1">'Roll-3'!$1:$5</definedName>
    <definedName name="Z_2D5D16E1_8972_11D2_B2F1_00105A0DC12E_.wvu.PrintArea" localSheetId="7" hidden="1">'Roll-4'!$A$40:$AG$118</definedName>
    <definedName name="Z_2D5D16E1_8972_11D2_B2F1_00105A0DC12E_.wvu.PrintTitles" localSheetId="7" hidden="1">'Roll-4'!$1:$5</definedName>
    <definedName name="Z_2D5D16E2_8972_11D2_B2F1_00105A0DC12E_.wvu.PrintArea" localSheetId="8" hidden="1">'Roll-5'!$A$40:$AG$118</definedName>
    <definedName name="Z_2D5D16E2_8972_11D2_B2F1_00105A0DC12E_.wvu.PrintTitles" localSheetId="8" hidden="1">'Roll-5'!$1:$5</definedName>
    <definedName name="Z_2D5D16E3_8972_11D2_B2F1_00105A0DC12E_.wvu.PrintArea" localSheetId="9" hidden="1">'Roll-6'!$A$40:$AG$118</definedName>
    <definedName name="Z_2D5D16E3_8972_11D2_B2F1_00105A0DC12E_.wvu.PrintTitles" localSheetId="9" hidden="1">'Roll-6'!$1:$5</definedName>
    <definedName name="Z_2D5D16E4_8972_11D2_B2F1_00105A0DC12E_.wvu.PrintArea" localSheetId="10" hidden="1">'Roll-7'!$A$40:$AG$118</definedName>
    <definedName name="Z_2D5D16E4_8972_11D2_B2F1_00105A0DC12E_.wvu.PrintTitles" localSheetId="10" hidden="1">'Roll-7'!$1:$5</definedName>
    <definedName name="Z_2D5D16E5_8972_11D2_B2F1_00105A0DC12E_.wvu.PrintArea" localSheetId="11" hidden="1">'Roll-8'!$A$40:$AG$118</definedName>
    <definedName name="Z_2D5D16E5_8972_11D2_B2F1_00105A0DC12E_.wvu.PrintTitles" localSheetId="11" hidden="1">'Roll-8'!$1:$5</definedName>
    <definedName name="Z_2D5D16E6_8972_11D2_B2F1_00105A0DC12E_.wvu.PrintArea" localSheetId="12" hidden="1">'Roll-9'!$A$40:$AG$118</definedName>
    <definedName name="Z_2D5D16E6_8972_11D2_B2F1_00105A0DC12E_.wvu.PrintTitles" localSheetId="12" hidden="1">'Roll-9'!$1:$5</definedName>
    <definedName name="Z_2D5D16E7_8972_11D2_B2F1_00105A0DC12E_.wvu.PrintArea" localSheetId="4" hidden="1">'Roll-1'!$A$120:$M$238</definedName>
    <definedName name="Z_2D5D16E7_8972_11D2_B2F1_00105A0DC12E_.wvu.PrintTitles" localSheetId="4" hidden="1">'Roll-1'!$1:$5</definedName>
    <definedName name="Z_2D5D16E8_8972_11D2_B2F1_00105A0DC12E_.wvu.PrintArea" localSheetId="13" hidden="1">'Roll-10'!$A$120:$M$238</definedName>
    <definedName name="Z_2D5D16E8_8972_11D2_B2F1_00105A0DC12E_.wvu.PrintTitles" localSheetId="13" hidden="1">'Roll-10'!$1:$5</definedName>
    <definedName name="Z_2D5D16E9_8972_11D2_B2F1_00105A0DC12E_.wvu.PrintArea" localSheetId="14" hidden="1">'Roll-11'!$A$120:$M$238</definedName>
    <definedName name="Z_2D5D16E9_8972_11D2_B2F1_00105A0DC12E_.wvu.PrintTitles" localSheetId="14" hidden="1">'Roll-11'!$1:$5</definedName>
    <definedName name="Z_2D5D16EA_8972_11D2_B2F1_00105A0DC12E_.wvu.PrintArea" localSheetId="15" hidden="1">'Roll-12'!$A$120:$M$238</definedName>
    <definedName name="Z_2D5D16EA_8972_11D2_B2F1_00105A0DC12E_.wvu.PrintTitles" localSheetId="15" hidden="1">'Roll-12'!$1:$5</definedName>
    <definedName name="Z_2D5D16EB_8972_11D2_B2F1_00105A0DC12E_.wvu.PrintArea" localSheetId="5" hidden="1">'Roll-2'!$A$120:$M$238</definedName>
    <definedName name="Z_2D5D16EB_8972_11D2_B2F1_00105A0DC12E_.wvu.PrintTitles" localSheetId="5" hidden="1">'Roll-2'!$1:$5</definedName>
    <definedName name="Z_2D5D16EC_8972_11D2_B2F1_00105A0DC12E_.wvu.PrintArea" localSheetId="6" hidden="1">'Roll-3'!$A$120:$M$238</definedName>
    <definedName name="Z_2D5D16EC_8972_11D2_B2F1_00105A0DC12E_.wvu.PrintTitles" localSheetId="6" hidden="1">'Roll-3'!$1:$5</definedName>
    <definedName name="Z_2D5D16ED_8972_11D2_B2F1_00105A0DC12E_.wvu.PrintArea" localSheetId="7" hidden="1">'Roll-4'!$A$120:$M$238</definedName>
    <definedName name="Z_2D5D16ED_8972_11D2_B2F1_00105A0DC12E_.wvu.PrintTitles" localSheetId="7" hidden="1">'Roll-4'!$1:$5</definedName>
    <definedName name="Z_2D5D16EE_8972_11D2_B2F1_00105A0DC12E_.wvu.PrintArea" localSheetId="8" hidden="1">'Roll-5'!$A$120:$M$238</definedName>
    <definedName name="Z_2D5D16EE_8972_11D2_B2F1_00105A0DC12E_.wvu.PrintTitles" localSheetId="8" hidden="1">'Roll-5'!$1:$5</definedName>
    <definedName name="Z_2D5D16EF_8972_11D2_B2F1_00105A0DC12E_.wvu.PrintArea" localSheetId="9" hidden="1">'Roll-6'!$A$120:$M$238</definedName>
    <definedName name="Z_2D5D16EF_8972_11D2_B2F1_00105A0DC12E_.wvu.PrintTitles" localSheetId="9" hidden="1">'Roll-6'!$1:$5</definedName>
    <definedName name="Z_2D5D16F0_8972_11D2_B2F1_00105A0DC12E_.wvu.PrintArea" localSheetId="10" hidden="1">'Roll-7'!$A$120:$M$238</definedName>
    <definedName name="Z_2D5D16F0_8972_11D2_B2F1_00105A0DC12E_.wvu.PrintTitles" localSheetId="10" hidden="1">'Roll-7'!$1:$5</definedName>
    <definedName name="Z_2D5D16F1_8972_11D2_B2F1_00105A0DC12E_.wvu.PrintArea" localSheetId="11" hidden="1">'Roll-8'!$A$120:$M$238</definedName>
    <definedName name="Z_2D5D16F1_8972_11D2_B2F1_00105A0DC12E_.wvu.PrintTitles" localSheetId="11" hidden="1">'Roll-8'!$1:$5</definedName>
    <definedName name="Z_2D5D16F2_8972_11D2_B2F1_00105A0DC12E_.wvu.PrintArea" localSheetId="12" hidden="1">'Roll-9'!$A$120:$M$238</definedName>
    <definedName name="Z_2D5D16F2_8972_11D2_B2F1_00105A0DC12E_.wvu.PrintTitles" localSheetId="12" hidden="1">'Roll-9'!$1:$5</definedName>
    <definedName name="Z_2E4256D2_6F39_11D2_B505_00104B65F901_.wvu.PrintArea" localSheetId="4" hidden="1">'Roll-1'!$A$6:$R$39</definedName>
    <definedName name="Z_2E4256D2_6F39_11D2_B505_00104B65F901_.wvu.PrintTitles" localSheetId="4" hidden="1">'Roll-1'!$1:$5</definedName>
    <definedName name="Z_2E4256D3_6F39_11D2_B505_00104B65F901_.wvu.PrintArea" localSheetId="13" hidden="1">'Roll-10'!$A$6:$R$39</definedName>
    <definedName name="Z_2E4256D3_6F39_11D2_B505_00104B65F901_.wvu.PrintTitles" localSheetId="13" hidden="1">'Roll-10'!$1:$5</definedName>
    <definedName name="Z_2E4256D4_6F39_11D2_B505_00104B65F901_.wvu.PrintArea" localSheetId="14" hidden="1">'Roll-11'!$A$6:$R$39</definedName>
    <definedName name="Z_2E4256D4_6F39_11D2_B505_00104B65F901_.wvu.PrintTitles" localSheetId="14" hidden="1">'Roll-11'!$1:$5</definedName>
    <definedName name="Z_2E4256D5_6F39_11D2_B505_00104B65F901_.wvu.PrintArea" localSheetId="15" hidden="1">'Roll-12'!$A$6:$R$39</definedName>
    <definedName name="Z_2E4256D5_6F39_11D2_B505_00104B65F901_.wvu.PrintTitles" localSheetId="15" hidden="1">'Roll-12'!$1:$5</definedName>
    <definedName name="Z_2E4256D6_6F39_11D2_B505_00104B65F901_.wvu.PrintArea" localSheetId="5" hidden="1">'Roll-2'!$A$6:$R$39</definedName>
    <definedName name="Z_2E4256D6_6F39_11D2_B505_00104B65F901_.wvu.PrintTitles" localSheetId="5" hidden="1">'Roll-2'!$1:$5</definedName>
    <definedName name="Z_2E4256D7_6F39_11D2_B505_00104B65F901_.wvu.PrintArea" localSheetId="6" hidden="1">'Roll-3'!$A$6:$R$39</definedName>
    <definedName name="Z_2E4256D7_6F39_11D2_B505_00104B65F901_.wvu.PrintTitles" localSheetId="6" hidden="1">'Roll-3'!$1:$5</definedName>
    <definedName name="Z_2E4256D8_6F39_11D2_B505_00104B65F901_.wvu.PrintArea" localSheetId="7" hidden="1">'Roll-4'!$A$6:$R$39</definedName>
    <definedName name="Z_2E4256D8_6F39_11D2_B505_00104B65F901_.wvu.PrintTitles" localSheetId="7" hidden="1">'Roll-4'!$1:$5</definedName>
    <definedName name="Z_2E4256D9_6F39_11D2_B505_00104B65F901_.wvu.PrintArea" localSheetId="8" hidden="1">'Roll-5'!$A$6:$R$39</definedName>
    <definedName name="Z_2E4256D9_6F39_11D2_B505_00104B65F901_.wvu.PrintTitles" localSheetId="8" hidden="1">'Roll-5'!$1:$5</definedName>
    <definedName name="Z_2E4256DA_6F39_11D2_B505_00104B65F901_.wvu.PrintArea" localSheetId="9" hidden="1">'Roll-6'!$A$6:$R$39</definedName>
    <definedName name="Z_2E4256DA_6F39_11D2_B505_00104B65F901_.wvu.PrintTitles" localSheetId="9" hidden="1">'Roll-6'!$1:$5</definedName>
    <definedName name="Z_2E4256DB_6F39_11D2_B505_00104B65F901_.wvu.PrintArea" localSheetId="10" hidden="1">'Roll-7'!$A$6:$R$39</definedName>
    <definedName name="Z_2E4256DB_6F39_11D2_B505_00104B65F901_.wvu.PrintTitles" localSheetId="10" hidden="1">'Roll-7'!$1:$5</definedName>
    <definedName name="Z_2E4256DC_6F39_11D2_B505_00104B65F901_.wvu.PrintArea" localSheetId="11" hidden="1">'Roll-8'!$A$6:$R$39</definedName>
    <definedName name="Z_2E4256DC_6F39_11D2_B505_00104B65F901_.wvu.PrintTitles" localSheetId="11" hidden="1">'Roll-8'!$1:$5</definedName>
    <definedName name="Z_2E4256DD_6F39_11D2_B505_00104B65F901_.wvu.PrintArea" localSheetId="12" hidden="1">'Roll-9'!$A$6:$R$39</definedName>
    <definedName name="Z_2E4256DD_6F39_11D2_B505_00104B65F901_.wvu.PrintTitles" localSheetId="12" hidden="1">'Roll-9'!$1:$5</definedName>
    <definedName name="Z_2E4256DE_6F39_11D2_B505_00104B65F901_.wvu.PrintArea" localSheetId="4" hidden="1">'Roll-1'!$A$40:$AG$118</definedName>
    <definedName name="Z_2E4256DE_6F39_11D2_B505_00104B65F901_.wvu.PrintTitles" localSheetId="4" hidden="1">'Roll-1'!$1:$5</definedName>
    <definedName name="Z_2E4256DF_6F39_11D2_B505_00104B65F901_.wvu.PrintArea" localSheetId="13" hidden="1">'Roll-10'!$A$40:$AG$118</definedName>
    <definedName name="Z_2E4256DF_6F39_11D2_B505_00104B65F901_.wvu.PrintTitles" localSheetId="13" hidden="1">'Roll-10'!$1:$5</definedName>
    <definedName name="Z_2E4256E0_6F39_11D2_B505_00104B65F901_.wvu.PrintArea" localSheetId="14" hidden="1">'Roll-11'!$A$40:$AG$118</definedName>
    <definedName name="Z_2E4256E0_6F39_11D2_B505_00104B65F901_.wvu.PrintTitles" localSheetId="14" hidden="1">'Roll-11'!$1:$5</definedName>
    <definedName name="Z_2E4256E1_6F39_11D2_B505_00104B65F901_.wvu.PrintArea" localSheetId="15" hidden="1">'Roll-12'!$A$40:$AG$118</definedName>
    <definedName name="Z_2E4256E1_6F39_11D2_B505_00104B65F901_.wvu.PrintTitles" localSheetId="15" hidden="1">'Roll-12'!$1:$5</definedName>
    <definedName name="Z_2E4256E2_6F39_11D2_B505_00104B65F901_.wvu.PrintArea" localSheetId="5" hidden="1">'Roll-2'!$A$40:$AG$118</definedName>
    <definedName name="Z_2E4256E2_6F39_11D2_B505_00104B65F901_.wvu.PrintTitles" localSheetId="5" hidden="1">'Roll-2'!$1:$5</definedName>
    <definedName name="Z_2E4256E3_6F39_11D2_B505_00104B65F901_.wvu.PrintArea" localSheetId="6" hidden="1">'Roll-3'!$A$40:$AG$118</definedName>
    <definedName name="Z_2E4256E3_6F39_11D2_B505_00104B65F901_.wvu.PrintTitles" localSheetId="6" hidden="1">'Roll-3'!$1:$5</definedName>
    <definedName name="Z_2E4256E4_6F39_11D2_B505_00104B65F901_.wvu.PrintArea" localSheetId="7" hidden="1">'Roll-4'!$A$40:$AG$118</definedName>
    <definedName name="Z_2E4256E4_6F39_11D2_B505_00104B65F901_.wvu.PrintTitles" localSheetId="7" hidden="1">'Roll-4'!$1:$5</definedName>
    <definedName name="Z_2E4256E5_6F39_11D2_B505_00104B65F901_.wvu.PrintArea" localSheetId="8" hidden="1">'Roll-5'!$A$40:$AG$118</definedName>
    <definedName name="Z_2E4256E5_6F39_11D2_B505_00104B65F901_.wvu.PrintTitles" localSheetId="8" hidden="1">'Roll-5'!$1:$5</definedName>
    <definedName name="Z_2E4256E6_6F39_11D2_B505_00104B65F901_.wvu.PrintArea" localSheetId="9" hidden="1">'Roll-6'!$A$40:$AG$118</definedName>
    <definedName name="Z_2E4256E6_6F39_11D2_B505_00104B65F901_.wvu.PrintTitles" localSheetId="9" hidden="1">'Roll-6'!$1:$5</definedName>
    <definedName name="Z_2E4256E7_6F39_11D2_B505_00104B65F901_.wvu.PrintArea" localSheetId="10" hidden="1">'Roll-7'!$A$40:$AG$118</definedName>
    <definedName name="Z_2E4256E7_6F39_11D2_B505_00104B65F901_.wvu.PrintTitles" localSheetId="10" hidden="1">'Roll-7'!$1:$5</definedName>
    <definedName name="Z_2E4256E8_6F39_11D2_B505_00104B65F901_.wvu.PrintArea" localSheetId="11" hidden="1">'Roll-8'!$A$40:$AG$118</definedName>
    <definedName name="Z_2E4256E8_6F39_11D2_B505_00104B65F901_.wvu.PrintTitles" localSheetId="11" hidden="1">'Roll-8'!$1:$5</definedName>
    <definedName name="Z_2E4256E9_6F39_11D2_B505_00104B65F901_.wvu.PrintArea" localSheetId="12" hidden="1">'Roll-9'!$A$40:$AG$118</definedName>
    <definedName name="Z_2E4256E9_6F39_11D2_B505_00104B65F901_.wvu.PrintTitles" localSheetId="12" hidden="1">'Roll-9'!$1:$5</definedName>
    <definedName name="Z_2E4256EA_6F39_11D2_B505_00104B65F901_.wvu.PrintArea" localSheetId="4" hidden="1">'Roll-1'!$A$120:$M$238</definedName>
    <definedName name="Z_2E4256EA_6F39_11D2_B505_00104B65F901_.wvu.PrintTitles" localSheetId="4" hidden="1">'Roll-1'!$1:$5</definedName>
    <definedName name="Z_2E4256EB_6F39_11D2_B505_00104B65F901_.wvu.PrintArea" localSheetId="13" hidden="1">'Roll-10'!$A$120:$M$238</definedName>
    <definedName name="Z_2E4256EB_6F39_11D2_B505_00104B65F901_.wvu.PrintTitles" localSheetId="13" hidden="1">'Roll-10'!$1:$5</definedName>
    <definedName name="Z_2E4256EC_6F39_11D2_B505_00104B65F901_.wvu.PrintArea" localSheetId="14" hidden="1">'Roll-11'!$A$120:$M$238</definedName>
    <definedName name="Z_2E4256EC_6F39_11D2_B505_00104B65F901_.wvu.PrintTitles" localSheetId="14" hidden="1">'Roll-11'!$1:$5</definedName>
    <definedName name="Z_2E4256ED_6F39_11D2_B505_00104B65F901_.wvu.PrintArea" localSheetId="15" hidden="1">'Roll-12'!$A$120:$M$238</definedName>
    <definedName name="Z_2E4256ED_6F39_11D2_B505_00104B65F901_.wvu.PrintTitles" localSheetId="15" hidden="1">'Roll-12'!$1:$5</definedName>
    <definedName name="Z_2E4256EE_6F39_11D2_B505_00104B65F901_.wvu.PrintArea" localSheetId="5" hidden="1">'Roll-2'!$A$120:$M$238</definedName>
    <definedName name="Z_2E4256EE_6F39_11D2_B505_00104B65F901_.wvu.PrintTitles" localSheetId="5" hidden="1">'Roll-2'!$1:$5</definedName>
    <definedName name="Z_2E4256EF_6F39_11D2_B505_00104B65F901_.wvu.PrintArea" localSheetId="6" hidden="1">'Roll-3'!$A$120:$M$238</definedName>
    <definedName name="Z_2E4256EF_6F39_11D2_B505_00104B65F901_.wvu.PrintTitles" localSheetId="6" hidden="1">'Roll-3'!$1:$5</definedName>
    <definedName name="Z_2E4256F0_6F39_11D2_B505_00104B65F901_.wvu.PrintArea" localSheetId="7" hidden="1">'Roll-4'!$A$120:$M$238</definedName>
    <definedName name="Z_2E4256F0_6F39_11D2_B505_00104B65F901_.wvu.PrintTitles" localSheetId="7" hidden="1">'Roll-4'!$1:$5</definedName>
    <definedName name="Z_2E4256F1_6F39_11D2_B505_00104B65F901_.wvu.PrintArea" localSheetId="8" hidden="1">'Roll-5'!$A$120:$M$238</definedName>
    <definedName name="Z_2E4256F1_6F39_11D2_B505_00104B65F901_.wvu.PrintTitles" localSheetId="8" hidden="1">'Roll-5'!$1:$5</definedName>
    <definedName name="Z_2E4256F2_6F39_11D2_B505_00104B65F901_.wvu.PrintArea" localSheetId="9" hidden="1">'Roll-6'!$A$120:$M$238</definedName>
    <definedName name="Z_2E4256F2_6F39_11D2_B505_00104B65F901_.wvu.PrintTitles" localSheetId="9" hidden="1">'Roll-6'!$1:$5</definedName>
    <definedName name="Z_2E4256F3_6F39_11D2_B505_00104B65F901_.wvu.PrintArea" localSheetId="10" hidden="1">'Roll-7'!$A$120:$M$238</definedName>
    <definedName name="Z_2E4256F3_6F39_11D2_B505_00104B65F901_.wvu.PrintTitles" localSheetId="10" hidden="1">'Roll-7'!$1:$5</definedName>
    <definedName name="Z_2E4256F4_6F39_11D2_B505_00104B65F901_.wvu.PrintArea" localSheetId="11" hidden="1">'Roll-8'!$A$120:$M$238</definedName>
    <definedName name="Z_2E4256F4_6F39_11D2_B505_00104B65F901_.wvu.PrintTitles" localSheetId="11" hidden="1">'Roll-8'!$1:$5</definedName>
    <definedName name="Z_2E4256F5_6F39_11D2_B505_00104B65F901_.wvu.PrintArea" localSheetId="12" hidden="1">'Roll-9'!$A$120:$M$238</definedName>
    <definedName name="Z_2E4256F5_6F39_11D2_B505_00104B65F901_.wvu.PrintTitles" localSheetId="12" hidden="1">'Roll-9'!$1:$5</definedName>
    <definedName name="Z_3BF41E9C_06AD_11D2_AB17_006097B8A961_.wvu.PrintArea" localSheetId="4" hidden="1">'Roll-1'!$A$6:$R$39</definedName>
    <definedName name="Z_3BF41E9C_06AD_11D2_AB17_006097B8A961_.wvu.PrintTitles" localSheetId="4" hidden="1">'Roll-1'!$1:$5</definedName>
    <definedName name="Z_3BF41E9D_06AD_11D2_AB17_006097B8A961_.wvu.PrintArea" localSheetId="13" hidden="1">'Roll-10'!$A$6:$R$39</definedName>
    <definedName name="Z_3BF41E9D_06AD_11D2_AB17_006097B8A961_.wvu.PrintTitles" localSheetId="13" hidden="1">'Roll-10'!$1:$5</definedName>
    <definedName name="Z_3BF41E9E_06AD_11D2_AB17_006097B8A961_.wvu.PrintArea" localSheetId="14" hidden="1">'Roll-11'!$A$6:$R$39</definedName>
    <definedName name="Z_3BF41E9E_06AD_11D2_AB17_006097B8A961_.wvu.PrintTitles" localSheetId="14" hidden="1">'Roll-11'!$1:$5</definedName>
    <definedName name="Z_3BF41E9F_06AD_11D2_AB17_006097B8A961_.wvu.PrintArea" localSheetId="15" hidden="1">'Roll-12'!$A$6:$R$39</definedName>
    <definedName name="Z_3BF41E9F_06AD_11D2_AB17_006097B8A961_.wvu.PrintTitles" localSheetId="15" hidden="1">'Roll-12'!$1:$5</definedName>
    <definedName name="Z_3BF41EA0_06AD_11D2_AB17_006097B8A961_.wvu.PrintArea" localSheetId="5" hidden="1">'Roll-2'!$A$6:$R$39</definedName>
    <definedName name="Z_3BF41EA0_06AD_11D2_AB17_006097B8A961_.wvu.PrintTitles" localSheetId="5" hidden="1">'Roll-2'!$1:$5</definedName>
    <definedName name="Z_3BF41EA1_06AD_11D2_AB17_006097B8A961_.wvu.PrintArea" localSheetId="6" hidden="1">'Roll-3'!$A$6:$R$39</definedName>
    <definedName name="Z_3BF41EA1_06AD_11D2_AB17_006097B8A961_.wvu.PrintTitles" localSheetId="6" hidden="1">'Roll-3'!$1:$5</definedName>
    <definedName name="Z_3BF41EA2_06AD_11D2_AB17_006097B8A961_.wvu.PrintArea" localSheetId="7" hidden="1">'Roll-4'!$A$6:$R$39</definedName>
    <definedName name="Z_3BF41EA2_06AD_11D2_AB17_006097B8A961_.wvu.PrintTitles" localSheetId="7" hidden="1">'Roll-4'!$1:$5</definedName>
    <definedName name="Z_3BF41EA3_06AD_11D2_AB17_006097B8A961_.wvu.PrintArea" localSheetId="8" hidden="1">'Roll-5'!$A$6:$R$39</definedName>
    <definedName name="Z_3BF41EA3_06AD_11D2_AB17_006097B8A961_.wvu.PrintTitles" localSheetId="8" hidden="1">'Roll-5'!$1:$5</definedName>
    <definedName name="Z_3BF41EA4_06AD_11D2_AB17_006097B8A961_.wvu.PrintArea" localSheetId="9" hidden="1">'Roll-6'!$A$6:$R$39</definedName>
    <definedName name="Z_3BF41EA4_06AD_11D2_AB17_006097B8A961_.wvu.PrintTitles" localSheetId="9" hidden="1">'Roll-6'!$1:$5</definedName>
    <definedName name="Z_3BF41EA5_06AD_11D2_AB17_006097B8A961_.wvu.PrintArea" localSheetId="10" hidden="1">'Roll-7'!$A$6:$R$39</definedName>
    <definedName name="Z_3BF41EA5_06AD_11D2_AB17_006097B8A961_.wvu.PrintTitles" localSheetId="10" hidden="1">'Roll-7'!$1:$5</definedName>
    <definedName name="Z_3BF41EA6_06AD_11D2_AB17_006097B8A961_.wvu.PrintArea" localSheetId="11" hidden="1">'Roll-8'!$A$6:$R$39</definedName>
    <definedName name="Z_3BF41EA6_06AD_11D2_AB17_006097B8A961_.wvu.PrintTitles" localSheetId="11" hidden="1">'Roll-8'!$1:$5</definedName>
    <definedName name="Z_3BF41EA7_06AD_11D2_AB17_006097B8A961_.wvu.PrintArea" localSheetId="12" hidden="1">'Roll-9'!$A$6:$R$39</definedName>
    <definedName name="Z_3BF41EA7_06AD_11D2_AB17_006097B8A961_.wvu.PrintTitles" localSheetId="12" hidden="1">'Roll-9'!$1:$5</definedName>
    <definedName name="Z_3BF41EA8_06AD_11D2_AB17_006097B8A961_.wvu.PrintArea" localSheetId="4" hidden="1">'Roll-1'!$A$40:$AG$118</definedName>
    <definedName name="Z_3BF41EA8_06AD_11D2_AB17_006097B8A961_.wvu.PrintTitles" localSheetId="4" hidden="1">'Roll-1'!$1:$5</definedName>
    <definedName name="Z_3BF41EA9_06AD_11D2_AB17_006097B8A961_.wvu.PrintArea" localSheetId="13" hidden="1">'Roll-10'!$A$40:$AG$118</definedName>
    <definedName name="Z_3BF41EA9_06AD_11D2_AB17_006097B8A961_.wvu.PrintTitles" localSheetId="13" hidden="1">'Roll-10'!$1:$5</definedName>
    <definedName name="Z_3BF41EAA_06AD_11D2_AB17_006097B8A961_.wvu.PrintArea" localSheetId="14" hidden="1">'Roll-11'!$A$40:$AG$118</definedName>
    <definedName name="Z_3BF41EAA_06AD_11D2_AB17_006097B8A961_.wvu.PrintTitles" localSheetId="14" hidden="1">'Roll-11'!$1:$5</definedName>
    <definedName name="Z_3BF41EAB_06AD_11D2_AB17_006097B8A961_.wvu.PrintArea" localSheetId="15" hidden="1">'Roll-12'!$A$40:$AG$118</definedName>
    <definedName name="Z_3BF41EAB_06AD_11D2_AB17_006097B8A961_.wvu.PrintTitles" localSheetId="15" hidden="1">'Roll-12'!$1:$5</definedName>
    <definedName name="Z_3BF41EAC_06AD_11D2_AB17_006097B8A961_.wvu.PrintArea" localSheetId="5" hidden="1">'Roll-2'!$A$40:$AG$118</definedName>
    <definedName name="Z_3BF41EAC_06AD_11D2_AB17_006097B8A961_.wvu.PrintTitles" localSheetId="5" hidden="1">'Roll-2'!$1:$5</definedName>
    <definedName name="Z_3BF41EAD_06AD_11D2_AB17_006097B8A961_.wvu.PrintArea" localSheetId="6" hidden="1">'Roll-3'!$A$40:$AG$118</definedName>
    <definedName name="Z_3BF41EAD_06AD_11D2_AB17_006097B8A961_.wvu.PrintTitles" localSheetId="6" hidden="1">'Roll-3'!$1:$5</definedName>
    <definedName name="Z_3BF41EAE_06AD_11D2_AB17_006097B8A961_.wvu.PrintArea" localSheetId="7" hidden="1">'Roll-4'!$A$40:$AG$118</definedName>
    <definedName name="Z_3BF41EAE_06AD_11D2_AB17_006097B8A961_.wvu.PrintTitles" localSheetId="7" hidden="1">'Roll-4'!$1:$5</definedName>
    <definedName name="Z_3BF41EAF_06AD_11D2_AB17_006097B8A961_.wvu.PrintArea" localSheetId="8" hidden="1">'Roll-5'!$A$40:$AG$118</definedName>
    <definedName name="Z_3BF41EAF_06AD_11D2_AB17_006097B8A961_.wvu.PrintTitles" localSheetId="8" hidden="1">'Roll-5'!$1:$5</definedName>
    <definedName name="Z_3BF41EB0_06AD_11D2_AB17_006097B8A961_.wvu.PrintArea" localSheetId="9" hidden="1">'Roll-6'!$A$40:$AG$118</definedName>
    <definedName name="Z_3BF41EB0_06AD_11D2_AB17_006097B8A961_.wvu.PrintTitles" localSheetId="9" hidden="1">'Roll-6'!$1:$5</definedName>
    <definedName name="Z_3BF41EB1_06AD_11D2_AB17_006097B8A961_.wvu.PrintArea" localSheetId="10" hidden="1">'Roll-7'!$A$40:$AG$118</definedName>
    <definedName name="Z_3BF41EB1_06AD_11D2_AB17_006097B8A961_.wvu.PrintTitles" localSheetId="10" hidden="1">'Roll-7'!$1:$5</definedName>
    <definedName name="Z_3BF41EB2_06AD_11D2_AB17_006097B8A961_.wvu.PrintArea" localSheetId="11" hidden="1">'Roll-8'!$A$40:$AG$118</definedName>
    <definedName name="Z_3BF41EB2_06AD_11D2_AB17_006097B8A961_.wvu.PrintTitles" localSheetId="11" hidden="1">'Roll-8'!$1:$5</definedName>
    <definedName name="Z_3BF41EB3_06AD_11D2_AB17_006097B8A961_.wvu.PrintArea" localSheetId="12" hidden="1">'Roll-9'!$A$40:$AG$118</definedName>
    <definedName name="Z_3BF41EB3_06AD_11D2_AB17_006097B8A961_.wvu.PrintTitles" localSheetId="12" hidden="1">'Roll-9'!$1:$5</definedName>
    <definedName name="Z_3BF41EB4_06AD_11D2_AB17_006097B8A961_.wvu.PrintArea" localSheetId="4" hidden="1">'Roll-1'!$A$120:$M$238</definedName>
    <definedName name="Z_3BF41EB4_06AD_11D2_AB17_006097B8A961_.wvu.PrintTitles" localSheetId="4" hidden="1">'Roll-1'!$1:$5</definedName>
    <definedName name="Z_3BF41EB5_06AD_11D2_AB17_006097B8A961_.wvu.PrintArea" localSheetId="13" hidden="1">'Roll-10'!$A$120:$M$238</definedName>
    <definedName name="Z_3BF41EB5_06AD_11D2_AB17_006097B8A961_.wvu.PrintTitles" localSheetId="13" hidden="1">'Roll-10'!$1:$5</definedName>
    <definedName name="Z_3BF41EB6_06AD_11D2_AB17_006097B8A961_.wvu.PrintArea" localSheetId="14" hidden="1">'Roll-11'!$A$120:$M$238</definedName>
    <definedName name="Z_3BF41EB6_06AD_11D2_AB17_006097B8A961_.wvu.PrintTitles" localSheetId="14" hidden="1">'Roll-11'!$1:$5</definedName>
    <definedName name="Z_3BF41EB7_06AD_11D2_AB17_006097B8A961_.wvu.PrintArea" localSheetId="15" hidden="1">'Roll-12'!$A$120:$M$238</definedName>
    <definedName name="Z_3BF41EB7_06AD_11D2_AB17_006097B8A961_.wvu.PrintTitles" localSheetId="15" hidden="1">'Roll-12'!$1:$5</definedName>
    <definedName name="Z_3BF41EB8_06AD_11D2_AB17_006097B8A961_.wvu.PrintArea" localSheetId="5" hidden="1">'Roll-2'!$A$120:$M$238</definedName>
    <definedName name="Z_3BF41EB8_06AD_11D2_AB17_006097B8A961_.wvu.PrintTitles" localSheetId="5" hidden="1">'Roll-2'!$1:$5</definedName>
    <definedName name="Z_3BF41EB9_06AD_11D2_AB17_006097B8A961_.wvu.PrintArea" localSheetId="6" hidden="1">'Roll-3'!$A$120:$M$238</definedName>
    <definedName name="Z_3BF41EB9_06AD_11D2_AB17_006097B8A961_.wvu.PrintTitles" localSheetId="6" hidden="1">'Roll-3'!$1:$5</definedName>
    <definedName name="Z_3BF41EBA_06AD_11D2_AB17_006097B8A961_.wvu.PrintArea" localSheetId="7" hidden="1">'Roll-4'!$A$120:$M$238</definedName>
    <definedName name="Z_3BF41EBA_06AD_11D2_AB17_006097B8A961_.wvu.PrintTitles" localSheetId="7" hidden="1">'Roll-4'!$1:$5</definedName>
    <definedName name="Z_3BF41EBB_06AD_11D2_AB17_006097B8A961_.wvu.PrintArea" localSheetId="8" hidden="1">'Roll-5'!$A$120:$M$238</definedName>
    <definedName name="Z_3BF41EBB_06AD_11D2_AB17_006097B8A961_.wvu.PrintTitles" localSheetId="8" hidden="1">'Roll-5'!$1:$5</definedName>
    <definedName name="Z_3BF41EBC_06AD_11D2_AB17_006097B8A961_.wvu.PrintArea" localSheetId="9" hidden="1">'Roll-6'!$A$120:$M$238</definedName>
    <definedName name="Z_3BF41EBC_06AD_11D2_AB17_006097B8A961_.wvu.PrintTitles" localSheetId="9" hidden="1">'Roll-6'!$1:$5</definedName>
    <definedName name="Z_3BF41EBD_06AD_11D2_AB17_006097B8A961_.wvu.PrintArea" localSheetId="10" hidden="1">'Roll-7'!$A$120:$M$238</definedName>
    <definedName name="Z_3BF41EBD_06AD_11D2_AB17_006097B8A961_.wvu.PrintTitles" localSheetId="10" hidden="1">'Roll-7'!$1:$5</definedName>
    <definedName name="Z_3BF41EBE_06AD_11D2_AB17_006097B8A961_.wvu.PrintArea" localSheetId="11" hidden="1">'Roll-8'!$A$120:$M$238</definedName>
    <definedName name="Z_3BF41EBE_06AD_11D2_AB17_006097B8A961_.wvu.PrintTitles" localSheetId="11" hidden="1">'Roll-8'!$1:$5</definedName>
    <definedName name="Z_3BF41EBF_06AD_11D2_AB17_006097B8A961_.wvu.PrintArea" localSheetId="12" hidden="1">'Roll-9'!$A$120:$M$238</definedName>
    <definedName name="Z_3BF41EBF_06AD_11D2_AB17_006097B8A961_.wvu.PrintTitles" localSheetId="12" hidden="1">'Roll-9'!$1:$5</definedName>
    <definedName name="Z_4C8D8C9F_759C_11D2_B509_00104B65F901_.wvu.PrintArea" localSheetId="4" hidden="1">'Roll-1'!$A$6:$R$39</definedName>
    <definedName name="Z_4C8D8C9F_759C_11D2_B509_00104B65F901_.wvu.PrintTitles" localSheetId="4" hidden="1">'Roll-1'!$1:$5</definedName>
    <definedName name="Z_4C8D8CA0_759C_11D2_B509_00104B65F901_.wvu.PrintArea" localSheetId="13" hidden="1">'Roll-10'!$A$6:$R$39</definedName>
    <definedName name="Z_4C8D8CA0_759C_11D2_B509_00104B65F901_.wvu.PrintTitles" localSheetId="13" hidden="1">'Roll-10'!$1:$5</definedName>
    <definedName name="Z_4C8D8CA1_759C_11D2_B509_00104B65F901_.wvu.PrintArea" localSheetId="14" hidden="1">'Roll-11'!$A$6:$R$39</definedName>
    <definedName name="Z_4C8D8CA1_759C_11D2_B509_00104B65F901_.wvu.PrintTitles" localSheetId="14" hidden="1">'Roll-11'!$1:$5</definedName>
    <definedName name="Z_4C8D8CA2_759C_11D2_B509_00104B65F901_.wvu.PrintArea" localSheetId="15" hidden="1">'Roll-12'!$A$6:$R$39</definedName>
    <definedName name="Z_4C8D8CA2_759C_11D2_B509_00104B65F901_.wvu.PrintTitles" localSheetId="15" hidden="1">'Roll-12'!$1:$5</definedName>
    <definedName name="Z_4C8D8CA3_759C_11D2_B509_00104B65F901_.wvu.PrintArea" localSheetId="5" hidden="1">'Roll-2'!$A$6:$R$39</definedName>
    <definedName name="Z_4C8D8CA3_759C_11D2_B509_00104B65F901_.wvu.PrintTitles" localSheetId="5" hidden="1">'Roll-2'!$1:$5</definedName>
    <definedName name="Z_4C8D8CA4_759C_11D2_B509_00104B65F901_.wvu.PrintArea" localSheetId="6" hidden="1">'Roll-3'!$A$6:$R$39</definedName>
    <definedName name="Z_4C8D8CA4_759C_11D2_B509_00104B65F901_.wvu.PrintTitles" localSheetId="6" hidden="1">'Roll-3'!$1:$5</definedName>
    <definedName name="Z_4C8D8CA5_759C_11D2_B509_00104B65F901_.wvu.PrintArea" localSheetId="7" hidden="1">'Roll-4'!$A$6:$R$39</definedName>
    <definedName name="Z_4C8D8CA5_759C_11D2_B509_00104B65F901_.wvu.PrintTitles" localSheetId="7" hidden="1">'Roll-4'!$1:$5</definedName>
    <definedName name="Z_4C8D8CA6_759C_11D2_B509_00104B65F901_.wvu.PrintArea" localSheetId="8" hidden="1">'Roll-5'!$A$6:$R$39</definedName>
    <definedName name="Z_4C8D8CA6_759C_11D2_B509_00104B65F901_.wvu.PrintTitles" localSheetId="8" hidden="1">'Roll-5'!$1:$5</definedName>
    <definedName name="Z_4C8D8CA7_759C_11D2_B509_00104B65F901_.wvu.PrintArea" localSheetId="9" hidden="1">'Roll-6'!$A$6:$R$39</definedName>
    <definedName name="Z_4C8D8CA7_759C_11D2_B509_00104B65F901_.wvu.PrintTitles" localSheetId="9" hidden="1">'Roll-6'!$1:$5</definedName>
    <definedName name="Z_4C8D8CA8_759C_11D2_B509_00104B65F901_.wvu.PrintArea" localSheetId="10" hidden="1">'Roll-7'!$A$6:$R$39</definedName>
    <definedName name="Z_4C8D8CA8_759C_11D2_B509_00104B65F901_.wvu.PrintTitles" localSheetId="10" hidden="1">'Roll-7'!$1:$5</definedName>
    <definedName name="Z_4C8D8CA9_759C_11D2_B509_00104B65F901_.wvu.PrintArea" localSheetId="11" hidden="1">'Roll-8'!$A$6:$R$39</definedName>
    <definedName name="Z_4C8D8CA9_759C_11D2_B509_00104B65F901_.wvu.PrintTitles" localSheetId="11" hidden="1">'Roll-8'!$1:$5</definedName>
    <definedName name="Z_4C8D8CAA_759C_11D2_B509_00104B65F901_.wvu.PrintArea" localSheetId="12" hidden="1">'Roll-9'!$A$6:$R$39</definedName>
    <definedName name="Z_4C8D8CAA_759C_11D2_B509_00104B65F901_.wvu.PrintTitles" localSheetId="12" hidden="1">'Roll-9'!$1:$5</definedName>
    <definedName name="Z_4C8D8CAB_759C_11D2_B509_00104B65F901_.wvu.PrintArea" localSheetId="4" hidden="1">'Roll-1'!$A$40:$AG$118</definedName>
    <definedName name="Z_4C8D8CAB_759C_11D2_B509_00104B65F901_.wvu.PrintTitles" localSheetId="4" hidden="1">'Roll-1'!$1:$5</definedName>
    <definedName name="Z_4C8D8CAC_759C_11D2_B509_00104B65F901_.wvu.PrintArea" localSheetId="13" hidden="1">'Roll-10'!$A$40:$AG$118</definedName>
    <definedName name="Z_4C8D8CAC_759C_11D2_B509_00104B65F901_.wvu.PrintTitles" localSheetId="13" hidden="1">'Roll-10'!$1:$5</definedName>
    <definedName name="Z_4C8D8CAD_759C_11D2_B509_00104B65F901_.wvu.PrintArea" localSheetId="14" hidden="1">'Roll-11'!$A$40:$AG$118</definedName>
    <definedName name="Z_4C8D8CAD_759C_11D2_B509_00104B65F901_.wvu.PrintTitles" localSheetId="14" hidden="1">'Roll-11'!$1:$5</definedName>
    <definedName name="Z_4C8D8CAE_759C_11D2_B509_00104B65F901_.wvu.PrintArea" localSheetId="15" hidden="1">'Roll-12'!$A$40:$AG$118</definedName>
    <definedName name="Z_4C8D8CAE_759C_11D2_B509_00104B65F901_.wvu.PrintTitles" localSheetId="15" hidden="1">'Roll-12'!$1:$5</definedName>
    <definedName name="Z_4C8D8CAF_759C_11D2_B509_00104B65F901_.wvu.PrintArea" localSheetId="5" hidden="1">'Roll-2'!$A$40:$AG$118</definedName>
    <definedName name="Z_4C8D8CAF_759C_11D2_B509_00104B65F901_.wvu.PrintTitles" localSheetId="5" hidden="1">'Roll-2'!$1:$5</definedName>
    <definedName name="Z_4C8D8CB0_759C_11D2_B509_00104B65F901_.wvu.PrintArea" localSheetId="6" hidden="1">'Roll-3'!$A$40:$AG$118</definedName>
    <definedName name="Z_4C8D8CB0_759C_11D2_B509_00104B65F901_.wvu.PrintTitles" localSheetId="6" hidden="1">'Roll-3'!$1:$5</definedName>
    <definedName name="Z_4C8D8CB1_759C_11D2_B509_00104B65F901_.wvu.PrintArea" localSheetId="7" hidden="1">'Roll-4'!$A$40:$AG$118</definedName>
    <definedName name="Z_4C8D8CB1_759C_11D2_B509_00104B65F901_.wvu.PrintTitles" localSheetId="7" hidden="1">'Roll-4'!$1:$5</definedName>
    <definedName name="Z_4C8D8CB2_759C_11D2_B509_00104B65F901_.wvu.PrintArea" localSheetId="8" hidden="1">'Roll-5'!$A$40:$AG$118</definedName>
    <definedName name="Z_4C8D8CB2_759C_11D2_B509_00104B65F901_.wvu.PrintTitles" localSheetId="8" hidden="1">'Roll-5'!$1:$5</definedName>
    <definedName name="Z_4C8D8CB3_759C_11D2_B509_00104B65F901_.wvu.PrintArea" localSheetId="9" hidden="1">'Roll-6'!$A$40:$AG$118</definedName>
    <definedName name="Z_4C8D8CB3_759C_11D2_B509_00104B65F901_.wvu.PrintTitles" localSheetId="9" hidden="1">'Roll-6'!$1:$5</definedName>
    <definedName name="Z_4C8D8CB4_759C_11D2_B509_00104B65F901_.wvu.PrintArea" localSheetId="10" hidden="1">'Roll-7'!$A$40:$AG$118</definedName>
    <definedName name="Z_4C8D8CB4_759C_11D2_B509_00104B65F901_.wvu.PrintTitles" localSheetId="10" hidden="1">'Roll-7'!$1:$5</definedName>
    <definedName name="Z_4C8D8CB5_759C_11D2_B509_00104B65F901_.wvu.PrintArea" localSheetId="11" hidden="1">'Roll-8'!$A$40:$AG$118</definedName>
    <definedName name="Z_4C8D8CB5_759C_11D2_B509_00104B65F901_.wvu.PrintTitles" localSheetId="11" hidden="1">'Roll-8'!$1:$5</definedName>
    <definedName name="Z_4C8D8CB6_759C_11D2_B509_00104B65F901_.wvu.PrintArea" localSheetId="12" hidden="1">'Roll-9'!$A$40:$AG$118</definedName>
    <definedName name="Z_4C8D8CB6_759C_11D2_B509_00104B65F901_.wvu.PrintTitles" localSheetId="12" hidden="1">'Roll-9'!$1:$5</definedName>
    <definedName name="Z_4C8D8CB7_759C_11D2_B509_00104B65F901_.wvu.PrintArea" localSheetId="4" hidden="1">'Roll-1'!$A$120:$M$238</definedName>
    <definedName name="Z_4C8D8CB7_759C_11D2_B509_00104B65F901_.wvu.PrintTitles" localSheetId="4" hidden="1">'Roll-1'!$1:$5</definedName>
    <definedName name="Z_4C8D8CB8_759C_11D2_B509_00104B65F901_.wvu.PrintArea" localSheetId="13" hidden="1">'Roll-10'!$A$120:$M$238</definedName>
    <definedName name="Z_4C8D8CB8_759C_11D2_B509_00104B65F901_.wvu.PrintTitles" localSheetId="13" hidden="1">'Roll-10'!$1:$5</definedName>
    <definedName name="Z_4C8D8CB9_759C_11D2_B509_00104B65F901_.wvu.PrintArea" localSheetId="14" hidden="1">'Roll-11'!$A$120:$M$238</definedName>
    <definedName name="Z_4C8D8CB9_759C_11D2_B509_00104B65F901_.wvu.PrintTitles" localSheetId="14" hidden="1">'Roll-11'!$1:$5</definedName>
    <definedName name="Z_4C8D8CBA_759C_11D2_B509_00104B65F901_.wvu.PrintArea" localSheetId="15" hidden="1">'Roll-12'!$A$120:$M$238</definedName>
    <definedName name="Z_4C8D8CBA_759C_11D2_B509_00104B65F901_.wvu.PrintTitles" localSheetId="15" hidden="1">'Roll-12'!$1:$5</definedName>
    <definedName name="Z_4C8D8CBB_759C_11D2_B509_00104B65F901_.wvu.PrintArea" localSheetId="5" hidden="1">'Roll-2'!$A$120:$M$238</definedName>
    <definedName name="Z_4C8D8CBB_759C_11D2_B509_00104B65F901_.wvu.PrintTitles" localSheetId="5" hidden="1">'Roll-2'!$1:$5</definedName>
    <definedName name="Z_4C8D8CBC_759C_11D2_B509_00104B65F901_.wvu.PrintArea" localSheetId="6" hidden="1">'Roll-3'!$A$120:$M$238</definedName>
    <definedName name="Z_4C8D8CBC_759C_11D2_B509_00104B65F901_.wvu.PrintTitles" localSheetId="6" hidden="1">'Roll-3'!$1:$5</definedName>
    <definedName name="Z_4C8D8CBD_759C_11D2_B509_00104B65F901_.wvu.PrintArea" localSheetId="7" hidden="1">'Roll-4'!$A$120:$M$238</definedName>
    <definedName name="Z_4C8D8CBD_759C_11D2_B509_00104B65F901_.wvu.PrintTitles" localSheetId="7" hidden="1">'Roll-4'!$1:$5</definedName>
    <definedName name="Z_4C8D8CBE_759C_11D2_B509_00104B65F901_.wvu.PrintArea" localSheetId="8" hidden="1">'Roll-5'!$A$120:$M$238</definedName>
    <definedName name="Z_4C8D8CBE_759C_11D2_B509_00104B65F901_.wvu.PrintTitles" localSheetId="8" hidden="1">'Roll-5'!$1:$5</definedName>
    <definedName name="Z_4C8D8CBF_759C_11D2_B509_00104B65F901_.wvu.PrintArea" localSheetId="9" hidden="1">'Roll-6'!$A$120:$M$238</definedName>
    <definedName name="Z_4C8D8CBF_759C_11D2_B509_00104B65F901_.wvu.PrintTitles" localSheetId="9" hidden="1">'Roll-6'!$1:$5</definedName>
    <definedName name="Z_4C8D8CC0_759C_11D2_B509_00104B65F901_.wvu.PrintArea" localSheetId="10" hidden="1">'Roll-7'!$A$120:$M$238</definedName>
    <definedName name="Z_4C8D8CC0_759C_11D2_B509_00104B65F901_.wvu.PrintTitles" localSheetId="10" hidden="1">'Roll-7'!$1:$5</definedName>
    <definedName name="Z_4C8D8CC1_759C_11D2_B509_00104B65F901_.wvu.PrintArea" localSheetId="11" hidden="1">'Roll-8'!$A$120:$M$238</definedName>
    <definedName name="Z_4C8D8CC1_759C_11D2_B509_00104B65F901_.wvu.PrintTitles" localSheetId="11" hidden="1">'Roll-8'!$1:$5</definedName>
    <definedName name="Z_4C8D8CC2_759C_11D2_B509_00104B65F901_.wvu.PrintArea" localSheetId="12" hidden="1">'Roll-9'!$A$120:$M$238</definedName>
    <definedName name="Z_4C8D8CC2_759C_11D2_B509_00104B65F901_.wvu.PrintTitles" localSheetId="12" hidden="1">'Roll-9'!$1:$5</definedName>
    <definedName name="Z_6CEF015F_83AE_11D2_8220_00105A0DC1E8_.wvu.PrintArea" localSheetId="4" hidden="1">'Roll-1'!$A$6:$R$39</definedName>
    <definedName name="Z_6CEF015F_83AE_11D2_8220_00105A0DC1E8_.wvu.PrintTitles" localSheetId="4" hidden="1">'Roll-1'!$1:$5</definedName>
    <definedName name="Z_6CEF0160_83AE_11D2_8220_00105A0DC1E8_.wvu.PrintArea" localSheetId="13" hidden="1">'Roll-10'!$A$6:$R$39</definedName>
    <definedName name="Z_6CEF0160_83AE_11D2_8220_00105A0DC1E8_.wvu.PrintTitles" localSheetId="13" hidden="1">'Roll-10'!$1:$5</definedName>
    <definedName name="Z_6CEF0161_83AE_11D2_8220_00105A0DC1E8_.wvu.PrintArea" localSheetId="14" hidden="1">'Roll-11'!$A$6:$R$39</definedName>
    <definedName name="Z_6CEF0161_83AE_11D2_8220_00105A0DC1E8_.wvu.PrintTitles" localSheetId="14" hidden="1">'Roll-11'!$1:$5</definedName>
    <definedName name="Z_6CEF0162_83AE_11D2_8220_00105A0DC1E8_.wvu.PrintArea" localSheetId="15" hidden="1">'Roll-12'!$A$6:$R$39</definedName>
    <definedName name="Z_6CEF0162_83AE_11D2_8220_00105A0DC1E8_.wvu.PrintTitles" localSheetId="15" hidden="1">'Roll-12'!$1:$5</definedName>
    <definedName name="Z_6CEF0163_83AE_11D2_8220_00105A0DC1E8_.wvu.PrintArea" localSheetId="5" hidden="1">'Roll-2'!$A$6:$R$39</definedName>
    <definedName name="Z_6CEF0163_83AE_11D2_8220_00105A0DC1E8_.wvu.PrintTitles" localSheetId="5" hidden="1">'Roll-2'!$1:$5</definedName>
    <definedName name="Z_6CEF0164_83AE_11D2_8220_00105A0DC1E8_.wvu.PrintArea" localSheetId="6" hidden="1">'Roll-3'!$A$6:$R$39</definedName>
    <definedName name="Z_6CEF0164_83AE_11D2_8220_00105A0DC1E8_.wvu.PrintTitles" localSheetId="6" hidden="1">'Roll-3'!$1:$5</definedName>
    <definedName name="Z_6CEF0165_83AE_11D2_8220_00105A0DC1E8_.wvu.PrintArea" localSheetId="7" hidden="1">'Roll-4'!$A$6:$R$39</definedName>
    <definedName name="Z_6CEF0165_83AE_11D2_8220_00105A0DC1E8_.wvu.PrintTitles" localSheetId="7" hidden="1">'Roll-4'!$1:$5</definedName>
    <definedName name="Z_6CEF0166_83AE_11D2_8220_00105A0DC1E8_.wvu.PrintArea" localSheetId="8" hidden="1">'Roll-5'!$A$6:$R$39</definedName>
    <definedName name="Z_6CEF0166_83AE_11D2_8220_00105A0DC1E8_.wvu.PrintTitles" localSheetId="8" hidden="1">'Roll-5'!$1:$5</definedName>
    <definedName name="Z_6CEF0167_83AE_11D2_8220_00105A0DC1E8_.wvu.PrintArea" localSheetId="9" hidden="1">'Roll-6'!$A$6:$R$39</definedName>
    <definedName name="Z_6CEF0167_83AE_11D2_8220_00105A0DC1E8_.wvu.PrintTitles" localSheetId="9" hidden="1">'Roll-6'!$1:$5</definedName>
    <definedName name="Z_6CEF0168_83AE_11D2_8220_00105A0DC1E8_.wvu.PrintArea" localSheetId="10" hidden="1">'Roll-7'!$A$6:$R$39</definedName>
    <definedName name="Z_6CEF0168_83AE_11D2_8220_00105A0DC1E8_.wvu.PrintTitles" localSheetId="10" hidden="1">'Roll-7'!$1:$5</definedName>
    <definedName name="Z_6CEF0169_83AE_11D2_8220_00105A0DC1E8_.wvu.PrintArea" localSheetId="11" hidden="1">'Roll-8'!$A$6:$R$39</definedName>
    <definedName name="Z_6CEF0169_83AE_11D2_8220_00105A0DC1E8_.wvu.PrintTitles" localSheetId="11" hidden="1">'Roll-8'!$1:$5</definedName>
    <definedName name="Z_6CEF016A_83AE_11D2_8220_00105A0DC1E8_.wvu.PrintArea" localSheetId="12" hidden="1">'Roll-9'!$A$6:$R$39</definedName>
    <definedName name="Z_6CEF016A_83AE_11D2_8220_00105A0DC1E8_.wvu.PrintTitles" localSheetId="12" hidden="1">'Roll-9'!$1:$5</definedName>
    <definedName name="Z_6CEF016B_83AE_11D2_8220_00105A0DC1E8_.wvu.PrintArea" localSheetId="4" hidden="1">'Roll-1'!$A$40:$AG$118</definedName>
    <definedName name="Z_6CEF016B_83AE_11D2_8220_00105A0DC1E8_.wvu.PrintTitles" localSheetId="4" hidden="1">'Roll-1'!$1:$5</definedName>
    <definedName name="Z_6CEF016C_83AE_11D2_8220_00105A0DC1E8_.wvu.PrintArea" localSheetId="13" hidden="1">'Roll-10'!$A$40:$AG$118</definedName>
    <definedName name="Z_6CEF016C_83AE_11D2_8220_00105A0DC1E8_.wvu.PrintTitles" localSheetId="13" hidden="1">'Roll-10'!$1:$5</definedName>
    <definedName name="Z_6CEF016D_83AE_11D2_8220_00105A0DC1E8_.wvu.PrintArea" localSheetId="14" hidden="1">'Roll-11'!$A$40:$AG$118</definedName>
    <definedName name="Z_6CEF016D_83AE_11D2_8220_00105A0DC1E8_.wvu.PrintTitles" localSheetId="14" hidden="1">'Roll-11'!$1:$5</definedName>
    <definedName name="Z_6CEF016E_83AE_11D2_8220_00105A0DC1E8_.wvu.PrintArea" localSheetId="15" hidden="1">'Roll-12'!$A$40:$AG$118</definedName>
    <definedName name="Z_6CEF016E_83AE_11D2_8220_00105A0DC1E8_.wvu.PrintTitles" localSheetId="15" hidden="1">'Roll-12'!$1:$5</definedName>
    <definedName name="Z_6CEF016F_83AE_11D2_8220_00105A0DC1E8_.wvu.PrintArea" localSheetId="5" hidden="1">'Roll-2'!$A$40:$AG$118</definedName>
    <definedName name="Z_6CEF016F_83AE_11D2_8220_00105A0DC1E8_.wvu.PrintTitles" localSheetId="5" hidden="1">'Roll-2'!$1:$5</definedName>
    <definedName name="Z_6CEF0170_83AE_11D2_8220_00105A0DC1E8_.wvu.PrintArea" localSheetId="6" hidden="1">'Roll-3'!$A$40:$AG$118</definedName>
    <definedName name="Z_6CEF0170_83AE_11D2_8220_00105A0DC1E8_.wvu.PrintTitles" localSheetId="6" hidden="1">'Roll-3'!$1:$5</definedName>
    <definedName name="Z_6CEF0171_83AE_11D2_8220_00105A0DC1E8_.wvu.PrintArea" localSheetId="7" hidden="1">'Roll-4'!$A$40:$AG$118</definedName>
    <definedName name="Z_6CEF0171_83AE_11D2_8220_00105A0DC1E8_.wvu.PrintTitles" localSheetId="7" hidden="1">'Roll-4'!$1:$5</definedName>
    <definedName name="Z_6CEF0172_83AE_11D2_8220_00105A0DC1E8_.wvu.PrintArea" localSheetId="8" hidden="1">'Roll-5'!$A$40:$AG$118</definedName>
    <definedName name="Z_6CEF0172_83AE_11D2_8220_00105A0DC1E8_.wvu.PrintTitles" localSheetId="8" hidden="1">'Roll-5'!$1:$5</definedName>
    <definedName name="Z_6CEF0173_83AE_11D2_8220_00105A0DC1E8_.wvu.PrintArea" localSheetId="9" hidden="1">'Roll-6'!$A$40:$AG$118</definedName>
    <definedName name="Z_6CEF0173_83AE_11D2_8220_00105A0DC1E8_.wvu.PrintTitles" localSheetId="9" hidden="1">'Roll-6'!$1:$5</definedName>
    <definedName name="Z_6CEF0174_83AE_11D2_8220_00105A0DC1E8_.wvu.PrintArea" localSheetId="10" hidden="1">'Roll-7'!$A$40:$AG$118</definedName>
    <definedName name="Z_6CEF0174_83AE_11D2_8220_00105A0DC1E8_.wvu.PrintTitles" localSheetId="10" hidden="1">'Roll-7'!$1:$5</definedName>
    <definedName name="Z_6CEF0175_83AE_11D2_8220_00105A0DC1E8_.wvu.PrintArea" localSheetId="11" hidden="1">'Roll-8'!$A$40:$AG$118</definedName>
    <definedName name="Z_6CEF0175_83AE_11D2_8220_00105A0DC1E8_.wvu.PrintTitles" localSheetId="11" hidden="1">'Roll-8'!$1:$5</definedName>
    <definedName name="Z_6CEF0176_83AE_11D2_8220_00105A0DC1E8_.wvu.PrintArea" localSheetId="12" hidden="1">'Roll-9'!$A$40:$AG$118</definedName>
    <definedName name="Z_6CEF0176_83AE_11D2_8220_00105A0DC1E8_.wvu.PrintTitles" localSheetId="12" hidden="1">'Roll-9'!$1:$5</definedName>
    <definedName name="Z_6CEF0177_83AE_11D2_8220_00105A0DC1E8_.wvu.PrintArea" localSheetId="4" hidden="1">'Roll-1'!$A$120:$M$238</definedName>
    <definedName name="Z_6CEF0177_83AE_11D2_8220_00105A0DC1E8_.wvu.PrintTitles" localSheetId="4" hidden="1">'Roll-1'!$1:$5</definedName>
    <definedName name="Z_6CEF0178_83AE_11D2_8220_00105A0DC1E8_.wvu.PrintArea" localSheetId="13" hidden="1">'Roll-10'!$A$120:$M$238</definedName>
    <definedName name="Z_6CEF0178_83AE_11D2_8220_00105A0DC1E8_.wvu.PrintTitles" localSheetId="13" hidden="1">'Roll-10'!$1:$5</definedName>
    <definedName name="Z_6CEF0179_83AE_11D2_8220_00105A0DC1E8_.wvu.PrintArea" localSheetId="14" hidden="1">'Roll-11'!$A$120:$M$238</definedName>
    <definedName name="Z_6CEF0179_83AE_11D2_8220_00105A0DC1E8_.wvu.PrintTitles" localSheetId="14" hidden="1">'Roll-11'!$1:$5</definedName>
    <definedName name="Z_6CEF017A_83AE_11D2_8220_00105A0DC1E8_.wvu.PrintArea" localSheetId="15" hidden="1">'Roll-12'!$A$120:$M$238</definedName>
    <definedName name="Z_6CEF017A_83AE_11D2_8220_00105A0DC1E8_.wvu.PrintTitles" localSheetId="15" hidden="1">'Roll-12'!$1:$5</definedName>
    <definedName name="Z_6CEF017B_83AE_11D2_8220_00105A0DC1E8_.wvu.PrintArea" localSheetId="5" hidden="1">'Roll-2'!$A$120:$M$238</definedName>
    <definedName name="Z_6CEF017B_83AE_11D2_8220_00105A0DC1E8_.wvu.PrintTitles" localSheetId="5" hidden="1">'Roll-2'!$1:$5</definedName>
    <definedName name="Z_6CEF017C_83AE_11D2_8220_00105A0DC1E8_.wvu.PrintArea" localSheetId="6" hidden="1">'Roll-3'!$A$120:$M$238</definedName>
    <definedName name="Z_6CEF017C_83AE_11D2_8220_00105A0DC1E8_.wvu.PrintTitles" localSheetId="6" hidden="1">'Roll-3'!$1:$5</definedName>
    <definedName name="Z_6CEF017D_83AE_11D2_8220_00105A0DC1E8_.wvu.PrintArea" localSheetId="7" hidden="1">'Roll-4'!$A$120:$M$238</definedName>
    <definedName name="Z_6CEF017D_83AE_11D2_8220_00105A0DC1E8_.wvu.PrintTitles" localSheetId="7" hidden="1">'Roll-4'!$1:$5</definedName>
    <definedName name="Z_6CEF017E_83AE_11D2_8220_00105A0DC1E8_.wvu.PrintArea" localSheetId="8" hidden="1">'Roll-5'!$A$120:$M$238</definedName>
    <definedName name="Z_6CEF017E_83AE_11D2_8220_00105A0DC1E8_.wvu.PrintTitles" localSheetId="8" hidden="1">'Roll-5'!$1:$5</definedName>
    <definedName name="Z_6CEF017F_83AE_11D2_8220_00105A0DC1E8_.wvu.PrintArea" localSheetId="9" hidden="1">'Roll-6'!$A$120:$M$238</definedName>
    <definedName name="Z_6CEF017F_83AE_11D2_8220_00105A0DC1E8_.wvu.PrintTitles" localSheetId="9" hidden="1">'Roll-6'!$1:$5</definedName>
    <definedName name="Z_6CEF0180_83AE_11D2_8220_00105A0DC1E8_.wvu.PrintArea" localSheetId="10" hidden="1">'Roll-7'!$A$120:$M$238</definedName>
    <definedName name="Z_6CEF0180_83AE_11D2_8220_00105A0DC1E8_.wvu.PrintTitles" localSheetId="10" hidden="1">'Roll-7'!$1:$5</definedName>
    <definedName name="Z_6CEF0181_83AE_11D2_8220_00105A0DC1E8_.wvu.PrintArea" localSheetId="11" hidden="1">'Roll-8'!$A$120:$M$238</definedName>
    <definedName name="Z_6CEF0181_83AE_11D2_8220_00105A0DC1E8_.wvu.PrintTitles" localSheetId="11" hidden="1">'Roll-8'!$1:$5</definedName>
    <definedName name="Z_6CEF0182_83AE_11D2_8220_00105A0DC1E8_.wvu.PrintArea" localSheetId="12" hidden="1">'Roll-9'!$A$120:$M$238</definedName>
    <definedName name="Z_6CEF0182_83AE_11D2_8220_00105A0DC1E8_.wvu.PrintTitles" localSheetId="12" hidden="1">'Roll-9'!$1:$5</definedName>
    <definedName name="Z_7AE071ED_2ADB_11D2_B6B1_0060970EA8F7_.wvu.PrintArea" localSheetId="4" hidden="1">'Roll-1'!$A$6:$R$39</definedName>
    <definedName name="Z_7AE071ED_2ADB_11D2_B6B1_0060970EA8F7_.wvu.PrintTitles" localSheetId="4" hidden="1">'Roll-1'!$1:$5</definedName>
    <definedName name="Z_7AE071EE_2ADB_11D2_B6B1_0060970EA8F7_.wvu.PrintArea" localSheetId="13" hidden="1">'Roll-10'!$A$6:$R$39</definedName>
    <definedName name="Z_7AE071EE_2ADB_11D2_B6B1_0060970EA8F7_.wvu.PrintTitles" localSheetId="13" hidden="1">'Roll-10'!$1:$5</definedName>
    <definedName name="Z_7AE071EF_2ADB_11D2_B6B1_0060970EA8F7_.wvu.PrintArea" localSheetId="14" hidden="1">'Roll-11'!$A$6:$R$39</definedName>
    <definedName name="Z_7AE071EF_2ADB_11D2_B6B1_0060970EA8F7_.wvu.PrintTitles" localSheetId="14" hidden="1">'Roll-11'!$1:$5</definedName>
    <definedName name="Z_7AE071F0_2ADB_11D2_B6B1_0060970EA8F7_.wvu.PrintArea" localSheetId="15" hidden="1">'Roll-12'!$A$6:$R$39</definedName>
    <definedName name="Z_7AE071F0_2ADB_11D2_B6B1_0060970EA8F7_.wvu.PrintTitles" localSheetId="15" hidden="1">'Roll-12'!$1:$5</definedName>
    <definedName name="Z_7AE071F1_2ADB_11D2_B6B1_0060970EA8F7_.wvu.PrintArea" localSheetId="5" hidden="1">'Roll-2'!$A$6:$R$39</definedName>
    <definedName name="Z_7AE071F1_2ADB_11D2_B6B1_0060970EA8F7_.wvu.PrintTitles" localSheetId="5" hidden="1">'Roll-2'!$1:$5</definedName>
    <definedName name="Z_7AE071F2_2ADB_11D2_B6B1_0060970EA8F7_.wvu.PrintArea" localSheetId="6" hidden="1">'Roll-3'!$A$6:$R$39</definedName>
    <definedName name="Z_7AE071F2_2ADB_11D2_B6B1_0060970EA8F7_.wvu.PrintTitles" localSheetId="6" hidden="1">'Roll-3'!$1:$5</definedName>
    <definedName name="Z_7AE071F3_2ADB_11D2_B6B1_0060970EA8F7_.wvu.PrintArea" localSheetId="7" hidden="1">'Roll-4'!$A$6:$R$39</definedName>
    <definedName name="Z_7AE071F3_2ADB_11D2_B6B1_0060970EA8F7_.wvu.PrintTitles" localSheetId="7" hidden="1">'Roll-4'!$1:$5</definedName>
    <definedName name="Z_7AE071F4_2ADB_11D2_B6B1_0060970EA8F7_.wvu.PrintArea" localSheetId="8" hidden="1">'Roll-5'!$A$6:$R$39</definedName>
    <definedName name="Z_7AE071F4_2ADB_11D2_B6B1_0060970EA8F7_.wvu.PrintTitles" localSheetId="8" hidden="1">'Roll-5'!$1:$5</definedName>
    <definedName name="Z_7AE071F5_2ADB_11D2_B6B1_0060970EA8F7_.wvu.PrintArea" localSheetId="9" hidden="1">'Roll-6'!$A$6:$R$39</definedName>
    <definedName name="Z_7AE071F5_2ADB_11D2_B6B1_0060970EA8F7_.wvu.PrintTitles" localSheetId="9" hidden="1">'Roll-6'!$1:$5</definedName>
    <definedName name="Z_7AE071F6_2ADB_11D2_B6B1_0060970EA8F7_.wvu.PrintArea" localSheetId="10" hidden="1">'Roll-7'!$A$6:$R$39</definedName>
    <definedName name="Z_7AE071F6_2ADB_11D2_B6B1_0060970EA8F7_.wvu.PrintTitles" localSheetId="10" hidden="1">'Roll-7'!$1:$5</definedName>
    <definedName name="Z_7AE071F7_2ADB_11D2_B6B1_0060970EA8F7_.wvu.PrintArea" localSheetId="11" hidden="1">'Roll-8'!$A$6:$R$39</definedName>
    <definedName name="Z_7AE071F7_2ADB_11D2_B6B1_0060970EA8F7_.wvu.PrintTitles" localSheetId="11" hidden="1">'Roll-8'!$1:$5</definedName>
    <definedName name="Z_7AE071F8_2ADB_11D2_B6B1_0060970EA8F7_.wvu.PrintArea" localSheetId="12" hidden="1">'Roll-9'!$A$6:$R$39</definedName>
    <definedName name="Z_7AE071F8_2ADB_11D2_B6B1_0060970EA8F7_.wvu.PrintTitles" localSheetId="12" hidden="1">'Roll-9'!$1:$5</definedName>
    <definedName name="Z_7AE071F9_2ADB_11D2_B6B1_0060970EA8F7_.wvu.PrintArea" localSheetId="4" hidden="1">'Roll-1'!$A$40:$AG$118</definedName>
    <definedName name="Z_7AE071F9_2ADB_11D2_B6B1_0060970EA8F7_.wvu.PrintTitles" localSheetId="4" hidden="1">'Roll-1'!$1:$5</definedName>
    <definedName name="Z_7AE071FA_2ADB_11D2_B6B1_0060970EA8F7_.wvu.PrintArea" localSheetId="13" hidden="1">'Roll-10'!$A$40:$AG$118</definedName>
    <definedName name="Z_7AE071FA_2ADB_11D2_B6B1_0060970EA8F7_.wvu.PrintTitles" localSheetId="13" hidden="1">'Roll-10'!$1:$5</definedName>
    <definedName name="Z_7AE071FB_2ADB_11D2_B6B1_0060970EA8F7_.wvu.PrintArea" localSheetId="14" hidden="1">'Roll-11'!$A$40:$AG$118</definedName>
    <definedName name="Z_7AE071FB_2ADB_11D2_B6B1_0060970EA8F7_.wvu.PrintTitles" localSheetId="14" hidden="1">'Roll-11'!$1:$5</definedName>
    <definedName name="Z_7AE071FC_2ADB_11D2_B6B1_0060970EA8F7_.wvu.PrintArea" localSheetId="15" hidden="1">'Roll-12'!$A$40:$AG$118</definedName>
    <definedName name="Z_7AE071FC_2ADB_11D2_B6B1_0060970EA8F7_.wvu.PrintTitles" localSheetId="15" hidden="1">'Roll-12'!$1:$5</definedName>
    <definedName name="Z_7AE071FD_2ADB_11D2_B6B1_0060970EA8F7_.wvu.PrintArea" localSheetId="5" hidden="1">'Roll-2'!$A$40:$AG$118</definedName>
    <definedName name="Z_7AE071FD_2ADB_11D2_B6B1_0060970EA8F7_.wvu.PrintTitles" localSheetId="5" hidden="1">'Roll-2'!$1:$5</definedName>
    <definedName name="Z_7AE071FE_2ADB_11D2_B6B1_0060970EA8F7_.wvu.PrintArea" localSheetId="6" hidden="1">'Roll-3'!$A$40:$AG$118</definedName>
    <definedName name="Z_7AE071FE_2ADB_11D2_B6B1_0060970EA8F7_.wvu.PrintTitles" localSheetId="6" hidden="1">'Roll-3'!$1:$5</definedName>
    <definedName name="Z_7AE071FF_2ADB_11D2_B6B1_0060970EA8F7_.wvu.PrintArea" localSheetId="7" hidden="1">'Roll-4'!$A$40:$AG$118</definedName>
    <definedName name="Z_7AE071FF_2ADB_11D2_B6B1_0060970EA8F7_.wvu.PrintTitles" localSheetId="7" hidden="1">'Roll-4'!$1:$5</definedName>
    <definedName name="Z_7AE07200_2ADB_11D2_B6B1_0060970EA8F7_.wvu.PrintArea" localSheetId="8" hidden="1">'Roll-5'!$A$40:$AG$118</definedName>
    <definedName name="Z_7AE07200_2ADB_11D2_B6B1_0060970EA8F7_.wvu.PrintTitles" localSheetId="8" hidden="1">'Roll-5'!$1:$5</definedName>
    <definedName name="Z_7AE07201_2ADB_11D2_B6B1_0060970EA8F7_.wvu.PrintArea" localSheetId="9" hidden="1">'Roll-6'!$A$40:$AG$118</definedName>
    <definedName name="Z_7AE07201_2ADB_11D2_B6B1_0060970EA8F7_.wvu.PrintTitles" localSheetId="9" hidden="1">'Roll-6'!$1:$5</definedName>
    <definedName name="Z_7AE07202_2ADB_11D2_B6B1_0060970EA8F7_.wvu.PrintArea" localSheetId="10" hidden="1">'Roll-7'!$A$40:$AG$118</definedName>
    <definedName name="Z_7AE07202_2ADB_11D2_B6B1_0060970EA8F7_.wvu.PrintTitles" localSheetId="10" hidden="1">'Roll-7'!$1:$5</definedName>
    <definedName name="Z_7AE07203_2ADB_11D2_B6B1_0060970EA8F7_.wvu.PrintArea" localSheetId="11" hidden="1">'Roll-8'!$A$40:$AG$118</definedName>
    <definedName name="Z_7AE07203_2ADB_11D2_B6B1_0060970EA8F7_.wvu.PrintTitles" localSheetId="11" hidden="1">'Roll-8'!$1:$5</definedName>
    <definedName name="Z_7AE07204_2ADB_11D2_B6B1_0060970EA8F7_.wvu.PrintArea" localSheetId="12" hidden="1">'Roll-9'!$A$40:$AG$118</definedName>
    <definedName name="Z_7AE07204_2ADB_11D2_B6B1_0060970EA8F7_.wvu.PrintTitles" localSheetId="12" hidden="1">'Roll-9'!$1:$5</definedName>
    <definedName name="Z_7AE07205_2ADB_11D2_B6B1_0060970EA8F7_.wvu.PrintArea" localSheetId="4" hidden="1">'Roll-1'!$A$120:$M$238</definedName>
    <definedName name="Z_7AE07205_2ADB_11D2_B6B1_0060970EA8F7_.wvu.PrintTitles" localSheetId="4" hidden="1">'Roll-1'!$1:$5</definedName>
    <definedName name="Z_7AE07206_2ADB_11D2_B6B1_0060970EA8F7_.wvu.PrintArea" localSheetId="13" hidden="1">'Roll-10'!$A$120:$M$238</definedName>
    <definedName name="Z_7AE07206_2ADB_11D2_B6B1_0060970EA8F7_.wvu.PrintTitles" localSheetId="13" hidden="1">'Roll-10'!$1:$5</definedName>
    <definedName name="Z_7AE07207_2ADB_11D2_B6B1_0060970EA8F7_.wvu.PrintArea" localSheetId="14" hidden="1">'Roll-11'!$A$120:$M$238</definedName>
    <definedName name="Z_7AE07207_2ADB_11D2_B6B1_0060970EA8F7_.wvu.PrintTitles" localSheetId="14" hidden="1">'Roll-11'!$1:$5</definedName>
    <definedName name="Z_7AE07208_2ADB_11D2_B6B1_0060970EA8F7_.wvu.PrintArea" localSheetId="15" hidden="1">'Roll-12'!$A$120:$M$238</definedName>
    <definedName name="Z_7AE07208_2ADB_11D2_B6B1_0060970EA8F7_.wvu.PrintTitles" localSheetId="15" hidden="1">'Roll-12'!$1:$5</definedName>
    <definedName name="Z_7AE07209_2ADB_11D2_B6B1_0060970EA8F7_.wvu.PrintArea" localSheetId="5" hidden="1">'Roll-2'!$A$120:$M$238</definedName>
    <definedName name="Z_7AE07209_2ADB_11D2_B6B1_0060970EA8F7_.wvu.PrintTitles" localSheetId="5" hidden="1">'Roll-2'!$1:$5</definedName>
    <definedName name="Z_7AE0720A_2ADB_11D2_B6B1_0060970EA8F7_.wvu.PrintArea" localSheetId="6" hidden="1">'Roll-3'!$A$120:$M$238</definedName>
    <definedName name="Z_7AE0720A_2ADB_11D2_B6B1_0060970EA8F7_.wvu.PrintTitles" localSheetId="6" hidden="1">'Roll-3'!$1:$5</definedName>
    <definedName name="Z_7AE0720B_2ADB_11D2_B6B1_0060970EA8F7_.wvu.PrintArea" localSheetId="7" hidden="1">'Roll-4'!$A$120:$M$238</definedName>
    <definedName name="Z_7AE0720B_2ADB_11D2_B6B1_0060970EA8F7_.wvu.PrintTitles" localSheetId="7" hidden="1">'Roll-4'!$1:$5</definedName>
    <definedName name="Z_7AE0720C_2ADB_11D2_B6B1_0060970EA8F7_.wvu.PrintArea" localSheetId="8" hidden="1">'Roll-5'!$A$120:$M$238</definedName>
    <definedName name="Z_7AE0720C_2ADB_11D2_B6B1_0060970EA8F7_.wvu.PrintTitles" localSheetId="8" hidden="1">'Roll-5'!$1:$5</definedName>
    <definedName name="Z_7AE0720D_2ADB_11D2_B6B1_0060970EA8F7_.wvu.PrintArea" localSheetId="9" hidden="1">'Roll-6'!$A$120:$M$238</definedName>
    <definedName name="Z_7AE0720D_2ADB_11D2_B6B1_0060970EA8F7_.wvu.PrintTitles" localSheetId="9" hidden="1">'Roll-6'!$1:$5</definedName>
    <definedName name="Z_7AE0720E_2ADB_11D2_B6B1_0060970EA8F7_.wvu.PrintArea" localSheetId="10" hidden="1">'Roll-7'!$A$120:$M$238</definedName>
    <definedName name="Z_7AE0720E_2ADB_11D2_B6B1_0060970EA8F7_.wvu.PrintTitles" localSheetId="10" hidden="1">'Roll-7'!$1:$5</definedName>
    <definedName name="Z_7AE0720F_2ADB_11D2_B6B1_0060970EA8F7_.wvu.PrintArea" localSheetId="11" hidden="1">'Roll-8'!$A$120:$M$238</definedName>
    <definedName name="Z_7AE0720F_2ADB_11D2_B6B1_0060970EA8F7_.wvu.PrintTitles" localSheetId="11" hidden="1">'Roll-8'!$1:$5</definedName>
    <definedName name="Z_7AE07210_2ADB_11D2_B6B1_0060970EA8F7_.wvu.PrintArea" localSheetId="12" hidden="1">'Roll-9'!$A$120:$M$238</definedName>
    <definedName name="Z_7AE07210_2ADB_11D2_B6B1_0060970EA8F7_.wvu.PrintTitles" localSheetId="12" hidden="1">'Roll-9'!$1:$5</definedName>
    <definedName name="Z_9CFE3A8F_832F_11D2_B2EA_00105A0DC12E_.wvu.PrintArea" localSheetId="4" hidden="1">'Roll-1'!$A$6:$R$39</definedName>
    <definedName name="Z_9CFE3A8F_832F_11D2_B2EA_00105A0DC12E_.wvu.PrintTitles" localSheetId="4" hidden="1">'Roll-1'!$1:$5</definedName>
    <definedName name="Z_9CFE3A90_832F_11D2_B2EA_00105A0DC12E_.wvu.PrintArea" localSheetId="13" hidden="1">'Roll-10'!$A$6:$R$39</definedName>
    <definedName name="Z_9CFE3A90_832F_11D2_B2EA_00105A0DC12E_.wvu.PrintTitles" localSheetId="13" hidden="1">'Roll-10'!$1:$5</definedName>
    <definedName name="Z_9CFE3A91_832F_11D2_B2EA_00105A0DC12E_.wvu.PrintArea" localSheetId="14" hidden="1">'Roll-11'!$A$6:$R$39</definedName>
    <definedName name="Z_9CFE3A91_832F_11D2_B2EA_00105A0DC12E_.wvu.PrintTitles" localSheetId="14" hidden="1">'Roll-11'!$1:$5</definedName>
    <definedName name="Z_9CFE3A92_832F_11D2_B2EA_00105A0DC12E_.wvu.PrintArea" localSheetId="15" hidden="1">'Roll-12'!$A$6:$R$39</definedName>
    <definedName name="Z_9CFE3A92_832F_11D2_B2EA_00105A0DC12E_.wvu.PrintTitles" localSheetId="15" hidden="1">'Roll-12'!$1:$5</definedName>
    <definedName name="Z_9CFE3A93_832F_11D2_B2EA_00105A0DC12E_.wvu.PrintArea" localSheetId="5" hidden="1">'Roll-2'!$A$6:$R$39</definedName>
    <definedName name="Z_9CFE3A93_832F_11D2_B2EA_00105A0DC12E_.wvu.PrintTitles" localSheetId="5" hidden="1">'Roll-2'!$1:$5</definedName>
    <definedName name="Z_9CFE3A94_832F_11D2_B2EA_00105A0DC12E_.wvu.PrintArea" localSheetId="6" hidden="1">'Roll-3'!$A$6:$R$39</definedName>
    <definedName name="Z_9CFE3A94_832F_11D2_B2EA_00105A0DC12E_.wvu.PrintTitles" localSheetId="6" hidden="1">'Roll-3'!$1:$5</definedName>
    <definedName name="Z_9CFE3A95_832F_11D2_B2EA_00105A0DC12E_.wvu.PrintArea" localSheetId="7" hidden="1">'Roll-4'!$A$6:$R$39</definedName>
    <definedName name="Z_9CFE3A95_832F_11D2_B2EA_00105A0DC12E_.wvu.PrintTitles" localSheetId="7" hidden="1">'Roll-4'!$1:$5</definedName>
    <definedName name="Z_9CFE3A96_832F_11D2_B2EA_00105A0DC12E_.wvu.PrintArea" localSheetId="8" hidden="1">'Roll-5'!$A$6:$R$39</definedName>
    <definedName name="Z_9CFE3A96_832F_11D2_B2EA_00105A0DC12E_.wvu.PrintTitles" localSheetId="8" hidden="1">'Roll-5'!$1:$5</definedName>
    <definedName name="Z_9CFE3A97_832F_11D2_B2EA_00105A0DC12E_.wvu.PrintArea" localSheetId="9" hidden="1">'Roll-6'!$A$6:$R$39</definedName>
    <definedName name="Z_9CFE3A97_832F_11D2_B2EA_00105A0DC12E_.wvu.PrintTitles" localSheetId="9" hidden="1">'Roll-6'!$1:$5</definedName>
    <definedName name="Z_9CFE3A98_832F_11D2_B2EA_00105A0DC12E_.wvu.PrintArea" localSheetId="10" hidden="1">'Roll-7'!$A$6:$R$39</definedName>
    <definedName name="Z_9CFE3A98_832F_11D2_B2EA_00105A0DC12E_.wvu.PrintTitles" localSheetId="10" hidden="1">'Roll-7'!$1:$5</definedName>
    <definedName name="Z_9CFE3A99_832F_11D2_B2EA_00105A0DC12E_.wvu.PrintArea" localSheetId="11" hidden="1">'Roll-8'!$A$6:$R$39</definedName>
    <definedName name="Z_9CFE3A99_832F_11D2_B2EA_00105A0DC12E_.wvu.PrintTitles" localSheetId="11" hidden="1">'Roll-8'!$1:$5</definedName>
    <definedName name="Z_9CFE3A9A_832F_11D2_B2EA_00105A0DC12E_.wvu.PrintArea" localSheetId="12" hidden="1">'Roll-9'!$A$6:$R$39</definedName>
    <definedName name="Z_9CFE3A9A_832F_11D2_B2EA_00105A0DC12E_.wvu.PrintTitles" localSheetId="12" hidden="1">'Roll-9'!$1:$5</definedName>
    <definedName name="Z_9CFE3A9B_832F_11D2_B2EA_00105A0DC12E_.wvu.PrintArea" localSheetId="4" hidden="1">'Roll-1'!$A$40:$AG$118</definedName>
    <definedName name="Z_9CFE3A9B_832F_11D2_B2EA_00105A0DC12E_.wvu.PrintTitles" localSheetId="4" hidden="1">'Roll-1'!$1:$5</definedName>
    <definedName name="Z_9CFE3A9C_832F_11D2_B2EA_00105A0DC12E_.wvu.PrintArea" localSheetId="13" hidden="1">'Roll-10'!$A$40:$AG$118</definedName>
    <definedName name="Z_9CFE3A9C_832F_11D2_B2EA_00105A0DC12E_.wvu.PrintTitles" localSheetId="13" hidden="1">'Roll-10'!$1:$5</definedName>
    <definedName name="Z_9CFE3A9D_832F_11D2_B2EA_00105A0DC12E_.wvu.PrintArea" localSheetId="14" hidden="1">'Roll-11'!$A$40:$AG$118</definedName>
    <definedName name="Z_9CFE3A9D_832F_11D2_B2EA_00105A0DC12E_.wvu.PrintTitles" localSheetId="14" hidden="1">'Roll-11'!$1:$5</definedName>
    <definedName name="Z_9CFE3A9E_832F_11D2_B2EA_00105A0DC12E_.wvu.PrintArea" localSheetId="15" hidden="1">'Roll-12'!$A$40:$AG$118</definedName>
    <definedName name="Z_9CFE3A9E_832F_11D2_B2EA_00105A0DC12E_.wvu.PrintTitles" localSheetId="15" hidden="1">'Roll-12'!$1:$5</definedName>
    <definedName name="Z_9CFE3A9F_832F_11D2_B2EA_00105A0DC12E_.wvu.PrintArea" localSheetId="5" hidden="1">'Roll-2'!$A$40:$AG$118</definedName>
    <definedName name="Z_9CFE3A9F_832F_11D2_B2EA_00105A0DC12E_.wvu.PrintTitles" localSheetId="5" hidden="1">'Roll-2'!$1:$5</definedName>
    <definedName name="Z_9CFE3AA0_832F_11D2_B2EA_00105A0DC12E_.wvu.PrintArea" localSheetId="6" hidden="1">'Roll-3'!$A$40:$AG$118</definedName>
    <definedName name="Z_9CFE3AA0_832F_11D2_B2EA_00105A0DC12E_.wvu.PrintTitles" localSheetId="6" hidden="1">'Roll-3'!$1:$5</definedName>
    <definedName name="Z_9CFE3AA1_832F_11D2_B2EA_00105A0DC12E_.wvu.PrintArea" localSheetId="7" hidden="1">'Roll-4'!$A$40:$AG$118</definedName>
    <definedName name="Z_9CFE3AA1_832F_11D2_B2EA_00105A0DC12E_.wvu.PrintTitles" localSheetId="7" hidden="1">'Roll-4'!$1:$5</definedName>
    <definedName name="Z_9CFE3AA2_832F_11D2_B2EA_00105A0DC12E_.wvu.PrintArea" localSheetId="8" hidden="1">'Roll-5'!$A$40:$AG$118</definedName>
    <definedName name="Z_9CFE3AA2_832F_11D2_B2EA_00105A0DC12E_.wvu.PrintTitles" localSheetId="8" hidden="1">'Roll-5'!$1:$5</definedName>
    <definedName name="Z_9CFE3AA3_832F_11D2_B2EA_00105A0DC12E_.wvu.PrintArea" localSheetId="9" hidden="1">'Roll-6'!$A$40:$AG$118</definedName>
    <definedName name="Z_9CFE3AA3_832F_11D2_B2EA_00105A0DC12E_.wvu.PrintTitles" localSheetId="9" hidden="1">'Roll-6'!$1:$5</definedName>
    <definedName name="Z_9CFE3AA4_832F_11D2_B2EA_00105A0DC12E_.wvu.PrintArea" localSheetId="10" hidden="1">'Roll-7'!$A$40:$AG$118</definedName>
    <definedName name="Z_9CFE3AA4_832F_11D2_B2EA_00105A0DC12E_.wvu.PrintTitles" localSheetId="10" hidden="1">'Roll-7'!$1:$5</definedName>
    <definedName name="Z_9CFE3AA5_832F_11D2_B2EA_00105A0DC12E_.wvu.PrintArea" localSheetId="11" hidden="1">'Roll-8'!$A$40:$AG$118</definedName>
    <definedName name="Z_9CFE3AA5_832F_11D2_B2EA_00105A0DC12E_.wvu.PrintTitles" localSheetId="11" hidden="1">'Roll-8'!$1:$5</definedName>
    <definedName name="Z_9CFE3AA6_832F_11D2_B2EA_00105A0DC12E_.wvu.PrintArea" localSheetId="12" hidden="1">'Roll-9'!$A$40:$AG$118</definedName>
    <definedName name="Z_9CFE3AA6_832F_11D2_B2EA_00105A0DC12E_.wvu.PrintTitles" localSheetId="12" hidden="1">'Roll-9'!$1:$5</definedName>
    <definedName name="Z_9CFE3AA7_832F_11D2_B2EA_00105A0DC12E_.wvu.PrintArea" localSheetId="4" hidden="1">'Roll-1'!$A$120:$M$238</definedName>
    <definedName name="Z_9CFE3AA7_832F_11D2_B2EA_00105A0DC12E_.wvu.PrintTitles" localSheetId="4" hidden="1">'Roll-1'!$1:$5</definedName>
    <definedName name="Z_9CFE3AA8_832F_11D2_B2EA_00105A0DC12E_.wvu.PrintArea" localSheetId="13" hidden="1">'Roll-10'!$A$120:$M$238</definedName>
    <definedName name="Z_9CFE3AA8_832F_11D2_B2EA_00105A0DC12E_.wvu.PrintTitles" localSheetId="13" hidden="1">'Roll-10'!$1:$5</definedName>
    <definedName name="Z_9CFE3AA9_832F_11D2_B2EA_00105A0DC12E_.wvu.PrintArea" localSheetId="14" hidden="1">'Roll-11'!$A$120:$M$238</definedName>
    <definedName name="Z_9CFE3AA9_832F_11D2_B2EA_00105A0DC12E_.wvu.PrintTitles" localSheetId="14" hidden="1">'Roll-11'!$1:$5</definedName>
    <definedName name="Z_9CFE3AAA_832F_11D2_B2EA_00105A0DC12E_.wvu.PrintArea" localSheetId="15" hidden="1">'Roll-12'!$A$120:$M$238</definedName>
    <definedName name="Z_9CFE3AAA_832F_11D2_B2EA_00105A0DC12E_.wvu.PrintTitles" localSheetId="15" hidden="1">'Roll-12'!$1:$5</definedName>
    <definedName name="Z_9CFE3AAB_832F_11D2_B2EA_00105A0DC12E_.wvu.PrintArea" localSheetId="5" hidden="1">'Roll-2'!$A$120:$M$238</definedName>
    <definedName name="Z_9CFE3AAB_832F_11D2_B2EA_00105A0DC12E_.wvu.PrintTitles" localSheetId="5" hidden="1">'Roll-2'!$1:$5</definedName>
    <definedName name="Z_9CFE3AAC_832F_11D2_B2EA_00105A0DC12E_.wvu.PrintArea" localSheetId="6" hidden="1">'Roll-3'!$A$120:$M$238</definedName>
    <definedName name="Z_9CFE3AAC_832F_11D2_B2EA_00105A0DC12E_.wvu.PrintTitles" localSheetId="6" hidden="1">'Roll-3'!$1:$5</definedName>
    <definedName name="Z_9CFE3AAD_832F_11D2_B2EA_00105A0DC12E_.wvu.PrintArea" localSheetId="7" hidden="1">'Roll-4'!$A$120:$M$238</definedName>
    <definedName name="Z_9CFE3AAD_832F_11D2_B2EA_00105A0DC12E_.wvu.PrintTitles" localSheetId="7" hidden="1">'Roll-4'!$1:$5</definedName>
    <definedName name="Z_9CFE3AAE_832F_11D2_B2EA_00105A0DC12E_.wvu.PrintArea" localSheetId="8" hidden="1">'Roll-5'!$A$120:$M$238</definedName>
    <definedName name="Z_9CFE3AAE_832F_11D2_B2EA_00105A0DC12E_.wvu.PrintTitles" localSheetId="8" hidden="1">'Roll-5'!$1:$5</definedName>
    <definedName name="Z_9CFE3AAF_832F_11D2_B2EA_00105A0DC12E_.wvu.PrintArea" localSheetId="9" hidden="1">'Roll-6'!$A$120:$M$238</definedName>
    <definedName name="Z_9CFE3AAF_832F_11D2_B2EA_00105A0DC12E_.wvu.PrintTitles" localSheetId="9" hidden="1">'Roll-6'!$1:$5</definedName>
    <definedName name="Z_9CFE3AB0_832F_11D2_B2EA_00105A0DC12E_.wvu.PrintArea" localSheetId="10" hidden="1">'Roll-7'!$A$120:$M$238</definedName>
    <definedName name="Z_9CFE3AB0_832F_11D2_B2EA_00105A0DC12E_.wvu.PrintTitles" localSheetId="10" hidden="1">'Roll-7'!$1:$5</definedName>
    <definedName name="Z_9CFE3AB1_832F_11D2_B2EA_00105A0DC12E_.wvu.PrintArea" localSheetId="11" hidden="1">'Roll-8'!$A$120:$M$238</definedName>
    <definedName name="Z_9CFE3AB1_832F_11D2_B2EA_00105A0DC12E_.wvu.PrintTitles" localSheetId="11" hidden="1">'Roll-8'!$1:$5</definedName>
    <definedName name="Z_9CFE3AB2_832F_11D2_B2EA_00105A0DC12E_.wvu.PrintArea" localSheetId="12" hidden="1">'Roll-9'!$A$120:$M$238</definedName>
    <definedName name="Z_9CFE3AB2_832F_11D2_B2EA_00105A0DC12E_.wvu.PrintTitles" localSheetId="12" hidden="1">'Roll-9'!$1:$5</definedName>
    <definedName name="Z_A7002F4C_05E6_11D2_AB16_006097B8A961_.wvu.PrintArea" localSheetId="4" hidden="1">'Roll-1'!$A$6:$R$39</definedName>
    <definedName name="Z_A7002F4C_05E6_11D2_AB16_006097B8A961_.wvu.PrintTitles" localSheetId="4" hidden="1">'Roll-1'!$1:$5</definedName>
    <definedName name="Z_A7002F4D_05E6_11D2_AB16_006097B8A961_.wvu.PrintArea" localSheetId="13" hidden="1">'Roll-10'!$A$6:$R$39</definedName>
    <definedName name="Z_A7002F4D_05E6_11D2_AB16_006097B8A961_.wvu.PrintTitles" localSheetId="13" hidden="1">'Roll-10'!$1:$5</definedName>
    <definedName name="Z_A7002F4E_05E6_11D2_AB16_006097B8A961_.wvu.PrintArea" localSheetId="14" hidden="1">'Roll-11'!$A$6:$R$39</definedName>
    <definedName name="Z_A7002F4E_05E6_11D2_AB16_006097B8A961_.wvu.PrintTitles" localSheetId="14" hidden="1">'Roll-11'!$1:$5</definedName>
    <definedName name="Z_A7002F4F_05E6_11D2_AB16_006097B8A961_.wvu.PrintArea" localSheetId="15" hidden="1">'Roll-12'!$A$6:$R$39</definedName>
    <definedName name="Z_A7002F4F_05E6_11D2_AB16_006097B8A961_.wvu.PrintTitles" localSheetId="15" hidden="1">'Roll-12'!$1:$5</definedName>
    <definedName name="Z_A7002F50_05E6_11D2_AB16_006097B8A961_.wvu.PrintArea" localSheetId="5" hidden="1">'Roll-2'!$A$6:$R$39</definedName>
    <definedName name="Z_A7002F50_05E6_11D2_AB16_006097B8A961_.wvu.PrintTitles" localSheetId="5" hidden="1">'Roll-2'!$1:$5</definedName>
    <definedName name="Z_A7002F51_05E6_11D2_AB16_006097B8A961_.wvu.PrintArea" localSheetId="6" hidden="1">'Roll-3'!$A$6:$R$39</definedName>
    <definedName name="Z_A7002F51_05E6_11D2_AB16_006097B8A961_.wvu.PrintTitles" localSheetId="6" hidden="1">'Roll-3'!$1:$5</definedName>
    <definedName name="Z_A7002F52_05E6_11D2_AB16_006097B8A961_.wvu.PrintArea" localSheetId="7" hidden="1">'Roll-4'!$A$6:$R$39</definedName>
    <definedName name="Z_A7002F52_05E6_11D2_AB16_006097B8A961_.wvu.PrintTitles" localSheetId="7" hidden="1">'Roll-4'!$1:$5</definedName>
    <definedName name="Z_A7002F53_05E6_11D2_AB16_006097B8A961_.wvu.PrintArea" localSheetId="8" hidden="1">'Roll-5'!$A$6:$R$39</definedName>
    <definedName name="Z_A7002F53_05E6_11D2_AB16_006097B8A961_.wvu.PrintTitles" localSheetId="8" hidden="1">'Roll-5'!$1:$5</definedName>
    <definedName name="Z_A7002F54_05E6_11D2_AB16_006097B8A961_.wvu.PrintArea" localSheetId="9" hidden="1">'Roll-6'!$A$6:$R$39</definedName>
    <definedName name="Z_A7002F54_05E6_11D2_AB16_006097B8A961_.wvu.PrintTitles" localSheetId="9" hidden="1">'Roll-6'!$1:$5</definedName>
    <definedName name="Z_A7002F55_05E6_11D2_AB16_006097B8A961_.wvu.PrintArea" localSheetId="10" hidden="1">'Roll-7'!$A$6:$R$39</definedName>
    <definedName name="Z_A7002F55_05E6_11D2_AB16_006097B8A961_.wvu.PrintTitles" localSheetId="10" hidden="1">'Roll-7'!$1:$5</definedName>
    <definedName name="Z_A7002F56_05E6_11D2_AB16_006097B8A961_.wvu.PrintArea" localSheetId="11" hidden="1">'Roll-8'!$A$6:$R$39</definedName>
    <definedName name="Z_A7002F56_05E6_11D2_AB16_006097B8A961_.wvu.PrintTitles" localSheetId="11" hidden="1">'Roll-8'!$1:$5</definedName>
    <definedName name="Z_A7002F57_05E6_11D2_AB16_006097B8A961_.wvu.PrintArea" localSheetId="12" hidden="1">'Roll-9'!$A$6:$R$39</definedName>
    <definedName name="Z_A7002F57_05E6_11D2_AB16_006097B8A961_.wvu.PrintTitles" localSheetId="12" hidden="1">'Roll-9'!$1:$5</definedName>
    <definedName name="Z_A7002F58_05E6_11D2_AB16_006097B8A961_.wvu.PrintArea" localSheetId="4" hidden="1">'Roll-1'!$A$40:$AG$118</definedName>
    <definedName name="Z_A7002F58_05E6_11D2_AB16_006097B8A961_.wvu.PrintTitles" localSheetId="4" hidden="1">'Roll-1'!$1:$5</definedName>
    <definedName name="Z_A7002F59_05E6_11D2_AB16_006097B8A961_.wvu.PrintArea" localSheetId="13" hidden="1">'Roll-10'!$A$40:$AG$118</definedName>
    <definedName name="Z_A7002F59_05E6_11D2_AB16_006097B8A961_.wvu.PrintTitles" localSheetId="13" hidden="1">'Roll-10'!$1:$5</definedName>
    <definedName name="Z_A7002F5A_05E6_11D2_AB16_006097B8A961_.wvu.PrintArea" localSheetId="14" hidden="1">'Roll-11'!$A$40:$AG$118</definedName>
    <definedName name="Z_A7002F5A_05E6_11D2_AB16_006097B8A961_.wvu.PrintTitles" localSheetId="14" hidden="1">'Roll-11'!$1:$5</definedName>
    <definedName name="Z_A7002F5B_05E6_11D2_AB16_006097B8A961_.wvu.PrintArea" localSheetId="15" hidden="1">'Roll-12'!$A$40:$AG$118</definedName>
    <definedName name="Z_A7002F5B_05E6_11D2_AB16_006097B8A961_.wvu.PrintTitles" localSheetId="15" hidden="1">'Roll-12'!$1:$5</definedName>
    <definedName name="Z_A7002F5C_05E6_11D2_AB16_006097B8A961_.wvu.PrintArea" localSheetId="5" hidden="1">'Roll-2'!$A$40:$AG$118</definedName>
    <definedName name="Z_A7002F5C_05E6_11D2_AB16_006097B8A961_.wvu.PrintTitles" localSheetId="5" hidden="1">'Roll-2'!$1:$5</definedName>
    <definedName name="Z_A7002F5D_05E6_11D2_AB16_006097B8A961_.wvu.PrintArea" localSheetId="6" hidden="1">'Roll-3'!$A$40:$AG$118</definedName>
    <definedName name="Z_A7002F5D_05E6_11D2_AB16_006097B8A961_.wvu.PrintTitles" localSheetId="6" hidden="1">'Roll-3'!$1:$5</definedName>
    <definedName name="Z_A7002F5E_05E6_11D2_AB16_006097B8A961_.wvu.PrintArea" localSheetId="7" hidden="1">'Roll-4'!$A$40:$AG$118</definedName>
    <definedName name="Z_A7002F5E_05E6_11D2_AB16_006097B8A961_.wvu.PrintTitles" localSheetId="7" hidden="1">'Roll-4'!$1:$5</definedName>
    <definedName name="Z_A7002F5F_05E6_11D2_AB16_006097B8A961_.wvu.PrintArea" localSheetId="8" hidden="1">'Roll-5'!$A$40:$AG$118</definedName>
    <definedName name="Z_A7002F5F_05E6_11D2_AB16_006097B8A961_.wvu.PrintTitles" localSheetId="8" hidden="1">'Roll-5'!$1:$5</definedName>
    <definedName name="Z_A7002F60_05E6_11D2_AB16_006097B8A961_.wvu.PrintArea" localSheetId="9" hidden="1">'Roll-6'!$A$40:$AG$118</definedName>
    <definedName name="Z_A7002F60_05E6_11D2_AB16_006097B8A961_.wvu.PrintTitles" localSheetId="9" hidden="1">'Roll-6'!$1:$5</definedName>
    <definedName name="Z_A7002F61_05E6_11D2_AB16_006097B8A961_.wvu.PrintArea" localSheetId="10" hidden="1">'Roll-7'!$A$40:$AG$118</definedName>
    <definedName name="Z_A7002F61_05E6_11D2_AB16_006097B8A961_.wvu.PrintTitles" localSheetId="10" hidden="1">'Roll-7'!$1:$5</definedName>
    <definedName name="Z_A7002F62_05E6_11D2_AB16_006097B8A961_.wvu.PrintArea" localSheetId="11" hidden="1">'Roll-8'!$A$40:$AG$118</definedName>
    <definedName name="Z_A7002F62_05E6_11D2_AB16_006097B8A961_.wvu.PrintTitles" localSheetId="11" hidden="1">'Roll-8'!$1:$5</definedName>
    <definedName name="Z_A7002F63_05E6_11D2_AB16_006097B8A961_.wvu.PrintArea" localSheetId="12" hidden="1">'Roll-9'!$A$40:$AG$118</definedName>
    <definedName name="Z_A7002F63_05E6_11D2_AB16_006097B8A961_.wvu.PrintTitles" localSheetId="12" hidden="1">'Roll-9'!$1:$5</definedName>
    <definedName name="Z_A7002F64_05E6_11D2_AB16_006097B8A961_.wvu.PrintArea" localSheetId="4" hidden="1">'Roll-1'!$A$120:$M$238</definedName>
    <definedName name="Z_A7002F64_05E6_11D2_AB16_006097B8A961_.wvu.PrintTitles" localSheetId="4" hidden="1">'Roll-1'!$1:$5</definedName>
    <definedName name="Z_A7002F65_05E6_11D2_AB16_006097B8A961_.wvu.PrintArea" localSheetId="13" hidden="1">'Roll-10'!$A$120:$M$238</definedName>
    <definedName name="Z_A7002F65_05E6_11D2_AB16_006097B8A961_.wvu.PrintTitles" localSheetId="13" hidden="1">'Roll-10'!$1:$5</definedName>
    <definedName name="Z_A7002F66_05E6_11D2_AB16_006097B8A961_.wvu.PrintArea" localSheetId="14" hidden="1">'Roll-11'!$A$120:$M$238</definedName>
    <definedName name="Z_A7002F66_05E6_11D2_AB16_006097B8A961_.wvu.PrintTitles" localSheetId="14" hidden="1">'Roll-11'!$1:$5</definedName>
    <definedName name="Z_A7002F67_05E6_11D2_AB16_006097B8A961_.wvu.PrintArea" localSheetId="15" hidden="1">'Roll-12'!$A$120:$M$238</definedName>
    <definedName name="Z_A7002F67_05E6_11D2_AB16_006097B8A961_.wvu.PrintTitles" localSheetId="15" hidden="1">'Roll-12'!$1:$5</definedName>
    <definedName name="Z_A7002F68_05E6_11D2_AB16_006097B8A961_.wvu.PrintArea" localSheetId="5" hidden="1">'Roll-2'!$A$120:$M$238</definedName>
    <definedName name="Z_A7002F68_05E6_11D2_AB16_006097B8A961_.wvu.PrintTitles" localSheetId="5" hidden="1">'Roll-2'!$1:$5</definedName>
    <definedName name="Z_A7002F69_05E6_11D2_AB16_006097B8A961_.wvu.PrintArea" localSheetId="6" hidden="1">'Roll-3'!$A$120:$M$238</definedName>
    <definedName name="Z_A7002F69_05E6_11D2_AB16_006097B8A961_.wvu.PrintTitles" localSheetId="6" hidden="1">'Roll-3'!$1:$5</definedName>
    <definedName name="Z_A7002F6A_05E6_11D2_AB16_006097B8A961_.wvu.PrintArea" localSheetId="7" hidden="1">'Roll-4'!$A$120:$M$238</definedName>
    <definedName name="Z_A7002F6A_05E6_11D2_AB16_006097B8A961_.wvu.PrintTitles" localSheetId="7" hidden="1">'Roll-4'!$1:$5</definedName>
    <definedName name="Z_A7002F6B_05E6_11D2_AB16_006097B8A961_.wvu.PrintArea" localSheetId="8" hidden="1">'Roll-5'!$A$120:$M$238</definedName>
    <definedName name="Z_A7002F6B_05E6_11D2_AB16_006097B8A961_.wvu.PrintTitles" localSheetId="8" hidden="1">'Roll-5'!$1:$5</definedName>
    <definedName name="Z_A7002F6C_05E6_11D2_AB16_006097B8A961_.wvu.PrintArea" localSheetId="9" hidden="1">'Roll-6'!$A$120:$M$238</definedName>
    <definedName name="Z_A7002F6C_05E6_11D2_AB16_006097B8A961_.wvu.PrintTitles" localSheetId="9" hidden="1">'Roll-6'!$1:$5</definedName>
    <definedName name="Z_A7002F6D_05E6_11D2_AB16_006097B8A961_.wvu.PrintArea" localSheetId="10" hidden="1">'Roll-7'!$A$120:$M$238</definedName>
    <definedName name="Z_A7002F6D_05E6_11D2_AB16_006097B8A961_.wvu.PrintTitles" localSheetId="10" hidden="1">'Roll-7'!$1:$5</definedName>
    <definedName name="Z_A7002F6E_05E6_11D2_AB16_006097B8A961_.wvu.PrintArea" localSheetId="11" hidden="1">'Roll-8'!$A$120:$M$238</definedName>
    <definedName name="Z_A7002F6E_05E6_11D2_AB16_006097B8A961_.wvu.PrintTitles" localSheetId="11" hidden="1">'Roll-8'!$1:$5</definedName>
    <definedName name="Z_A7002F6F_05E6_11D2_AB16_006097B8A961_.wvu.PrintArea" localSheetId="12" hidden="1">'Roll-9'!$A$120:$M$238</definedName>
    <definedName name="Z_A7002F6F_05E6_11D2_AB16_006097B8A961_.wvu.PrintTitles" localSheetId="12" hidden="1">'Roll-9'!$1:$5</definedName>
    <definedName name="Z_BA215B0C_0511_11D2_AB15_006097B8A961_.wvu.PrintArea" localSheetId="4" hidden="1">'Roll-1'!$A$6:$R$39</definedName>
    <definedName name="Z_BA215B0C_0511_11D2_AB15_006097B8A961_.wvu.PrintTitles" localSheetId="4" hidden="1">'Roll-1'!$1:$5</definedName>
    <definedName name="Z_BA215B0D_0511_11D2_AB15_006097B8A961_.wvu.PrintArea" localSheetId="13" hidden="1">'Roll-10'!$A$6:$R$39</definedName>
    <definedName name="Z_BA215B0D_0511_11D2_AB15_006097B8A961_.wvu.PrintTitles" localSheetId="13" hidden="1">'Roll-10'!$1:$5</definedName>
    <definedName name="Z_BA215B0E_0511_11D2_AB15_006097B8A961_.wvu.PrintArea" localSheetId="14" hidden="1">'Roll-11'!$A$6:$R$39</definedName>
    <definedName name="Z_BA215B0E_0511_11D2_AB15_006097B8A961_.wvu.PrintTitles" localSheetId="14" hidden="1">'Roll-11'!$1:$5</definedName>
    <definedName name="Z_BA215B0F_0511_11D2_AB15_006097B8A961_.wvu.PrintArea" localSheetId="15" hidden="1">'Roll-12'!$A$6:$R$39</definedName>
    <definedName name="Z_BA215B0F_0511_11D2_AB15_006097B8A961_.wvu.PrintTitles" localSheetId="15" hidden="1">'Roll-12'!$1:$5</definedName>
    <definedName name="Z_BA215B10_0511_11D2_AB15_006097B8A961_.wvu.PrintArea" localSheetId="5" hidden="1">'Roll-2'!$A$6:$R$39</definedName>
    <definedName name="Z_BA215B10_0511_11D2_AB15_006097B8A961_.wvu.PrintTitles" localSheetId="5" hidden="1">'Roll-2'!$1:$5</definedName>
    <definedName name="Z_BA215B11_0511_11D2_AB15_006097B8A961_.wvu.PrintArea" localSheetId="6" hidden="1">'Roll-3'!$A$6:$R$39</definedName>
    <definedName name="Z_BA215B11_0511_11D2_AB15_006097B8A961_.wvu.PrintTitles" localSheetId="6" hidden="1">'Roll-3'!$1:$5</definedName>
    <definedName name="Z_BA215B12_0511_11D2_AB15_006097B8A961_.wvu.PrintArea" localSheetId="7" hidden="1">'Roll-4'!$A$6:$R$39</definedName>
    <definedName name="Z_BA215B12_0511_11D2_AB15_006097B8A961_.wvu.PrintTitles" localSheetId="7" hidden="1">'Roll-4'!$1:$5</definedName>
    <definedName name="Z_BA215B13_0511_11D2_AB15_006097B8A961_.wvu.PrintArea" localSheetId="8" hidden="1">'Roll-5'!$A$6:$R$39</definedName>
    <definedName name="Z_BA215B13_0511_11D2_AB15_006097B8A961_.wvu.PrintTitles" localSheetId="8" hidden="1">'Roll-5'!$1:$5</definedName>
    <definedName name="Z_BA215B14_0511_11D2_AB15_006097B8A961_.wvu.PrintArea" localSheetId="9" hidden="1">'Roll-6'!$A$6:$R$39</definedName>
    <definedName name="Z_BA215B14_0511_11D2_AB15_006097B8A961_.wvu.PrintTitles" localSheetId="9" hidden="1">'Roll-6'!$1:$5</definedName>
    <definedName name="Z_BA215B15_0511_11D2_AB15_006097B8A961_.wvu.PrintArea" localSheetId="10" hidden="1">'Roll-7'!$A$6:$R$39</definedName>
    <definedName name="Z_BA215B15_0511_11D2_AB15_006097B8A961_.wvu.PrintTitles" localSheetId="10" hidden="1">'Roll-7'!$1:$5</definedName>
    <definedName name="Z_BA215B16_0511_11D2_AB15_006097B8A961_.wvu.PrintArea" localSheetId="11" hidden="1">'Roll-8'!$A$6:$R$39</definedName>
    <definedName name="Z_BA215B16_0511_11D2_AB15_006097B8A961_.wvu.PrintTitles" localSheetId="11" hidden="1">'Roll-8'!$1:$5</definedName>
    <definedName name="Z_BA215B17_0511_11D2_AB15_006097B8A961_.wvu.PrintArea" localSheetId="12" hidden="1">'Roll-9'!$A$6:$R$39</definedName>
    <definedName name="Z_BA215B17_0511_11D2_AB15_006097B8A961_.wvu.PrintTitles" localSheetId="12" hidden="1">'Roll-9'!$1:$5</definedName>
    <definedName name="Z_BA215B18_0511_11D2_AB15_006097B8A961_.wvu.PrintArea" localSheetId="4" hidden="1">'Roll-1'!$A$40:$AG$118</definedName>
    <definedName name="Z_BA215B18_0511_11D2_AB15_006097B8A961_.wvu.PrintTitles" localSheetId="4" hidden="1">'Roll-1'!$1:$5</definedName>
    <definedName name="Z_BA215B19_0511_11D2_AB15_006097B8A961_.wvu.PrintArea" localSheetId="13" hidden="1">'Roll-10'!$A$40:$AG$118</definedName>
    <definedName name="Z_BA215B19_0511_11D2_AB15_006097B8A961_.wvu.PrintTitles" localSheetId="13" hidden="1">'Roll-10'!$1:$5</definedName>
    <definedName name="Z_BA215B1A_0511_11D2_AB15_006097B8A961_.wvu.PrintArea" localSheetId="14" hidden="1">'Roll-11'!$A$40:$AG$118</definedName>
    <definedName name="Z_BA215B1A_0511_11D2_AB15_006097B8A961_.wvu.PrintTitles" localSheetId="14" hidden="1">'Roll-11'!$1:$5</definedName>
    <definedName name="Z_BA215B1B_0511_11D2_AB15_006097B8A961_.wvu.PrintArea" localSheetId="15" hidden="1">'Roll-12'!$A$40:$AG$118</definedName>
    <definedName name="Z_BA215B1B_0511_11D2_AB15_006097B8A961_.wvu.PrintTitles" localSheetId="15" hidden="1">'Roll-12'!$1:$5</definedName>
    <definedName name="Z_BA215B1C_0511_11D2_AB15_006097B8A961_.wvu.PrintArea" localSheetId="5" hidden="1">'Roll-2'!$A$40:$AG$118</definedName>
    <definedName name="Z_BA215B1C_0511_11D2_AB15_006097B8A961_.wvu.PrintTitles" localSheetId="5" hidden="1">'Roll-2'!$1:$5</definedName>
    <definedName name="Z_BA215B1D_0511_11D2_AB15_006097B8A961_.wvu.PrintArea" localSheetId="6" hidden="1">'Roll-3'!$A$40:$AG$118</definedName>
    <definedName name="Z_BA215B1D_0511_11D2_AB15_006097B8A961_.wvu.PrintTitles" localSheetId="6" hidden="1">'Roll-3'!$1:$5</definedName>
    <definedName name="Z_BA215B1E_0511_11D2_AB15_006097B8A961_.wvu.PrintArea" localSheetId="7" hidden="1">'Roll-4'!$A$40:$AG$118</definedName>
    <definedName name="Z_BA215B1E_0511_11D2_AB15_006097B8A961_.wvu.PrintTitles" localSheetId="7" hidden="1">'Roll-4'!$1:$5</definedName>
    <definedName name="Z_BA215B1F_0511_11D2_AB15_006097B8A961_.wvu.PrintArea" localSheetId="8" hidden="1">'Roll-5'!$A$40:$AG$118</definedName>
    <definedName name="Z_BA215B1F_0511_11D2_AB15_006097B8A961_.wvu.PrintTitles" localSheetId="8" hidden="1">'Roll-5'!$1:$5</definedName>
    <definedName name="Z_BA215B20_0511_11D2_AB15_006097B8A961_.wvu.PrintArea" localSheetId="9" hidden="1">'Roll-6'!$A$40:$AG$118</definedName>
    <definedName name="Z_BA215B20_0511_11D2_AB15_006097B8A961_.wvu.PrintTitles" localSheetId="9" hidden="1">'Roll-6'!$1:$5</definedName>
    <definedName name="Z_BA215B21_0511_11D2_AB15_006097B8A961_.wvu.PrintArea" localSheetId="10" hidden="1">'Roll-7'!$A$40:$AG$118</definedName>
    <definedName name="Z_BA215B21_0511_11D2_AB15_006097B8A961_.wvu.PrintTitles" localSheetId="10" hidden="1">'Roll-7'!$1:$5</definedName>
    <definedName name="Z_BA215B22_0511_11D2_AB15_006097B8A961_.wvu.PrintArea" localSheetId="11" hidden="1">'Roll-8'!$A$40:$AG$118</definedName>
    <definedName name="Z_BA215B22_0511_11D2_AB15_006097B8A961_.wvu.PrintTitles" localSheetId="11" hidden="1">'Roll-8'!$1:$5</definedName>
    <definedName name="Z_BA215B23_0511_11D2_AB15_006097B8A961_.wvu.PrintArea" localSheetId="12" hidden="1">'Roll-9'!$A$40:$AG$118</definedName>
    <definedName name="Z_BA215B23_0511_11D2_AB15_006097B8A961_.wvu.PrintTitles" localSheetId="12" hidden="1">'Roll-9'!$1:$5</definedName>
    <definedName name="Z_BA215B24_0511_11D2_AB15_006097B8A961_.wvu.PrintArea" localSheetId="4" hidden="1">'Roll-1'!$A$120:$M$238</definedName>
    <definedName name="Z_BA215B24_0511_11D2_AB15_006097B8A961_.wvu.PrintTitles" localSheetId="4" hidden="1">'Roll-1'!$1:$5</definedName>
    <definedName name="Z_BA215B25_0511_11D2_AB15_006097B8A961_.wvu.PrintArea" localSheetId="13" hidden="1">'Roll-10'!$A$120:$M$238</definedName>
    <definedName name="Z_BA215B25_0511_11D2_AB15_006097B8A961_.wvu.PrintTitles" localSheetId="13" hidden="1">'Roll-10'!$1:$5</definedName>
    <definedName name="Z_BA215B26_0511_11D2_AB15_006097B8A961_.wvu.PrintArea" localSheetId="14" hidden="1">'Roll-11'!$A$120:$M$238</definedName>
    <definedName name="Z_BA215B26_0511_11D2_AB15_006097B8A961_.wvu.PrintTitles" localSheetId="14" hidden="1">'Roll-11'!$1:$5</definedName>
    <definedName name="Z_BA215B27_0511_11D2_AB15_006097B8A961_.wvu.PrintArea" localSheetId="15" hidden="1">'Roll-12'!$A$120:$M$238</definedName>
    <definedName name="Z_BA215B27_0511_11D2_AB15_006097B8A961_.wvu.PrintTitles" localSheetId="15" hidden="1">'Roll-12'!$1:$5</definedName>
    <definedName name="Z_BA215B28_0511_11D2_AB15_006097B8A961_.wvu.PrintArea" localSheetId="5" hidden="1">'Roll-2'!$A$120:$M$238</definedName>
    <definedName name="Z_BA215B28_0511_11D2_AB15_006097B8A961_.wvu.PrintTitles" localSheetId="5" hidden="1">'Roll-2'!$1:$5</definedName>
    <definedName name="Z_BA215B29_0511_11D2_AB15_006097B8A961_.wvu.PrintArea" localSheetId="6" hidden="1">'Roll-3'!$A$120:$M$238</definedName>
    <definedName name="Z_BA215B29_0511_11D2_AB15_006097B8A961_.wvu.PrintTitles" localSheetId="6" hidden="1">'Roll-3'!$1:$5</definedName>
    <definedName name="Z_BA215B2A_0511_11D2_AB15_006097B8A961_.wvu.PrintArea" localSheetId="7" hidden="1">'Roll-4'!$A$120:$M$238</definedName>
    <definedName name="Z_BA215B2A_0511_11D2_AB15_006097B8A961_.wvu.PrintTitles" localSheetId="7" hidden="1">'Roll-4'!$1:$5</definedName>
    <definedName name="Z_BA215B2B_0511_11D2_AB15_006097B8A961_.wvu.PrintArea" localSheetId="8" hidden="1">'Roll-5'!$A$120:$M$238</definedName>
    <definedName name="Z_BA215B2B_0511_11D2_AB15_006097B8A961_.wvu.PrintTitles" localSheetId="8" hidden="1">'Roll-5'!$1:$5</definedName>
    <definedName name="Z_BA215B2C_0511_11D2_AB15_006097B8A961_.wvu.PrintArea" localSheetId="9" hidden="1">'Roll-6'!$A$120:$M$238</definedName>
    <definedName name="Z_BA215B2C_0511_11D2_AB15_006097B8A961_.wvu.PrintTitles" localSheetId="9" hidden="1">'Roll-6'!$1:$5</definedName>
    <definedName name="Z_BA215B2D_0511_11D2_AB15_006097B8A961_.wvu.PrintArea" localSheetId="10" hidden="1">'Roll-7'!$A$120:$M$238</definedName>
    <definedName name="Z_BA215B2D_0511_11D2_AB15_006097B8A961_.wvu.PrintTitles" localSheetId="10" hidden="1">'Roll-7'!$1:$5</definedName>
    <definedName name="Z_BA215B2E_0511_11D2_AB15_006097B8A961_.wvu.PrintArea" localSheetId="11" hidden="1">'Roll-8'!$A$120:$M$238</definedName>
    <definedName name="Z_BA215B2E_0511_11D2_AB15_006097B8A961_.wvu.PrintTitles" localSheetId="11" hidden="1">'Roll-8'!$1:$5</definedName>
    <definedName name="Z_BA215B2F_0511_11D2_AB15_006097B8A961_.wvu.PrintArea" localSheetId="12" hidden="1">'Roll-9'!$A$120:$M$238</definedName>
    <definedName name="Z_BA215B2F_0511_11D2_AB15_006097B8A961_.wvu.PrintTitles" localSheetId="12" hidden="1">'Roll-9'!$1:$5</definedName>
    <definedName name="Z_BE025AC3_7EF1_11D2_821B_00105A0DC1E8_.wvu.PrintArea" localSheetId="4" hidden="1">'Roll-1'!$A$6:$R$39</definedName>
    <definedName name="Z_BE025AC3_7EF1_11D2_821B_00105A0DC1E8_.wvu.PrintTitles" localSheetId="4" hidden="1">'Roll-1'!$1:$5</definedName>
    <definedName name="Z_BE025AC4_7EF1_11D2_821B_00105A0DC1E8_.wvu.PrintArea" localSheetId="13" hidden="1">'Roll-10'!$A$6:$R$39</definedName>
    <definedName name="Z_BE025AC4_7EF1_11D2_821B_00105A0DC1E8_.wvu.PrintTitles" localSheetId="13" hidden="1">'Roll-10'!$1:$5</definedName>
    <definedName name="Z_BE025AC5_7EF1_11D2_821B_00105A0DC1E8_.wvu.PrintArea" localSheetId="14" hidden="1">'Roll-11'!$A$6:$R$39</definedName>
    <definedName name="Z_BE025AC5_7EF1_11D2_821B_00105A0DC1E8_.wvu.PrintTitles" localSheetId="14" hidden="1">'Roll-11'!$1:$5</definedName>
    <definedName name="Z_BE025AC6_7EF1_11D2_821B_00105A0DC1E8_.wvu.PrintArea" localSheetId="15" hidden="1">'Roll-12'!$A$6:$R$39</definedName>
    <definedName name="Z_BE025AC6_7EF1_11D2_821B_00105A0DC1E8_.wvu.PrintTitles" localSheetId="15" hidden="1">'Roll-12'!$1:$5</definedName>
    <definedName name="Z_BE025AC7_7EF1_11D2_821B_00105A0DC1E8_.wvu.PrintArea" localSheetId="5" hidden="1">'Roll-2'!$A$6:$R$39</definedName>
    <definedName name="Z_BE025AC7_7EF1_11D2_821B_00105A0DC1E8_.wvu.PrintTitles" localSheetId="5" hidden="1">'Roll-2'!$1:$5</definedName>
    <definedName name="Z_BE025AC8_7EF1_11D2_821B_00105A0DC1E8_.wvu.PrintArea" localSheetId="6" hidden="1">'Roll-3'!$A$6:$R$39</definedName>
    <definedName name="Z_BE025AC8_7EF1_11D2_821B_00105A0DC1E8_.wvu.PrintTitles" localSheetId="6" hidden="1">'Roll-3'!$1:$5</definedName>
    <definedName name="Z_BE025AC9_7EF1_11D2_821B_00105A0DC1E8_.wvu.PrintArea" localSheetId="7" hidden="1">'Roll-4'!$A$6:$R$39</definedName>
    <definedName name="Z_BE025AC9_7EF1_11D2_821B_00105A0DC1E8_.wvu.PrintTitles" localSheetId="7" hidden="1">'Roll-4'!$1:$5</definedName>
    <definedName name="Z_BE025ACA_7EF1_11D2_821B_00105A0DC1E8_.wvu.PrintArea" localSheetId="8" hidden="1">'Roll-5'!$A$6:$R$39</definedName>
    <definedName name="Z_BE025ACA_7EF1_11D2_821B_00105A0DC1E8_.wvu.PrintTitles" localSheetId="8" hidden="1">'Roll-5'!$1:$5</definedName>
    <definedName name="Z_BE025ACB_7EF1_11D2_821B_00105A0DC1E8_.wvu.PrintArea" localSheetId="9" hidden="1">'Roll-6'!$A$6:$R$39</definedName>
    <definedName name="Z_BE025ACB_7EF1_11D2_821B_00105A0DC1E8_.wvu.PrintTitles" localSheetId="9" hidden="1">'Roll-6'!$1:$5</definedName>
    <definedName name="Z_BE025ACC_7EF1_11D2_821B_00105A0DC1E8_.wvu.PrintArea" localSheetId="10" hidden="1">'Roll-7'!$A$6:$R$39</definedName>
    <definedName name="Z_BE025ACC_7EF1_11D2_821B_00105A0DC1E8_.wvu.PrintTitles" localSheetId="10" hidden="1">'Roll-7'!$1:$5</definedName>
    <definedName name="Z_BE025ACD_7EF1_11D2_821B_00105A0DC1E8_.wvu.PrintArea" localSheetId="11" hidden="1">'Roll-8'!$A$6:$R$39</definedName>
    <definedName name="Z_BE025ACD_7EF1_11D2_821B_00105A0DC1E8_.wvu.PrintTitles" localSheetId="11" hidden="1">'Roll-8'!$1:$5</definedName>
    <definedName name="Z_BE025ACE_7EF1_11D2_821B_00105A0DC1E8_.wvu.PrintArea" localSheetId="12" hidden="1">'Roll-9'!$A$6:$R$39</definedName>
    <definedName name="Z_BE025ACE_7EF1_11D2_821B_00105A0DC1E8_.wvu.PrintTitles" localSheetId="12" hidden="1">'Roll-9'!$1:$5</definedName>
    <definedName name="Z_BE025ACF_7EF1_11D2_821B_00105A0DC1E8_.wvu.PrintArea" localSheetId="4" hidden="1">'Roll-1'!$A$40:$AG$118</definedName>
    <definedName name="Z_BE025ACF_7EF1_11D2_821B_00105A0DC1E8_.wvu.PrintTitles" localSheetId="4" hidden="1">'Roll-1'!$1:$5</definedName>
    <definedName name="Z_BE025AD0_7EF1_11D2_821B_00105A0DC1E8_.wvu.PrintArea" localSheetId="13" hidden="1">'Roll-10'!$A$40:$AG$118</definedName>
    <definedName name="Z_BE025AD0_7EF1_11D2_821B_00105A0DC1E8_.wvu.PrintTitles" localSheetId="13" hidden="1">'Roll-10'!$1:$5</definedName>
    <definedName name="Z_BE025AD1_7EF1_11D2_821B_00105A0DC1E8_.wvu.PrintArea" localSheetId="14" hidden="1">'Roll-11'!$A$40:$AG$118</definedName>
    <definedName name="Z_BE025AD1_7EF1_11D2_821B_00105A0DC1E8_.wvu.PrintTitles" localSheetId="14" hidden="1">'Roll-11'!$1:$5</definedName>
    <definedName name="Z_BE025AD2_7EF1_11D2_821B_00105A0DC1E8_.wvu.PrintArea" localSheetId="15" hidden="1">'Roll-12'!$A$40:$AG$118</definedName>
    <definedName name="Z_BE025AD2_7EF1_11D2_821B_00105A0DC1E8_.wvu.PrintTitles" localSheetId="15" hidden="1">'Roll-12'!$1:$5</definedName>
    <definedName name="Z_BE025AD3_7EF1_11D2_821B_00105A0DC1E8_.wvu.PrintArea" localSheetId="5" hidden="1">'Roll-2'!$A$40:$AG$118</definedName>
    <definedName name="Z_BE025AD3_7EF1_11D2_821B_00105A0DC1E8_.wvu.PrintTitles" localSheetId="5" hidden="1">'Roll-2'!$1:$5</definedName>
    <definedName name="Z_BE025AD4_7EF1_11D2_821B_00105A0DC1E8_.wvu.PrintArea" localSheetId="6" hidden="1">'Roll-3'!$A$40:$AG$118</definedName>
    <definedName name="Z_BE025AD4_7EF1_11D2_821B_00105A0DC1E8_.wvu.PrintTitles" localSheetId="6" hidden="1">'Roll-3'!$1:$5</definedName>
    <definedName name="Z_BE025AD5_7EF1_11D2_821B_00105A0DC1E8_.wvu.PrintArea" localSheetId="7" hidden="1">'Roll-4'!$A$40:$AG$118</definedName>
    <definedName name="Z_BE025AD5_7EF1_11D2_821B_00105A0DC1E8_.wvu.PrintTitles" localSheetId="7" hidden="1">'Roll-4'!$1:$5</definedName>
    <definedName name="Z_BE025AD6_7EF1_11D2_821B_00105A0DC1E8_.wvu.PrintArea" localSheetId="8" hidden="1">'Roll-5'!$A$40:$AG$118</definedName>
    <definedName name="Z_BE025AD6_7EF1_11D2_821B_00105A0DC1E8_.wvu.PrintTitles" localSheetId="8" hidden="1">'Roll-5'!$1:$5</definedName>
    <definedName name="Z_BE025AD7_7EF1_11D2_821B_00105A0DC1E8_.wvu.PrintArea" localSheetId="9" hidden="1">'Roll-6'!$A$40:$AG$118</definedName>
    <definedName name="Z_BE025AD7_7EF1_11D2_821B_00105A0DC1E8_.wvu.PrintTitles" localSheetId="9" hidden="1">'Roll-6'!$1:$5</definedName>
    <definedName name="Z_BE025AD8_7EF1_11D2_821B_00105A0DC1E8_.wvu.PrintArea" localSheetId="10" hidden="1">'Roll-7'!$A$40:$AG$118</definedName>
    <definedName name="Z_BE025AD8_7EF1_11D2_821B_00105A0DC1E8_.wvu.PrintTitles" localSheetId="10" hidden="1">'Roll-7'!$1:$5</definedName>
    <definedName name="Z_BE025AD9_7EF1_11D2_821B_00105A0DC1E8_.wvu.PrintArea" localSheetId="11" hidden="1">'Roll-8'!$A$40:$AG$118</definedName>
    <definedName name="Z_BE025AD9_7EF1_11D2_821B_00105A0DC1E8_.wvu.PrintTitles" localSheetId="11" hidden="1">'Roll-8'!$1:$5</definedName>
    <definedName name="Z_BE025ADA_7EF1_11D2_821B_00105A0DC1E8_.wvu.PrintArea" localSheetId="12" hidden="1">'Roll-9'!$A$40:$AG$118</definedName>
    <definedName name="Z_BE025ADA_7EF1_11D2_821B_00105A0DC1E8_.wvu.PrintTitles" localSheetId="12" hidden="1">'Roll-9'!$1:$5</definedName>
    <definedName name="Z_BE025ADB_7EF1_11D2_821B_00105A0DC1E8_.wvu.PrintArea" localSheetId="4" hidden="1">'Roll-1'!$A$120:$M$238</definedName>
    <definedName name="Z_BE025ADB_7EF1_11D2_821B_00105A0DC1E8_.wvu.PrintTitles" localSheetId="4" hidden="1">'Roll-1'!$1:$5</definedName>
    <definedName name="Z_BE025ADC_7EF1_11D2_821B_00105A0DC1E8_.wvu.PrintArea" localSheetId="13" hidden="1">'Roll-10'!$A$120:$M$238</definedName>
    <definedName name="Z_BE025ADC_7EF1_11D2_821B_00105A0DC1E8_.wvu.PrintTitles" localSheetId="13" hidden="1">'Roll-10'!$1:$5</definedName>
    <definedName name="Z_BE025ADD_7EF1_11D2_821B_00105A0DC1E8_.wvu.PrintArea" localSheetId="14" hidden="1">'Roll-11'!$A$120:$M$238</definedName>
    <definedName name="Z_BE025ADD_7EF1_11D2_821B_00105A0DC1E8_.wvu.PrintTitles" localSheetId="14" hidden="1">'Roll-11'!$1:$5</definedName>
    <definedName name="Z_BE025ADE_7EF1_11D2_821B_00105A0DC1E8_.wvu.PrintArea" localSheetId="15" hidden="1">'Roll-12'!$A$120:$M$238</definedName>
    <definedName name="Z_BE025ADE_7EF1_11D2_821B_00105A0DC1E8_.wvu.PrintTitles" localSheetId="15" hidden="1">'Roll-12'!$1:$5</definedName>
    <definedName name="Z_BE025ADF_7EF1_11D2_821B_00105A0DC1E8_.wvu.PrintArea" localSheetId="5" hidden="1">'Roll-2'!$A$120:$M$238</definedName>
    <definedName name="Z_BE025ADF_7EF1_11D2_821B_00105A0DC1E8_.wvu.PrintTitles" localSheetId="5" hidden="1">'Roll-2'!$1:$5</definedName>
    <definedName name="Z_BE025AE0_7EF1_11D2_821B_00105A0DC1E8_.wvu.PrintArea" localSheetId="6" hidden="1">'Roll-3'!$A$120:$M$238</definedName>
    <definedName name="Z_BE025AE0_7EF1_11D2_821B_00105A0DC1E8_.wvu.PrintTitles" localSheetId="6" hidden="1">'Roll-3'!$1:$5</definedName>
    <definedName name="Z_BE025AE1_7EF1_11D2_821B_00105A0DC1E8_.wvu.PrintArea" localSheetId="7" hidden="1">'Roll-4'!$A$120:$M$238</definedName>
    <definedName name="Z_BE025AE1_7EF1_11D2_821B_00105A0DC1E8_.wvu.PrintTitles" localSheetId="7" hidden="1">'Roll-4'!$1:$5</definedName>
    <definedName name="Z_BE025AE2_7EF1_11D2_821B_00105A0DC1E8_.wvu.PrintArea" localSheetId="8" hidden="1">'Roll-5'!$A$120:$M$238</definedName>
    <definedName name="Z_BE025AE2_7EF1_11D2_821B_00105A0DC1E8_.wvu.PrintTitles" localSheetId="8" hidden="1">'Roll-5'!$1:$5</definedName>
    <definedName name="Z_BE025AE3_7EF1_11D2_821B_00105A0DC1E8_.wvu.PrintArea" localSheetId="9" hidden="1">'Roll-6'!$A$120:$M$238</definedName>
    <definedName name="Z_BE025AE3_7EF1_11D2_821B_00105A0DC1E8_.wvu.PrintTitles" localSheetId="9" hidden="1">'Roll-6'!$1:$5</definedName>
    <definedName name="Z_BE025AE4_7EF1_11D2_821B_00105A0DC1E8_.wvu.PrintArea" localSheetId="10" hidden="1">'Roll-7'!$A$120:$M$238</definedName>
    <definedName name="Z_BE025AE4_7EF1_11D2_821B_00105A0DC1E8_.wvu.PrintTitles" localSheetId="10" hidden="1">'Roll-7'!$1:$5</definedName>
    <definedName name="Z_BE025AE5_7EF1_11D2_821B_00105A0DC1E8_.wvu.PrintArea" localSheetId="11" hidden="1">'Roll-8'!$A$120:$M$238</definedName>
    <definedName name="Z_BE025AE5_7EF1_11D2_821B_00105A0DC1E8_.wvu.PrintTitles" localSheetId="11" hidden="1">'Roll-8'!$1:$5</definedName>
    <definedName name="Z_BE025AE6_7EF1_11D2_821B_00105A0DC1E8_.wvu.PrintArea" localSheetId="12" hidden="1">'Roll-9'!$A$120:$M$238</definedName>
    <definedName name="Z_BE025AE6_7EF1_11D2_821B_00105A0DC1E8_.wvu.PrintTitles" localSheetId="12" hidden="1">'Roll-9'!$1:$5</definedName>
    <definedName name="Z_BE025AF7_7EF1_11D2_821B_00105A0DC1E8_.wvu.PrintArea" localSheetId="4" hidden="1">'Roll-1'!$A$6:$R$39</definedName>
    <definedName name="Z_BE025AF7_7EF1_11D2_821B_00105A0DC1E8_.wvu.PrintTitles" localSheetId="4" hidden="1">'Roll-1'!$1:$5</definedName>
    <definedName name="Z_BE025AF8_7EF1_11D2_821B_00105A0DC1E8_.wvu.PrintArea" localSheetId="13" hidden="1">'Roll-10'!$A$6:$R$39</definedName>
    <definedName name="Z_BE025AF8_7EF1_11D2_821B_00105A0DC1E8_.wvu.PrintTitles" localSheetId="13" hidden="1">'Roll-10'!$1:$5</definedName>
    <definedName name="Z_BE025AF9_7EF1_11D2_821B_00105A0DC1E8_.wvu.PrintArea" localSheetId="14" hidden="1">'Roll-11'!$A$6:$R$39</definedName>
    <definedName name="Z_BE025AF9_7EF1_11D2_821B_00105A0DC1E8_.wvu.PrintTitles" localSheetId="14" hidden="1">'Roll-11'!$1:$5</definedName>
    <definedName name="Z_BE025AFA_7EF1_11D2_821B_00105A0DC1E8_.wvu.PrintArea" localSheetId="15" hidden="1">'Roll-12'!$A$6:$R$39</definedName>
    <definedName name="Z_BE025AFA_7EF1_11D2_821B_00105A0DC1E8_.wvu.PrintTitles" localSheetId="15" hidden="1">'Roll-12'!$1:$5</definedName>
    <definedName name="Z_BE025AFB_7EF1_11D2_821B_00105A0DC1E8_.wvu.PrintArea" localSheetId="5" hidden="1">'Roll-2'!$A$6:$R$39</definedName>
    <definedName name="Z_BE025AFB_7EF1_11D2_821B_00105A0DC1E8_.wvu.PrintTitles" localSheetId="5" hidden="1">'Roll-2'!$1:$5</definedName>
    <definedName name="Z_BE025AFC_7EF1_11D2_821B_00105A0DC1E8_.wvu.PrintArea" localSheetId="6" hidden="1">'Roll-3'!$A$6:$R$39</definedName>
    <definedName name="Z_BE025AFC_7EF1_11D2_821B_00105A0DC1E8_.wvu.PrintTitles" localSheetId="6" hidden="1">'Roll-3'!$1:$5</definedName>
    <definedName name="Z_BE025AFD_7EF1_11D2_821B_00105A0DC1E8_.wvu.PrintArea" localSheetId="7" hidden="1">'Roll-4'!$A$6:$R$39</definedName>
    <definedName name="Z_BE025AFD_7EF1_11D2_821B_00105A0DC1E8_.wvu.PrintTitles" localSheetId="7" hidden="1">'Roll-4'!$1:$5</definedName>
    <definedName name="Z_BE025AFE_7EF1_11D2_821B_00105A0DC1E8_.wvu.PrintArea" localSheetId="8" hidden="1">'Roll-5'!$A$6:$R$39</definedName>
    <definedName name="Z_BE025AFE_7EF1_11D2_821B_00105A0DC1E8_.wvu.PrintTitles" localSheetId="8" hidden="1">'Roll-5'!$1:$5</definedName>
    <definedName name="Z_BE025AFF_7EF1_11D2_821B_00105A0DC1E8_.wvu.PrintArea" localSheetId="9" hidden="1">'Roll-6'!$A$6:$R$39</definedName>
    <definedName name="Z_BE025AFF_7EF1_11D2_821B_00105A0DC1E8_.wvu.PrintTitles" localSheetId="9" hidden="1">'Roll-6'!$1:$5</definedName>
    <definedName name="Z_BE025B00_7EF1_11D2_821B_00105A0DC1E8_.wvu.PrintArea" localSheetId="10" hidden="1">'Roll-7'!$A$6:$R$39</definedName>
    <definedName name="Z_BE025B00_7EF1_11D2_821B_00105A0DC1E8_.wvu.PrintTitles" localSheetId="10" hidden="1">'Roll-7'!$1:$5</definedName>
    <definedName name="Z_BE025B01_7EF1_11D2_821B_00105A0DC1E8_.wvu.PrintArea" localSheetId="11" hidden="1">'Roll-8'!$A$6:$R$39</definedName>
    <definedName name="Z_BE025B01_7EF1_11D2_821B_00105A0DC1E8_.wvu.PrintTitles" localSheetId="11" hidden="1">'Roll-8'!$1:$5</definedName>
    <definedName name="Z_BE025B02_7EF1_11D2_821B_00105A0DC1E8_.wvu.PrintArea" localSheetId="12" hidden="1">'Roll-9'!$A$6:$R$39</definedName>
    <definedName name="Z_BE025B02_7EF1_11D2_821B_00105A0DC1E8_.wvu.PrintTitles" localSheetId="12" hidden="1">'Roll-9'!$1:$5</definedName>
    <definedName name="Z_BE025B03_7EF1_11D2_821B_00105A0DC1E8_.wvu.PrintArea" localSheetId="4" hidden="1">'Roll-1'!$A$40:$AG$118</definedName>
    <definedName name="Z_BE025B03_7EF1_11D2_821B_00105A0DC1E8_.wvu.PrintTitles" localSheetId="4" hidden="1">'Roll-1'!$1:$5</definedName>
    <definedName name="Z_BE025B04_7EF1_11D2_821B_00105A0DC1E8_.wvu.PrintArea" localSheetId="13" hidden="1">'Roll-10'!$A$40:$AG$118</definedName>
    <definedName name="Z_BE025B04_7EF1_11D2_821B_00105A0DC1E8_.wvu.PrintTitles" localSheetId="13" hidden="1">'Roll-10'!$1:$5</definedName>
    <definedName name="Z_BE025B05_7EF1_11D2_821B_00105A0DC1E8_.wvu.PrintArea" localSheetId="14" hidden="1">'Roll-11'!$A$40:$AG$118</definedName>
    <definedName name="Z_BE025B05_7EF1_11D2_821B_00105A0DC1E8_.wvu.PrintTitles" localSheetId="14" hidden="1">'Roll-11'!$1:$5</definedName>
    <definedName name="Z_BE025B06_7EF1_11D2_821B_00105A0DC1E8_.wvu.PrintArea" localSheetId="15" hidden="1">'Roll-12'!$A$40:$AG$118</definedName>
    <definedName name="Z_BE025B06_7EF1_11D2_821B_00105A0DC1E8_.wvu.PrintTitles" localSheetId="15" hidden="1">'Roll-12'!$1:$5</definedName>
    <definedName name="Z_BE025B07_7EF1_11D2_821B_00105A0DC1E8_.wvu.PrintArea" localSheetId="5" hidden="1">'Roll-2'!$A$40:$AG$118</definedName>
    <definedName name="Z_BE025B07_7EF1_11D2_821B_00105A0DC1E8_.wvu.PrintTitles" localSheetId="5" hidden="1">'Roll-2'!$1:$5</definedName>
    <definedName name="Z_BE025B08_7EF1_11D2_821B_00105A0DC1E8_.wvu.PrintArea" localSheetId="6" hidden="1">'Roll-3'!$A$40:$AG$118</definedName>
    <definedName name="Z_BE025B08_7EF1_11D2_821B_00105A0DC1E8_.wvu.PrintTitles" localSheetId="6" hidden="1">'Roll-3'!$1:$5</definedName>
    <definedName name="Z_BE025B09_7EF1_11D2_821B_00105A0DC1E8_.wvu.PrintArea" localSheetId="7" hidden="1">'Roll-4'!$A$40:$AG$118</definedName>
    <definedName name="Z_BE025B09_7EF1_11D2_821B_00105A0DC1E8_.wvu.PrintTitles" localSheetId="7" hidden="1">'Roll-4'!$1:$5</definedName>
    <definedName name="Z_BE025B0A_7EF1_11D2_821B_00105A0DC1E8_.wvu.PrintArea" localSheetId="8" hidden="1">'Roll-5'!$A$40:$AG$118</definedName>
    <definedName name="Z_BE025B0A_7EF1_11D2_821B_00105A0DC1E8_.wvu.PrintTitles" localSheetId="8" hidden="1">'Roll-5'!$1:$5</definedName>
    <definedName name="Z_BE025B0B_7EF1_11D2_821B_00105A0DC1E8_.wvu.PrintArea" localSheetId="9" hidden="1">'Roll-6'!$A$40:$AG$118</definedName>
    <definedName name="Z_BE025B0B_7EF1_11D2_821B_00105A0DC1E8_.wvu.PrintTitles" localSheetId="9" hidden="1">'Roll-6'!$1:$5</definedName>
    <definedName name="Z_BE025B0C_7EF1_11D2_821B_00105A0DC1E8_.wvu.PrintArea" localSheetId="10" hidden="1">'Roll-7'!$A$40:$AG$118</definedName>
    <definedName name="Z_BE025B0C_7EF1_11D2_821B_00105A0DC1E8_.wvu.PrintTitles" localSheetId="10" hidden="1">'Roll-7'!$1:$5</definedName>
    <definedName name="Z_BE025B0D_7EF1_11D2_821B_00105A0DC1E8_.wvu.PrintArea" localSheetId="11" hidden="1">'Roll-8'!$A$40:$AG$118</definedName>
    <definedName name="Z_BE025B0D_7EF1_11D2_821B_00105A0DC1E8_.wvu.PrintTitles" localSheetId="11" hidden="1">'Roll-8'!$1:$5</definedName>
    <definedName name="Z_BE025B0E_7EF1_11D2_821B_00105A0DC1E8_.wvu.PrintArea" localSheetId="12" hidden="1">'Roll-9'!$A$40:$AG$118</definedName>
    <definedName name="Z_BE025B0E_7EF1_11D2_821B_00105A0DC1E8_.wvu.PrintTitles" localSheetId="12" hidden="1">'Roll-9'!$1:$5</definedName>
    <definedName name="Z_BE025B0F_7EF1_11D2_821B_00105A0DC1E8_.wvu.PrintArea" localSheetId="4" hidden="1">'Roll-1'!$A$120:$M$238</definedName>
    <definedName name="Z_BE025B0F_7EF1_11D2_821B_00105A0DC1E8_.wvu.PrintTitles" localSheetId="4" hidden="1">'Roll-1'!$1:$5</definedName>
    <definedName name="Z_BE025B10_7EF1_11D2_821B_00105A0DC1E8_.wvu.PrintArea" localSheetId="13" hidden="1">'Roll-10'!$A$120:$M$238</definedName>
    <definedName name="Z_BE025B10_7EF1_11D2_821B_00105A0DC1E8_.wvu.PrintTitles" localSheetId="13" hidden="1">'Roll-10'!$1:$5</definedName>
    <definedName name="Z_BE025B11_7EF1_11D2_821B_00105A0DC1E8_.wvu.PrintArea" localSheetId="14" hidden="1">'Roll-11'!$A$120:$M$238</definedName>
    <definedName name="Z_BE025B11_7EF1_11D2_821B_00105A0DC1E8_.wvu.PrintTitles" localSheetId="14" hidden="1">'Roll-11'!$1:$5</definedName>
    <definedName name="Z_BE025B12_7EF1_11D2_821B_00105A0DC1E8_.wvu.PrintArea" localSheetId="15" hidden="1">'Roll-12'!$A$120:$M$238</definedName>
    <definedName name="Z_BE025B12_7EF1_11D2_821B_00105A0DC1E8_.wvu.PrintTitles" localSheetId="15" hidden="1">'Roll-12'!$1:$5</definedName>
    <definedName name="Z_BE025B13_7EF1_11D2_821B_00105A0DC1E8_.wvu.PrintArea" localSheetId="5" hidden="1">'Roll-2'!$A$120:$M$238</definedName>
    <definedName name="Z_BE025B13_7EF1_11D2_821B_00105A0DC1E8_.wvu.PrintTitles" localSheetId="5" hidden="1">'Roll-2'!$1:$5</definedName>
    <definedName name="Z_BE025B14_7EF1_11D2_821B_00105A0DC1E8_.wvu.PrintArea" localSheetId="6" hidden="1">'Roll-3'!$A$120:$M$238</definedName>
    <definedName name="Z_BE025B14_7EF1_11D2_821B_00105A0DC1E8_.wvu.PrintTitles" localSheetId="6" hidden="1">'Roll-3'!$1:$5</definedName>
    <definedName name="Z_BE025B15_7EF1_11D2_821B_00105A0DC1E8_.wvu.PrintArea" localSheetId="7" hidden="1">'Roll-4'!$A$120:$M$238</definedName>
    <definedName name="Z_BE025B15_7EF1_11D2_821B_00105A0DC1E8_.wvu.PrintTitles" localSheetId="7" hidden="1">'Roll-4'!$1:$5</definedName>
    <definedName name="Z_BE025B16_7EF1_11D2_821B_00105A0DC1E8_.wvu.PrintArea" localSheetId="8" hidden="1">'Roll-5'!$A$120:$M$238</definedName>
    <definedName name="Z_BE025B16_7EF1_11D2_821B_00105A0DC1E8_.wvu.PrintTitles" localSheetId="8" hidden="1">'Roll-5'!$1:$5</definedName>
    <definedName name="Z_BE025B17_7EF1_11D2_821B_00105A0DC1E8_.wvu.PrintArea" localSheetId="9" hidden="1">'Roll-6'!$A$120:$M$238</definedName>
    <definedName name="Z_BE025B17_7EF1_11D2_821B_00105A0DC1E8_.wvu.PrintTitles" localSheetId="9" hidden="1">'Roll-6'!$1:$5</definedName>
    <definedName name="Z_BE025B18_7EF1_11D2_821B_00105A0DC1E8_.wvu.PrintArea" localSheetId="10" hidden="1">'Roll-7'!$A$120:$M$238</definedName>
    <definedName name="Z_BE025B18_7EF1_11D2_821B_00105A0DC1E8_.wvu.PrintTitles" localSheetId="10" hidden="1">'Roll-7'!$1:$5</definedName>
    <definedName name="Z_BE025B19_7EF1_11D2_821B_00105A0DC1E8_.wvu.PrintArea" localSheetId="11" hidden="1">'Roll-8'!$A$120:$M$238</definedName>
    <definedName name="Z_BE025B19_7EF1_11D2_821B_00105A0DC1E8_.wvu.PrintTitles" localSheetId="11" hidden="1">'Roll-8'!$1:$5</definedName>
    <definedName name="Z_BE025B1A_7EF1_11D2_821B_00105A0DC1E8_.wvu.PrintArea" localSheetId="12" hidden="1">'Roll-9'!$A$120:$M$238</definedName>
    <definedName name="Z_BE025B1A_7EF1_11D2_821B_00105A0DC1E8_.wvu.PrintTitles" localSheetId="12" hidden="1">'Roll-9'!$1:$5</definedName>
    <definedName name="Z_BE4CC416_8080_11D2_B50C_00104B65F901_.wvu.PrintArea" localSheetId="4" hidden="1">'Roll-1'!$A$6:$R$39</definedName>
    <definedName name="Z_BE4CC416_8080_11D2_B50C_00104B65F901_.wvu.PrintTitles" localSheetId="4" hidden="1">'Roll-1'!$1:$5</definedName>
    <definedName name="Z_BE4CC417_8080_11D2_B50C_00104B65F901_.wvu.PrintArea" localSheetId="13" hidden="1">'Roll-10'!$A$6:$R$39</definedName>
    <definedName name="Z_BE4CC417_8080_11D2_B50C_00104B65F901_.wvu.PrintTitles" localSheetId="13" hidden="1">'Roll-10'!$1:$5</definedName>
    <definedName name="Z_BE4CC418_8080_11D2_B50C_00104B65F901_.wvu.PrintArea" localSheetId="14" hidden="1">'Roll-11'!$A$6:$R$39</definedName>
    <definedName name="Z_BE4CC418_8080_11D2_B50C_00104B65F901_.wvu.PrintTitles" localSheetId="14" hidden="1">'Roll-11'!$1:$5</definedName>
    <definedName name="Z_BE4CC419_8080_11D2_B50C_00104B65F901_.wvu.PrintArea" localSheetId="15" hidden="1">'Roll-12'!$A$6:$R$39</definedName>
    <definedName name="Z_BE4CC419_8080_11D2_B50C_00104B65F901_.wvu.PrintTitles" localSheetId="15" hidden="1">'Roll-12'!$1:$5</definedName>
    <definedName name="Z_BE4CC41A_8080_11D2_B50C_00104B65F901_.wvu.PrintArea" localSheetId="5" hidden="1">'Roll-2'!$A$6:$R$39</definedName>
    <definedName name="Z_BE4CC41A_8080_11D2_B50C_00104B65F901_.wvu.PrintTitles" localSheetId="5" hidden="1">'Roll-2'!$1:$5</definedName>
    <definedName name="Z_BE4CC41B_8080_11D2_B50C_00104B65F901_.wvu.PrintArea" localSheetId="6" hidden="1">'Roll-3'!$A$6:$R$39</definedName>
    <definedName name="Z_BE4CC41B_8080_11D2_B50C_00104B65F901_.wvu.PrintTitles" localSheetId="6" hidden="1">'Roll-3'!$1:$5</definedName>
    <definedName name="Z_BE4CC41C_8080_11D2_B50C_00104B65F901_.wvu.PrintArea" localSheetId="7" hidden="1">'Roll-4'!$A$6:$R$39</definedName>
    <definedName name="Z_BE4CC41C_8080_11D2_B50C_00104B65F901_.wvu.PrintTitles" localSheetId="7" hidden="1">'Roll-4'!$1:$5</definedName>
    <definedName name="Z_BE4CC41D_8080_11D2_B50C_00104B65F901_.wvu.PrintArea" localSheetId="8" hidden="1">'Roll-5'!$A$6:$R$39</definedName>
    <definedName name="Z_BE4CC41D_8080_11D2_B50C_00104B65F901_.wvu.PrintTitles" localSheetId="8" hidden="1">'Roll-5'!$1:$5</definedName>
    <definedName name="Z_BE4CC41E_8080_11D2_B50C_00104B65F901_.wvu.PrintArea" localSheetId="9" hidden="1">'Roll-6'!$A$6:$R$39</definedName>
    <definedName name="Z_BE4CC41E_8080_11D2_B50C_00104B65F901_.wvu.PrintTitles" localSheetId="9" hidden="1">'Roll-6'!$1:$5</definedName>
    <definedName name="Z_BE4CC41F_8080_11D2_B50C_00104B65F901_.wvu.PrintArea" localSheetId="10" hidden="1">'Roll-7'!$A$6:$R$39</definedName>
    <definedName name="Z_BE4CC41F_8080_11D2_B50C_00104B65F901_.wvu.PrintTitles" localSheetId="10" hidden="1">'Roll-7'!$1:$5</definedName>
    <definedName name="Z_BE4CC420_8080_11D2_B50C_00104B65F901_.wvu.PrintArea" localSheetId="11" hidden="1">'Roll-8'!$A$6:$R$39</definedName>
    <definedName name="Z_BE4CC420_8080_11D2_B50C_00104B65F901_.wvu.PrintTitles" localSheetId="11" hidden="1">'Roll-8'!$1:$5</definedName>
    <definedName name="Z_BE4CC421_8080_11D2_B50C_00104B65F901_.wvu.PrintArea" localSheetId="12" hidden="1">'Roll-9'!$A$6:$R$39</definedName>
    <definedName name="Z_BE4CC421_8080_11D2_B50C_00104B65F901_.wvu.PrintTitles" localSheetId="12" hidden="1">'Roll-9'!$1:$5</definedName>
    <definedName name="Z_BE4CC422_8080_11D2_B50C_00104B65F901_.wvu.PrintArea" localSheetId="4" hidden="1">'Roll-1'!$A$40:$AG$118</definedName>
    <definedName name="Z_BE4CC422_8080_11D2_B50C_00104B65F901_.wvu.PrintTitles" localSheetId="4" hidden="1">'Roll-1'!$1:$5</definedName>
    <definedName name="Z_BE4CC423_8080_11D2_B50C_00104B65F901_.wvu.PrintArea" localSheetId="13" hidden="1">'Roll-10'!$A$40:$AG$118</definedName>
    <definedName name="Z_BE4CC423_8080_11D2_B50C_00104B65F901_.wvu.PrintTitles" localSheetId="13" hidden="1">'Roll-10'!$1:$5</definedName>
    <definedName name="Z_BE4CC424_8080_11D2_B50C_00104B65F901_.wvu.PrintArea" localSheetId="14" hidden="1">'Roll-11'!$A$40:$AG$118</definedName>
    <definedName name="Z_BE4CC424_8080_11D2_B50C_00104B65F901_.wvu.PrintTitles" localSheetId="14" hidden="1">'Roll-11'!$1:$5</definedName>
    <definedName name="Z_BE4CC425_8080_11D2_B50C_00104B65F901_.wvu.PrintArea" localSheetId="15" hidden="1">'Roll-12'!$A$40:$AG$118</definedName>
    <definedName name="Z_BE4CC425_8080_11D2_B50C_00104B65F901_.wvu.PrintTitles" localSheetId="15" hidden="1">'Roll-12'!$1:$5</definedName>
    <definedName name="Z_BE4CC426_8080_11D2_B50C_00104B65F901_.wvu.PrintArea" localSheetId="5" hidden="1">'Roll-2'!$A$40:$AG$118</definedName>
    <definedName name="Z_BE4CC426_8080_11D2_B50C_00104B65F901_.wvu.PrintTitles" localSheetId="5" hidden="1">'Roll-2'!$1:$5</definedName>
    <definedName name="Z_BE4CC427_8080_11D2_B50C_00104B65F901_.wvu.PrintArea" localSheetId="6" hidden="1">'Roll-3'!$A$40:$AG$118</definedName>
    <definedName name="Z_BE4CC427_8080_11D2_B50C_00104B65F901_.wvu.PrintTitles" localSheetId="6" hidden="1">'Roll-3'!$1:$5</definedName>
    <definedName name="Z_BE4CC428_8080_11D2_B50C_00104B65F901_.wvu.PrintArea" localSheetId="7" hidden="1">'Roll-4'!$A$40:$AG$118</definedName>
    <definedName name="Z_BE4CC428_8080_11D2_B50C_00104B65F901_.wvu.PrintTitles" localSheetId="7" hidden="1">'Roll-4'!$1:$5</definedName>
    <definedName name="Z_BE4CC429_8080_11D2_B50C_00104B65F901_.wvu.PrintArea" localSheetId="8" hidden="1">'Roll-5'!$A$40:$AG$118</definedName>
    <definedName name="Z_BE4CC429_8080_11D2_B50C_00104B65F901_.wvu.PrintTitles" localSheetId="8" hidden="1">'Roll-5'!$1:$5</definedName>
    <definedName name="Z_BE4CC42A_8080_11D2_B50C_00104B65F901_.wvu.PrintArea" localSheetId="9" hidden="1">'Roll-6'!$A$40:$AG$118</definedName>
    <definedName name="Z_BE4CC42A_8080_11D2_B50C_00104B65F901_.wvu.PrintTitles" localSheetId="9" hidden="1">'Roll-6'!$1:$5</definedName>
    <definedName name="Z_BE4CC42B_8080_11D2_B50C_00104B65F901_.wvu.PrintArea" localSheetId="10" hidden="1">'Roll-7'!$A$40:$AG$118</definedName>
    <definedName name="Z_BE4CC42B_8080_11D2_B50C_00104B65F901_.wvu.PrintTitles" localSheetId="10" hidden="1">'Roll-7'!$1:$5</definedName>
    <definedName name="Z_BE4CC42C_8080_11D2_B50C_00104B65F901_.wvu.PrintArea" localSheetId="11" hidden="1">'Roll-8'!$A$40:$AG$118</definedName>
    <definedName name="Z_BE4CC42C_8080_11D2_B50C_00104B65F901_.wvu.PrintTitles" localSheetId="11" hidden="1">'Roll-8'!$1:$5</definedName>
    <definedName name="Z_BE4CC42D_8080_11D2_B50C_00104B65F901_.wvu.PrintArea" localSheetId="12" hidden="1">'Roll-9'!$A$40:$AG$118</definedName>
    <definedName name="Z_BE4CC42D_8080_11D2_B50C_00104B65F901_.wvu.PrintTitles" localSheetId="12" hidden="1">'Roll-9'!$1:$5</definedName>
    <definedName name="Z_BE4CC42E_8080_11D2_B50C_00104B65F901_.wvu.PrintArea" localSheetId="4" hidden="1">'Roll-1'!$A$120:$M$238</definedName>
    <definedName name="Z_BE4CC42E_8080_11D2_B50C_00104B65F901_.wvu.PrintTitles" localSheetId="4" hidden="1">'Roll-1'!$1:$5</definedName>
    <definedName name="Z_BE4CC42F_8080_11D2_B50C_00104B65F901_.wvu.PrintArea" localSheetId="13" hidden="1">'Roll-10'!$A$120:$M$238</definedName>
    <definedName name="Z_BE4CC42F_8080_11D2_B50C_00104B65F901_.wvu.PrintTitles" localSheetId="13" hidden="1">'Roll-10'!$1:$5</definedName>
    <definedName name="Z_BE4CC430_8080_11D2_B50C_00104B65F901_.wvu.PrintArea" localSheetId="14" hidden="1">'Roll-11'!$A$120:$M$238</definedName>
    <definedName name="Z_BE4CC430_8080_11D2_B50C_00104B65F901_.wvu.PrintTitles" localSheetId="14" hidden="1">'Roll-11'!$1:$5</definedName>
    <definedName name="Z_BE4CC431_8080_11D2_B50C_00104B65F901_.wvu.PrintArea" localSheetId="15" hidden="1">'Roll-12'!$A$120:$M$238</definedName>
    <definedName name="Z_BE4CC431_8080_11D2_B50C_00104B65F901_.wvu.PrintTitles" localSheetId="15" hidden="1">'Roll-12'!$1:$5</definedName>
    <definedName name="Z_BE4CC432_8080_11D2_B50C_00104B65F901_.wvu.PrintArea" localSheetId="5" hidden="1">'Roll-2'!$A$120:$M$238</definedName>
    <definedName name="Z_BE4CC432_8080_11D2_B50C_00104B65F901_.wvu.PrintTitles" localSheetId="5" hidden="1">'Roll-2'!$1:$5</definedName>
    <definedName name="Z_BE4CC433_8080_11D2_B50C_00104B65F901_.wvu.PrintArea" localSheetId="6" hidden="1">'Roll-3'!$A$120:$M$238</definedName>
    <definedName name="Z_BE4CC433_8080_11D2_B50C_00104B65F901_.wvu.PrintTitles" localSheetId="6" hidden="1">'Roll-3'!$1:$5</definedName>
    <definedName name="Z_BE4CC434_8080_11D2_B50C_00104B65F901_.wvu.PrintArea" localSheetId="7" hidden="1">'Roll-4'!$A$120:$M$238</definedName>
    <definedName name="Z_BE4CC434_8080_11D2_B50C_00104B65F901_.wvu.PrintTitles" localSheetId="7" hidden="1">'Roll-4'!$1:$5</definedName>
    <definedName name="Z_BE4CC435_8080_11D2_B50C_00104B65F901_.wvu.PrintArea" localSheetId="8" hidden="1">'Roll-5'!$A$120:$M$238</definedName>
    <definedName name="Z_BE4CC435_8080_11D2_B50C_00104B65F901_.wvu.PrintTitles" localSheetId="8" hidden="1">'Roll-5'!$1:$5</definedName>
    <definedName name="Z_BE4CC436_8080_11D2_B50C_00104B65F901_.wvu.PrintArea" localSheetId="9" hidden="1">'Roll-6'!$A$120:$M$238</definedName>
    <definedName name="Z_BE4CC436_8080_11D2_B50C_00104B65F901_.wvu.PrintTitles" localSheetId="9" hidden="1">'Roll-6'!$1:$5</definedName>
    <definedName name="Z_BE4CC437_8080_11D2_B50C_00104B65F901_.wvu.PrintArea" localSheetId="10" hidden="1">'Roll-7'!$A$120:$M$238</definedName>
    <definedName name="Z_BE4CC437_8080_11D2_B50C_00104B65F901_.wvu.PrintTitles" localSheetId="10" hidden="1">'Roll-7'!$1:$5</definedName>
    <definedName name="Z_BE4CC438_8080_11D2_B50C_00104B65F901_.wvu.PrintArea" localSheetId="11" hidden="1">'Roll-8'!$A$120:$M$238</definedName>
    <definedName name="Z_BE4CC438_8080_11D2_B50C_00104B65F901_.wvu.PrintTitles" localSheetId="11" hidden="1">'Roll-8'!$1:$5</definedName>
    <definedName name="Z_BE4CC439_8080_11D2_B50C_00104B65F901_.wvu.PrintArea" localSheetId="12" hidden="1">'Roll-9'!$A$120:$M$238</definedName>
    <definedName name="Z_BE4CC439_8080_11D2_B50C_00104B65F901_.wvu.PrintTitles" localSheetId="12" hidden="1">'Roll-9'!$1:$5</definedName>
    <definedName name="Z_CE9D9AA9_725B_11D2_B506_00104B65F901_.wvu.PrintArea" localSheetId="4" hidden="1">'Roll-1'!$A$6:$R$39</definedName>
    <definedName name="Z_CE9D9AA9_725B_11D2_B506_00104B65F901_.wvu.PrintTitles" localSheetId="4" hidden="1">'Roll-1'!$1:$5</definedName>
    <definedName name="Z_CE9D9AAA_725B_11D2_B506_00104B65F901_.wvu.PrintArea" localSheetId="13" hidden="1">'Roll-10'!$A$6:$R$39</definedName>
    <definedName name="Z_CE9D9AAA_725B_11D2_B506_00104B65F901_.wvu.PrintTitles" localSheetId="13" hidden="1">'Roll-10'!$1:$5</definedName>
    <definedName name="Z_CE9D9AAB_725B_11D2_B506_00104B65F901_.wvu.PrintArea" localSheetId="14" hidden="1">'Roll-11'!$A$6:$R$39</definedName>
    <definedName name="Z_CE9D9AAB_725B_11D2_B506_00104B65F901_.wvu.PrintTitles" localSheetId="14" hidden="1">'Roll-11'!$1:$5</definedName>
    <definedName name="Z_CE9D9AAC_725B_11D2_B506_00104B65F901_.wvu.PrintArea" localSheetId="15" hidden="1">'Roll-12'!$A$6:$R$39</definedName>
    <definedName name="Z_CE9D9AAC_725B_11D2_B506_00104B65F901_.wvu.PrintTitles" localSheetId="15" hidden="1">'Roll-12'!$1:$5</definedName>
    <definedName name="Z_CE9D9AAD_725B_11D2_B506_00104B65F901_.wvu.PrintArea" localSheetId="5" hidden="1">'Roll-2'!$A$6:$R$39</definedName>
    <definedName name="Z_CE9D9AAD_725B_11D2_B506_00104B65F901_.wvu.PrintTitles" localSheetId="5" hidden="1">'Roll-2'!$1:$5</definedName>
    <definedName name="Z_CE9D9AAE_725B_11D2_B506_00104B65F901_.wvu.PrintArea" localSheetId="6" hidden="1">'Roll-3'!$A$6:$R$39</definedName>
    <definedName name="Z_CE9D9AAE_725B_11D2_B506_00104B65F901_.wvu.PrintTitles" localSheetId="6" hidden="1">'Roll-3'!$1:$5</definedName>
    <definedName name="Z_CE9D9AAF_725B_11D2_B506_00104B65F901_.wvu.PrintArea" localSheetId="7" hidden="1">'Roll-4'!$A$6:$R$39</definedName>
    <definedName name="Z_CE9D9AAF_725B_11D2_B506_00104B65F901_.wvu.PrintTitles" localSheetId="7" hidden="1">'Roll-4'!$1:$5</definedName>
    <definedName name="Z_CE9D9AB0_725B_11D2_B506_00104B65F901_.wvu.PrintArea" localSheetId="8" hidden="1">'Roll-5'!$A$6:$R$39</definedName>
    <definedName name="Z_CE9D9AB0_725B_11D2_B506_00104B65F901_.wvu.PrintTitles" localSheetId="8" hidden="1">'Roll-5'!$1:$5</definedName>
    <definedName name="Z_CE9D9AB1_725B_11D2_B506_00104B65F901_.wvu.PrintArea" localSheetId="9" hidden="1">'Roll-6'!$A$6:$R$39</definedName>
    <definedName name="Z_CE9D9AB1_725B_11D2_B506_00104B65F901_.wvu.PrintTitles" localSheetId="9" hidden="1">'Roll-6'!$1:$5</definedName>
    <definedName name="Z_CE9D9AB2_725B_11D2_B506_00104B65F901_.wvu.PrintArea" localSheetId="10" hidden="1">'Roll-7'!$A$6:$R$39</definedName>
    <definedName name="Z_CE9D9AB2_725B_11D2_B506_00104B65F901_.wvu.PrintTitles" localSheetId="10" hidden="1">'Roll-7'!$1:$5</definedName>
    <definedName name="Z_CE9D9AB3_725B_11D2_B506_00104B65F901_.wvu.PrintArea" localSheetId="11" hidden="1">'Roll-8'!$A$6:$R$39</definedName>
    <definedName name="Z_CE9D9AB3_725B_11D2_B506_00104B65F901_.wvu.PrintTitles" localSheetId="11" hidden="1">'Roll-8'!$1:$5</definedName>
    <definedName name="Z_CE9D9AB4_725B_11D2_B506_00104B65F901_.wvu.PrintArea" localSheetId="12" hidden="1">'Roll-9'!$A$6:$R$39</definedName>
    <definedName name="Z_CE9D9AB4_725B_11D2_B506_00104B65F901_.wvu.PrintTitles" localSheetId="12" hidden="1">'Roll-9'!$1:$5</definedName>
    <definedName name="Z_CE9D9AB5_725B_11D2_B506_00104B65F901_.wvu.PrintArea" localSheetId="4" hidden="1">'Roll-1'!$A$40:$AG$118</definedName>
    <definedName name="Z_CE9D9AB5_725B_11D2_B506_00104B65F901_.wvu.PrintTitles" localSheetId="4" hidden="1">'Roll-1'!$1:$5</definedName>
    <definedName name="Z_CE9D9AB6_725B_11D2_B506_00104B65F901_.wvu.PrintArea" localSheetId="13" hidden="1">'Roll-10'!$A$40:$AG$118</definedName>
    <definedName name="Z_CE9D9AB6_725B_11D2_B506_00104B65F901_.wvu.PrintTitles" localSheetId="13" hidden="1">'Roll-10'!$1:$5</definedName>
    <definedName name="Z_CE9D9AB7_725B_11D2_B506_00104B65F901_.wvu.PrintArea" localSheetId="14" hidden="1">'Roll-11'!$A$40:$AG$118</definedName>
    <definedName name="Z_CE9D9AB7_725B_11D2_B506_00104B65F901_.wvu.PrintTitles" localSheetId="14" hidden="1">'Roll-11'!$1:$5</definedName>
    <definedName name="Z_CE9D9AB8_725B_11D2_B506_00104B65F901_.wvu.PrintArea" localSheetId="15" hidden="1">'Roll-12'!$A$40:$AG$118</definedName>
    <definedName name="Z_CE9D9AB8_725B_11D2_B506_00104B65F901_.wvu.PrintTitles" localSheetId="15" hidden="1">'Roll-12'!$1:$5</definedName>
    <definedName name="Z_CE9D9AB9_725B_11D2_B506_00104B65F901_.wvu.PrintArea" localSheetId="5" hidden="1">'Roll-2'!$A$40:$AG$118</definedName>
    <definedName name="Z_CE9D9AB9_725B_11D2_B506_00104B65F901_.wvu.PrintTitles" localSheetId="5" hidden="1">'Roll-2'!$1:$5</definedName>
    <definedName name="Z_CE9D9ABA_725B_11D2_B506_00104B65F901_.wvu.PrintArea" localSheetId="6" hidden="1">'Roll-3'!$A$40:$AG$118</definedName>
    <definedName name="Z_CE9D9ABA_725B_11D2_B506_00104B65F901_.wvu.PrintTitles" localSheetId="6" hidden="1">'Roll-3'!$1:$5</definedName>
    <definedName name="Z_CE9D9ABB_725B_11D2_B506_00104B65F901_.wvu.PrintArea" localSheetId="7" hidden="1">'Roll-4'!$A$40:$AG$118</definedName>
    <definedName name="Z_CE9D9ABB_725B_11D2_B506_00104B65F901_.wvu.PrintTitles" localSheetId="7" hidden="1">'Roll-4'!$1:$5</definedName>
    <definedName name="Z_CE9D9ABC_725B_11D2_B506_00104B65F901_.wvu.PrintArea" localSheetId="8" hidden="1">'Roll-5'!$A$40:$AG$118</definedName>
    <definedName name="Z_CE9D9ABC_725B_11D2_B506_00104B65F901_.wvu.PrintTitles" localSheetId="8" hidden="1">'Roll-5'!$1:$5</definedName>
    <definedName name="Z_CE9D9ABD_725B_11D2_B506_00104B65F901_.wvu.PrintArea" localSheetId="9" hidden="1">'Roll-6'!$A$40:$AG$118</definedName>
    <definedName name="Z_CE9D9ABD_725B_11D2_B506_00104B65F901_.wvu.PrintTitles" localSheetId="9" hidden="1">'Roll-6'!$1:$5</definedName>
    <definedName name="Z_CE9D9ABE_725B_11D2_B506_00104B65F901_.wvu.PrintArea" localSheetId="10" hidden="1">'Roll-7'!$A$40:$AG$118</definedName>
    <definedName name="Z_CE9D9ABE_725B_11D2_B506_00104B65F901_.wvu.PrintTitles" localSheetId="10" hidden="1">'Roll-7'!$1:$5</definedName>
    <definedName name="Z_CE9D9ABF_725B_11D2_B506_00104B65F901_.wvu.PrintArea" localSheetId="11" hidden="1">'Roll-8'!$A$40:$AG$118</definedName>
    <definedName name="Z_CE9D9ABF_725B_11D2_B506_00104B65F901_.wvu.PrintTitles" localSheetId="11" hidden="1">'Roll-8'!$1:$5</definedName>
    <definedName name="Z_CE9D9AC0_725B_11D2_B506_00104B65F901_.wvu.PrintArea" localSheetId="12" hidden="1">'Roll-9'!$A$40:$AG$118</definedName>
    <definedName name="Z_CE9D9AC0_725B_11D2_B506_00104B65F901_.wvu.PrintTitles" localSheetId="12" hidden="1">'Roll-9'!$1:$5</definedName>
    <definedName name="Z_CE9D9AC1_725B_11D2_B506_00104B65F901_.wvu.PrintArea" localSheetId="4" hidden="1">'Roll-1'!$A$120:$M$238</definedName>
    <definedName name="Z_CE9D9AC1_725B_11D2_B506_00104B65F901_.wvu.PrintTitles" localSheetId="4" hidden="1">'Roll-1'!$1:$5</definedName>
    <definedName name="Z_CE9D9AC2_725B_11D2_B506_00104B65F901_.wvu.PrintArea" localSheetId="13" hidden="1">'Roll-10'!$A$120:$M$238</definedName>
    <definedName name="Z_CE9D9AC2_725B_11D2_B506_00104B65F901_.wvu.PrintTitles" localSheetId="13" hidden="1">'Roll-10'!$1:$5</definedName>
    <definedName name="Z_CE9D9AC3_725B_11D2_B506_00104B65F901_.wvu.PrintArea" localSheetId="14" hidden="1">'Roll-11'!$A$120:$M$238</definedName>
    <definedName name="Z_CE9D9AC3_725B_11D2_B506_00104B65F901_.wvu.PrintTitles" localSheetId="14" hidden="1">'Roll-11'!$1:$5</definedName>
    <definedName name="Z_CE9D9AC4_725B_11D2_B506_00104B65F901_.wvu.PrintArea" localSheetId="15" hidden="1">'Roll-12'!$A$120:$M$238</definedName>
    <definedName name="Z_CE9D9AC4_725B_11D2_B506_00104B65F901_.wvu.PrintTitles" localSheetId="15" hidden="1">'Roll-12'!$1:$5</definedName>
    <definedName name="Z_CE9D9AC5_725B_11D2_B506_00104B65F901_.wvu.PrintArea" localSheetId="5" hidden="1">'Roll-2'!$A$120:$M$238</definedName>
    <definedName name="Z_CE9D9AC5_725B_11D2_B506_00104B65F901_.wvu.PrintTitles" localSheetId="5" hidden="1">'Roll-2'!$1:$5</definedName>
    <definedName name="Z_CE9D9AC6_725B_11D2_B506_00104B65F901_.wvu.PrintArea" localSheetId="6" hidden="1">'Roll-3'!$A$120:$M$238</definedName>
    <definedName name="Z_CE9D9AC6_725B_11D2_B506_00104B65F901_.wvu.PrintTitles" localSheetId="6" hidden="1">'Roll-3'!$1:$5</definedName>
    <definedName name="Z_CE9D9AC7_725B_11D2_B506_00104B65F901_.wvu.PrintArea" localSheetId="7" hidden="1">'Roll-4'!$A$120:$M$238</definedName>
    <definedName name="Z_CE9D9AC7_725B_11D2_B506_00104B65F901_.wvu.PrintTitles" localSheetId="7" hidden="1">'Roll-4'!$1:$5</definedName>
    <definedName name="Z_CE9D9AC8_725B_11D2_B506_00104B65F901_.wvu.PrintArea" localSheetId="8" hidden="1">'Roll-5'!$A$120:$M$238</definedName>
    <definedName name="Z_CE9D9AC8_725B_11D2_B506_00104B65F901_.wvu.PrintTitles" localSheetId="8" hidden="1">'Roll-5'!$1:$5</definedName>
    <definedName name="Z_CE9D9AC9_725B_11D2_B506_00104B65F901_.wvu.PrintArea" localSheetId="9" hidden="1">'Roll-6'!$A$120:$M$238</definedName>
    <definedName name="Z_CE9D9AC9_725B_11D2_B506_00104B65F901_.wvu.PrintTitles" localSheetId="9" hidden="1">'Roll-6'!$1:$5</definedName>
    <definedName name="Z_CE9D9ACA_725B_11D2_B506_00104B65F901_.wvu.PrintArea" localSheetId="10" hidden="1">'Roll-7'!$A$120:$M$238</definedName>
    <definedName name="Z_CE9D9ACA_725B_11D2_B506_00104B65F901_.wvu.PrintTitles" localSheetId="10" hidden="1">'Roll-7'!$1:$5</definedName>
    <definedName name="Z_CE9D9ACB_725B_11D2_B506_00104B65F901_.wvu.PrintArea" localSheetId="11" hidden="1">'Roll-8'!$A$120:$M$238</definedName>
    <definedName name="Z_CE9D9ACB_725B_11D2_B506_00104B65F901_.wvu.PrintTitles" localSheetId="11" hidden="1">'Roll-8'!$1:$5</definedName>
    <definedName name="Z_CE9D9ACC_725B_11D2_B506_00104B65F901_.wvu.PrintArea" localSheetId="12" hidden="1">'Roll-9'!$A$120:$M$238</definedName>
    <definedName name="Z_CE9D9ACC_725B_11D2_B506_00104B65F901_.wvu.PrintTitles" localSheetId="12" hidden="1">'Roll-9'!$1:$5</definedName>
    <definedName name="Z_DD3D3D6D_6F34_11D2_B505_00104B65F901_.wvu.PrintArea" localSheetId="4" hidden="1">'Roll-1'!$A$6:$R$39</definedName>
    <definedName name="Z_DD3D3D6D_6F34_11D2_B505_00104B65F901_.wvu.PrintTitles" localSheetId="4" hidden="1">'Roll-1'!$1:$5</definedName>
    <definedName name="Z_DD3D3D6E_6F34_11D2_B505_00104B65F901_.wvu.PrintArea" localSheetId="13" hidden="1">'Roll-10'!$A$6:$R$39</definedName>
    <definedName name="Z_DD3D3D6E_6F34_11D2_B505_00104B65F901_.wvu.PrintTitles" localSheetId="13" hidden="1">'Roll-10'!$1:$5</definedName>
    <definedName name="Z_DD3D3D6F_6F34_11D2_B505_00104B65F901_.wvu.PrintArea" localSheetId="14" hidden="1">'Roll-11'!$A$6:$R$39</definedName>
    <definedName name="Z_DD3D3D6F_6F34_11D2_B505_00104B65F901_.wvu.PrintTitles" localSheetId="14" hidden="1">'Roll-11'!$1:$5</definedName>
    <definedName name="Z_DD3D3D70_6F34_11D2_B505_00104B65F901_.wvu.PrintArea" localSheetId="15" hidden="1">'Roll-12'!$A$6:$R$39</definedName>
    <definedName name="Z_DD3D3D70_6F34_11D2_B505_00104B65F901_.wvu.PrintTitles" localSheetId="15" hidden="1">'Roll-12'!$1:$5</definedName>
    <definedName name="Z_DD3D3D71_6F34_11D2_B505_00104B65F901_.wvu.PrintArea" localSheetId="5" hidden="1">'Roll-2'!$A$6:$R$39</definedName>
    <definedName name="Z_DD3D3D71_6F34_11D2_B505_00104B65F901_.wvu.PrintTitles" localSheetId="5" hidden="1">'Roll-2'!$1:$5</definedName>
    <definedName name="Z_DD3D3D72_6F34_11D2_B505_00104B65F901_.wvu.PrintArea" localSheetId="6" hidden="1">'Roll-3'!$A$6:$R$39</definedName>
    <definedName name="Z_DD3D3D72_6F34_11D2_B505_00104B65F901_.wvu.PrintTitles" localSheetId="6" hidden="1">'Roll-3'!$1:$5</definedName>
    <definedName name="Z_DD3D3D73_6F34_11D2_B505_00104B65F901_.wvu.PrintArea" localSheetId="7" hidden="1">'Roll-4'!$A$6:$R$39</definedName>
    <definedName name="Z_DD3D3D73_6F34_11D2_B505_00104B65F901_.wvu.PrintTitles" localSheetId="7" hidden="1">'Roll-4'!$1:$5</definedName>
    <definedName name="Z_DD3D3D74_6F34_11D2_B505_00104B65F901_.wvu.PrintArea" localSheetId="8" hidden="1">'Roll-5'!$A$6:$R$39</definedName>
    <definedName name="Z_DD3D3D74_6F34_11D2_B505_00104B65F901_.wvu.PrintTitles" localSheetId="8" hidden="1">'Roll-5'!$1:$5</definedName>
    <definedName name="Z_DD3D3D75_6F34_11D2_B505_00104B65F901_.wvu.PrintArea" localSheetId="9" hidden="1">'Roll-6'!$A$6:$R$39</definedName>
    <definedName name="Z_DD3D3D75_6F34_11D2_B505_00104B65F901_.wvu.PrintTitles" localSheetId="9" hidden="1">'Roll-6'!$1:$5</definedName>
    <definedName name="Z_DD3D3D76_6F34_11D2_B505_00104B65F901_.wvu.PrintArea" localSheetId="10" hidden="1">'Roll-7'!$A$6:$R$39</definedName>
    <definedName name="Z_DD3D3D76_6F34_11D2_B505_00104B65F901_.wvu.PrintTitles" localSheetId="10" hidden="1">'Roll-7'!$1:$5</definedName>
    <definedName name="Z_DD3D3D77_6F34_11D2_B505_00104B65F901_.wvu.PrintArea" localSheetId="11" hidden="1">'Roll-8'!$A$6:$R$39</definedName>
    <definedName name="Z_DD3D3D77_6F34_11D2_B505_00104B65F901_.wvu.PrintTitles" localSheetId="11" hidden="1">'Roll-8'!$1:$5</definedName>
    <definedName name="Z_DD3D3D78_6F34_11D2_B505_00104B65F901_.wvu.PrintArea" localSheetId="12" hidden="1">'Roll-9'!$A$6:$R$39</definedName>
    <definedName name="Z_DD3D3D78_6F34_11D2_B505_00104B65F901_.wvu.PrintTitles" localSheetId="12" hidden="1">'Roll-9'!$1:$5</definedName>
    <definedName name="Z_DD3D3D79_6F34_11D2_B505_00104B65F901_.wvu.PrintArea" localSheetId="4" hidden="1">'Roll-1'!$A$40:$AG$118</definedName>
    <definedName name="Z_DD3D3D79_6F34_11D2_B505_00104B65F901_.wvu.PrintTitles" localSheetId="4" hidden="1">'Roll-1'!$1:$5</definedName>
    <definedName name="Z_DD3D3D7A_6F34_11D2_B505_00104B65F901_.wvu.PrintArea" localSheetId="13" hidden="1">'Roll-10'!$A$40:$AG$118</definedName>
    <definedName name="Z_DD3D3D7A_6F34_11D2_B505_00104B65F901_.wvu.PrintTitles" localSheetId="13" hidden="1">'Roll-10'!$1:$5</definedName>
    <definedName name="Z_DD3D3D7B_6F34_11D2_B505_00104B65F901_.wvu.PrintArea" localSheetId="14" hidden="1">'Roll-11'!$A$40:$AG$118</definedName>
    <definedName name="Z_DD3D3D7B_6F34_11D2_B505_00104B65F901_.wvu.PrintTitles" localSheetId="14" hidden="1">'Roll-11'!$1:$5</definedName>
    <definedName name="Z_DD3D3D7C_6F34_11D2_B505_00104B65F901_.wvu.PrintArea" localSheetId="15" hidden="1">'Roll-12'!$A$40:$AG$118</definedName>
    <definedName name="Z_DD3D3D7C_6F34_11D2_B505_00104B65F901_.wvu.PrintTitles" localSheetId="15" hidden="1">'Roll-12'!$1:$5</definedName>
    <definedName name="Z_DD3D3D7D_6F34_11D2_B505_00104B65F901_.wvu.PrintArea" localSheetId="5" hidden="1">'Roll-2'!$A$40:$AG$118</definedName>
    <definedName name="Z_DD3D3D7D_6F34_11D2_B505_00104B65F901_.wvu.PrintTitles" localSheetId="5" hidden="1">'Roll-2'!$1:$5</definedName>
    <definedName name="Z_DD3D3D7E_6F34_11D2_B505_00104B65F901_.wvu.PrintArea" localSheetId="6" hidden="1">'Roll-3'!$A$40:$AG$118</definedName>
    <definedName name="Z_DD3D3D7E_6F34_11D2_B505_00104B65F901_.wvu.PrintTitles" localSheetId="6" hidden="1">'Roll-3'!$1:$5</definedName>
    <definedName name="Z_DD3D3D7F_6F34_11D2_B505_00104B65F901_.wvu.PrintArea" localSheetId="7" hidden="1">'Roll-4'!$A$40:$AG$118</definedName>
    <definedName name="Z_DD3D3D7F_6F34_11D2_B505_00104B65F901_.wvu.PrintTitles" localSheetId="7" hidden="1">'Roll-4'!$1:$5</definedName>
    <definedName name="Z_DD3D3D80_6F34_11D2_B505_00104B65F901_.wvu.PrintArea" localSheetId="8" hidden="1">'Roll-5'!$A$40:$AG$118</definedName>
    <definedName name="Z_DD3D3D80_6F34_11D2_B505_00104B65F901_.wvu.PrintTitles" localSheetId="8" hidden="1">'Roll-5'!$1:$5</definedName>
    <definedName name="Z_DD3D3D81_6F34_11D2_B505_00104B65F901_.wvu.PrintArea" localSheetId="9" hidden="1">'Roll-6'!$A$40:$AG$118</definedName>
    <definedName name="Z_DD3D3D81_6F34_11D2_B505_00104B65F901_.wvu.PrintTitles" localSheetId="9" hidden="1">'Roll-6'!$1:$5</definedName>
    <definedName name="Z_DD3D3D82_6F34_11D2_B505_00104B65F901_.wvu.PrintArea" localSheetId="10" hidden="1">'Roll-7'!$A$40:$AG$118</definedName>
    <definedName name="Z_DD3D3D82_6F34_11D2_B505_00104B65F901_.wvu.PrintTitles" localSheetId="10" hidden="1">'Roll-7'!$1:$5</definedName>
    <definedName name="Z_DD3D3D83_6F34_11D2_B505_00104B65F901_.wvu.PrintArea" localSheetId="11" hidden="1">'Roll-8'!$A$40:$AG$118</definedName>
    <definedName name="Z_DD3D3D83_6F34_11D2_B505_00104B65F901_.wvu.PrintTitles" localSheetId="11" hidden="1">'Roll-8'!$1:$5</definedName>
    <definedName name="Z_DD3D3D84_6F34_11D2_B505_00104B65F901_.wvu.PrintArea" localSheetId="12" hidden="1">'Roll-9'!$A$40:$AG$118</definedName>
    <definedName name="Z_DD3D3D84_6F34_11D2_B505_00104B65F901_.wvu.PrintTitles" localSheetId="12" hidden="1">'Roll-9'!$1:$5</definedName>
    <definedName name="Z_DD3D3D85_6F34_11D2_B505_00104B65F901_.wvu.PrintArea" localSheetId="4" hidden="1">'Roll-1'!$A$120:$M$238</definedName>
    <definedName name="Z_DD3D3D85_6F34_11D2_B505_00104B65F901_.wvu.PrintTitles" localSheetId="4" hidden="1">'Roll-1'!$1:$5</definedName>
    <definedName name="Z_DD3D3D86_6F34_11D2_B505_00104B65F901_.wvu.PrintArea" localSheetId="13" hidden="1">'Roll-10'!$A$120:$M$238</definedName>
    <definedName name="Z_DD3D3D86_6F34_11D2_B505_00104B65F901_.wvu.PrintTitles" localSheetId="13" hidden="1">'Roll-10'!$1:$5</definedName>
    <definedName name="Z_DD3D3D87_6F34_11D2_B505_00104B65F901_.wvu.PrintArea" localSheetId="14" hidden="1">'Roll-11'!$A$120:$M$238</definedName>
    <definedName name="Z_DD3D3D87_6F34_11D2_B505_00104B65F901_.wvu.PrintTitles" localSheetId="14" hidden="1">'Roll-11'!$1:$5</definedName>
    <definedName name="Z_DD3D3D88_6F34_11D2_B505_00104B65F901_.wvu.PrintArea" localSheetId="15" hidden="1">'Roll-12'!$A$120:$M$238</definedName>
    <definedName name="Z_DD3D3D88_6F34_11D2_B505_00104B65F901_.wvu.PrintTitles" localSheetId="15" hidden="1">'Roll-12'!$1:$5</definedName>
    <definedName name="Z_DD3D3D89_6F34_11D2_B505_00104B65F901_.wvu.PrintArea" localSheetId="5" hidden="1">'Roll-2'!$A$120:$M$238</definedName>
    <definedName name="Z_DD3D3D89_6F34_11D2_B505_00104B65F901_.wvu.PrintTitles" localSheetId="5" hidden="1">'Roll-2'!$1:$5</definedName>
    <definedName name="Z_DD3D3D8A_6F34_11D2_B505_00104B65F901_.wvu.PrintArea" localSheetId="6" hidden="1">'Roll-3'!$A$120:$M$238</definedName>
    <definedName name="Z_DD3D3D8A_6F34_11D2_B505_00104B65F901_.wvu.PrintTitles" localSheetId="6" hidden="1">'Roll-3'!$1:$5</definedName>
    <definedName name="Z_DD3D3D8B_6F34_11D2_B505_00104B65F901_.wvu.PrintArea" localSheetId="7" hidden="1">'Roll-4'!$A$120:$M$238</definedName>
    <definedName name="Z_DD3D3D8B_6F34_11D2_B505_00104B65F901_.wvu.PrintTitles" localSheetId="7" hidden="1">'Roll-4'!$1:$5</definedName>
    <definedName name="Z_DD3D3D8C_6F34_11D2_B505_00104B65F901_.wvu.PrintArea" localSheetId="8" hidden="1">'Roll-5'!$A$120:$M$238</definedName>
    <definedName name="Z_DD3D3D8C_6F34_11D2_B505_00104B65F901_.wvu.PrintTitles" localSheetId="8" hidden="1">'Roll-5'!$1:$5</definedName>
    <definedName name="Z_DD3D3D8D_6F34_11D2_B505_00104B65F901_.wvu.PrintArea" localSheetId="9" hidden="1">'Roll-6'!$A$120:$M$238</definedName>
    <definedName name="Z_DD3D3D8D_6F34_11D2_B505_00104B65F901_.wvu.PrintTitles" localSheetId="9" hidden="1">'Roll-6'!$1:$5</definedName>
    <definedName name="Z_DD3D3D8E_6F34_11D2_B505_00104B65F901_.wvu.PrintArea" localSheetId="10" hidden="1">'Roll-7'!$A$120:$M$238</definedName>
    <definedName name="Z_DD3D3D8E_6F34_11D2_B505_00104B65F901_.wvu.PrintTitles" localSheetId="10" hidden="1">'Roll-7'!$1:$5</definedName>
    <definedName name="Z_DD3D3D8F_6F34_11D2_B505_00104B65F901_.wvu.PrintArea" localSheetId="11" hidden="1">'Roll-8'!$A$120:$M$238</definedName>
    <definedName name="Z_DD3D3D8F_6F34_11D2_B505_00104B65F901_.wvu.PrintTitles" localSheetId="11" hidden="1">'Roll-8'!$1:$5</definedName>
    <definedName name="Z_DD3D3D90_6F34_11D2_B505_00104B65F901_.wvu.PrintArea" localSheetId="12" hidden="1">'Roll-9'!$A$120:$M$238</definedName>
    <definedName name="Z_DD3D3D90_6F34_11D2_B505_00104B65F901_.wvu.PrintTitles" localSheetId="12" hidden="1">'Roll-9'!$1:$5</definedName>
  </definedNames>
  <calcPr calcId="92512" fullCalcOnLoad="1"/>
  <customWorkbookViews>
    <customWorkbookView name="BookBal (Roll-1)" guid="{2D5D16CF-8972-11D2-B2F1-00105A0DC12E}" maximized="1" xWindow="2" yWindow="2" windowWidth="636" windowHeight="340" tabRatio="894" activeSheetId="3"/>
    <customWorkbookView name="BookBal (Roll-10)" guid="{2D5D16D0-8972-11D2-B2F1-00105A0DC12E}" maximized="1" xWindow="2" yWindow="2" windowWidth="636" windowHeight="340" tabRatio="894" activeSheetId="12"/>
    <customWorkbookView name="BookBal (Roll-11)" guid="{2D5D16D1-8972-11D2-B2F1-00105A0DC12E}" maximized="1" xWindow="2" yWindow="2" windowWidth="636" windowHeight="340" tabRatio="894" activeSheetId="13"/>
    <customWorkbookView name="BookBal (Roll-12)" guid="{2D5D16D2-8972-11D2-B2F1-00105A0DC12E}" maximized="1" xWindow="2" yWindow="2" windowWidth="636" windowHeight="340" tabRatio="894" activeSheetId="14"/>
    <customWorkbookView name="BookBal (Roll-2)" guid="{2D5D16D3-8972-11D2-B2F1-00105A0DC12E}" maximized="1" xWindow="2" yWindow="2" windowWidth="636" windowHeight="340" tabRatio="894" activeSheetId="4"/>
    <customWorkbookView name="BookBal (Roll-3)" guid="{2D5D16D4-8972-11D2-B2F1-00105A0DC12E}" maximized="1" xWindow="2" yWindow="2" windowWidth="636" windowHeight="340" tabRatio="894" activeSheetId="5"/>
    <customWorkbookView name="BookBal (Roll-4)" guid="{2D5D16D5-8972-11D2-B2F1-00105A0DC12E}" maximized="1" xWindow="2" yWindow="2" windowWidth="636" windowHeight="340" tabRatio="894" activeSheetId="6"/>
    <customWorkbookView name="BookBal (Roll-5)" guid="{2D5D16D6-8972-11D2-B2F1-00105A0DC12E}" maximized="1" xWindow="2" yWindow="2" windowWidth="636" windowHeight="340" tabRatio="894" activeSheetId="7"/>
    <customWorkbookView name="BookBal (Roll-6)" guid="{2D5D16D7-8972-11D2-B2F1-00105A0DC12E}" maximized="1" xWindow="2" yWindow="2" windowWidth="636" windowHeight="340" tabRatio="894" activeSheetId="8"/>
    <customWorkbookView name="BookBal (Roll-7)" guid="{2D5D16D8-8972-11D2-B2F1-00105A0DC12E}" maximized="1" xWindow="2" yWindow="2" windowWidth="636" windowHeight="340" tabRatio="894" activeSheetId="9"/>
    <customWorkbookView name="BookBal (Roll-8)" guid="{2D5D16D9-8972-11D2-B2F1-00105A0DC12E}" maximized="1" xWindow="2" yWindow="2" windowWidth="636" windowHeight="340" tabRatio="894" activeSheetId="10"/>
    <customWorkbookView name="BookBal (Roll-9)" guid="{2D5D16DA-8972-11D2-B2F1-00105A0DC12E}" maximized="1" xWindow="2" yWindow="2" windowWidth="636" windowHeight="340" tabRatio="894" activeSheetId="11"/>
    <customWorkbookView name="DailyChange (Roll-1)" guid="{2D5D16DB-8972-11D2-B2F1-00105A0DC12E}" maximized="1" xWindow="2" yWindow="2" windowWidth="636" windowHeight="340" tabRatio="894" activeSheetId="3"/>
    <customWorkbookView name="DailyChange (Roll-10)" guid="{2D5D16DC-8972-11D2-B2F1-00105A0DC12E}" maximized="1" xWindow="2" yWindow="2" windowWidth="636" windowHeight="340" tabRatio="894" activeSheetId="12"/>
    <customWorkbookView name="DailyChange (Roll-11)" guid="{2D5D16DD-8972-11D2-B2F1-00105A0DC12E}" maximized="1" xWindow="2" yWindow="2" windowWidth="636" windowHeight="340" tabRatio="894" activeSheetId="13"/>
    <customWorkbookView name="DailyChange (Roll-12)" guid="{2D5D16DE-8972-11D2-B2F1-00105A0DC12E}" maximized="1" xWindow="2" yWindow="2" windowWidth="636" windowHeight="340" tabRatio="894" activeSheetId="14"/>
    <customWorkbookView name="DailyChange (Roll-2)" guid="{2D5D16DF-8972-11D2-B2F1-00105A0DC12E}" maximized="1" xWindow="2" yWindow="2" windowWidth="636" windowHeight="340" tabRatio="894" activeSheetId="4"/>
    <customWorkbookView name="DailyChange (Roll-3)" guid="{2D5D16E0-8972-11D2-B2F1-00105A0DC12E}" maximized="1" xWindow="2" yWindow="2" windowWidth="636" windowHeight="340" tabRatio="894" activeSheetId="5"/>
    <customWorkbookView name="DailyChange (Roll-4)" guid="{2D5D16E1-8972-11D2-B2F1-00105A0DC12E}" maximized="1" xWindow="2" yWindow="2" windowWidth="636" windowHeight="340" tabRatio="894" activeSheetId="6"/>
    <customWorkbookView name="DailyChange (Roll-5)" guid="{2D5D16E2-8972-11D2-B2F1-00105A0DC12E}" maximized="1" xWindow="2" yWindow="2" windowWidth="636" windowHeight="340" tabRatio="894" activeSheetId="7"/>
    <customWorkbookView name="DailyChange (Roll-6)" guid="{2D5D16E3-8972-11D2-B2F1-00105A0DC12E}" maximized="1" xWindow="2" yWindow="2" windowWidth="636" windowHeight="340" tabRatio="894" activeSheetId="8"/>
    <customWorkbookView name="DailyChange (Roll-7)" guid="{2D5D16E4-8972-11D2-B2F1-00105A0DC12E}" maximized="1" xWindow="2" yWindow="2" windowWidth="636" windowHeight="340" tabRatio="894" activeSheetId="9"/>
    <customWorkbookView name="DailyChange (Roll-8)" guid="{2D5D16E5-8972-11D2-B2F1-00105A0DC12E}" maximized="1" xWindow="2" yWindow="2" windowWidth="636" windowHeight="340" tabRatio="894" activeSheetId="10"/>
    <customWorkbookView name="DailyChange (Roll-9)" guid="{2D5D16E6-8972-11D2-B2F1-00105A0DC12E}" maximized="1" xWindow="2" yWindow="2" windowWidth="636" windowHeight="340" tabRatio="894" activeSheetId="11"/>
    <customWorkbookView name="Schedules (Roll-1)" guid="{2D5D16E7-8972-11D2-B2F1-00105A0DC12E}" maximized="1" xWindow="2" yWindow="2" windowWidth="636" windowHeight="340" tabRatio="894" activeSheetId="3"/>
    <customWorkbookView name="Schedules (Roll-10)" guid="{2D5D16E8-8972-11D2-B2F1-00105A0DC12E}" maximized="1" xWindow="2" yWindow="2" windowWidth="636" windowHeight="340" tabRatio="894" activeSheetId="12"/>
    <customWorkbookView name="Schedules (Roll-11)" guid="{2D5D16E9-8972-11D2-B2F1-00105A0DC12E}" maximized="1" xWindow="2" yWindow="2" windowWidth="636" windowHeight="340" tabRatio="894" activeSheetId="13"/>
    <customWorkbookView name="Schedules (Roll-12)" guid="{2D5D16EA-8972-11D2-B2F1-00105A0DC12E}" maximized="1" xWindow="2" yWindow="2" windowWidth="636" windowHeight="340" tabRatio="894" activeSheetId="14"/>
    <customWorkbookView name="Schedules (Roll-2)" guid="{2D5D16EB-8972-11D2-B2F1-00105A0DC12E}" maximized="1" xWindow="2" yWindow="2" windowWidth="636" windowHeight="340" tabRatio="894" activeSheetId="4"/>
    <customWorkbookView name="Schedules (Roll-3)" guid="{2D5D16EC-8972-11D2-B2F1-00105A0DC12E}" maximized="1" xWindow="2" yWindow="2" windowWidth="636" windowHeight="340" tabRatio="894" activeSheetId="5"/>
    <customWorkbookView name="Schedules (Roll-4)" guid="{2D5D16ED-8972-11D2-B2F1-00105A0DC12E}" maximized="1" xWindow="2" yWindow="2" windowWidth="636" windowHeight="340" tabRatio="894" activeSheetId="6"/>
    <customWorkbookView name="Schedules (Roll-5)" guid="{2D5D16EE-8972-11D2-B2F1-00105A0DC12E}" maximized="1" xWindow="2" yWindow="2" windowWidth="636" windowHeight="340" tabRatio="894" activeSheetId="7"/>
    <customWorkbookView name="Schedules (Roll-6)" guid="{2D5D16EF-8972-11D2-B2F1-00105A0DC12E}" maximized="1" xWindow="2" yWindow="2" windowWidth="636" windowHeight="340" tabRatio="894" activeSheetId="8"/>
    <customWorkbookView name="Schedules (Roll-7)" guid="{2D5D16F0-8972-11D2-B2F1-00105A0DC12E}" maximized="1" xWindow="2" yWindow="2" windowWidth="636" windowHeight="340" tabRatio="894" activeSheetId="9"/>
    <customWorkbookView name="Schedules (Roll-8)" guid="{2D5D16F1-8972-11D2-B2F1-00105A0DC12E}" maximized="1" xWindow="2" yWindow="2" windowWidth="636" windowHeight="340" tabRatio="894" activeSheetId="10"/>
    <customWorkbookView name="Schedules (Roll-9)" guid="{2D5D16F2-8972-11D2-B2F1-00105A0DC12E}" maximized="1" xWindow="2" yWindow="2" windowWidth="636" windowHeight="340" tabRatio="894" activeSheetId="11"/>
  </customWorkbookViews>
</workbook>
</file>

<file path=xl/calcChain.xml><?xml version="1.0" encoding="utf-8"?>
<calcChain xmlns="http://schemas.openxmlformats.org/spreadsheetml/2006/main">
  <c r="B1" i="6" l="1"/>
  <c r="C1" i="6"/>
  <c r="D1" i="6"/>
  <c r="E1" i="6"/>
  <c r="F1" i="6"/>
  <c r="G1" i="6"/>
  <c r="H1" i="6"/>
  <c r="I1" i="6"/>
  <c r="J1" i="6"/>
  <c r="K1" i="6"/>
  <c r="B2" i="6"/>
  <c r="C2" i="6"/>
  <c r="D2" i="6"/>
  <c r="E2" i="6"/>
  <c r="F2" i="6"/>
  <c r="G2" i="6"/>
  <c r="H2" i="6"/>
  <c r="I2" i="6"/>
  <c r="J2" i="6"/>
  <c r="K2" i="6"/>
  <c r="M2" i="6"/>
  <c r="B4" i="6"/>
  <c r="C4" i="6"/>
  <c r="D4" i="6"/>
  <c r="E4" i="6"/>
  <c r="F4" i="6"/>
  <c r="G4" i="6"/>
  <c r="H4" i="6"/>
  <c r="I4" i="6"/>
  <c r="J4" i="6"/>
  <c r="B6" i="6"/>
  <c r="C6" i="6"/>
  <c r="D6" i="6"/>
  <c r="E6" i="6"/>
  <c r="G6" i="6"/>
  <c r="H6" i="6"/>
  <c r="I6" i="6"/>
  <c r="J6" i="6"/>
  <c r="L6" i="6"/>
  <c r="B7" i="6"/>
  <c r="C7" i="6"/>
  <c r="D7" i="6"/>
  <c r="E7" i="6"/>
  <c r="F7" i="6"/>
  <c r="G7" i="6"/>
  <c r="H7" i="6"/>
  <c r="J7" i="6"/>
  <c r="L7" i="6"/>
  <c r="B8" i="6"/>
  <c r="C8" i="6"/>
  <c r="D8" i="6"/>
  <c r="E8" i="6"/>
  <c r="F8" i="6"/>
  <c r="G8" i="6"/>
  <c r="H8" i="6"/>
  <c r="I8" i="6"/>
  <c r="J8" i="6"/>
  <c r="K8" i="6"/>
  <c r="L8" i="6"/>
  <c r="L9" i="6"/>
  <c r="L10" i="6"/>
  <c r="B11" i="6"/>
  <c r="C11" i="6"/>
  <c r="D11" i="6"/>
  <c r="E11" i="6"/>
  <c r="G11" i="6"/>
  <c r="H11" i="6"/>
  <c r="I11" i="6"/>
  <c r="J11" i="6"/>
  <c r="L11" i="6"/>
  <c r="B12" i="6"/>
  <c r="C12" i="6"/>
  <c r="D12" i="6"/>
  <c r="E12" i="6"/>
  <c r="F12" i="6"/>
  <c r="L12" i="6"/>
  <c r="B13" i="6"/>
  <c r="C13" i="6"/>
  <c r="D13" i="6"/>
  <c r="E13" i="6"/>
  <c r="F13" i="6"/>
  <c r="G13" i="6"/>
  <c r="H13" i="6"/>
  <c r="I13" i="6"/>
  <c r="J13" i="6"/>
  <c r="L13" i="6"/>
  <c r="B14" i="6"/>
  <c r="C14" i="6"/>
  <c r="D14" i="6"/>
  <c r="E14" i="6"/>
  <c r="G14" i="6"/>
  <c r="H14" i="6"/>
  <c r="I14" i="6"/>
  <c r="J14" i="6"/>
  <c r="L14" i="6"/>
  <c r="B15" i="6"/>
  <c r="C15" i="6"/>
  <c r="D15" i="6"/>
  <c r="E15" i="6"/>
  <c r="F15" i="6"/>
  <c r="G15" i="6"/>
  <c r="H15" i="6"/>
  <c r="I15" i="6"/>
  <c r="J15" i="6"/>
  <c r="L15" i="6"/>
  <c r="B16" i="6"/>
  <c r="C16" i="6"/>
  <c r="D16" i="6"/>
  <c r="E16" i="6"/>
  <c r="F16" i="6"/>
  <c r="G16" i="6"/>
  <c r="H16" i="6"/>
  <c r="I16" i="6"/>
  <c r="J16" i="6"/>
  <c r="L16" i="6"/>
  <c r="B17" i="6"/>
  <c r="C17" i="6"/>
  <c r="D17" i="6"/>
  <c r="E17" i="6"/>
  <c r="F17" i="6"/>
  <c r="G17" i="6"/>
  <c r="H17" i="6"/>
  <c r="I17" i="6"/>
  <c r="J17" i="6"/>
  <c r="L17" i="6"/>
  <c r="B18" i="6"/>
  <c r="C18" i="6"/>
  <c r="D18" i="6"/>
  <c r="E18" i="6"/>
  <c r="F18" i="6"/>
  <c r="G18" i="6"/>
  <c r="H18" i="6"/>
  <c r="I18" i="6"/>
  <c r="J18" i="6"/>
  <c r="L18" i="6"/>
  <c r="B19" i="6"/>
  <c r="C19" i="6"/>
  <c r="D19" i="6"/>
  <c r="E19" i="6"/>
  <c r="F19" i="6"/>
  <c r="G19" i="6"/>
  <c r="H19" i="6"/>
  <c r="I19" i="6"/>
  <c r="J19" i="6"/>
  <c r="L19" i="6"/>
  <c r="L20" i="6"/>
  <c r="B21" i="6"/>
  <c r="C21" i="6"/>
  <c r="D21" i="6"/>
  <c r="F21" i="6"/>
  <c r="L21" i="6"/>
  <c r="B22" i="6"/>
  <c r="C22" i="6"/>
  <c r="D22" i="6"/>
  <c r="E22" i="6"/>
  <c r="F22" i="6"/>
  <c r="G22" i="6"/>
  <c r="H22" i="6"/>
  <c r="I22" i="6"/>
  <c r="J22" i="6"/>
  <c r="L22" i="6"/>
  <c r="L23" i="6"/>
  <c r="L24" i="6"/>
  <c r="B25" i="6"/>
  <c r="C25" i="6"/>
  <c r="D25" i="6"/>
  <c r="E25" i="6"/>
  <c r="F25" i="6"/>
  <c r="G25" i="6"/>
  <c r="H25" i="6"/>
  <c r="I25" i="6"/>
  <c r="J25" i="6"/>
  <c r="K25" i="6"/>
  <c r="L25" i="6"/>
  <c r="L26" i="6"/>
  <c r="L27" i="6"/>
  <c r="L28" i="6"/>
  <c r="L29" i="6"/>
  <c r="L30" i="6"/>
  <c r="L31" i="6"/>
  <c r="B32" i="6"/>
  <c r="C32" i="6"/>
  <c r="D32" i="6"/>
  <c r="E32" i="6"/>
  <c r="G32" i="6"/>
  <c r="H32" i="6"/>
  <c r="I32" i="6"/>
  <c r="J32" i="6"/>
  <c r="L32" i="6"/>
  <c r="B34" i="6"/>
  <c r="C34" i="6"/>
  <c r="E34" i="6"/>
  <c r="B36" i="6"/>
  <c r="C36" i="6"/>
  <c r="E36" i="6"/>
  <c r="B42" i="6"/>
  <c r="C42" i="6"/>
  <c r="D42" i="6"/>
  <c r="E42" i="6"/>
  <c r="F42" i="6"/>
  <c r="G42" i="6"/>
  <c r="H42" i="6"/>
  <c r="I42" i="6"/>
  <c r="J42" i="6"/>
  <c r="L42" i="6"/>
  <c r="L47" i="6"/>
  <c r="L48" i="6"/>
  <c r="B49" i="6"/>
  <c r="C49" i="6"/>
  <c r="D49" i="6"/>
  <c r="E49" i="6"/>
  <c r="F49" i="6"/>
  <c r="G49" i="6"/>
  <c r="H49" i="6"/>
  <c r="I49" i="6"/>
  <c r="J49" i="6"/>
  <c r="K49" i="6"/>
  <c r="L49" i="6"/>
  <c r="B54" i="6"/>
  <c r="C54" i="6"/>
  <c r="D54" i="6"/>
  <c r="E54" i="6"/>
  <c r="G54" i="6"/>
  <c r="H54" i="6"/>
  <c r="I54" i="6"/>
  <c r="J54" i="6"/>
  <c r="L54" i="6"/>
  <c r="B55" i="6"/>
  <c r="C55" i="6"/>
  <c r="D55" i="6"/>
  <c r="E55" i="6"/>
  <c r="G55" i="6"/>
  <c r="H55" i="6"/>
  <c r="J55" i="6"/>
  <c r="L55" i="6"/>
  <c r="B56" i="6"/>
  <c r="C56" i="6"/>
  <c r="D56" i="6"/>
  <c r="E56" i="6"/>
  <c r="F56" i="6"/>
  <c r="G56" i="6"/>
  <c r="H56" i="6"/>
  <c r="I56" i="6"/>
  <c r="J56" i="6"/>
  <c r="K56" i="6"/>
  <c r="L56" i="6"/>
  <c r="A2" i="7"/>
  <c r="A3" i="7"/>
  <c r="A4" i="7"/>
  <c r="M10" i="7"/>
  <c r="M11" i="7"/>
  <c r="M12" i="7"/>
  <c r="M13" i="7"/>
  <c r="M14" i="7"/>
  <c r="M15" i="7"/>
  <c r="M16" i="7"/>
  <c r="M17" i="7"/>
  <c r="M18" i="7"/>
  <c r="M19" i="7"/>
  <c r="M20" i="7"/>
  <c r="M21" i="7"/>
  <c r="M22" i="7"/>
  <c r="M23" i="7"/>
  <c r="M24" i="7"/>
  <c r="M25" i="7"/>
  <c r="M26" i="7"/>
  <c r="M27" i="7"/>
  <c r="M28" i="7"/>
  <c r="M29" i="7"/>
  <c r="I36" i="7"/>
  <c r="K36" i="7"/>
  <c r="M36" i="7"/>
  <c r="N36" i="7"/>
  <c r="A4" i="58"/>
  <c r="C5" i="58"/>
  <c r="E5" i="58"/>
  <c r="G5" i="58"/>
  <c r="I5" i="58"/>
  <c r="K5" i="58"/>
  <c r="M5" i="58"/>
  <c r="O5" i="58"/>
  <c r="Q5" i="58"/>
  <c r="S5" i="58"/>
  <c r="U5" i="58"/>
  <c r="W5" i="58"/>
  <c r="Y5" i="58"/>
  <c r="AA5" i="58"/>
  <c r="A6" i="58"/>
  <c r="C6" i="58"/>
  <c r="E6" i="58"/>
  <c r="G6" i="58"/>
  <c r="I6" i="58"/>
  <c r="K6" i="58"/>
  <c r="M6" i="58"/>
  <c r="O6" i="58"/>
  <c r="Q6" i="58"/>
  <c r="S6" i="58"/>
  <c r="U6" i="58"/>
  <c r="W6" i="58"/>
  <c r="Y6" i="58"/>
  <c r="C8" i="58"/>
  <c r="E8" i="58"/>
  <c r="G8" i="58"/>
  <c r="I8" i="58"/>
  <c r="K8" i="58"/>
  <c r="M8" i="58"/>
  <c r="O8" i="58"/>
  <c r="Q8" i="58"/>
  <c r="S8" i="58"/>
  <c r="U8" i="58"/>
  <c r="W8" i="58"/>
  <c r="Y8" i="58"/>
  <c r="A12" i="58"/>
  <c r="C13" i="58"/>
  <c r="E13" i="58"/>
  <c r="G13" i="58"/>
  <c r="I13" i="58"/>
  <c r="K13" i="58"/>
  <c r="M13" i="58"/>
  <c r="O13" i="58"/>
  <c r="Q13" i="58"/>
  <c r="S13" i="58"/>
  <c r="U13" i="58"/>
  <c r="W13" i="58"/>
  <c r="Y13" i="58"/>
  <c r="AA13" i="58"/>
  <c r="C14" i="58"/>
  <c r="E14" i="58"/>
  <c r="G14" i="58"/>
  <c r="I14" i="58"/>
  <c r="K14" i="58"/>
  <c r="M14" i="58"/>
  <c r="O14" i="58"/>
  <c r="Q14" i="58"/>
  <c r="S14" i="58"/>
  <c r="U14" i="58"/>
  <c r="W14" i="58"/>
  <c r="Y14" i="58"/>
  <c r="AA14" i="58"/>
  <c r="C15" i="58"/>
  <c r="E15" i="58"/>
  <c r="G15" i="58"/>
  <c r="I15" i="58"/>
  <c r="K15" i="58"/>
  <c r="M15" i="58"/>
  <c r="O15" i="58"/>
  <c r="Q15" i="58"/>
  <c r="S15" i="58"/>
  <c r="U15" i="58"/>
  <c r="W15" i="58"/>
  <c r="Y15" i="58"/>
  <c r="AA15" i="58"/>
  <c r="C19" i="58"/>
  <c r="E19" i="58"/>
  <c r="G19" i="58"/>
  <c r="I19" i="58"/>
  <c r="K19" i="58"/>
  <c r="M19" i="58"/>
  <c r="O19" i="58"/>
  <c r="Q19" i="58"/>
  <c r="S19" i="58"/>
  <c r="U19" i="58"/>
  <c r="W19" i="58"/>
  <c r="Y19" i="58"/>
  <c r="AA19" i="58"/>
  <c r="C20" i="58"/>
  <c r="E20" i="58"/>
  <c r="G20" i="58"/>
  <c r="I20" i="58"/>
  <c r="K20" i="58"/>
  <c r="M20" i="58"/>
  <c r="O20" i="58"/>
  <c r="Q20" i="58"/>
  <c r="S20" i="58"/>
  <c r="U20" i="58"/>
  <c r="W20" i="58"/>
  <c r="Y20" i="58"/>
  <c r="AA20" i="58"/>
  <c r="C21" i="58"/>
  <c r="E21" i="58"/>
  <c r="G21" i="58"/>
  <c r="I21" i="58"/>
  <c r="K21" i="58"/>
  <c r="M21" i="58"/>
  <c r="O21" i="58"/>
  <c r="Q21" i="58"/>
  <c r="S21" i="58"/>
  <c r="U21" i="58"/>
  <c r="W21" i="58"/>
  <c r="Y21" i="58"/>
  <c r="AA21" i="58"/>
  <c r="A23" i="58"/>
  <c r="C24" i="58"/>
  <c r="E24" i="58"/>
  <c r="G24" i="58"/>
  <c r="I24" i="58"/>
  <c r="K24" i="58"/>
  <c r="M24" i="58"/>
  <c r="O24" i="58"/>
  <c r="Q24" i="58"/>
  <c r="S24" i="58"/>
  <c r="U24" i="58"/>
  <c r="W24" i="58"/>
  <c r="Y24" i="58"/>
  <c r="AA24" i="58"/>
  <c r="C25" i="58"/>
  <c r="E25" i="58"/>
  <c r="G25" i="58"/>
  <c r="I25" i="58"/>
  <c r="K25" i="58"/>
  <c r="M25" i="58"/>
  <c r="O25" i="58"/>
  <c r="Q25" i="58"/>
  <c r="S25" i="58"/>
  <c r="U25" i="58"/>
  <c r="W25" i="58"/>
  <c r="Y25" i="58"/>
  <c r="AA25" i="58"/>
  <c r="C26" i="58"/>
  <c r="E26" i="58"/>
  <c r="G26" i="58"/>
  <c r="I26" i="58"/>
  <c r="K26" i="58"/>
  <c r="M26" i="58"/>
  <c r="O26" i="58"/>
  <c r="Q26" i="58"/>
  <c r="S26" i="58"/>
  <c r="U26" i="58"/>
  <c r="W26" i="58"/>
  <c r="Y26" i="58"/>
  <c r="AA26" i="58"/>
  <c r="AA27" i="58"/>
  <c r="A28" i="58"/>
  <c r="C28" i="58"/>
  <c r="E28" i="58"/>
  <c r="G28" i="58"/>
  <c r="I28" i="58"/>
  <c r="K28" i="58"/>
  <c r="M28" i="58"/>
  <c r="O28" i="58"/>
  <c r="Q28" i="58"/>
  <c r="S28" i="58"/>
  <c r="U28" i="58"/>
  <c r="W28" i="58"/>
  <c r="Y28" i="58"/>
  <c r="AA28" i="58"/>
  <c r="A32" i="58"/>
  <c r="C33" i="58"/>
  <c r="E33" i="58"/>
  <c r="G33" i="58"/>
  <c r="I33" i="58"/>
  <c r="K33" i="58"/>
  <c r="M33" i="58"/>
  <c r="O33" i="58"/>
  <c r="Q33" i="58"/>
  <c r="S33" i="58"/>
  <c r="U33" i="58"/>
  <c r="W33" i="58"/>
  <c r="Y33" i="58"/>
  <c r="AA33" i="58"/>
  <c r="C34" i="58"/>
  <c r="E34" i="58"/>
  <c r="G34" i="58"/>
  <c r="I34" i="58"/>
  <c r="K34" i="58"/>
  <c r="M34" i="58"/>
  <c r="O34" i="58"/>
  <c r="Q34" i="58"/>
  <c r="S34" i="58"/>
  <c r="U34" i="58"/>
  <c r="W34" i="58"/>
  <c r="Y34" i="58"/>
  <c r="AA34" i="58"/>
  <c r="C35" i="58"/>
  <c r="E35" i="58"/>
  <c r="G35" i="58"/>
  <c r="I35" i="58"/>
  <c r="K35" i="58"/>
  <c r="M35" i="58"/>
  <c r="O35" i="58"/>
  <c r="Q35" i="58"/>
  <c r="S35" i="58"/>
  <c r="U35" i="58"/>
  <c r="W35" i="58"/>
  <c r="Y35" i="58"/>
  <c r="AA35" i="58"/>
  <c r="C36" i="58"/>
  <c r="E36" i="58"/>
  <c r="G36" i="58"/>
  <c r="I36" i="58"/>
  <c r="K36" i="58"/>
  <c r="M36" i="58"/>
  <c r="O36" i="58"/>
  <c r="Q36" i="58"/>
  <c r="S36" i="58"/>
  <c r="U36" i="58"/>
  <c r="W36" i="58"/>
  <c r="Y36" i="58"/>
  <c r="AA36" i="58"/>
  <c r="A38" i="58"/>
  <c r="C39" i="58"/>
  <c r="E39" i="58"/>
  <c r="G39" i="58"/>
  <c r="I39" i="58"/>
  <c r="K39" i="58"/>
  <c r="M39" i="58"/>
  <c r="O39" i="58"/>
  <c r="Q39" i="58"/>
  <c r="S39" i="58"/>
  <c r="U39" i="58"/>
  <c r="W39" i="58"/>
  <c r="Y39" i="58"/>
  <c r="AA39" i="58"/>
  <c r="C41" i="58"/>
  <c r="E41" i="58"/>
  <c r="G41" i="58"/>
  <c r="I41" i="58"/>
  <c r="K41" i="58"/>
  <c r="M41" i="58"/>
  <c r="O41" i="58"/>
  <c r="Q41" i="58"/>
  <c r="S41" i="58"/>
  <c r="U41" i="58"/>
  <c r="W41" i="58"/>
  <c r="Y41" i="58"/>
  <c r="AA41" i="58"/>
  <c r="C42" i="58"/>
  <c r="E42" i="58"/>
  <c r="G42" i="58"/>
  <c r="I42" i="58"/>
  <c r="K42" i="58"/>
  <c r="M42" i="58"/>
  <c r="O42" i="58"/>
  <c r="Q42" i="58"/>
  <c r="S42" i="58"/>
  <c r="U42" i="58"/>
  <c r="W42" i="58"/>
  <c r="Y42" i="58"/>
  <c r="AA42" i="58"/>
  <c r="C43" i="58"/>
  <c r="E43" i="58"/>
  <c r="G43" i="58"/>
  <c r="I43" i="58"/>
  <c r="K43" i="58"/>
  <c r="M43" i="58"/>
  <c r="O43" i="58"/>
  <c r="Q43" i="58"/>
  <c r="S43" i="58"/>
  <c r="U43" i="58"/>
  <c r="W43" i="58"/>
  <c r="Y43" i="58"/>
  <c r="AA43" i="58"/>
  <c r="C44" i="58"/>
  <c r="E44" i="58"/>
  <c r="G44" i="58"/>
  <c r="I44" i="58"/>
  <c r="K44" i="58"/>
  <c r="M44" i="58"/>
  <c r="O44" i="58"/>
  <c r="Q44" i="58"/>
  <c r="S44" i="58"/>
  <c r="U44" i="58"/>
  <c r="W44" i="58"/>
  <c r="Y44" i="58"/>
  <c r="AA44" i="58"/>
  <c r="C45" i="58"/>
  <c r="E45" i="58"/>
  <c r="G45" i="58"/>
  <c r="I45" i="58"/>
  <c r="K45" i="58"/>
  <c r="M45" i="58"/>
  <c r="O45" i="58"/>
  <c r="Q45" i="58"/>
  <c r="S45" i="58"/>
  <c r="U45" i="58"/>
  <c r="W45" i="58"/>
  <c r="Y45" i="58"/>
  <c r="AA45" i="58"/>
  <c r="C46" i="58"/>
  <c r="E46" i="58"/>
  <c r="G46" i="58"/>
  <c r="I46" i="58"/>
  <c r="K46" i="58"/>
  <c r="M46" i="58"/>
  <c r="O46" i="58"/>
  <c r="Q46" i="58"/>
  <c r="S46" i="58"/>
  <c r="U46" i="58"/>
  <c r="W46" i="58"/>
  <c r="Y46" i="58"/>
  <c r="AA46" i="58"/>
  <c r="C47" i="58"/>
  <c r="E47" i="58"/>
  <c r="G47" i="58"/>
  <c r="I47" i="58"/>
  <c r="K47" i="58"/>
  <c r="M47" i="58"/>
  <c r="O47" i="58"/>
  <c r="Q47" i="58"/>
  <c r="S47" i="58"/>
  <c r="U47" i="58"/>
  <c r="W47" i="58"/>
  <c r="Y47" i="58"/>
  <c r="AA47" i="58"/>
  <c r="AA48" i="58"/>
  <c r="C49" i="58"/>
  <c r="E49" i="58"/>
  <c r="G49" i="58"/>
  <c r="I49" i="58"/>
  <c r="K49" i="58"/>
  <c r="M49" i="58"/>
  <c r="O49" i="58"/>
  <c r="Q49" i="58"/>
  <c r="S49" i="58"/>
  <c r="U49" i="58"/>
  <c r="W49" i="58"/>
  <c r="Y49" i="58"/>
  <c r="AA49" i="58"/>
  <c r="C50" i="58"/>
  <c r="E50" i="58"/>
  <c r="G50" i="58"/>
  <c r="I50" i="58"/>
  <c r="K50" i="58"/>
  <c r="M50" i="58"/>
  <c r="O50" i="58"/>
  <c r="Q50" i="58"/>
  <c r="S50" i="58"/>
  <c r="U50" i="58"/>
  <c r="W50" i="58"/>
  <c r="Y50" i="58"/>
  <c r="AA50" i="58"/>
  <c r="C51" i="58"/>
  <c r="E51" i="58"/>
  <c r="G51" i="58"/>
  <c r="I51" i="58"/>
  <c r="K51" i="58"/>
  <c r="M51" i="58"/>
  <c r="O51" i="58"/>
  <c r="Q51" i="58"/>
  <c r="S51" i="58"/>
  <c r="U51" i="58"/>
  <c r="W51" i="58"/>
  <c r="Y51" i="58"/>
  <c r="AA51" i="58"/>
  <c r="C52" i="58"/>
  <c r="E52" i="58"/>
  <c r="G52" i="58"/>
  <c r="I52" i="58"/>
  <c r="K52" i="58"/>
  <c r="M52" i="58"/>
  <c r="O52" i="58"/>
  <c r="Q52" i="58"/>
  <c r="S52" i="58"/>
  <c r="U52" i="58"/>
  <c r="W52" i="58"/>
  <c r="Y52" i="58"/>
  <c r="AA52" i="58"/>
  <c r="C53" i="58"/>
  <c r="E53" i="58"/>
  <c r="G53" i="58"/>
  <c r="I53" i="58"/>
  <c r="K53" i="58"/>
  <c r="M53" i="58"/>
  <c r="O53" i="58"/>
  <c r="Q53" i="58"/>
  <c r="S53" i="58"/>
  <c r="U53" i="58"/>
  <c r="W53" i="58"/>
  <c r="Y53" i="58"/>
  <c r="AA53" i="58"/>
  <c r="A55" i="58"/>
  <c r="C56" i="58"/>
  <c r="E56" i="58"/>
  <c r="G56" i="58"/>
  <c r="I56" i="58"/>
  <c r="K56" i="58"/>
  <c r="M56" i="58"/>
  <c r="O56" i="58"/>
  <c r="Q56" i="58"/>
  <c r="S56" i="58"/>
  <c r="U56" i="58"/>
  <c r="W56" i="58"/>
  <c r="Y56" i="58"/>
  <c r="AA56" i="58"/>
  <c r="C57" i="58"/>
  <c r="E57" i="58"/>
  <c r="G57" i="58"/>
  <c r="I57" i="58"/>
  <c r="K57" i="58"/>
  <c r="M57" i="58"/>
  <c r="O57" i="58"/>
  <c r="Q57" i="58"/>
  <c r="S57" i="58"/>
  <c r="U57" i="58"/>
  <c r="W57" i="58"/>
  <c r="Y57" i="58"/>
  <c r="AA57" i="58"/>
  <c r="C58" i="58"/>
  <c r="E58" i="58"/>
  <c r="G58" i="58"/>
  <c r="I58" i="58"/>
  <c r="K58" i="58"/>
  <c r="M58" i="58"/>
  <c r="O58" i="58"/>
  <c r="Q58" i="58"/>
  <c r="S58" i="58"/>
  <c r="U58" i="58"/>
  <c r="W58" i="58"/>
  <c r="Y58" i="58"/>
  <c r="AA58" i="58"/>
  <c r="C60" i="58"/>
  <c r="E60" i="58"/>
  <c r="G60" i="58"/>
  <c r="I60" i="58"/>
  <c r="K60" i="58"/>
  <c r="M60" i="58"/>
  <c r="O60" i="58"/>
  <c r="Q60" i="58"/>
  <c r="S60" i="58"/>
  <c r="U60" i="58"/>
  <c r="W60" i="58"/>
  <c r="Y60" i="58"/>
  <c r="AA60" i="58"/>
  <c r="B61" i="58"/>
  <c r="C61" i="58"/>
  <c r="D61" i="58"/>
  <c r="E61" i="58"/>
  <c r="F61" i="58"/>
  <c r="G61" i="58"/>
  <c r="H61" i="58"/>
  <c r="I61" i="58"/>
  <c r="J61" i="58"/>
  <c r="K61" i="58"/>
  <c r="L61" i="58"/>
  <c r="M61" i="58"/>
  <c r="N61" i="58"/>
  <c r="O61" i="58"/>
  <c r="P61" i="58"/>
  <c r="Q61" i="58"/>
  <c r="R61" i="58"/>
  <c r="S61" i="58"/>
  <c r="T61" i="58"/>
  <c r="U61" i="58"/>
  <c r="V61" i="58"/>
  <c r="W61" i="58"/>
  <c r="X61" i="58"/>
  <c r="Y61" i="58"/>
  <c r="Z61" i="58"/>
  <c r="AA61" i="58"/>
  <c r="C62" i="58"/>
  <c r="E62" i="58"/>
  <c r="G62" i="58"/>
  <c r="I62" i="58"/>
  <c r="K62" i="58"/>
  <c r="M62" i="58"/>
  <c r="O62" i="58"/>
  <c r="Q62" i="58"/>
  <c r="S62" i="58"/>
  <c r="U62" i="58"/>
  <c r="W62" i="58"/>
  <c r="Y62" i="58"/>
  <c r="AA62" i="58"/>
  <c r="B63" i="58"/>
  <c r="C63" i="58"/>
  <c r="D63" i="58"/>
  <c r="E63" i="58"/>
  <c r="F63" i="58"/>
  <c r="G63" i="58"/>
  <c r="H63" i="58"/>
  <c r="I63" i="58"/>
  <c r="J63" i="58"/>
  <c r="K63" i="58"/>
  <c r="L63" i="58"/>
  <c r="M63" i="58"/>
  <c r="N63" i="58"/>
  <c r="O63" i="58"/>
  <c r="P63" i="58"/>
  <c r="Q63" i="58"/>
  <c r="R63" i="58"/>
  <c r="S63" i="58"/>
  <c r="T63" i="58"/>
  <c r="U63" i="58"/>
  <c r="V63" i="58"/>
  <c r="W63" i="58"/>
  <c r="X63" i="58"/>
  <c r="Y63" i="58"/>
  <c r="Z63" i="58"/>
  <c r="AA63" i="58"/>
  <c r="AA66" i="58"/>
  <c r="B67" i="58"/>
  <c r="D67" i="58"/>
  <c r="F67" i="58"/>
  <c r="H67" i="58"/>
  <c r="J67" i="58"/>
  <c r="L67" i="58"/>
  <c r="N67" i="58"/>
  <c r="P67" i="58"/>
  <c r="R67" i="58"/>
  <c r="T67" i="58"/>
  <c r="V67" i="58"/>
  <c r="X67" i="58"/>
  <c r="Z67" i="58"/>
  <c r="A68" i="58"/>
  <c r="C69" i="58"/>
  <c r="E69" i="58"/>
  <c r="G69" i="58"/>
  <c r="I69" i="58"/>
  <c r="K69" i="58"/>
  <c r="M69" i="58"/>
  <c r="O69" i="58"/>
  <c r="Q69" i="58"/>
  <c r="S69" i="58"/>
  <c r="U69" i="58"/>
  <c r="W69" i="58"/>
  <c r="Y69" i="58"/>
  <c r="AA69" i="58"/>
  <c r="C70" i="58"/>
  <c r="E70" i="58"/>
  <c r="G70" i="58"/>
  <c r="I70" i="58"/>
  <c r="K70" i="58"/>
  <c r="M70" i="58"/>
  <c r="O70" i="58"/>
  <c r="Q70" i="58"/>
  <c r="S70" i="58"/>
  <c r="U70" i="58"/>
  <c r="W70" i="58"/>
  <c r="Y70" i="58"/>
  <c r="AA70" i="58"/>
  <c r="C71" i="58"/>
  <c r="E71" i="58"/>
  <c r="G71" i="58"/>
  <c r="I71" i="58"/>
  <c r="K71" i="58"/>
  <c r="M71" i="58"/>
  <c r="O71" i="58"/>
  <c r="Q71" i="58"/>
  <c r="S71" i="58"/>
  <c r="U71" i="58"/>
  <c r="W71" i="58"/>
  <c r="Y71" i="58"/>
  <c r="AA71" i="58"/>
  <c r="C72" i="58"/>
  <c r="E72" i="58"/>
  <c r="G72" i="58"/>
  <c r="I72" i="58"/>
  <c r="K72" i="58"/>
  <c r="M72" i="58"/>
  <c r="O72" i="58"/>
  <c r="Q72" i="58"/>
  <c r="S72" i="58"/>
  <c r="U72" i="58"/>
  <c r="W72" i="58"/>
  <c r="Y72" i="58"/>
  <c r="AA72" i="58"/>
  <c r="C75" i="58"/>
  <c r="E75" i="58"/>
  <c r="G75" i="58"/>
  <c r="I75" i="58"/>
  <c r="K75" i="58"/>
  <c r="M75" i="58"/>
  <c r="O75" i="58"/>
  <c r="Q75" i="58"/>
  <c r="S75" i="58"/>
  <c r="U75" i="58"/>
  <c r="W75" i="58"/>
  <c r="Y75" i="58"/>
  <c r="AA75" i="58"/>
  <c r="C77" i="58"/>
  <c r="E77" i="58"/>
  <c r="G77" i="58"/>
  <c r="I77" i="58"/>
  <c r="K77" i="58"/>
  <c r="M77" i="58"/>
  <c r="O77" i="58"/>
  <c r="Q77" i="58"/>
  <c r="S77" i="58"/>
  <c r="U77" i="58"/>
  <c r="W77" i="58"/>
  <c r="Y77" i="58"/>
  <c r="AA77" i="58"/>
  <c r="C78" i="58"/>
  <c r="E78" i="58"/>
  <c r="G78" i="58"/>
  <c r="I78" i="58"/>
  <c r="K78" i="58"/>
  <c r="M78" i="58"/>
  <c r="O78" i="58"/>
  <c r="Q78" i="58"/>
  <c r="S78" i="58"/>
  <c r="U78" i="58"/>
  <c r="W78" i="58"/>
  <c r="Y78" i="58"/>
  <c r="AA78" i="58"/>
  <c r="C79" i="58"/>
  <c r="E79" i="58"/>
  <c r="G79" i="58"/>
  <c r="I79" i="58"/>
  <c r="K79" i="58"/>
  <c r="M79" i="58"/>
  <c r="O79" i="58"/>
  <c r="Q79" i="58"/>
  <c r="S79" i="58"/>
  <c r="U79" i="58"/>
  <c r="W79" i="58"/>
  <c r="Y79" i="58"/>
  <c r="AA79" i="58"/>
  <c r="C80" i="58"/>
  <c r="E80" i="58"/>
  <c r="G80" i="58"/>
  <c r="I80" i="58"/>
  <c r="K80" i="58"/>
  <c r="M80" i="58"/>
  <c r="O80" i="58"/>
  <c r="Q80" i="58"/>
  <c r="S80" i="58"/>
  <c r="U80" i="58"/>
  <c r="W80" i="58"/>
  <c r="Y80" i="58"/>
  <c r="AA80" i="58"/>
  <c r="C81" i="58"/>
  <c r="E81" i="58"/>
  <c r="G81" i="58"/>
  <c r="I81" i="58"/>
  <c r="K81" i="58"/>
  <c r="M81" i="58"/>
  <c r="O81" i="58"/>
  <c r="Q81" i="58"/>
  <c r="S81" i="58"/>
  <c r="U81" i="58"/>
  <c r="W81" i="58"/>
  <c r="Y81" i="58"/>
  <c r="AA81" i="58"/>
  <c r="C82" i="58"/>
  <c r="E82" i="58"/>
  <c r="G82" i="58"/>
  <c r="I82" i="58"/>
  <c r="K82" i="58"/>
  <c r="M82" i="58"/>
  <c r="O82" i="58"/>
  <c r="Q82" i="58"/>
  <c r="S82" i="58"/>
  <c r="U82" i="58"/>
  <c r="W82" i="58"/>
  <c r="Y82" i="58"/>
  <c r="AA82" i="58"/>
  <c r="C83" i="58"/>
  <c r="E83" i="58"/>
  <c r="G83" i="58"/>
  <c r="I83" i="58"/>
  <c r="K83" i="58"/>
  <c r="M83" i="58"/>
  <c r="O83" i="58"/>
  <c r="Q83" i="58"/>
  <c r="S83" i="58"/>
  <c r="U83" i="58"/>
  <c r="W83" i="58"/>
  <c r="Y83" i="58"/>
  <c r="AA83" i="58"/>
  <c r="C84" i="58"/>
  <c r="E84" i="58"/>
  <c r="G84" i="58"/>
  <c r="I84" i="58"/>
  <c r="K84" i="58"/>
  <c r="M84" i="58"/>
  <c r="O84" i="58"/>
  <c r="Q84" i="58"/>
  <c r="S84" i="58"/>
  <c r="U84" i="58"/>
  <c r="W84" i="58"/>
  <c r="Y84" i="58"/>
  <c r="AA84" i="58"/>
  <c r="C85" i="58"/>
  <c r="E85" i="58"/>
  <c r="G85" i="58"/>
  <c r="I85" i="58"/>
  <c r="K85" i="58"/>
  <c r="M85" i="58"/>
  <c r="O85" i="58"/>
  <c r="Q85" i="58"/>
  <c r="S85" i="58"/>
  <c r="U85" i="58"/>
  <c r="W85" i="58"/>
  <c r="Y85" i="58"/>
  <c r="AA85" i="58"/>
  <c r="C86" i="58"/>
  <c r="E86" i="58"/>
  <c r="G86" i="58"/>
  <c r="I86" i="58"/>
  <c r="K86" i="58"/>
  <c r="M86" i="58"/>
  <c r="O86" i="58"/>
  <c r="Q86" i="58"/>
  <c r="S86" i="58"/>
  <c r="U86" i="58"/>
  <c r="W86" i="58"/>
  <c r="Y86" i="58"/>
  <c r="AA86" i="58"/>
  <c r="C87" i="58"/>
  <c r="E87" i="58"/>
  <c r="G87" i="58"/>
  <c r="I87" i="58"/>
  <c r="K87" i="58"/>
  <c r="M87" i="58"/>
  <c r="O87" i="58"/>
  <c r="Q87" i="58"/>
  <c r="S87" i="58"/>
  <c r="U87" i="58"/>
  <c r="W87" i="58"/>
  <c r="Y87" i="58"/>
  <c r="AA87" i="58"/>
  <c r="C88" i="58"/>
  <c r="E88" i="58"/>
  <c r="G88" i="58"/>
  <c r="I88" i="58"/>
  <c r="K88" i="58"/>
  <c r="M88" i="58"/>
  <c r="O88" i="58"/>
  <c r="Q88" i="58"/>
  <c r="S88" i="58"/>
  <c r="U88" i="58"/>
  <c r="W88" i="58"/>
  <c r="Y88" i="58"/>
  <c r="AA88" i="58"/>
  <c r="B89" i="58"/>
  <c r="C89" i="58"/>
  <c r="D89" i="58"/>
  <c r="E89" i="58"/>
  <c r="F89" i="58"/>
  <c r="G89" i="58"/>
  <c r="H89" i="58"/>
  <c r="I89" i="58"/>
  <c r="J89" i="58"/>
  <c r="K89" i="58"/>
  <c r="L89" i="58"/>
  <c r="M89" i="58"/>
  <c r="N89" i="58"/>
  <c r="O89" i="58"/>
  <c r="P89" i="58"/>
  <c r="Q89" i="58"/>
  <c r="R89" i="58"/>
  <c r="S89" i="58"/>
  <c r="T89" i="58"/>
  <c r="U89" i="58"/>
  <c r="V89" i="58"/>
  <c r="W89" i="58"/>
  <c r="X89" i="58"/>
  <c r="Y89" i="58"/>
  <c r="Z89" i="58"/>
  <c r="AA89" i="58"/>
  <c r="C132" i="58"/>
  <c r="A1" i="49"/>
  <c r="B2" i="49"/>
  <c r="B5" i="49"/>
  <c r="B6" i="49"/>
  <c r="I8" i="49"/>
  <c r="E9" i="49"/>
  <c r="J9" i="49"/>
  <c r="L9" i="49"/>
  <c r="R9" i="49"/>
  <c r="S9" i="49"/>
  <c r="T9" i="49"/>
  <c r="E10" i="49"/>
  <c r="J10" i="49"/>
  <c r="L10" i="49"/>
  <c r="R10" i="49"/>
  <c r="S10" i="49"/>
  <c r="T10" i="49"/>
  <c r="J11" i="49"/>
  <c r="L11" i="49"/>
  <c r="R11" i="49"/>
  <c r="S11" i="49"/>
  <c r="T11" i="49"/>
  <c r="J12" i="49"/>
  <c r="R12" i="49"/>
  <c r="S12" i="49"/>
  <c r="T12" i="49"/>
  <c r="E14" i="49"/>
  <c r="L14" i="49"/>
  <c r="M14" i="49"/>
  <c r="N14" i="49"/>
  <c r="O14" i="49"/>
  <c r="P14" i="49"/>
  <c r="Q14" i="49"/>
  <c r="R14" i="49"/>
  <c r="S14" i="49"/>
  <c r="T14" i="49"/>
  <c r="E15" i="49"/>
  <c r="R15" i="49"/>
  <c r="S15" i="49"/>
  <c r="E16" i="49"/>
  <c r="J16" i="49"/>
  <c r="L16" i="49"/>
  <c r="R16" i="49"/>
  <c r="Y16" i="49"/>
  <c r="L17" i="49"/>
  <c r="M17" i="49"/>
  <c r="N17" i="49"/>
  <c r="O17" i="49"/>
  <c r="P17" i="49"/>
  <c r="Q17" i="49"/>
  <c r="R17" i="49"/>
  <c r="Y17" i="49"/>
  <c r="W18" i="49"/>
  <c r="X18" i="49"/>
  <c r="Y18" i="49"/>
  <c r="E19" i="49"/>
  <c r="R19" i="49"/>
  <c r="S19" i="49"/>
  <c r="T19" i="49"/>
  <c r="R20" i="49"/>
  <c r="S20" i="49"/>
  <c r="T20" i="49"/>
  <c r="Z20" i="49"/>
  <c r="R21" i="49"/>
  <c r="S21" i="49"/>
  <c r="T21" i="49"/>
  <c r="R22" i="49"/>
  <c r="S22" i="49"/>
  <c r="T22" i="49"/>
  <c r="E23" i="49"/>
  <c r="E24" i="49"/>
  <c r="L24" i="49"/>
  <c r="M24" i="49"/>
  <c r="N24" i="49"/>
  <c r="O24" i="49"/>
  <c r="P24" i="49"/>
  <c r="Q24" i="49"/>
  <c r="R24" i="49"/>
  <c r="S24" i="49"/>
  <c r="T24" i="49"/>
  <c r="E25" i="49"/>
  <c r="E26" i="49"/>
  <c r="E30" i="49"/>
  <c r="E31" i="49"/>
  <c r="N31" i="49"/>
  <c r="E32" i="49"/>
  <c r="E33" i="49"/>
  <c r="E34" i="49"/>
  <c r="G34" i="49"/>
  <c r="M34" i="49"/>
  <c r="N34" i="49"/>
  <c r="E35" i="49"/>
  <c r="G35" i="49"/>
  <c r="E36" i="49"/>
  <c r="M36" i="49"/>
  <c r="N36" i="49"/>
  <c r="E38" i="49"/>
  <c r="M38" i="49"/>
  <c r="N38" i="49"/>
  <c r="C43" i="49"/>
  <c r="D43" i="49"/>
  <c r="E43" i="49"/>
  <c r="F43" i="49"/>
  <c r="G43" i="49"/>
  <c r="H43" i="49"/>
  <c r="I43" i="49"/>
  <c r="J43" i="49"/>
  <c r="K43" i="49"/>
  <c r="L43" i="49"/>
  <c r="M43" i="49"/>
  <c r="N43" i="49"/>
  <c r="O43" i="49"/>
  <c r="P43" i="49"/>
  <c r="Q43" i="49"/>
  <c r="R43" i="49"/>
  <c r="S43" i="49"/>
  <c r="T43" i="49"/>
  <c r="U43" i="49"/>
  <c r="V43" i="49"/>
  <c r="W43" i="49"/>
  <c r="X43" i="49"/>
  <c r="Y43" i="49"/>
  <c r="Z43" i="49"/>
  <c r="AA43" i="49"/>
  <c r="AB43" i="49"/>
  <c r="AC43" i="49"/>
  <c r="AD43" i="49"/>
  <c r="AE43" i="49"/>
  <c r="AF43" i="49"/>
  <c r="AG43" i="49"/>
  <c r="B44" i="49"/>
  <c r="C44" i="49"/>
  <c r="D44" i="49"/>
  <c r="E44" i="49"/>
  <c r="F44" i="49"/>
  <c r="G44" i="49"/>
  <c r="H44" i="49"/>
  <c r="I44" i="49"/>
  <c r="J44" i="49"/>
  <c r="K44" i="49"/>
  <c r="L44" i="49"/>
  <c r="M44" i="49"/>
  <c r="N44" i="49"/>
  <c r="O44" i="49"/>
  <c r="P44" i="49"/>
  <c r="Q44" i="49"/>
  <c r="R44" i="49"/>
  <c r="S44" i="49"/>
  <c r="T44" i="49"/>
  <c r="U44" i="49"/>
  <c r="V44" i="49"/>
  <c r="W44" i="49"/>
  <c r="X44" i="49"/>
  <c r="Y44" i="49"/>
  <c r="Z44" i="49"/>
  <c r="AA44" i="49"/>
  <c r="AB44" i="49"/>
  <c r="AC44" i="49"/>
  <c r="AD44" i="49"/>
  <c r="AE44" i="49"/>
  <c r="AF44" i="49"/>
  <c r="AG44" i="49"/>
  <c r="B45" i="49"/>
  <c r="C45" i="49"/>
  <c r="D45" i="49"/>
  <c r="E45" i="49"/>
  <c r="F45" i="49"/>
  <c r="G45" i="49"/>
  <c r="H45" i="49"/>
  <c r="I45" i="49"/>
  <c r="J45" i="49"/>
  <c r="K45" i="49"/>
  <c r="L45" i="49"/>
  <c r="M45" i="49"/>
  <c r="N45" i="49"/>
  <c r="O45" i="49"/>
  <c r="P45" i="49"/>
  <c r="Q45" i="49"/>
  <c r="R45" i="49"/>
  <c r="S45" i="49"/>
  <c r="T45" i="49"/>
  <c r="U45" i="49"/>
  <c r="V45" i="49"/>
  <c r="W45" i="49"/>
  <c r="X45" i="49"/>
  <c r="Y45" i="49"/>
  <c r="Z45" i="49"/>
  <c r="AA45" i="49"/>
  <c r="AB45" i="49"/>
  <c r="AC45" i="49"/>
  <c r="AD45" i="49"/>
  <c r="AE45" i="49"/>
  <c r="AF45" i="49"/>
  <c r="AG45" i="49"/>
  <c r="B47" i="49"/>
  <c r="Z47" i="49"/>
  <c r="BB47" i="49"/>
  <c r="B48" i="49"/>
  <c r="B49" i="49"/>
  <c r="B50" i="49"/>
  <c r="B51" i="49"/>
  <c r="B52" i="49"/>
  <c r="B53" i="49"/>
  <c r="Z53" i="49"/>
  <c r="BB53" i="49"/>
  <c r="B54" i="49"/>
  <c r="Z54" i="49"/>
  <c r="BB54" i="49"/>
  <c r="B55" i="49"/>
  <c r="Z55" i="49"/>
  <c r="BB55" i="49"/>
  <c r="B56" i="49"/>
  <c r="Z56" i="49"/>
  <c r="BB56" i="49"/>
  <c r="B57" i="49"/>
  <c r="Z57" i="49"/>
  <c r="BB57" i="49"/>
  <c r="B58" i="49"/>
  <c r="Z58" i="49"/>
  <c r="BB58" i="49"/>
  <c r="B59" i="49"/>
  <c r="Z59" i="49"/>
  <c r="BB59" i="49"/>
  <c r="B60" i="49"/>
  <c r="Z60" i="49"/>
  <c r="BB60" i="49"/>
  <c r="B61" i="49"/>
  <c r="Z61" i="49"/>
  <c r="BB61" i="49"/>
  <c r="B62" i="49"/>
  <c r="Z62" i="49"/>
  <c r="BB62" i="49"/>
  <c r="B63" i="49"/>
  <c r="Z63" i="49"/>
  <c r="BB63" i="49"/>
  <c r="B64" i="49"/>
  <c r="B65" i="49"/>
  <c r="B66" i="49"/>
  <c r="B67" i="49"/>
  <c r="Z67" i="49"/>
  <c r="BB67" i="49"/>
  <c r="B68" i="49"/>
  <c r="B69" i="49"/>
  <c r="B70" i="49"/>
  <c r="B73" i="49"/>
  <c r="B74" i="49"/>
  <c r="B76" i="49"/>
  <c r="C81" i="49"/>
  <c r="D81" i="49"/>
  <c r="E81" i="49"/>
  <c r="F81" i="49"/>
  <c r="G81" i="49"/>
  <c r="H81" i="49"/>
  <c r="I81" i="49"/>
  <c r="J81" i="49"/>
  <c r="K81" i="49"/>
  <c r="L81" i="49"/>
  <c r="M81" i="49"/>
  <c r="N81" i="49"/>
  <c r="O81" i="49"/>
  <c r="P81" i="49"/>
  <c r="Q81" i="49"/>
  <c r="R81" i="49"/>
  <c r="S81" i="49"/>
  <c r="T81" i="49"/>
  <c r="U81" i="49"/>
  <c r="V81" i="49"/>
  <c r="W81" i="49"/>
  <c r="X81" i="49"/>
  <c r="Y81" i="49"/>
  <c r="Z81" i="49"/>
  <c r="AA81" i="49"/>
  <c r="AB81" i="49"/>
  <c r="AC81" i="49"/>
  <c r="AD81" i="49"/>
  <c r="AE81" i="49"/>
  <c r="AF81" i="49"/>
  <c r="AG81" i="49"/>
  <c r="B82" i="49"/>
  <c r="C82" i="49"/>
  <c r="D82" i="49"/>
  <c r="E82" i="49"/>
  <c r="F82" i="49"/>
  <c r="G82" i="49"/>
  <c r="H82" i="49"/>
  <c r="I82" i="49"/>
  <c r="J82" i="49"/>
  <c r="K82" i="49"/>
  <c r="L82" i="49"/>
  <c r="M82" i="49"/>
  <c r="N82" i="49"/>
  <c r="O82" i="49"/>
  <c r="P82" i="49"/>
  <c r="Q82" i="49"/>
  <c r="R82" i="49"/>
  <c r="S82" i="49"/>
  <c r="T82" i="49"/>
  <c r="U82" i="49"/>
  <c r="V82" i="49"/>
  <c r="W82" i="49"/>
  <c r="X82" i="49"/>
  <c r="Y82" i="49"/>
  <c r="Z82" i="49"/>
  <c r="AA82" i="49"/>
  <c r="AB82" i="49"/>
  <c r="AC82" i="49"/>
  <c r="AD82" i="49"/>
  <c r="AE82" i="49"/>
  <c r="AF82" i="49"/>
  <c r="AG82" i="49"/>
  <c r="C83" i="49"/>
  <c r="D83" i="49"/>
  <c r="E83" i="49"/>
  <c r="F83" i="49"/>
  <c r="G83" i="49"/>
  <c r="H83" i="49"/>
  <c r="I83" i="49"/>
  <c r="J83" i="49"/>
  <c r="K83" i="49"/>
  <c r="L83" i="49"/>
  <c r="M83" i="49"/>
  <c r="N83" i="49"/>
  <c r="O83" i="49"/>
  <c r="P83" i="49"/>
  <c r="Q83" i="49"/>
  <c r="R83" i="49"/>
  <c r="S83" i="49"/>
  <c r="T83" i="49"/>
  <c r="U83" i="49"/>
  <c r="V83" i="49"/>
  <c r="W83" i="49"/>
  <c r="X83" i="49"/>
  <c r="Y83" i="49"/>
  <c r="Z83" i="49"/>
  <c r="AA83" i="49"/>
  <c r="AB83" i="49"/>
  <c r="AC83" i="49"/>
  <c r="AD83" i="49"/>
  <c r="AE83" i="49"/>
  <c r="AF83" i="49"/>
  <c r="AG83" i="49"/>
  <c r="B85" i="49"/>
  <c r="B86" i="49"/>
  <c r="B87" i="49"/>
  <c r="B88" i="49"/>
  <c r="B89" i="49"/>
  <c r="B90" i="49"/>
  <c r="B91" i="49"/>
  <c r="B92" i="49"/>
  <c r="B93" i="49"/>
  <c r="B94" i="49"/>
  <c r="B95" i="49"/>
  <c r="B96" i="49"/>
  <c r="B97" i="49"/>
  <c r="B102" i="49"/>
  <c r="C104" i="49"/>
  <c r="D104" i="49"/>
  <c r="E104" i="49"/>
  <c r="F104" i="49"/>
  <c r="G104" i="49"/>
  <c r="H104" i="49"/>
  <c r="I104" i="49"/>
  <c r="J104" i="49"/>
  <c r="K104" i="49"/>
  <c r="L104" i="49"/>
  <c r="M104" i="49"/>
  <c r="N104" i="49"/>
  <c r="O104" i="49"/>
  <c r="P104" i="49"/>
  <c r="Q104" i="49"/>
  <c r="R104" i="49"/>
  <c r="S104" i="49"/>
  <c r="T104" i="49"/>
  <c r="U104" i="49"/>
  <c r="V104" i="49"/>
  <c r="W104" i="49"/>
  <c r="X104" i="49"/>
  <c r="Y104" i="49"/>
  <c r="Z104" i="49"/>
  <c r="AA104" i="49"/>
  <c r="AB104" i="49"/>
  <c r="AC104" i="49"/>
  <c r="AD104" i="49"/>
  <c r="AE104" i="49"/>
  <c r="AF104" i="49"/>
  <c r="AG104" i="49"/>
  <c r="B105" i="49"/>
  <c r="C105" i="49"/>
  <c r="D105" i="49"/>
  <c r="E105" i="49"/>
  <c r="F105" i="49"/>
  <c r="G105" i="49"/>
  <c r="H105" i="49"/>
  <c r="I105" i="49"/>
  <c r="J105" i="49"/>
  <c r="K105" i="49"/>
  <c r="L105" i="49"/>
  <c r="M105" i="49"/>
  <c r="N105" i="49"/>
  <c r="O105" i="49"/>
  <c r="P105" i="49"/>
  <c r="Q105" i="49"/>
  <c r="R105" i="49"/>
  <c r="S105" i="49"/>
  <c r="T105" i="49"/>
  <c r="U105" i="49"/>
  <c r="V105" i="49"/>
  <c r="W105" i="49"/>
  <c r="X105" i="49"/>
  <c r="Y105" i="49"/>
  <c r="Z105" i="49"/>
  <c r="AA105" i="49"/>
  <c r="AB105" i="49"/>
  <c r="AC105" i="49"/>
  <c r="AD105" i="49"/>
  <c r="AE105" i="49"/>
  <c r="AF105" i="49"/>
  <c r="AG105" i="49"/>
  <c r="C106" i="49"/>
  <c r="D106" i="49"/>
  <c r="E106" i="49"/>
  <c r="F106" i="49"/>
  <c r="G106" i="49"/>
  <c r="H106" i="49"/>
  <c r="I106" i="49"/>
  <c r="J106" i="49"/>
  <c r="K106" i="49"/>
  <c r="L106" i="49"/>
  <c r="M106" i="49"/>
  <c r="N106" i="49"/>
  <c r="O106" i="49"/>
  <c r="P106" i="49"/>
  <c r="Q106" i="49"/>
  <c r="R106" i="49"/>
  <c r="S106" i="49"/>
  <c r="T106" i="49"/>
  <c r="U106" i="49"/>
  <c r="V106" i="49"/>
  <c r="W106" i="49"/>
  <c r="X106" i="49"/>
  <c r="Y106" i="49"/>
  <c r="Z106" i="49"/>
  <c r="AA106" i="49"/>
  <c r="AB106" i="49"/>
  <c r="AC106" i="49"/>
  <c r="AD106" i="49"/>
  <c r="AE106" i="49"/>
  <c r="AF106" i="49"/>
  <c r="AG106" i="49"/>
  <c r="B108" i="49"/>
  <c r="B109" i="49"/>
  <c r="B110" i="49"/>
  <c r="B111" i="49"/>
  <c r="B112" i="49"/>
  <c r="B113" i="49"/>
  <c r="B118" i="49"/>
  <c r="E159" i="49"/>
  <c r="L159" i="49"/>
  <c r="E185" i="49"/>
  <c r="M214" i="49"/>
  <c r="F238" i="49"/>
  <c r="A1" i="27"/>
  <c r="B4" i="27"/>
  <c r="B5" i="27"/>
  <c r="B6" i="27"/>
  <c r="I6" i="27"/>
  <c r="E9" i="27"/>
  <c r="J9" i="27"/>
  <c r="L9" i="27"/>
  <c r="R9" i="27"/>
  <c r="S9" i="27"/>
  <c r="T9" i="27"/>
  <c r="E10" i="27"/>
  <c r="J10" i="27"/>
  <c r="L10" i="27"/>
  <c r="R10" i="27"/>
  <c r="S10" i="27"/>
  <c r="T10" i="27"/>
  <c r="J11" i="27"/>
  <c r="R11" i="27"/>
  <c r="S11" i="27"/>
  <c r="T11" i="27"/>
  <c r="J12" i="27"/>
  <c r="R12" i="27"/>
  <c r="S12" i="27"/>
  <c r="T12" i="27"/>
  <c r="E14" i="27"/>
  <c r="L14" i="27"/>
  <c r="M14" i="27"/>
  <c r="N14" i="27"/>
  <c r="O14" i="27"/>
  <c r="P14" i="27"/>
  <c r="Q14" i="27"/>
  <c r="R14" i="27"/>
  <c r="S14" i="27"/>
  <c r="T14" i="27"/>
  <c r="E15" i="27"/>
  <c r="R15" i="27"/>
  <c r="S15" i="27"/>
  <c r="E16" i="27"/>
  <c r="J16" i="27"/>
  <c r="L16" i="27"/>
  <c r="R16" i="27"/>
  <c r="Y16" i="27"/>
  <c r="L17" i="27"/>
  <c r="M17" i="27"/>
  <c r="N17" i="27"/>
  <c r="O17" i="27"/>
  <c r="P17" i="27"/>
  <c r="Q17" i="27"/>
  <c r="R17" i="27"/>
  <c r="Y17" i="27"/>
  <c r="W18" i="27"/>
  <c r="X18" i="27"/>
  <c r="Y18" i="27"/>
  <c r="E19" i="27"/>
  <c r="R19" i="27"/>
  <c r="S19" i="27"/>
  <c r="T19" i="27"/>
  <c r="R20" i="27"/>
  <c r="S20" i="27"/>
  <c r="T20" i="27"/>
  <c r="Z20" i="27"/>
  <c r="R21" i="27"/>
  <c r="S21" i="27"/>
  <c r="T21" i="27"/>
  <c r="R22" i="27"/>
  <c r="S22" i="27"/>
  <c r="T22" i="27"/>
  <c r="E23" i="27"/>
  <c r="E24" i="27"/>
  <c r="L24" i="27"/>
  <c r="M24" i="27"/>
  <c r="N24" i="27"/>
  <c r="O24" i="27"/>
  <c r="P24" i="27"/>
  <c r="Q24" i="27"/>
  <c r="R24" i="27"/>
  <c r="S24" i="27"/>
  <c r="T24" i="27"/>
  <c r="E25" i="27"/>
  <c r="E26" i="27"/>
  <c r="E30" i="27"/>
  <c r="E31" i="27"/>
  <c r="N31" i="27"/>
  <c r="E32" i="27"/>
  <c r="E33" i="27"/>
  <c r="E34" i="27"/>
  <c r="G34" i="27"/>
  <c r="M34" i="27"/>
  <c r="N34" i="27"/>
  <c r="E35" i="27"/>
  <c r="G35" i="27"/>
  <c r="E36" i="27"/>
  <c r="M36" i="27"/>
  <c r="N36" i="27"/>
  <c r="E38" i="27"/>
  <c r="M38" i="27"/>
  <c r="N38"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B44"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45" i="27"/>
  <c r="B45"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B47" i="27"/>
  <c r="Z47" i="27"/>
  <c r="BB47" i="27"/>
  <c r="B48" i="27"/>
  <c r="B49" i="27"/>
  <c r="B50" i="27"/>
  <c r="B51" i="27"/>
  <c r="B52" i="27"/>
  <c r="B53" i="27"/>
  <c r="Z53" i="27"/>
  <c r="BB53" i="27"/>
  <c r="B54" i="27"/>
  <c r="Z54" i="27"/>
  <c r="BB54" i="27"/>
  <c r="B55" i="27"/>
  <c r="Z55" i="27"/>
  <c r="BB55" i="27"/>
  <c r="B56" i="27"/>
  <c r="Z56" i="27"/>
  <c r="BB56" i="27"/>
  <c r="B57" i="27"/>
  <c r="Z57" i="27"/>
  <c r="BB57" i="27"/>
  <c r="B58" i="27"/>
  <c r="Z58" i="27"/>
  <c r="BB58" i="27"/>
  <c r="B59" i="27"/>
  <c r="Z59" i="27"/>
  <c r="BB59" i="27"/>
  <c r="B60" i="27"/>
  <c r="Z60" i="27"/>
  <c r="BB60" i="27"/>
  <c r="B61" i="27"/>
  <c r="Z61" i="27"/>
  <c r="BB61" i="27"/>
  <c r="B62" i="27"/>
  <c r="Z62" i="27"/>
  <c r="BB62" i="27"/>
  <c r="B63" i="27"/>
  <c r="B64" i="27"/>
  <c r="B65" i="27"/>
  <c r="B66" i="27"/>
  <c r="B67" i="27"/>
  <c r="B68" i="27"/>
  <c r="B69" i="27"/>
  <c r="B70" i="27"/>
  <c r="B73" i="27"/>
  <c r="B74" i="27"/>
  <c r="B76"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B82"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B85" i="27"/>
  <c r="B86" i="27"/>
  <c r="B87" i="27"/>
  <c r="B88" i="27"/>
  <c r="B89" i="27"/>
  <c r="B90" i="27"/>
  <c r="B91" i="27"/>
  <c r="B92" i="27"/>
  <c r="B93" i="27"/>
  <c r="B94" i="27"/>
  <c r="B95" i="27"/>
  <c r="B96" i="27"/>
  <c r="B97" i="27"/>
  <c r="B102"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B105"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B108" i="27"/>
  <c r="B109" i="27"/>
  <c r="B110" i="27"/>
  <c r="B111" i="27"/>
  <c r="B112" i="27"/>
  <c r="B113" i="27"/>
  <c r="B118" i="27"/>
  <c r="F138" i="27"/>
  <c r="E159" i="27"/>
  <c r="L159" i="27"/>
  <c r="E185" i="27"/>
  <c r="M214" i="27"/>
  <c r="F238" i="27"/>
  <c r="A1" i="26"/>
  <c r="B4" i="26"/>
  <c r="B5" i="26"/>
  <c r="B6" i="26"/>
  <c r="D9" i="26"/>
  <c r="L9" i="26"/>
  <c r="R9" i="26"/>
  <c r="S9" i="26"/>
  <c r="T9" i="26"/>
  <c r="L10" i="26"/>
  <c r="R10" i="26"/>
  <c r="S10" i="26"/>
  <c r="T10" i="26"/>
  <c r="L11" i="26"/>
  <c r="R11" i="26"/>
  <c r="S11" i="26"/>
  <c r="T11" i="26"/>
  <c r="L12" i="26"/>
  <c r="R12" i="26"/>
  <c r="S12" i="26"/>
  <c r="T12" i="26"/>
  <c r="E14" i="26"/>
  <c r="L14" i="26"/>
  <c r="M14" i="26"/>
  <c r="N14" i="26"/>
  <c r="O14" i="26"/>
  <c r="P14" i="26"/>
  <c r="Q14" i="26"/>
  <c r="R14" i="26"/>
  <c r="S14" i="26"/>
  <c r="T14" i="26"/>
  <c r="E15" i="26"/>
  <c r="R15" i="26"/>
  <c r="S15" i="26"/>
  <c r="E16" i="26"/>
  <c r="L16" i="26"/>
  <c r="R16" i="26"/>
  <c r="Y16" i="26"/>
  <c r="L17" i="26"/>
  <c r="M17" i="26"/>
  <c r="N17" i="26"/>
  <c r="O17" i="26"/>
  <c r="P17" i="26"/>
  <c r="Q17" i="26"/>
  <c r="R17" i="26"/>
  <c r="Y17" i="26"/>
  <c r="W18" i="26"/>
  <c r="X18" i="26"/>
  <c r="Y18" i="26"/>
  <c r="E19" i="26"/>
  <c r="R19" i="26"/>
  <c r="S19" i="26"/>
  <c r="T19" i="26"/>
  <c r="R20" i="26"/>
  <c r="S20" i="26"/>
  <c r="T20" i="26"/>
  <c r="Z20" i="26"/>
  <c r="R21" i="26"/>
  <c r="S21" i="26"/>
  <c r="T21" i="26"/>
  <c r="R22" i="26"/>
  <c r="S22" i="26"/>
  <c r="T22" i="26"/>
  <c r="E23" i="26"/>
  <c r="E24" i="26"/>
  <c r="L24" i="26"/>
  <c r="M24" i="26"/>
  <c r="N24" i="26"/>
  <c r="O24" i="26"/>
  <c r="P24" i="26"/>
  <c r="Q24" i="26"/>
  <c r="R24" i="26"/>
  <c r="S24" i="26"/>
  <c r="T24" i="26"/>
  <c r="E25" i="26"/>
  <c r="E26" i="26"/>
  <c r="E30" i="26"/>
  <c r="E31" i="26"/>
  <c r="N31" i="26"/>
  <c r="E32" i="26"/>
  <c r="E33" i="26"/>
  <c r="E34" i="26"/>
  <c r="G34" i="26"/>
  <c r="M34" i="26"/>
  <c r="N34" i="26"/>
  <c r="E35" i="26"/>
  <c r="G35" i="26"/>
  <c r="E36" i="26"/>
  <c r="M36" i="26"/>
  <c r="N36" i="26"/>
  <c r="E38" i="26"/>
  <c r="M38" i="26"/>
  <c r="N38" i="26"/>
  <c r="C43" i="26"/>
  <c r="D43" i="26"/>
  <c r="E43" i="26"/>
  <c r="F43" i="26"/>
  <c r="G43" i="26"/>
  <c r="H43" i="26"/>
  <c r="I43" i="26"/>
  <c r="J43" i="26"/>
  <c r="K43" i="26"/>
  <c r="L43" i="26"/>
  <c r="M43" i="26"/>
  <c r="N43" i="26"/>
  <c r="O43" i="26"/>
  <c r="P43" i="26"/>
  <c r="Q43" i="26"/>
  <c r="R43" i="26"/>
  <c r="S43" i="26"/>
  <c r="T43" i="26"/>
  <c r="U43" i="26"/>
  <c r="V43" i="26"/>
  <c r="W43" i="26"/>
  <c r="X43" i="26"/>
  <c r="Y43" i="26"/>
  <c r="Z43" i="26"/>
  <c r="AA43" i="26"/>
  <c r="AB43" i="26"/>
  <c r="AC43" i="26"/>
  <c r="AD43" i="26"/>
  <c r="AE43" i="26"/>
  <c r="AF43" i="26"/>
  <c r="AG43" i="26"/>
  <c r="B44" i="26"/>
  <c r="C44" i="26"/>
  <c r="D44" i="26"/>
  <c r="E44" i="26"/>
  <c r="F44" i="26"/>
  <c r="G44" i="26"/>
  <c r="H44" i="26"/>
  <c r="I44" i="26"/>
  <c r="J44" i="26"/>
  <c r="K44" i="26"/>
  <c r="L44" i="26"/>
  <c r="M44" i="26"/>
  <c r="N44" i="26"/>
  <c r="O44" i="26"/>
  <c r="P44" i="26"/>
  <c r="Q44" i="26"/>
  <c r="R44" i="26"/>
  <c r="S44" i="26"/>
  <c r="T44" i="26"/>
  <c r="U44" i="26"/>
  <c r="V44" i="26"/>
  <c r="W44" i="26"/>
  <c r="X44" i="26"/>
  <c r="Y44" i="26"/>
  <c r="Z44" i="26"/>
  <c r="AA44" i="26"/>
  <c r="AB44" i="26"/>
  <c r="AC44" i="26"/>
  <c r="AD44" i="26"/>
  <c r="AE44" i="26"/>
  <c r="AF44" i="26"/>
  <c r="AG44" i="26"/>
  <c r="C45" i="26"/>
  <c r="D45" i="26"/>
  <c r="E45" i="26"/>
  <c r="F45" i="26"/>
  <c r="G45" i="26"/>
  <c r="H45" i="26"/>
  <c r="I45" i="26"/>
  <c r="J45" i="26"/>
  <c r="K45" i="26"/>
  <c r="L45" i="26"/>
  <c r="M45" i="26"/>
  <c r="N45" i="26"/>
  <c r="O45" i="26"/>
  <c r="P45" i="26"/>
  <c r="Q45" i="26"/>
  <c r="R45" i="26"/>
  <c r="S45" i="26"/>
  <c r="T45" i="26"/>
  <c r="U45" i="26"/>
  <c r="V45" i="26"/>
  <c r="W45" i="26"/>
  <c r="X45" i="26"/>
  <c r="Y45" i="26"/>
  <c r="Z45" i="26"/>
  <c r="AA45" i="26"/>
  <c r="AB45" i="26"/>
  <c r="AC45" i="26"/>
  <c r="AD45" i="26"/>
  <c r="AE45" i="26"/>
  <c r="AF45" i="26"/>
  <c r="AG45" i="26"/>
  <c r="B47" i="26"/>
  <c r="B48" i="26"/>
  <c r="B49" i="26"/>
  <c r="B50" i="26"/>
  <c r="B51" i="26"/>
  <c r="B52" i="26"/>
  <c r="B53" i="26"/>
  <c r="B54" i="26"/>
  <c r="B55" i="26"/>
  <c r="B56" i="26"/>
  <c r="B57" i="26"/>
  <c r="B58" i="26"/>
  <c r="B59" i="26"/>
  <c r="B60" i="26"/>
  <c r="B61" i="26"/>
  <c r="B62" i="26"/>
  <c r="B63" i="26"/>
  <c r="B64" i="26"/>
  <c r="B65" i="26"/>
  <c r="B66" i="26"/>
  <c r="B67" i="26"/>
  <c r="B68" i="26"/>
  <c r="B69" i="26"/>
  <c r="B70" i="26"/>
  <c r="B73" i="26"/>
  <c r="B74" i="26"/>
  <c r="B76" i="26"/>
  <c r="C81" i="26"/>
  <c r="D81" i="26"/>
  <c r="E81" i="26"/>
  <c r="F81" i="26"/>
  <c r="G81" i="26"/>
  <c r="H81" i="26"/>
  <c r="I81" i="26"/>
  <c r="J81" i="26"/>
  <c r="K81" i="26"/>
  <c r="L81" i="26"/>
  <c r="M81" i="26"/>
  <c r="N81" i="26"/>
  <c r="O81" i="26"/>
  <c r="P81" i="26"/>
  <c r="Q81" i="26"/>
  <c r="R81" i="26"/>
  <c r="S81" i="26"/>
  <c r="T81" i="26"/>
  <c r="U81" i="26"/>
  <c r="V81" i="26"/>
  <c r="W81" i="26"/>
  <c r="X81" i="26"/>
  <c r="Y81" i="26"/>
  <c r="Z81" i="26"/>
  <c r="AA81" i="26"/>
  <c r="AB81" i="26"/>
  <c r="AC81" i="26"/>
  <c r="AD81" i="26"/>
  <c r="AE81" i="26"/>
  <c r="AF81" i="26"/>
  <c r="AG81" i="26"/>
  <c r="B82" i="26"/>
  <c r="C82" i="26"/>
  <c r="D82" i="26"/>
  <c r="E82" i="26"/>
  <c r="F82" i="26"/>
  <c r="G82" i="26"/>
  <c r="H82" i="26"/>
  <c r="I82" i="26"/>
  <c r="J82" i="26"/>
  <c r="K82" i="26"/>
  <c r="L82" i="26"/>
  <c r="M82" i="26"/>
  <c r="N82" i="26"/>
  <c r="O82" i="26"/>
  <c r="P82" i="26"/>
  <c r="Q82" i="26"/>
  <c r="R82" i="26"/>
  <c r="S82" i="26"/>
  <c r="T82" i="26"/>
  <c r="U82" i="26"/>
  <c r="V82" i="26"/>
  <c r="W82" i="26"/>
  <c r="X82" i="26"/>
  <c r="Y82" i="26"/>
  <c r="Z82" i="26"/>
  <c r="AA82" i="26"/>
  <c r="AB82" i="26"/>
  <c r="AC82" i="26"/>
  <c r="AD82" i="26"/>
  <c r="AE82" i="26"/>
  <c r="AF82" i="26"/>
  <c r="AG82" i="26"/>
  <c r="C83" i="26"/>
  <c r="D83" i="26"/>
  <c r="E83" i="26"/>
  <c r="F83" i="26"/>
  <c r="G83" i="26"/>
  <c r="H83" i="26"/>
  <c r="I83" i="26"/>
  <c r="J83" i="26"/>
  <c r="K83" i="26"/>
  <c r="L83" i="26"/>
  <c r="M83" i="26"/>
  <c r="N83" i="26"/>
  <c r="O83" i="26"/>
  <c r="P83" i="26"/>
  <c r="Q83" i="26"/>
  <c r="R83" i="26"/>
  <c r="S83" i="26"/>
  <c r="T83" i="26"/>
  <c r="U83" i="26"/>
  <c r="V83" i="26"/>
  <c r="W83" i="26"/>
  <c r="X83" i="26"/>
  <c r="Y83" i="26"/>
  <c r="Z83" i="26"/>
  <c r="AA83" i="26"/>
  <c r="AB83" i="26"/>
  <c r="AC83" i="26"/>
  <c r="AD83" i="26"/>
  <c r="AE83" i="26"/>
  <c r="AF83" i="26"/>
  <c r="AG83" i="26"/>
  <c r="B85" i="26"/>
  <c r="B86" i="26"/>
  <c r="B87" i="26"/>
  <c r="B88" i="26"/>
  <c r="B89" i="26"/>
  <c r="B90" i="26"/>
  <c r="B91" i="26"/>
  <c r="B92" i="26"/>
  <c r="B93" i="26"/>
  <c r="B94" i="26"/>
  <c r="B95" i="26"/>
  <c r="B96" i="26"/>
  <c r="B97" i="26"/>
  <c r="B102" i="26"/>
  <c r="C104" i="26"/>
  <c r="D104" i="26"/>
  <c r="E104" i="26"/>
  <c r="F104" i="26"/>
  <c r="G104" i="26"/>
  <c r="H104" i="26"/>
  <c r="I104" i="26"/>
  <c r="J104" i="26"/>
  <c r="K104" i="26"/>
  <c r="L104" i="26"/>
  <c r="M104" i="26"/>
  <c r="N104" i="26"/>
  <c r="O104" i="26"/>
  <c r="P104" i="26"/>
  <c r="Q104" i="26"/>
  <c r="R104" i="26"/>
  <c r="S104" i="26"/>
  <c r="T104" i="26"/>
  <c r="U104" i="26"/>
  <c r="V104" i="26"/>
  <c r="W104" i="26"/>
  <c r="X104" i="26"/>
  <c r="Y104" i="26"/>
  <c r="Z104" i="26"/>
  <c r="AA104" i="26"/>
  <c r="AB104" i="26"/>
  <c r="AC104" i="26"/>
  <c r="AD104" i="26"/>
  <c r="AE104" i="26"/>
  <c r="AF104" i="26"/>
  <c r="AG104" i="26"/>
  <c r="B105" i="26"/>
  <c r="C105" i="26"/>
  <c r="D105" i="26"/>
  <c r="E105" i="26"/>
  <c r="F105" i="26"/>
  <c r="G105" i="26"/>
  <c r="H105" i="26"/>
  <c r="I105" i="26"/>
  <c r="J105" i="26"/>
  <c r="K105" i="26"/>
  <c r="L105" i="26"/>
  <c r="M105" i="26"/>
  <c r="N105" i="26"/>
  <c r="O105" i="26"/>
  <c r="P105" i="26"/>
  <c r="Q105" i="26"/>
  <c r="R105" i="26"/>
  <c r="S105" i="26"/>
  <c r="T105" i="26"/>
  <c r="U105" i="26"/>
  <c r="V105" i="26"/>
  <c r="W105" i="26"/>
  <c r="X105" i="26"/>
  <c r="Y105" i="26"/>
  <c r="Z105" i="26"/>
  <c r="AA105" i="26"/>
  <c r="AB105" i="26"/>
  <c r="AC105" i="26"/>
  <c r="AD105" i="26"/>
  <c r="AE105" i="26"/>
  <c r="AF105" i="26"/>
  <c r="AG105" i="26"/>
  <c r="C106" i="26"/>
  <c r="D106" i="26"/>
  <c r="E106" i="26"/>
  <c r="F106" i="26"/>
  <c r="G106" i="26"/>
  <c r="H106" i="26"/>
  <c r="I106" i="26"/>
  <c r="J106" i="26"/>
  <c r="K106" i="26"/>
  <c r="L106" i="26"/>
  <c r="M106" i="26"/>
  <c r="N106" i="26"/>
  <c r="O106" i="26"/>
  <c r="P106" i="26"/>
  <c r="Q106" i="26"/>
  <c r="R106" i="26"/>
  <c r="S106" i="26"/>
  <c r="T106" i="26"/>
  <c r="U106" i="26"/>
  <c r="V106" i="26"/>
  <c r="W106" i="26"/>
  <c r="X106" i="26"/>
  <c r="Y106" i="26"/>
  <c r="Z106" i="26"/>
  <c r="AA106" i="26"/>
  <c r="AB106" i="26"/>
  <c r="AC106" i="26"/>
  <c r="AD106" i="26"/>
  <c r="AE106" i="26"/>
  <c r="AF106" i="26"/>
  <c r="AG106" i="26"/>
  <c r="B108" i="26"/>
  <c r="B109" i="26"/>
  <c r="B110" i="26"/>
  <c r="B111" i="26"/>
  <c r="B112" i="26"/>
  <c r="B113" i="26"/>
  <c r="B118" i="26"/>
  <c r="E159" i="26"/>
  <c r="L159" i="26"/>
  <c r="E185" i="26"/>
  <c r="M214" i="26"/>
  <c r="F238" i="26"/>
  <c r="B4" i="48"/>
  <c r="B5" i="48"/>
  <c r="D9" i="48"/>
  <c r="L9" i="48"/>
  <c r="R9" i="48"/>
  <c r="S9" i="48"/>
  <c r="T9" i="48"/>
  <c r="L10" i="48"/>
  <c r="R10" i="48"/>
  <c r="S10" i="48"/>
  <c r="T10" i="48"/>
  <c r="L11" i="48"/>
  <c r="R11" i="48"/>
  <c r="S11" i="48"/>
  <c r="T11" i="48"/>
  <c r="L12" i="48"/>
  <c r="R12" i="48"/>
  <c r="S12" i="48"/>
  <c r="T12" i="48"/>
  <c r="E14" i="48"/>
  <c r="L14" i="48"/>
  <c r="M14" i="48"/>
  <c r="N14" i="48"/>
  <c r="O14" i="48"/>
  <c r="P14" i="48"/>
  <c r="Q14" i="48"/>
  <c r="R14" i="48"/>
  <c r="S14" i="48"/>
  <c r="T14" i="48"/>
  <c r="E15" i="48"/>
  <c r="R15" i="48"/>
  <c r="S15" i="48"/>
  <c r="E16" i="48"/>
  <c r="L16" i="48"/>
  <c r="R16" i="48"/>
  <c r="Y16" i="48"/>
  <c r="L17" i="48"/>
  <c r="M17" i="48"/>
  <c r="N17" i="48"/>
  <c r="O17" i="48"/>
  <c r="P17" i="48"/>
  <c r="Q17" i="48"/>
  <c r="R17" i="48"/>
  <c r="Y17" i="48"/>
  <c r="W18" i="48"/>
  <c r="X18" i="48"/>
  <c r="Y18" i="48"/>
  <c r="E19" i="48"/>
  <c r="R19" i="48"/>
  <c r="S19" i="48"/>
  <c r="T19" i="48"/>
  <c r="R20" i="48"/>
  <c r="S20" i="48"/>
  <c r="T20" i="48"/>
  <c r="Z20" i="48"/>
  <c r="R21" i="48"/>
  <c r="S21" i="48"/>
  <c r="T21" i="48"/>
  <c r="R22" i="48"/>
  <c r="S22" i="48"/>
  <c r="T22" i="48"/>
  <c r="E23" i="48"/>
  <c r="E24" i="48"/>
  <c r="L24" i="48"/>
  <c r="M24" i="48"/>
  <c r="N24" i="48"/>
  <c r="O24" i="48"/>
  <c r="P24" i="48"/>
  <c r="Q24" i="48"/>
  <c r="R24" i="48"/>
  <c r="S24" i="48"/>
  <c r="T24" i="48"/>
  <c r="E25" i="48"/>
  <c r="E26" i="48"/>
  <c r="E30" i="48"/>
  <c r="E31" i="48"/>
  <c r="N31" i="48"/>
  <c r="E32" i="48"/>
  <c r="E33" i="48"/>
  <c r="E34" i="48"/>
  <c r="G34" i="48"/>
  <c r="M34" i="48"/>
  <c r="N34" i="48"/>
  <c r="E35" i="48"/>
  <c r="G35" i="48"/>
  <c r="E36" i="48"/>
  <c r="M36" i="48"/>
  <c r="N36" i="48"/>
  <c r="E38" i="48"/>
  <c r="M38" i="48"/>
  <c r="N38" i="48"/>
  <c r="C43" i="48"/>
  <c r="D43" i="48"/>
  <c r="E43" i="48"/>
  <c r="F43" i="48"/>
  <c r="G43" i="48"/>
  <c r="H43" i="48"/>
  <c r="I43" i="48"/>
  <c r="J43" i="48"/>
  <c r="K43" i="48"/>
  <c r="L43" i="48"/>
  <c r="M43" i="48"/>
  <c r="N43" i="48"/>
  <c r="O43" i="48"/>
  <c r="P43" i="48"/>
  <c r="Q43" i="48"/>
  <c r="R43" i="48"/>
  <c r="S43" i="48"/>
  <c r="T43" i="48"/>
  <c r="U43" i="48"/>
  <c r="V43" i="48"/>
  <c r="W43" i="48"/>
  <c r="X43" i="48"/>
  <c r="Y43" i="48"/>
  <c r="Z43" i="48"/>
  <c r="AA43" i="48"/>
  <c r="AB43" i="48"/>
  <c r="AC43" i="48"/>
  <c r="AD43" i="48"/>
  <c r="AE43" i="48"/>
  <c r="AF43" i="48"/>
  <c r="AG43" i="48"/>
  <c r="B44" i="48"/>
  <c r="C44" i="48"/>
  <c r="D44" i="48"/>
  <c r="E44" i="48"/>
  <c r="F44" i="48"/>
  <c r="G44" i="48"/>
  <c r="H44" i="48"/>
  <c r="I44" i="48"/>
  <c r="J44" i="48"/>
  <c r="K44" i="48"/>
  <c r="L44" i="48"/>
  <c r="M44" i="48"/>
  <c r="N44" i="48"/>
  <c r="O44" i="48"/>
  <c r="P44" i="48"/>
  <c r="Q44" i="48"/>
  <c r="R44" i="48"/>
  <c r="S44" i="48"/>
  <c r="T44" i="48"/>
  <c r="U44" i="48"/>
  <c r="V44" i="48"/>
  <c r="W44" i="48"/>
  <c r="X44" i="48"/>
  <c r="Y44" i="48"/>
  <c r="Z44" i="48"/>
  <c r="AA44" i="48"/>
  <c r="AB44" i="48"/>
  <c r="AC44" i="48"/>
  <c r="AD44" i="48"/>
  <c r="AE44" i="48"/>
  <c r="AF44" i="48"/>
  <c r="AG44" i="48"/>
  <c r="C45" i="48"/>
  <c r="D45" i="48"/>
  <c r="E45" i="48"/>
  <c r="F45" i="48"/>
  <c r="G45" i="48"/>
  <c r="H45" i="48"/>
  <c r="I45" i="48"/>
  <c r="J45" i="48"/>
  <c r="K45" i="48"/>
  <c r="L45" i="48"/>
  <c r="M45" i="48"/>
  <c r="N45" i="48"/>
  <c r="O45" i="48"/>
  <c r="P45" i="48"/>
  <c r="Q45" i="48"/>
  <c r="R45" i="48"/>
  <c r="S45" i="48"/>
  <c r="T45" i="48"/>
  <c r="U45" i="48"/>
  <c r="V45" i="48"/>
  <c r="W45" i="48"/>
  <c r="X45" i="48"/>
  <c r="Y45" i="48"/>
  <c r="Z45" i="48"/>
  <c r="AA45" i="48"/>
  <c r="AB45" i="48"/>
  <c r="AC45" i="48"/>
  <c r="AD45" i="48"/>
  <c r="AE45" i="48"/>
  <c r="AF45" i="48"/>
  <c r="AG45" i="48"/>
  <c r="B47" i="48"/>
  <c r="B48" i="48"/>
  <c r="B49" i="48"/>
  <c r="B50" i="48"/>
  <c r="B51" i="48"/>
  <c r="B52" i="48"/>
  <c r="B53" i="48"/>
  <c r="B54" i="48"/>
  <c r="B55" i="48"/>
  <c r="B56" i="48"/>
  <c r="B57" i="48"/>
  <c r="B58" i="48"/>
  <c r="B59" i="48"/>
  <c r="B60" i="48"/>
  <c r="B61" i="48"/>
  <c r="B62" i="48"/>
  <c r="B63" i="48"/>
  <c r="B64" i="48"/>
  <c r="B65" i="48"/>
  <c r="B66" i="48"/>
  <c r="B67" i="48"/>
  <c r="B68" i="48"/>
  <c r="B69" i="48"/>
  <c r="B70" i="48"/>
  <c r="B73" i="48"/>
  <c r="C73" i="48"/>
  <c r="D73" i="48"/>
  <c r="E73" i="48"/>
  <c r="F73" i="48"/>
  <c r="G73" i="48"/>
  <c r="H73" i="48"/>
  <c r="I73" i="48"/>
  <c r="J73" i="48"/>
  <c r="K73" i="48"/>
  <c r="L73" i="48"/>
  <c r="N73" i="48"/>
  <c r="O73" i="48"/>
  <c r="P73" i="48"/>
  <c r="Q73" i="48"/>
  <c r="R73" i="48"/>
  <c r="U73" i="48"/>
  <c r="V73" i="48"/>
  <c r="W73" i="48"/>
  <c r="X73" i="48"/>
  <c r="Y73" i="48"/>
  <c r="Z73" i="48"/>
  <c r="AA73" i="48"/>
  <c r="AB73" i="48"/>
  <c r="AC73" i="48"/>
  <c r="AD73" i="48"/>
  <c r="AE73" i="48"/>
  <c r="AF73" i="48"/>
  <c r="AG73" i="48"/>
  <c r="B74" i="48"/>
  <c r="B76" i="48"/>
  <c r="C81" i="48"/>
  <c r="D81" i="48"/>
  <c r="E81" i="48"/>
  <c r="F81" i="48"/>
  <c r="G81" i="48"/>
  <c r="H81" i="48"/>
  <c r="I81" i="48"/>
  <c r="J81" i="48"/>
  <c r="K81" i="48"/>
  <c r="L81" i="48"/>
  <c r="M81" i="48"/>
  <c r="N81" i="48"/>
  <c r="O81" i="48"/>
  <c r="P81" i="48"/>
  <c r="Q81" i="48"/>
  <c r="R81" i="48"/>
  <c r="S81" i="48"/>
  <c r="T81" i="48"/>
  <c r="U81" i="48"/>
  <c r="V81" i="48"/>
  <c r="W81" i="48"/>
  <c r="X81" i="48"/>
  <c r="Y81" i="48"/>
  <c r="Z81" i="48"/>
  <c r="AA81" i="48"/>
  <c r="AB81" i="48"/>
  <c r="AC81" i="48"/>
  <c r="AD81" i="48"/>
  <c r="AE81" i="48"/>
  <c r="AF81" i="48"/>
  <c r="AG81" i="48"/>
  <c r="B82" i="48"/>
  <c r="C82" i="48"/>
  <c r="D82" i="48"/>
  <c r="E82" i="48"/>
  <c r="F82" i="48"/>
  <c r="G82" i="48"/>
  <c r="H82" i="48"/>
  <c r="I82" i="48"/>
  <c r="J82" i="48"/>
  <c r="K82" i="48"/>
  <c r="L82" i="48"/>
  <c r="M82" i="48"/>
  <c r="N82" i="48"/>
  <c r="O82" i="48"/>
  <c r="P82" i="48"/>
  <c r="Q82" i="48"/>
  <c r="R82" i="48"/>
  <c r="S82" i="48"/>
  <c r="T82" i="48"/>
  <c r="U82" i="48"/>
  <c r="V82" i="48"/>
  <c r="W82" i="48"/>
  <c r="X82" i="48"/>
  <c r="Y82" i="48"/>
  <c r="Z82" i="48"/>
  <c r="AA82" i="48"/>
  <c r="AB82" i="48"/>
  <c r="AC82" i="48"/>
  <c r="AD82" i="48"/>
  <c r="AE82" i="48"/>
  <c r="AF82" i="48"/>
  <c r="AG82" i="48"/>
  <c r="C83" i="48"/>
  <c r="D83" i="48"/>
  <c r="E83" i="48"/>
  <c r="F83" i="48"/>
  <c r="G83" i="48"/>
  <c r="H83" i="48"/>
  <c r="I83" i="48"/>
  <c r="J83" i="48"/>
  <c r="K83" i="48"/>
  <c r="L83" i="48"/>
  <c r="M83" i="48"/>
  <c r="N83" i="48"/>
  <c r="O83" i="48"/>
  <c r="P83" i="48"/>
  <c r="Q83" i="48"/>
  <c r="R83" i="48"/>
  <c r="S83" i="48"/>
  <c r="T83" i="48"/>
  <c r="U83" i="48"/>
  <c r="V83" i="48"/>
  <c r="W83" i="48"/>
  <c r="X83" i="48"/>
  <c r="Y83" i="48"/>
  <c r="Z83" i="48"/>
  <c r="AA83" i="48"/>
  <c r="AB83" i="48"/>
  <c r="AC83" i="48"/>
  <c r="AD83" i="48"/>
  <c r="AE83" i="48"/>
  <c r="AF83" i="48"/>
  <c r="AG83" i="48"/>
  <c r="B85" i="48"/>
  <c r="B86" i="48"/>
  <c r="B87" i="48"/>
  <c r="B88" i="48"/>
  <c r="B89" i="48"/>
  <c r="B90" i="48"/>
  <c r="B91" i="48"/>
  <c r="B92" i="48"/>
  <c r="B93" i="48"/>
  <c r="B94" i="48"/>
  <c r="B95" i="48"/>
  <c r="B96" i="48"/>
  <c r="B97" i="48"/>
  <c r="B102" i="48"/>
  <c r="C104" i="48"/>
  <c r="D104" i="48"/>
  <c r="E104" i="48"/>
  <c r="F104" i="48"/>
  <c r="G104" i="48"/>
  <c r="H104" i="48"/>
  <c r="I104" i="48"/>
  <c r="J104" i="48"/>
  <c r="K104" i="48"/>
  <c r="L104" i="48"/>
  <c r="M104" i="48"/>
  <c r="N104" i="48"/>
  <c r="O104" i="48"/>
  <c r="P104" i="48"/>
  <c r="Q104" i="48"/>
  <c r="R104" i="48"/>
  <c r="S104" i="48"/>
  <c r="T104" i="48"/>
  <c r="U104" i="48"/>
  <c r="V104" i="48"/>
  <c r="W104" i="48"/>
  <c r="X104" i="48"/>
  <c r="Y104" i="48"/>
  <c r="Z104" i="48"/>
  <c r="AA104" i="48"/>
  <c r="AB104" i="48"/>
  <c r="AC104" i="48"/>
  <c r="AD104" i="48"/>
  <c r="AE104" i="48"/>
  <c r="AF104" i="48"/>
  <c r="AG104" i="48"/>
  <c r="B105" i="48"/>
  <c r="C105" i="48"/>
  <c r="D105" i="48"/>
  <c r="E105" i="48"/>
  <c r="F105" i="48"/>
  <c r="G105" i="48"/>
  <c r="H105" i="48"/>
  <c r="I105" i="48"/>
  <c r="J105" i="48"/>
  <c r="K105" i="48"/>
  <c r="L105" i="48"/>
  <c r="M105" i="48"/>
  <c r="N105" i="48"/>
  <c r="O105" i="48"/>
  <c r="P105" i="48"/>
  <c r="Q105" i="48"/>
  <c r="R105" i="48"/>
  <c r="S105" i="48"/>
  <c r="T105" i="48"/>
  <c r="U105" i="48"/>
  <c r="V105" i="48"/>
  <c r="W105" i="48"/>
  <c r="X105" i="48"/>
  <c r="Y105" i="48"/>
  <c r="Z105" i="48"/>
  <c r="AA105" i="48"/>
  <c r="AB105" i="48"/>
  <c r="AC105" i="48"/>
  <c r="AD105" i="48"/>
  <c r="AE105" i="48"/>
  <c r="AF105" i="48"/>
  <c r="AG105" i="48"/>
  <c r="C106" i="48"/>
  <c r="D106" i="48"/>
  <c r="E106" i="48"/>
  <c r="F106" i="48"/>
  <c r="G106" i="48"/>
  <c r="H106" i="48"/>
  <c r="I106" i="48"/>
  <c r="J106" i="48"/>
  <c r="K106" i="48"/>
  <c r="L106" i="48"/>
  <c r="M106" i="48"/>
  <c r="N106" i="48"/>
  <c r="O106" i="48"/>
  <c r="P106" i="48"/>
  <c r="Q106" i="48"/>
  <c r="R106" i="48"/>
  <c r="S106" i="48"/>
  <c r="T106" i="48"/>
  <c r="U106" i="48"/>
  <c r="V106" i="48"/>
  <c r="W106" i="48"/>
  <c r="X106" i="48"/>
  <c r="Y106" i="48"/>
  <c r="Z106" i="48"/>
  <c r="AA106" i="48"/>
  <c r="AB106" i="48"/>
  <c r="AC106" i="48"/>
  <c r="AD106" i="48"/>
  <c r="AE106" i="48"/>
  <c r="AF106" i="48"/>
  <c r="AG106" i="48"/>
  <c r="B108" i="48"/>
  <c r="B109" i="48"/>
  <c r="B110" i="48"/>
  <c r="B111" i="48"/>
  <c r="B112" i="48"/>
  <c r="B113" i="48"/>
  <c r="B118" i="48"/>
  <c r="E159" i="48"/>
  <c r="L159" i="48"/>
  <c r="E185" i="48"/>
  <c r="M214" i="48"/>
  <c r="F238" i="48"/>
  <c r="A1" i="41"/>
  <c r="B4" i="41"/>
  <c r="B5" i="41"/>
  <c r="B6" i="41"/>
  <c r="E9" i="41"/>
  <c r="I9" i="41"/>
  <c r="J9" i="41"/>
  <c r="L9" i="41"/>
  <c r="R9" i="41"/>
  <c r="S9" i="41"/>
  <c r="T9" i="41"/>
  <c r="E10" i="41"/>
  <c r="J10" i="41"/>
  <c r="L10" i="41"/>
  <c r="R10" i="41"/>
  <c r="S10" i="41"/>
  <c r="T10" i="41"/>
  <c r="J11" i="41"/>
  <c r="R11" i="41"/>
  <c r="S11" i="41"/>
  <c r="T11" i="41"/>
  <c r="J12" i="41"/>
  <c r="R12" i="41"/>
  <c r="S12" i="41"/>
  <c r="T12" i="41"/>
  <c r="E14" i="41"/>
  <c r="L14" i="41"/>
  <c r="M14" i="41"/>
  <c r="N14" i="41"/>
  <c r="O14" i="41"/>
  <c r="P14" i="41"/>
  <c r="Q14" i="41"/>
  <c r="R14" i="41"/>
  <c r="S14" i="41"/>
  <c r="T14" i="41"/>
  <c r="E15" i="41"/>
  <c r="R15" i="41"/>
  <c r="S15" i="41"/>
  <c r="E16" i="41"/>
  <c r="J16" i="41"/>
  <c r="L16" i="41"/>
  <c r="R16" i="41"/>
  <c r="Y16" i="41"/>
  <c r="L17" i="41"/>
  <c r="M17" i="41"/>
  <c r="N17" i="41"/>
  <c r="O17" i="41"/>
  <c r="P17" i="41"/>
  <c r="Q17" i="41"/>
  <c r="R17" i="41"/>
  <c r="Y17" i="41"/>
  <c r="W18" i="41"/>
  <c r="X18" i="41"/>
  <c r="Y18" i="41"/>
  <c r="E19" i="41"/>
  <c r="R19" i="41"/>
  <c r="S19" i="41"/>
  <c r="T19" i="41"/>
  <c r="R20" i="41"/>
  <c r="S20" i="41"/>
  <c r="T20" i="41"/>
  <c r="Z20" i="41"/>
  <c r="R21" i="41"/>
  <c r="S21" i="41"/>
  <c r="T21" i="41"/>
  <c r="R22" i="41"/>
  <c r="S22" i="41"/>
  <c r="T22" i="41"/>
  <c r="E23" i="41"/>
  <c r="E24" i="41"/>
  <c r="L24" i="41"/>
  <c r="M24" i="41"/>
  <c r="N24" i="41"/>
  <c r="O24" i="41"/>
  <c r="P24" i="41"/>
  <c r="Q24" i="41"/>
  <c r="R24" i="41"/>
  <c r="S24" i="41"/>
  <c r="T24" i="41"/>
  <c r="E25" i="41"/>
  <c r="E26" i="41"/>
  <c r="E30" i="41"/>
  <c r="E31" i="41"/>
  <c r="N31" i="41"/>
  <c r="E32" i="41"/>
  <c r="E33" i="41"/>
  <c r="E34" i="41"/>
  <c r="G34" i="41"/>
  <c r="M34" i="41"/>
  <c r="N34" i="41"/>
  <c r="E35" i="41"/>
  <c r="G35" i="41"/>
  <c r="E36" i="41"/>
  <c r="M36" i="41"/>
  <c r="N36" i="41"/>
  <c r="E38" i="41"/>
  <c r="M38" i="41"/>
  <c r="N38" i="41"/>
  <c r="C43"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B44" i="41"/>
  <c r="C44"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B45" i="41"/>
  <c r="C45"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B47" i="41"/>
  <c r="B48" i="41"/>
  <c r="Z48" i="41"/>
  <c r="BB48" i="41"/>
  <c r="B49" i="41"/>
  <c r="B50" i="41"/>
  <c r="B51" i="41"/>
  <c r="B52" i="41"/>
  <c r="B53" i="41"/>
  <c r="Z53" i="41"/>
  <c r="BB53" i="41"/>
  <c r="B54" i="41"/>
  <c r="Z54" i="41"/>
  <c r="BB54" i="41"/>
  <c r="B55" i="41"/>
  <c r="Z55" i="41"/>
  <c r="BB55" i="41"/>
  <c r="B56" i="41"/>
  <c r="Z56" i="41"/>
  <c r="BB56" i="41"/>
  <c r="B57" i="41"/>
  <c r="Z57" i="41"/>
  <c r="BB57" i="41"/>
  <c r="B58" i="41"/>
  <c r="Z58" i="41"/>
  <c r="BB58" i="41"/>
  <c r="B59" i="41"/>
  <c r="Z59" i="41"/>
  <c r="BB59" i="41"/>
  <c r="B60" i="41"/>
  <c r="Z60" i="41"/>
  <c r="BB60" i="41"/>
  <c r="B61" i="41"/>
  <c r="Z61" i="41"/>
  <c r="BB61" i="41"/>
  <c r="B62" i="41"/>
  <c r="Z62" i="41"/>
  <c r="BB62" i="41"/>
  <c r="B63" i="41"/>
  <c r="Z63" i="41"/>
  <c r="BB63" i="41"/>
  <c r="B64" i="41"/>
  <c r="B65" i="41"/>
  <c r="B66" i="41"/>
  <c r="B67" i="41"/>
  <c r="Z67" i="41"/>
  <c r="BB67" i="41"/>
  <c r="B68" i="41"/>
  <c r="B69" i="41"/>
  <c r="B70" i="41"/>
  <c r="B73" i="41"/>
  <c r="B74" i="41"/>
  <c r="AL74" i="41"/>
  <c r="B76" i="41"/>
  <c r="D80" i="41"/>
  <c r="C81"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B82" i="41"/>
  <c r="C82"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C83"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B85" i="41"/>
  <c r="B86" i="41"/>
  <c r="B87" i="41"/>
  <c r="B88" i="41"/>
  <c r="B89" i="41"/>
  <c r="B90" i="41"/>
  <c r="B91" i="41"/>
  <c r="B92" i="41"/>
  <c r="B93" i="41"/>
  <c r="B94" i="41"/>
  <c r="B95" i="41"/>
  <c r="B96" i="41"/>
  <c r="B97" i="41"/>
  <c r="B102" i="41"/>
  <c r="C104"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B105" i="41"/>
  <c r="C105"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C106"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B108" i="41"/>
  <c r="B109" i="41"/>
  <c r="B110" i="41"/>
  <c r="B111" i="41"/>
  <c r="B112" i="41"/>
  <c r="B113" i="41"/>
  <c r="B118" i="41"/>
  <c r="L166" i="41"/>
  <c r="E192" i="41"/>
  <c r="M221" i="41"/>
  <c r="F245" i="41"/>
  <c r="A1" i="40"/>
  <c r="B4" i="40"/>
  <c r="AA4" i="40"/>
  <c r="B5" i="40"/>
  <c r="B6" i="40"/>
  <c r="E9" i="40"/>
  <c r="J9" i="40"/>
  <c r="L9" i="40"/>
  <c r="R9" i="40"/>
  <c r="S9" i="40"/>
  <c r="T9" i="40"/>
  <c r="E10" i="40"/>
  <c r="J10" i="40"/>
  <c r="L10" i="40"/>
  <c r="R10" i="40"/>
  <c r="S10" i="40"/>
  <c r="T10" i="40"/>
  <c r="J11" i="40"/>
  <c r="L11" i="40"/>
  <c r="R11" i="40"/>
  <c r="S11" i="40"/>
  <c r="T11" i="40"/>
  <c r="J12" i="40"/>
  <c r="L12" i="40"/>
  <c r="R12" i="40"/>
  <c r="S12" i="40"/>
  <c r="T12" i="40"/>
  <c r="E14" i="40"/>
  <c r="L14" i="40"/>
  <c r="M14" i="40"/>
  <c r="N14" i="40"/>
  <c r="O14" i="40"/>
  <c r="P14" i="40"/>
  <c r="Q14" i="40"/>
  <c r="R14" i="40"/>
  <c r="S14" i="40"/>
  <c r="T14" i="40"/>
  <c r="E15" i="40"/>
  <c r="R15" i="40"/>
  <c r="S15" i="40"/>
  <c r="E16" i="40"/>
  <c r="J16" i="40"/>
  <c r="L16" i="40"/>
  <c r="R16" i="40"/>
  <c r="Y16" i="40"/>
  <c r="L17" i="40"/>
  <c r="M17" i="40"/>
  <c r="N17" i="40"/>
  <c r="O17" i="40"/>
  <c r="P17" i="40"/>
  <c r="Q17" i="40"/>
  <c r="R17" i="40"/>
  <c r="Y17" i="40"/>
  <c r="W18" i="40"/>
  <c r="X18" i="40"/>
  <c r="Y18" i="40"/>
  <c r="E19" i="40"/>
  <c r="R19" i="40"/>
  <c r="S19" i="40"/>
  <c r="T19" i="40"/>
  <c r="R20" i="40"/>
  <c r="S20" i="40"/>
  <c r="T20" i="40"/>
  <c r="Z20" i="40"/>
  <c r="R21" i="40"/>
  <c r="S21" i="40"/>
  <c r="T21" i="40"/>
  <c r="R22" i="40"/>
  <c r="S22" i="40"/>
  <c r="T22" i="40"/>
  <c r="E23" i="40"/>
  <c r="E24" i="40"/>
  <c r="L24" i="40"/>
  <c r="M24" i="40"/>
  <c r="N24" i="40"/>
  <c r="O24" i="40"/>
  <c r="P24" i="40"/>
  <c r="Q24" i="40"/>
  <c r="R24" i="40"/>
  <c r="S24" i="40"/>
  <c r="T24" i="40"/>
  <c r="E25" i="40"/>
  <c r="E26" i="40"/>
  <c r="E30" i="40"/>
  <c r="E31" i="40"/>
  <c r="N31" i="40"/>
  <c r="E32" i="40"/>
  <c r="E33" i="40"/>
  <c r="E34" i="40"/>
  <c r="G34" i="40"/>
  <c r="M34" i="40"/>
  <c r="N34" i="40"/>
  <c r="E35" i="40"/>
  <c r="G35" i="40"/>
  <c r="E36" i="40"/>
  <c r="M36" i="40"/>
  <c r="N36" i="40"/>
  <c r="E38" i="40"/>
  <c r="M38" i="40"/>
  <c r="N38" i="40"/>
  <c r="C43" i="40"/>
  <c r="D43" i="40"/>
  <c r="E43" i="40"/>
  <c r="F43" i="40"/>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AG43" i="40"/>
  <c r="B44" i="40"/>
  <c r="C44" i="40"/>
  <c r="D44" i="40"/>
  <c r="E44" i="40"/>
  <c r="F44" i="40"/>
  <c r="G44" i="40"/>
  <c r="H44" i="40"/>
  <c r="I44" i="40"/>
  <c r="J44" i="40"/>
  <c r="K44" i="40"/>
  <c r="L44" i="40"/>
  <c r="M44" i="40"/>
  <c r="N44" i="40"/>
  <c r="O44" i="40"/>
  <c r="P44" i="40"/>
  <c r="Q44" i="40"/>
  <c r="R44" i="40"/>
  <c r="S44" i="40"/>
  <c r="T44" i="40"/>
  <c r="U44" i="40"/>
  <c r="V44" i="40"/>
  <c r="W44" i="40"/>
  <c r="X44" i="40"/>
  <c r="Y44" i="40"/>
  <c r="Z44" i="40"/>
  <c r="AA44" i="40"/>
  <c r="AB44" i="40"/>
  <c r="AC44" i="40"/>
  <c r="AD44" i="40"/>
  <c r="AE44" i="40"/>
  <c r="AF44" i="40"/>
  <c r="AG44" i="40"/>
  <c r="B45" i="40"/>
  <c r="C45"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B47" i="40"/>
  <c r="B48" i="40"/>
  <c r="B49" i="40"/>
  <c r="B50" i="40"/>
  <c r="Z50" i="40"/>
  <c r="BB50" i="40"/>
  <c r="B51" i="40"/>
  <c r="B52" i="40"/>
  <c r="B53" i="40"/>
  <c r="Z53" i="40"/>
  <c r="BB53" i="40"/>
  <c r="B54" i="40"/>
  <c r="Z54" i="40"/>
  <c r="BB54" i="40"/>
  <c r="B55" i="40"/>
  <c r="Z55" i="40"/>
  <c r="BB55" i="40"/>
  <c r="B56" i="40"/>
  <c r="Z56" i="40"/>
  <c r="BB56" i="40"/>
  <c r="B57" i="40"/>
  <c r="Z57" i="40"/>
  <c r="BB57" i="40"/>
  <c r="B58" i="40"/>
  <c r="Z58" i="40"/>
  <c r="BB58" i="40"/>
  <c r="B59" i="40"/>
  <c r="Z59" i="40"/>
  <c r="BB59" i="40"/>
  <c r="B60" i="40"/>
  <c r="Z60" i="40"/>
  <c r="BB60" i="40"/>
  <c r="B61" i="40"/>
  <c r="Z61" i="40"/>
  <c r="BB61" i="40"/>
  <c r="B62" i="40"/>
  <c r="Z62" i="40"/>
  <c r="BB62" i="40"/>
  <c r="B63" i="40"/>
  <c r="Z63" i="40"/>
  <c r="BB63" i="40"/>
  <c r="B64" i="40"/>
  <c r="B65" i="40"/>
  <c r="B66" i="40"/>
  <c r="B67" i="40"/>
  <c r="Z67" i="40"/>
  <c r="BB67" i="40"/>
  <c r="B68" i="40"/>
  <c r="B69" i="40"/>
  <c r="B70" i="40"/>
  <c r="B73" i="40"/>
  <c r="B74" i="40"/>
  <c r="AL75" i="40"/>
  <c r="B76" i="40"/>
  <c r="C81"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B82" i="40"/>
  <c r="C82"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C83"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B85" i="40"/>
  <c r="B86" i="40"/>
  <c r="B87" i="40"/>
  <c r="B88" i="40"/>
  <c r="B89" i="40"/>
  <c r="B90" i="40"/>
  <c r="B91" i="40"/>
  <c r="B92" i="40"/>
  <c r="B93" i="40"/>
  <c r="B94" i="40"/>
  <c r="B95" i="40"/>
  <c r="B96" i="40"/>
  <c r="B97" i="40"/>
  <c r="B102" i="40"/>
  <c r="C104"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B105" i="40"/>
  <c r="C105"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C106"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B108" i="40"/>
  <c r="B109" i="40"/>
  <c r="B110" i="40"/>
  <c r="B111" i="40"/>
  <c r="B112" i="40"/>
  <c r="B113" i="40"/>
  <c r="B118" i="40"/>
  <c r="F138" i="40"/>
  <c r="E159" i="40"/>
  <c r="L159" i="40"/>
  <c r="E185" i="40"/>
  <c r="M214" i="40"/>
  <c r="F238" i="40"/>
  <c r="A1" i="47"/>
  <c r="B4" i="47"/>
  <c r="B5" i="47"/>
  <c r="B6" i="47"/>
  <c r="I6" i="47"/>
  <c r="E9" i="47"/>
  <c r="J9" i="47"/>
  <c r="L9" i="47"/>
  <c r="R9" i="47"/>
  <c r="S9" i="47"/>
  <c r="T9" i="47"/>
  <c r="E10" i="47"/>
  <c r="J10" i="47"/>
  <c r="L10" i="47"/>
  <c r="R10" i="47"/>
  <c r="S10" i="47"/>
  <c r="T10" i="47"/>
  <c r="J11" i="47"/>
  <c r="R11" i="47"/>
  <c r="S11" i="47"/>
  <c r="T11" i="47"/>
  <c r="J12" i="47"/>
  <c r="R12" i="47"/>
  <c r="S12" i="47"/>
  <c r="T12" i="47"/>
  <c r="E14" i="47"/>
  <c r="L14" i="47"/>
  <c r="M14" i="47"/>
  <c r="N14" i="47"/>
  <c r="O14" i="47"/>
  <c r="P14" i="47"/>
  <c r="Q14" i="47"/>
  <c r="R14" i="47"/>
  <c r="S14" i="47"/>
  <c r="T14" i="47"/>
  <c r="E15" i="47"/>
  <c r="R15" i="47"/>
  <c r="S15" i="47"/>
  <c r="E16" i="47"/>
  <c r="J16" i="47"/>
  <c r="L16" i="47"/>
  <c r="R16" i="47"/>
  <c r="Y16" i="47"/>
  <c r="L17" i="47"/>
  <c r="M17" i="47"/>
  <c r="N17" i="47"/>
  <c r="O17" i="47"/>
  <c r="P17" i="47"/>
  <c r="Q17" i="47"/>
  <c r="R17" i="47"/>
  <c r="Y17" i="47"/>
  <c r="W18" i="47"/>
  <c r="X18" i="47"/>
  <c r="Y18" i="47"/>
  <c r="E19" i="47"/>
  <c r="R19" i="47"/>
  <c r="S19" i="47"/>
  <c r="T19" i="47"/>
  <c r="R20" i="47"/>
  <c r="S20" i="47"/>
  <c r="T20" i="47"/>
  <c r="Z20" i="47"/>
  <c r="R21" i="47"/>
  <c r="S21" i="47"/>
  <c r="T21" i="47"/>
  <c r="R22" i="47"/>
  <c r="S22" i="47"/>
  <c r="T22" i="47"/>
  <c r="E23" i="47"/>
  <c r="E24" i="47"/>
  <c r="L24" i="47"/>
  <c r="M24" i="47"/>
  <c r="N24" i="47"/>
  <c r="O24" i="47"/>
  <c r="P24" i="47"/>
  <c r="Q24" i="47"/>
  <c r="R24" i="47"/>
  <c r="S24" i="47"/>
  <c r="T24" i="47"/>
  <c r="E25" i="47"/>
  <c r="E26" i="47"/>
  <c r="E30" i="47"/>
  <c r="E31" i="47"/>
  <c r="N31" i="47"/>
  <c r="E32" i="47"/>
  <c r="E33" i="47"/>
  <c r="E34" i="47"/>
  <c r="G34" i="47"/>
  <c r="M34" i="47"/>
  <c r="N34" i="47"/>
  <c r="E35" i="47"/>
  <c r="G35" i="47"/>
  <c r="E36" i="47"/>
  <c r="M36" i="47"/>
  <c r="N36" i="47"/>
  <c r="E38" i="47"/>
  <c r="M38" i="47"/>
  <c r="N38" i="47"/>
  <c r="C43"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B44" i="47"/>
  <c r="C44"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A45" i="47"/>
  <c r="B45" i="47"/>
  <c r="C45"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B47" i="47"/>
  <c r="B48" i="47"/>
  <c r="B49" i="47"/>
  <c r="Z49" i="47"/>
  <c r="BB49" i="47"/>
  <c r="B50" i="47"/>
  <c r="B51" i="47"/>
  <c r="B52" i="47"/>
  <c r="B53" i="47"/>
  <c r="Z53" i="47"/>
  <c r="BB53" i="47"/>
  <c r="B54" i="47"/>
  <c r="Z54" i="47"/>
  <c r="BB54" i="47"/>
  <c r="B55" i="47"/>
  <c r="Z55" i="47"/>
  <c r="BB55" i="47"/>
  <c r="B56" i="47"/>
  <c r="Z56" i="47"/>
  <c r="BB56" i="47"/>
  <c r="B57" i="47"/>
  <c r="Z57" i="47"/>
  <c r="BB57" i="47"/>
  <c r="B58" i="47"/>
  <c r="Z58" i="47"/>
  <c r="BB58" i="47"/>
  <c r="B59" i="47"/>
  <c r="Z59" i="47"/>
  <c r="BB59" i="47"/>
  <c r="B60" i="47"/>
  <c r="Z60" i="47"/>
  <c r="BB60" i="47"/>
  <c r="B61" i="47"/>
  <c r="Z61" i="47"/>
  <c r="BB61" i="47"/>
  <c r="B62" i="47"/>
  <c r="Z62" i="47"/>
  <c r="BB62" i="47"/>
  <c r="B63" i="47"/>
  <c r="Z63" i="47"/>
  <c r="BB63" i="47"/>
  <c r="B64" i="47"/>
  <c r="B65" i="47"/>
  <c r="B66" i="47"/>
  <c r="B67" i="47"/>
  <c r="Z67" i="47"/>
  <c r="BB67" i="47"/>
  <c r="B68" i="47"/>
  <c r="B69" i="47"/>
  <c r="B70" i="47"/>
  <c r="B73" i="47"/>
  <c r="B74" i="47"/>
  <c r="B76" i="47"/>
  <c r="C81" i="47"/>
  <c r="D81" i="47"/>
  <c r="E81" i="47"/>
  <c r="F81" i="47"/>
  <c r="G81" i="47"/>
  <c r="H81" i="47"/>
  <c r="I81" i="47"/>
  <c r="J81" i="47"/>
  <c r="K81" i="47"/>
  <c r="L81" i="47"/>
  <c r="M81" i="47"/>
  <c r="N81" i="47"/>
  <c r="O81" i="47"/>
  <c r="P81" i="47"/>
  <c r="Q81" i="47"/>
  <c r="R81" i="47"/>
  <c r="S81" i="47"/>
  <c r="T81" i="47"/>
  <c r="U81" i="47"/>
  <c r="V81" i="47"/>
  <c r="W81" i="47"/>
  <c r="X81" i="47"/>
  <c r="Y81" i="47"/>
  <c r="Z81" i="47"/>
  <c r="AA81" i="47"/>
  <c r="AB81" i="47"/>
  <c r="AC81" i="47"/>
  <c r="AD81" i="47"/>
  <c r="AE81" i="47"/>
  <c r="AF81" i="47"/>
  <c r="AG81" i="47"/>
  <c r="B82" i="47"/>
  <c r="C82" i="47"/>
  <c r="D82" i="47"/>
  <c r="E82" i="47"/>
  <c r="F82" i="47"/>
  <c r="G82" i="47"/>
  <c r="H82" i="47"/>
  <c r="I82" i="47"/>
  <c r="J82" i="47"/>
  <c r="K82" i="47"/>
  <c r="L82" i="47"/>
  <c r="M82" i="47"/>
  <c r="N82" i="47"/>
  <c r="O82" i="47"/>
  <c r="P82" i="47"/>
  <c r="Q82" i="47"/>
  <c r="R82" i="47"/>
  <c r="S82" i="47"/>
  <c r="T82" i="47"/>
  <c r="U82" i="47"/>
  <c r="V82" i="47"/>
  <c r="W82" i="47"/>
  <c r="X82" i="47"/>
  <c r="Y82" i="47"/>
  <c r="Z82" i="47"/>
  <c r="AA82" i="47"/>
  <c r="AB82" i="47"/>
  <c r="AC82" i="47"/>
  <c r="AD82" i="47"/>
  <c r="AE82" i="47"/>
  <c r="AF82" i="47"/>
  <c r="AG82" i="47"/>
  <c r="C83" i="47"/>
  <c r="D83" i="47"/>
  <c r="E83" i="47"/>
  <c r="F83" i="47"/>
  <c r="G83" i="47"/>
  <c r="H83" i="47"/>
  <c r="I83" i="47"/>
  <c r="J83" i="47"/>
  <c r="K83" i="47"/>
  <c r="L83" i="47"/>
  <c r="M83" i="47"/>
  <c r="N83" i="47"/>
  <c r="O83" i="47"/>
  <c r="P83" i="47"/>
  <c r="Q83" i="47"/>
  <c r="R83" i="47"/>
  <c r="S83" i="47"/>
  <c r="T83" i="47"/>
  <c r="U83" i="47"/>
  <c r="V83" i="47"/>
  <c r="W83" i="47"/>
  <c r="X83" i="47"/>
  <c r="Y83" i="47"/>
  <c r="Z83" i="47"/>
  <c r="AA83" i="47"/>
  <c r="AB83" i="47"/>
  <c r="AC83" i="47"/>
  <c r="AD83" i="47"/>
  <c r="AE83" i="47"/>
  <c r="AF83" i="47"/>
  <c r="AG83" i="47"/>
  <c r="B85" i="47"/>
  <c r="B86" i="47"/>
  <c r="B87" i="47"/>
  <c r="B88" i="47"/>
  <c r="B89" i="47"/>
  <c r="B90" i="47"/>
  <c r="B91" i="47"/>
  <c r="B92" i="47"/>
  <c r="B93" i="47"/>
  <c r="B94" i="47"/>
  <c r="B95" i="47"/>
  <c r="B96" i="47"/>
  <c r="B97" i="47"/>
  <c r="B102" i="47"/>
  <c r="C104" i="47"/>
  <c r="D104" i="47"/>
  <c r="E104" i="47"/>
  <c r="F104" i="47"/>
  <c r="G104" i="47"/>
  <c r="H104" i="47"/>
  <c r="I104" i="47"/>
  <c r="J104" i="47"/>
  <c r="K104" i="47"/>
  <c r="L104" i="47"/>
  <c r="M104" i="47"/>
  <c r="N104" i="47"/>
  <c r="O104" i="47"/>
  <c r="P104" i="47"/>
  <c r="Q104" i="47"/>
  <c r="R104" i="47"/>
  <c r="S104" i="47"/>
  <c r="T104" i="47"/>
  <c r="U104" i="47"/>
  <c r="V104" i="47"/>
  <c r="W104" i="47"/>
  <c r="X104" i="47"/>
  <c r="Y104" i="47"/>
  <c r="Z104" i="47"/>
  <c r="AA104" i="47"/>
  <c r="AB104" i="47"/>
  <c r="AC104" i="47"/>
  <c r="AD104" i="47"/>
  <c r="AE104" i="47"/>
  <c r="AF104" i="47"/>
  <c r="AG104" i="47"/>
  <c r="B105" i="47"/>
  <c r="C105" i="47"/>
  <c r="D105" i="47"/>
  <c r="E105" i="47"/>
  <c r="F105" i="47"/>
  <c r="G105" i="47"/>
  <c r="H105" i="47"/>
  <c r="I105" i="47"/>
  <c r="J105" i="47"/>
  <c r="K105" i="47"/>
  <c r="L105" i="47"/>
  <c r="M105" i="47"/>
  <c r="N105" i="47"/>
  <c r="O105" i="47"/>
  <c r="P105" i="47"/>
  <c r="Q105" i="47"/>
  <c r="R105" i="47"/>
  <c r="S105" i="47"/>
  <c r="T105" i="47"/>
  <c r="U105" i="47"/>
  <c r="V105" i="47"/>
  <c r="W105" i="47"/>
  <c r="X105" i="47"/>
  <c r="Y105" i="47"/>
  <c r="Z105" i="47"/>
  <c r="AA105" i="47"/>
  <c r="AB105" i="47"/>
  <c r="AC105" i="47"/>
  <c r="AD105" i="47"/>
  <c r="AE105" i="47"/>
  <c r="AF105" i="47"/>
  <c r="AG105" i="47"/>
  <c r="C106" i="47"/>
  <c r="D106" i="47"/>
  <c r="E106" i="47"/>
  <c r="F106" i="47"/>
  <c r="G106" i="47"/>
  <c r="H106" i="47"/>
  <c r="I106" i="47"/>
  <c r="J106" i="47"/>
  <c r="K106" i="47"/>
  <c r="L106" i="47"/>
  <c r="M106" i="47"/>
  <c r="N106" i="47"/>
  <c r="O106" i="47"/>
  <c r="P106" i="47"/>
  <c r="Q106" i="47"/>
  <c r="R106" i="47"/>
  <c r="S106" i="47"/>
  <c r="T106" i="47"/>
  <c r="U106" i="47"/>
  <c r="V106" i="47"/>
  <c r="W106" i="47"/>
  <c r="X106" i="47"/>
  <c r="Y106" i="47"/>
  <c r="Z106" i="47"/>
  <c r="AA106" i="47"/>
  <c r="AB106" i="47"/>
  <c r="AC106" i="47"/>
  <c r="AD106" i="47"/>
  <c r="AE106" i="47"/>
  <c r="AF106" i="47"/>
  <c r="AG106" i="47"/>
  <c r="B108" i="47"/>
  <c r="B109" i="47"/>
  <c r="B110" i="47"/>
  <c r="B111" i="47"/>
  <c r="B112" i="47"/>
  <c r="B113" i="47"/>
  <c r="B118" i="47"/>
  <c r="F138" i="47"/>
  <c r="E159" i="47"/>
  <c r="L159" i="47"/>
  <c r="E185" i="47"/>
  <c r="M214" i="47"/>
  <c r="F238" i="47"/>
  <c r="A1" i="39"/>
  <c r="B4" i="39"/>
  <c r="B5" i="39"/>
  <c r="B6" i="39"/>
  <c r="E9" i="39"/>
  <c r="J9" i="39"/>
  <c r="L9" i="39"/>
  <c r="R9" i="39"/>
  <c r="S9" i="39"/>
  <c r="T9" i="39"/>
  <c r="E10" i="39"/>
  <c r="J10" i="39"/>
  <c r="L10" i="39"/>
  <c r="R10" i="39"/>
  <c r="S10" i="39"/>
  <c r="T10" i="39"/>
  <c r="J11" i="39"/>
  <c r="L11" i="39"/>
  <c r="R11" i="39"/>
  <c r="S11" i="39"/>
  <c r="T11" i="39"/>
  <c r="J12" i="39"/>
  <c r="L12" i="39"/>
  <c r="R12" i="39"/>
  <c r="S12" i="39"/>
  <c r="T12" i="39"/>
  <c r="E14" i="39"/>
  <c r="L14" i="39"/>
  <c r="M14" i="39"/>
  <c r="N14" i="39"/>
  <c r="O14" i="39"/>
  <c r="P14" i="39"/>
  <c r="Q14" i="39"/>
  <c r="R14" i="39"/>
  <c r="S14" i="39"/>
  <c r="T14" i="39"/>
  <c r="E15" i="39"/>
  <c r="R15" i="39"/>
  <c r="S15" i="39"/>
  <c r="E16" i="39"/>
  <c r="J16" i="39"/>
  <c r="L16" i="39"/>
  <c r="R16" i="39"/>
  <c r="Y16" i="39"/>
  <c r="L17" i="39"/>
  <c r="M17" i="39"/>
  <c r="N17" i="39"/>
  <c r="O17" i="39"/>
  <c r="P17" i="39"/>
  <c r="Q17" i="39"/>
  <c r="R17" i="39"/>
  <c r="Y17" i="39"/>
  <c r="W18" i="39"/>
  <c r="X18" i="39"/>
  <c r="Y18" i="39"/>
  <c r="E19" i="39"/>
  <c r="R19" i="39"/>
  <c r="S19" i="39"/>
  <c r="T19" i="39"/>
  <c r="R20" i="39"/>
  <c r="S20" i="39"/>
  <c r="T20" i="39"/>
  <c r="Z20" i="39"/>
  <c r="R21" i="39"/>
  <c r="S21" i="39"/>
  <c r="T21" i="39"/>
  <c r="R22" i="39"/>
  <c r="S22" i="39"/>
  <c r="T22" i="39"/>
  <c r="E23" i="39"/>
  <c r="E24" i="39"/>
  <c r="L24" i="39"/>
  <c r="M24" i="39"/>
  <c r="N24" i="39"/>
  <c r="O24" i="39"/>
  <c r="P24" i="39"/>
  <c r="Q24" i="39"/>
  <c r="R24" i="39"/>
  <c r="S24" i="39"/>
  <c r="T24" i="39"/>
  <c r="E25" i="39"/>
  <c r="E26" i="39"/>
  <c r="E30" i="39"/>
  <c r="E31" i="39"/>
  <c r="N31" i="39"/>
  <c r="E32" i="39"/>
  <c r="E33" i="39"/>
  <c r="E34" i="39"/>
  <c r="G34" i="39"/>
  <c r="M34" i="39"/>
  <c r="N34" i="39"/>
  <c r="E35" i="39"/>
  <c r="G35" i="39"/>
  <c r="E36" i="39"/>
  <c r="M36" i="39"/>
  <c r="N36" i="39"/>
  <c r="E38" i="39"/>
  <c r="M38" i="39"/>
  <c r="N38" i="39"/>
  <c r="C43"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B44" i="39"/>
  <c r="C44"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B45" i="39"/>
  <c r="C45" i="39"/>
  <c r="D45" i="39"/>
  <c r="E45" i="39"/>
  <c r="F45" i="39"/>
  <c r="G45" i="39"/>
  <c r="H45" i="39"/>
  <c r="I45" i="39"/>
  <c r="J45" i="39"/>
  <c r="K45" i="39"/>
  <c r="L45" i="39"/>
  <c r="M45" i="39"/>
  <c r="N45" i="39"/>
  <c r="O45" i="39"/>
  <c r="P45" i="39"/>
  <c r="Q45" i="39"/>
  <c r="R45" i="39"/>
  <c r="S45" i="39"/>
  <c r="T45" i="39"/>
  <c r="U45" i="39"/>
  <c r="V45" i="39"/>
  <c r="W45" i="39"/>
  <c r="X45" i="39"/>
  <c r="Y45" i="39"/>
  <c r="Z45" i="39"/>
  <c r="AA45" i="39"/>
  <c r="AB45" i="39"/>
  <c r="AC45" i="39"/>
  <c r="AD45" i="39"/>
  <c r="AE45" i="39"/>
  <c r="AF45" i="39"/>
  <c r="AG45" i="39"/>
  <c r="B47" i="39"/>
  <c r="Z47" i="39"/>
  <c r="BB47" i="39"/>
  <c r="B48" i="39"/>
  <c r="B49" i="39"/>
  <c r="B50" i="39"/>
  <c r="B51" i="39"/>
  <c r="B52" i="39"/>
  <c r="B53" i="39"/>
  <c r="Z53" i="39"/>
  <c r="BB53" i="39"/>
  <c r="B54" i="39"/>
  <c r="Z54" i="39"/>
  <c r="BB54" i="39"/>
  <c r="B55" i="39"/>
  <c r="Z55" i="39"/>
  <c r="BB55" i="39"/>
  <c r="B56" i="39"/>
  <c r="Z56" i="39"/>
  <c r="BB56" i="39"/>
  <c r="B57" i="39"/>
  <c r="Z57" i="39"/>
  <c r="BB57" i="39"/>
  <c r="B58" i="39"/>
  <c r="Z58" i="39"/>
  <c r="BB58" i="39"/>
  <c r="B59" i="39"/>
  <c r="Z59" i="39"/>
  <c r="BB59" i="39"/>
  <c r="B60" i="39"/>
  <c r="Z60" i="39"/>
  <c r="BB60" i="39"/>
  <c r="B61" i="39"/>
  <c r="Z61" i="39"/>
  <c r="BB61" i="39"/>
  <c r="B62" i="39"/>
  <c r="Z62" i="39"/>
  <c r="BB62" i="39"/>
  <c r="B63" i="39"/>
  <c r="Z63" i="39"/>
  <c r="BB63" i="39"/>
  <c r="B64" i="39"/>
  <c r="B65" i="39"/>
  <c r="B66" i="39"/>
  <c r="B67" i="39"/>
  <c r="Z67" i="39"/>
  <c r="BB67" i="39"/>
  <c r="B68" i="39"/>
  <c r="B69" i="39"/>
  <c r="B70" i="39"/>
  <c r="B73" i="39"/>
  <c r="B74" i="39"/>
  <c r="B76" i="39"/>
  <c r="C81" i="39"/>
  <c r="D81" i="39"/>
  <c r="E81" i="39"/>
  <c r="F81" i="39"/>
  <c r="G81" i="39"/>
  <c r="H81" i="39"/>
  <c r="I81" i="39"/>
  <c r="J81" i="39"/>
  <c r="K81" i="39"/>
  <c r="L81" i="39"/>
  <c r="M81" i="39"/>
  <c r="N81" i="39"/>
  <c r="O81" i="39"/>
  <c r="P81" i="39"/>
  <c r="Q81" i="39"/>
  <c r="R81" i="39"/>
  <c r="S81" i="39"/>
  <c r="T81" i="39"/>
  <c r="U81" i="39"/>
  <c r="V81" i="39"/>
  <c r="W81" i="39"/>
  <c r="X81" i="39"/>
  <c r="Y81" i="39"/>
  <c r="Z81" i="39"/>
  <c r="AA81" i="39"/>
  <c r="AB81" i="39"/>
  <c r="AC81" i="39"/>
  <c r="AD81" i="39"/>
  <c r="AE81" i="39"/>
  <c r="AF81" i="39"/>
  <c r="AG81" i="39"/>
  <c r="B82" i="39"/>
  <c r="C82" i="39"/>
  <c r="D82" i="39"/>
  <c r="E82" i="39"/>
  <c r="F82" i="39"/>
  <c r="G82" i="39"/>
  <c r="H82" i="39"/>
  <c r="I82" i="39"/>
  <c r="J82" i="39"/>
  <c r="K82" i="39"/>
  <c r="L82" i="39"/>
  <c r="M82" i="39"/>
  <c r="N82" i="39"/>
  <c r="O82" i="39"/>
  <c r="P82" i="39"/>
  <c r="Q82" i="39"/>
  <c r="R82" i="39"/>
  <c r="S82" i="39"/>
  <c r="T82" i="39"/>
  <c r="U82" i="39"/>
  <c r="V82" i="39"/>
  <c r="W82" i="39"/>
  <c r="X82" i="39"/>
  <c r="Y82" i="39"/>
  <c r="Z82" i="39"/>
  <c r="AA82" i="39"/>
  <c r="AB82" i="39"/>
  <c r="AC82" i="39"/>
  <c r="AD82" i="39"/>
  <c r="AE82" i="39"/>
  <c r="AF82" i="39"/>
  <c r="AG82" i="39"/>
  <c r="C83" i="39"/>
  <c r="D83" i="39"/>
  <c r="E83" i="39"/>
  <c r="F83" i="39"/>
  <c r="G83" i="39"/>
  <c r="H83" i="39"/>
  <c r="I83" i="39"/>
  <c r="J83" i="39"/>
  <c r="K83" i="39"/>
  <c r="L83" i="39"/>
  <c r="M83" i="39"/>
  <c r="N83" i="39"/>
  <c r="O83" i="39"/>
  <c r="P83" i="39"/>
  <c r="Q83" i="39"/>
  <c r="R83" i="39"/>
  <c r="S83" i="39"/>
  <c r="T83" i="39"/>
  <c r="U83" i="39"/>
  <c r="V83" i="39"/>
  <c r="W83" i="39"/>
  <c r="X83" i="39"/>
  <c r="Y83" i="39"/>
  <c r="Z83" i="39"/>
  <c r="AA83" i="39"/>
  <c r="AB83" i="39"/>
  <c r="AC83" i="39"/>
  <c r="AD83" i="39"/>
  <c r="AE83" i="39"/>
  <c r="AF83" i="39"/>
  <c r="AG83" i="39"/>
  <c r="B85" i="39"/>
  <c r="B86" i="39"/>
  <c r="B87" i="39"/>
  <c r="B88" i="39"/>
  <c r="B89" i="39"/>
  <c r="B90" i="39"/>
  <c r="B91" i="39"/>
  <c r="B92" i="39"/>
  <c r="B93" i="39"/>
  <c r="B94" i="39"/>
  <c r="B95" i="39"/>
  <c r="B96" i="39"/>
  <c r="B97" i="39"/>
  <c r="B102" i="39"/>
  <c r="C104" i="39"/>
  <c r="D104" i="39"/>
  <c r="E104" i="39"/>
  <c r="F104" i="39"/>
  <c r="G104" i="39"/>
  <c r="H104" i="39"/>
  <c r="I104" i="39"/>
  <c r="J104" i="39"/>
  <c r="K104" i="39"/>
  <c r="L104" i="39"/>
  <c r="M104" i="39"/>
  <c r="N104" i="39"/>
  <c r="O104" i="39"/>
  <c r="P104" i="39"/>
  <c r="Q104" i="39"/>
  <c r="R104" i="39"/>
  <c r="S104" i="39"/>
  <c r="T104" i="39"/>
  <c r="U104" i="39"/>
  <c r="V104" i="39"/>
  <c r="W104" i="39"/>
  <c r="X104" i="39"/>
  <c r="Y104" i="39"/>
  <c r="Z104" i="39"/>
  <c r="AA104" i="39"/>
  <c r="AB104" i="39"/>
  <c r="AC104" i="39"/>
  <c r="AD104" i="39"/>
  <c r="AE104" i="39"/>
  <c r="AF104" i="39"/>
  <c r="AG104" i="39"/>
  <c r="B105" i="39"/>
  <c r="C105" i="39"/>
  <c r="D105" i="39"/>
  <c r="E105" i="39"/>
  <c r="F105" i="39"/>
  <c r="G105" i="39"/>
  <c r="H105" i="39"/>
  <c r="I105" i="39"/>
  <c r="J105" i="39"/>
  <c r="K105" i="39"/>
  <c r="L105" i="39"/>
  <c r="M105" i="39"/>
  <c r="N105" i="39"/>
  <c r="O105" i="39"/>
  <c r="P105" i="39"/>
  <c r="Q105" i="39"/>
  <c r="R105" i="39"/>
  <c r="S105" i="39"/>
  <c r="T105" i="39"/>
  <c r="U105" i="39"/>
  <c r="V105" i="39"/>
  <c r="W105" i="39"/>
  <c r="X105" i="39"/>
  <c r="Y105" i="39"/>
  <c r="Z105" i="39"/>
  <c r="AA105" i="39"/>
  <c r="AB105" i="39"/>
  <c r="AC105" i="39"/>
  <c r="AD105" i="39"/>
  <c r="AE105" i="39"/>
  <c r="AF105" i="39"/>
  <c r="AG105" i="39"/>
  <c r="C106" i="39"/>
  <c r="D106" i="39"/>
  <c r="E106" i="39"/>
  <c r="F106" i="39"/>
  <c r="G106" i="39"/>
  <c r="H106" i="39"/>
  <c r="I106" i="39"/>
  <c r="J106" i="39"/>
  <c r="K106" i="39"/>
  <c r="L106" i="39"/>
  <c r="M106" i="39"/>
  <c r="N106" i="39"/>
  <c r="O106" i="39"/>
  <c r="P106" i="39"/>
  <c r="Q106" i="39"/>
  <c r="R106" i="39"/>
  <c r="S106" i="39"/>
  <c r="T106" i="39"/>
  <c r="U106" i="39"/>
  <c r="V106" i="39"/>
  <c r="W106" i="39"/>
  <c r="X106" i="39"/>
  <c r="Y106" i="39"/>
  <c r="Z106" i="39"/>
  <c r="AA106" i="39"/>
  <c r="AB106" i="39"/>
  <c r="AC106" i="39"/>
  <c r="AD106" i="39"/>
  <c r="AE106" i="39"/>
  <c r="AF106" i="39"/>
  <c r="AG106" i="39"/>
  <c r="B108" i="39"/>
  <c r="B109" i="39"/>
  <c r="B110" i="39"/>
  <c r="B111" i="39"/>
  <c r="B112" i="39"/>
  <c r="B113" i="39"/>
  <c r="B118" i="39"/>
  <c r="F138" i="39"/>
  <c r="E159" i="39"/>
  <c r="L159" i="39"/>
  <c r="E185" i="39"/>
  <c r="M214" i="39"/>
  <c r="F238" i="39"/>
  <c r="A1" i="56"/>
  <c r="B4" i="56"/>
  <c r="B5" i="56"/>
  <c r="B6" i="56"/>
  <c r="E9" i="56"/>
  <c r="J9" i="56"/>
  <c r="L9" i="56"/>
  <c r="R9" i="56"/>
  <c r="S9" i="56"/>
  <c r="T9" i="56"/>
  <c r="E10" i="56"/>
  <c r="J10" i="56"/>
  <c r="L10" i="56"/>
  <c r="R10" i="56"/>
  <c r="S10" i="56"/>
  <c r="T10" i="56"/>
  <c r="J11" i="56"/>
  <c r="L11" i="56"/>
  <c r="R11" i="56"/>
  <c r="S11" i="56"/>
  <c r="T11" i="56"/>
  <c r="J12" i="56"/>
  <c r="L12" i="56"/>
  <c r="R12" i="56"/>
  <c r="S12" i="56"/>
  <c r="T12" i="56"/>
  <c r="E14" i="56"/>
  <c r="L14" i="56"/>
  <c r="M14" i="56"/>
  <c r="N14" i="56"/>
  <c r="O14" i="56"/>
  <c r="P14" i="56"/>
  <c r="Q14" i="56"/>
  <c r="R14" i="56"/>
  <c r="S14" i="56"/>
  <c r="T14" i="56"/>
  <c r="E15" i="56"/>
  <c r="R15" i="56"/>
  <c r="S15" i="56"/>
  <c r="E16" i="56"/>
  <c r="J16" i="56"/>
  <c r="L16" i="56"/>
  <c r="R16" i="56"/>
  <c r="Y16" i="56"/>
  <c r="L17" i="56"/>
  <c r="M17" i="56"/>
  <c r="N17" i="56"/>
  <c r="O17" i="56"/>
  <c r="P17" i="56"/>
  <c r="Q17" i="56"/>
  <c r="R17" i="56"/>
  <c r="Y17" i="56"/>
  <c r="W18" i="56"/>
  <c r="X18" i="56"/>
  <c r="Y18" i="56"/>
  <c r="E19" i="56"/>
  <c r="R19" i="56"/>
  <c r="S19" i="56"/>
  <c r="T19" i="56"/>
  <c r="R20" i="56"/>
  <c r="S20" i="56"/>
  <c r="T20" i="56"/>
  <c r="Z20" i="56"/>
  <c r="R21" i="56"/>
  <c r="S21" i="56"/>
  <c r="T21" i="56"/>
  <c r="R22" i="56"/>
  <c r="S22" i="56"/>
  <c r="T22" i="56"/>
  <c r="E23" i="56"/>
  <c r="E24" i="56"/>
  <c r="L24" i="56"/>
  <c r="M24" i="56"/>
  <c r="N24" i="56"/>
  <c r="O24" i="56"/>
  <c r="P24" i="56"/>
  <c r="Q24" i="56"/>
  <c r="R24" i="56"/>
  <c r="S24" i="56"/>
  <c r="T24" i="56"/>
  <c r="E25" i="56"/>
  <c r="E26" i="56"/>
  <c r="E30" i="56"/>
  <c r="E31" i="56"/>
  <c r="N31" i="56"/>
  <c r="E32" i="56"/>
  <c r="E33" i="56"/>
  <c r="E34" i="56"/>
  <c r="G34" i="56"/>
  <c r="M34" i="56"/>
  <c r="N34" i="56"/>
  <c r="E35" i="56"/>
  <c r="G35" i="56"/>
  <c r="E36" i="56"/>
  <c r="M36" i="56"/>
  <c r="N36" i="56"/>
  <c r="E38" i="56"/>
  <c r="M38" i="56"/>
  <c r="N38" i="56"/>
  <c r="C43" i="56"/>
  <c r="D43" i="56"/>
  <c r="E43" i="56"/>
  <c r="F43" i="56"/>
  <c r="G43" i="56"/>
  <c r="H43" i="56"/>
  <c r="I43" i="56"/>
  <c r="J43" i="56"/>
  <c r="K43" i="56"/>
  <c r="L43" i="56"/>
  <c r="M43" i="56"/>
  <c r="N43" i="56"/>
  <c r="O43" i="56"/>
  <c r="P43" i="56"/>
  <c r="Q43" i="56"/>
  <c r="R43" i="56"/>
  <c r="S43" i="56"/>
  <c r="T43" i="56"/>
  <c r="U43" i="56"/>
  <c r="V43" i="56"/>
  <c r="W43" i="56"/>
  <c r="X43" i="56"/>
  <c r="Y43" i="56"/>
  <c r="Z43" i="56"/>
  <c r="AA43" i="56"/>
  <c r="AB43" i="56"/>
  <c r="AC43" i="56"/>
  <c r="AD43" i="56"/>
  <c r="AE43" i="56"/>
  <c r="AF43" i="56"/>
  <c r="AG43" i="56"/>
  <c r="B44" i="56"/>
  <c r="C44" i="56"/>
  <c r="D44" i="56"/>
  <c r="E44" i="56"/>
  <c r="F44" i="56"/>
  <c r="G44" i="56"/>
  <c r="H44" i="56"/>
  <c r="I44" i="56"/>
  <c r="J44" i="56"/>
  <c r="K44" i="56"/>
  <c r="L44" i="56"/>
  <c r="M44" i="56"/>
  <c r="N44" i="56"/>
  <c r="O44" i="56"/>
  <c r="P44" i="56"/>
  <c r="Q44" i="56"/>
  <c r="R44" i="56"/>
  <c r="S44" i="56"/>
  <c r="T44" i="56"/>
  <c r="U44" i="56"/>
  <c r="V44" i="56"/>
  <c r="W44" i="56"/>
  <c r="X44" i="56"/>
  <c r="Y44" i="56"/>
  <c r="Z44" i="56"/>
  <c r="AA44" i="56"/>
  <c r="AB44" i="56"/>
  <c r="AC44" i="56"/>
  <c r="AD44" i="56"/>
  <c r="AE44" i="56"/>
  <c r="AF44" i="56"/>
  <c r="AG44" i="56"/>
  <c r="B45" i="56"/>
  <c r="C45" i="56"/>
  <c r="D45" i="56"/>
  <c r="E45" i="56"/>
  <c r="F45" i="56"/>
  <c r="G45" i="56"/>
  <c r="H45" i="56"/>
  <c r="I45" i="56"/>
  <c r="J45" i="56"/>
  <c r="K45" i="56"/>
  <c r="L45" i="56"/>
  <c r="M45" i="56"/>
  <c r="N45" i="56"/>
  <c r="O45" i="56"/>
  <c r="P45" i="56"/>
  <c r="Q45" i="56"/>
  <c r="R45" i="56"/>
  <c r="S45" i="56"/>
  <c r="T45" i="56"/>
  <c r="U45" i="56"/>
  <c r="V45" i="56"/>
  <c r="W45" i="56"/>
  <c r="X45" i="56"/>
  <c r="Y45" i="56"/>
  <c r="Z45" i="56"/>
  <c r="AA45" i="56"/>
  <c r="AB45" i="56"/>
  <c r="AC45" i="56"/>
  <c r="AD45" i="56"/>
  <c r="AE45" i="56"/>
  <c r="AF45" i="56"/>
  <c r="AG45" i="56"/>
  <c r="B47" i="56"/>
  <c r="Z47" i="56"/>
  <c r="BB47" i="56"/>
  <c r="B48" i="56"/>
  <c r="B49" i="56"/>
  <c r="B50" i="56"/>
  <c r="B51" i="56"/>
  <c r="B52" i="56"/>
  <c r="B53" i="56"/>
  <c r="Z53" i="56"/>
  <c r="BB53" i="56"/>
  <c r="B54" i="56"/>
  <c r="Z54" i="56"/>
  <c r="BB54" i="56"/>
  <c r="B55" i="56"/>
  <c r="Z55" i="56"/>
  <c r="BB55" i="56"/>
  <c r="B56" i="56"/>
  <c r="Z56" i="56"/>
  <c r="BB56" i="56"/>
  <c r="B57" i="56"/>
  <c r="Z57" i="56"/>
  <c r="BB57" i="56"/>
  <c r="B58" i="56"/>
  <c r="Z58" i="56"/>
  <c r="BB58" i="56"/>
  <c r="B59" i="56"/>
  <c r="Z59" i="56"/>
  <c r="BB59" i="56"/>
  <c r="B60" i="56"/>
  <c r="Z60" i="56"/>
  <c r="BB60" i="56"/>
  <c r="B61" i="56"/>
  <c r="Z61" i="56"/>
  <c r="BB61" i="56"/>
  <c r="B62" i="56"/>
  <c r="Z62" i="56"/>
  <c r="BB62" i="56"/>
  <c r="B63" i="56"/>
  <c r="Z63" i="56"/>
  <c r="BB63" i="56"/>
  <c r="B64" i="56"/>
  <c r="B65" i="56"/>
  <c r="B66" i="56"/>
  <c r="B67" i="56"/>
  <c r="Z67" i="56"/>
  <c r="BB67" i="56"/>
  <c r="B68" i="56"/>
  <c r="B69" i="56"/>
  <c r="B70" i="56"/>
  <c r="B73" i="56"/>
  <c r="B74" i="56"/>
  <c r="AL74" i="56"/>
  <c r="B76" i="56"/>
  <c r="C81" i="56"/>
  <c r="D81" i="56"/>
  <c r="E81" i="56"/>
  <c r="F81" i="56"/>
  <c r="G81" i="56"/>
  <c r="H81" i="56"/>
  <c r="I81" i="56"/>
  <c r="J81" i="56"/>
  <c r="K81" i="56"/>
  <c r="L81" i="56"/>
  <c r="M81" i="56"/>
  <c r="N81" i="56"/>
  <c r="O81" i="56"/>
  <c r="P81" i="56"/>
  <c r="Q81" i="56"/>
  <c r="R81" i="56"/>
  <c r="S81" i="56"/>
  <c r="T81" i="56"/>
  <c r="U81" i="56"/>
  <c r="V81" i="56"/>
  <c r="W81" i="56"/>
  <c r="X81" i="56"/>
  <c r="Y81" i="56"/>
  <c r="Z81" i="56"/>
  <c r="AA81" i="56"/>
  <c r="AB81" i="56"/>
  <c r="AC81" i="56"/>
  <c r="AD81" i="56"/>
  <c r="AE81" i="56"/>
  <c r="AF81" i="56"/>
  <c r="AG81" i="56"/>
  <c r="B82" i="56"/>
  <c r="C82" i="56"/>
  <c r="D82" i="56"/>
  <c r="E82" i="56"/>
  <c r="F82" i="56"/>
  <c r="G82" i="56"/>
  <c r="H82" i="56"/>
  <c r="I82" i="56"/>
  <c r="J82" i="56"/>
  <c r="K82" i="56"/>
  <c r="L82" i="56"/>
  <c r="M82" i="56"/>
  <c r="N82" i="56"/>
  <c r="O82" i="56"/>
  <c r="P82" i="56"/>
  <c r="Q82" i="56"/>
  <c r="R82" i="56"/>
  <c r="S82" i="56"/>
  <c r="T82" i="56"/>
  <c r="U82" i="56"/>
  <c r="V82" i="56"/>
  <c r="W82" i="56"/>
  <c r="X82" i="56"/>
  <c r="Y82" i="56"/>
  <c r="Z82" i="56"/>
  <c r="AA82" i="56"/>
  <c r="AB82" i="56"/>
  <c r="AC82" i="56"/>
  <c r="AD82" i="56"/>
  <c r="AE82" i="56"/>
  <c r="AF82" i="56"/>
  <c r="AG82" i="56"/>
  <c r="C83" i="56"/>
  <c r="D83" i="56"/>
  <c r="E83" i="56"/>
  <c r="F83" i="56"/>
  <c r="G83" i="56"/>
  <c r="H83" i="56"/>
  <c r="I83" i="56"/>
  <c r="J83" i="56"/>
  <c r="K83" i="56"/>
  <c r="L83" i="56"/>
  <c r="M83" i="56"/>
  <c r="N83" i="56"/>
  <c r="O83" i="56"/>
  <c r="P83" i="56"/>
  <c r="Q83" i="56"/>
  <c r="R83" i="56"/>
  <c r="S83" i="56"/>
  <c r="T83" i="56"/>
  <c r="U83" i="56"/>
  <c r="V83" i="56"/>
  <c r="W83" i="56"/>
  <c r="X83" i="56"/>
  <c r="Y83" i="56"/>
  <c r="Z83" i="56"/>
  <c r="AA83" i="56"/>
  <c r="AB83" i="56"/>
  <c r="AC83" i="56"/>
  <c r="AD83" i="56"/>
  <c r="AE83" i="56"/>
  <c r="AF83" i="56"/>
  <c r="AG83" i="56"/>
  <c r="B85" i="56"/>
  <c r="B86" i="56"/>
  <c r="B87" i="56"/>
  <c r="B88" i="56"/>
  <c r="B89" i="56"/>
  <c r="B90" i="56"/>
  <c r="B91" i="56"/>
  <c r="B92" i="56"/>
  <c r="B93" i="56"/>
  <c r="B94" i="56"/>
  <c r="B95" i="56"/>
  <c r="B96" i="56"/>
  <c r="B97" i="56"/>
  <c r="B102" i="56"/>
  <c r="C104" i="56"/>
  <c r="D104" i="56"/>
  <c r="E104" i="56"/>
  <c r="F104" i="56"/>
  <c r="G104" i="56"/>
  <c r="H104" i="56"/>
  <c r="I104" i="56"/>
  <c r="J104" i="56"/>
  <c r="K104" i="56"/>
  <c r="L104" i="56"/>
  <c r="M104" i="56"/>
  <c r="N104" i="56"/>
  <c r="O104" i="56"/>
  <c r="P104" i="56"/>
  <c r="Q104" i="56"/>
  <c r="R104" i="56"/>
  <c r="S104" i="56"/>
  <c r="T104" i="56"/>
  <c r="U104" i="56"/>
  <c r="V104" i="56"/>
  <c r="W104" i="56"/>
  <c r="X104" i="56"/>
  <c r="Y104" i="56"/>
  <c r="Z104" i="56"/>
  <c r="AA104" i="56"/>
  <c r="AB104" i="56"/>
  <c r="AC104" i="56"/>
  <c r="AD104" i="56"/>
  <c r="AE104" i="56"/>
  <c r="AF104" i="56"/>
  <c r="AG104" i="56"/>
  <c r="B105" i="56"/>
  <c r="C105" i="56"/>
  <c r="D105" i="56"/>
  <c r="E105" i="56"/>
  <c r="F105" i="56"/>
  <c r="G105" i="56"/>
  <c r="H105" i="56"/>
  <c r="I105" i="56"/>
  <c r="J105" i="56"/>
  <c r="K105" i="56"/>
  <c r="L105" i="56"/>
  <c r="M105" i="56"/>
  <c r="N105" i="56"/>
  <c r="O105" i="56"/>
  <c r="P105" i="56"/>
  <c r="Q105" i="56"/>
  <c r="R105" i="56"/>
  <c r="S105" i="56"/>
  <c r="T105" i="56"/>
  <c r="U105" i="56"/>
  <c r="V105" i="56"/>
  <c r="W105" i="56"/>
  <c r="X105" i="56"/>
  <c r="Y105" i="56"/>
  <c r="Z105" i="56"/>
  <c r="AA105" i="56"/>
  <c r="AB105" i="56"/>
  <c r="AC105" i="56"/>
  <c r="AD105" i="56"/>
  <c r="AE105" i="56"/>
  <c r="AF105" i="56"/>
  <c r="AG105" i="56"/>
  <c r="C106" i="56"/>
  <c r="D106" i="56"/>
  <c r="E106" i="56"/>
  <c r="F106" i="56"/>
  <c r="G106" i="56"/>
  <c r="H106" i="56"/>
  <c r="I106" i="56"/>
  <c r="J106" i="56"/>
  <c r="K106" i="56"/>
  <c r="L106" i="56"/>
  <c r="M106" i="56"/>
  <c r="N106" i="56"/>
  <c r="O106" i="56"/>
  <c r="P106" i="56"/>
  <c r="Q106" i="56"/>
  <c r="R106" i="56"/>
  <c r="S106" i="56"/>
  <c r="T106" i="56"/>
  <c r="U106" i="56"/>
  <c r="V106" i="56"/>
  <c r="W106" i="56"/>
  <c r="X106" i="56"/>
  <c r="Y106" i="56"/>
  <c r="Z106" i="56"/>
  <c r="AA106" i="56"/>
  <c r="AB106" i="56"/>
  <c r="AC106" i="56"/>
  <c r="AD106" i="56"/>
  <c r="AE106" i="56"/>
  <c r="AF106" i="56"/>
  <c r="AG106" i="56"/>
  <c r="B108" i="56"/>
  <c r="B109" i="56"/>
  <c r="B110" i="56"/>
  <c r="B111" i="56"/>
  <c r="B112" i="56"/>
  <c r="B113" i="56"/>
  <c r="B118" i="56"/>
  <c r="F138" i="56"/>
  <c r="E159" i="56"/>
  <c r="L159" i="56"/>
  <c r="E185" i="56"/>
  <c r="M214" i="56"/>
  <c r="F238" i="56"/>
  <c r="A1" i="29"/>
  <c r="B4" i="29"/>
  <c r="B5" i="29"/>
  <c r="B6" i="29"/>
  <c r="E9" i="29"/>
  <c r="J9" i="29"/>
  <c r="L9" i="29"/>
  <c r="R9" i="29"/>
  <c r="S9" i="29"/>
  <c r="T9" i="29"/>
  <c r="E10" i="29"/>
  <c r="J10" i="29"/>
  <c r="L10" i="29"/>
  <c r="R10" i="29"/>
  <c r="S10" i="29"/>
  <c r="T10" i="29"/>
  <c r="J11" i="29"/>
  <c r="L11" i="29"/>
  <c r="R11" i="29"/>
  <c r="S11" i="29"/>
  <c r="T11" i="29"/>
  <c r="J12" i="29"/>
  <c r="L12" i="29"/>
  <c r="R12" i="29"/>
  <c r="S12" i="29"/>
  <c r="T12" i="29"/>
  <c r="E14" i="29"/>
  <c r="L14" i="29"/>
  <c r="M14" i="29"/>
  <c r="N14" i="29"/>
  <c r="O14" i="29"/>
  <c r="P14" i="29"/>
  <c r="Q14" i="29"/>
  <c r="R14" i="29"/>
  <c r="S14" i="29"/>
  <c r="T14" i="29"/>
  <c r="E15" i="29"/>
  <c r="R15" i="29"/>
  <c r="S15" i="29"/>
  <c r="E16" i="29"/>
  <c r="J16" i="29"/>
  <c r="L16" i="29"/>
  <c r="R16" i="29"/>
  <c r="Y16" i="29"/>
  <c r="L17" i="29"/>
  <c r="M17" i="29"/>
  <c r="N17" i="29"/>
  <c r="O17" i="29"/>
  <c r="P17" i="29"/>
  <c r="Q17" i="29"/>
  <c r="R17" i="29"/>
  <c r="Y17" i="29"/>
  <c r="W18" i="29"/>
  <c r="X18" i="29"/>
  <c r="Y18" i="29"/>
  <c r="E19" i="29"/>
  <c r="R19" i="29"/>
  <c r="S19" i="29"/>
  <c r="T19" i="29"/>
  <c r="R20" i="29"/>
  <c r="S20" i="29"/>
  <c r="T20" i="29"/>
  <c r="Z20" i="29"/>
  <c r="R21" i="29"/>
  <c r="S21" i="29"/>
  <c r="T21" i="29"/>
  <c r="R22" i="29"/>
  <c r="S22" i="29"/>
  <c r="T22" i="29"/>
  <c r="E23" i="29"/>
  <c r="E24" i="29"/>
  <c r="L24" i="29"/>
  <c r="M24" i="29"/>
  <c r="N24" i="29"/>
  <c r="O24" i="29"/>
  <c r="P24" i="29"/>
  <c r="Q24" i="29"/>
  <c r="R24" i="29"/>
  <c r="S24" i="29"/>
  <c r="T24" i="29"/>
  <c r="E25" i="29"/>
  <c r="E26" i="29"/>
  <c r="E30" i="29"/>
  <c r="E31" i="29"/>
  <c r="N31" i="29"/>
  <c r="E32" i="29"/>
  <c r="E33" i="29"/>
  <c r="E34" i="29"/>
  <c r="G34" i="29"/>
  <c r="M34" i="29"/>
  <c r="N34" i="29"/>
  <c r="E35" i="29"/>
  <c r="G35" i="29"/>
  <c r="E36" i="29"/>
  <c r="M36" i="29"/>
  <c r="N36" i="29"/>
  <c r="E38" i="29"/>
  <c r="M38" i="29"/>
  <c r="N38" i="29"/>
  <c r="AA40" i="29"/>
  <c r="C42" i="29"/>
  <c r="C43" i="29"/>
  <c r="D43" i="29"/>
  <c r="E43" i="29"/>
  <c r="F43" i="29"/>
  <c r="G43" i="29"/>
  <c r="H43" i="29"/>
  <c r="I43" i="29"/>
  <c r="J43" i="29"/>
  <c r="K43" i="29"/>
  <c r="L43" i="29"/>
  <c r="M43" i="29"/>
  <c r="N43" i="29"/>
  <c r="O43" i="29"/>
  <c r="P43" i="29"/>
  <c r="Q43" i="29"/>
  <c r="R43" i="29"/>
  <c r="S43" i="29"/>
  <c r="T43" i="29"/>
  <c r="U43" i="29"/>
  <c r="V43" i="29"/>
  <c r="W43" i="29"/>
  <c r="X43" i="29"/>
  <c r="Y43" i="29"/>
  <c r="Z43" i="29"/>
  <c r="AA43" i="29"/>
  <c r="AB43" i="29"/>
  <c r="AC43" i="29"/>
  <c r="AD43" i="29"/>
  <c r="AE43" i="29"/>
  <c r="AF43" i="29"/>
  <c r="AG43" i="29"/>
  <c r="B44" i="29"/>
  <c r="C44" i="29"/>
  <c r="D44" i="29"/>
  <c r="E44" i="29"/>
  <c r="F44" i="29"/>
  <c r="G44" i="29"/>
  <c r="H44" i="29"/>
  <c r="I44" i="29"/>
  <c r="J44" i="29"/>
  <c r="K44" i="29"/>
  <c r="L44" i="29"/>
  <c r="M44" i="29"/>
  <c r="N44" i="29"/>
  <c r="O44" i="29"/>
  <c r="P44" i="29"/>
  <c r="Q44" i="29"/>
  <c r="R44" i="29"/>
  <c r="S44" i="29"/>
  <c r="T44" i="29"/>
  <c r="U44" i="29"/>
  <c r="V44" i="29"/>
  <c r="W44" i="29"/>
  <c r="X44" i="29"/>
  <c r="Y44" i="29"/>
  <c r="Z44" i="29"/>
  <c r="AA44" i="29"/>
  <c r="AB44" i="29"/>
  <c r="AC44" i="29"/>
  <c r="AD44" i="29"/>
  <c r="AE44" i="29"/>
  <c r="AF44" i="29"/>
  <c r="AG44" i="29"/>
  <c r="B45" i="29"/>
  <c r="C45" i="29"/>
  <c r="D45" i="29"/>
  <c r="E45" i="29"/>
  <c r="F45" i="29"/>
  <c r="G45" i="29"/>
  <c r="H45" i="29"/>
  <c r="I45" i="29"/>
  <c r="J45" i="29"/>
  <c r="K45" i="29"/>
  <c r="L45" i="29"/>
  <c r="M45" i="29"/>
  <c r="N45" i="29"/>
  <c r="O45" i="29"/>
  <c r="P45" i="29"/>
  <c r="Q45" i="29"/>
  <c r="R45" i="29"/>
  <c r="S45" i="29"/>
  <c r="T45" i="29"/>
  <c r="U45" i="29"/>
  <c r="V45" i="29"/>
  <c r="W45" i="29"/>
  <c r="X45" i="29"/>
  <c r="Y45" i="29"/>
  <c r="Z45" i="29"/>
  <c r="AA45" i="29"/>
  <c r="AB45" i="29"/>
  <c r="AC45" i="29"/>
  <c r="AD45" i="29"/>
  <c r="AE45" i="29"/>
  <c r="AF45" i="29"/>
  <c r="AG45" i="29"/>
  <c r="B47" i="29"/>
  <c r="B48" i="29"/>
  <c r="Z48" i="29"/>
  <c r="BB48" i="29"/>
  <c r="B49" i="29"/>
  <c r="B50" i="29"/>
  <c r="B51" i="29"/>
  <c r="B52" i="29"/>
  <c r="B53" i="29"/>
  <c r="Z53" i="29"/>
  <c r="BB53" i="29"/>
  <c r="B54" i="29"/>
  <c r="Z54" i="29"/>
  <c r="BB54" i="29"/>
  <c r="B55" i="29"/>
  <c r="Z55" i="29"/>
  <c r="BB55" i="29"/>
  <c r="B56" i="29"/>
  <c r="Z56" i="29"/>
  <c r="BB56" i="29"/>
  <c r="B57" i="29"/>
  <c r="Z57" i="29"/>
  <c r="BB57" i="29"/>
  <c r="B58" i="29"/>
  <c r="Z58" i="29"/>
  <c r="BB58" i="29"/>
  <c r="B59" i="29"/>
  <c r="Z59" i="29"/>
  <c r="BB59" i="29"/>
  <c r="B60" i="29"/>
  <c r="Z60" i="29"/>
  <c r="BB60" i="29"/>
  <c r="B61" i="29"/>
  <c r="Z61" i="29"/>
  <c r="BB61" i="29"/>
  <c r="B62" i="29"/>
  <c r="Z62" i="29"/>
  <c r="BB62" i="29"/>
  <c r="B63" i="29"/>
  <c r="Z63" i="29"/>
  <c r="BB63" i="29"/>
  <c r="B64" i="29"/>
  <c r="B65" i="29"/>
  <c r="B66" i="29"/>
  <c r="B67" i="29"/>
  <c r="Z67" i="29"/>
  <c r="BB67" i="29"/>
  <c r="B68" i="29"/>
  <c r="B69" i="29"/>
  <c r="B70" i="29"/>
  <c r="B73" i="29"/>
  <c r="B74" i="29"/>
  <c r="B76" i="29"/>
  <c r="C81" i="29"/>
  <c r="D81" i="29"/>
  <c r="E81" i="29"/>
  <c r="F81" i="29"/>
  <c r="G81" i="29"/>
  <c r="H81" i="29"/>
  <c r="I81" i="29"/>
  <c r="J81" i="29"/>
  <c r="K81" i="29"/>
  <c r="L81" i="29"/>
  <c r="M81" i="29"/>
  <c r="N81" i="29"/>
  <c r="O81" i="29"/>
  <c r="P81" i="29"/>
  <c r="Q81" i="29"/>
  <c r="R81" i="29"/>
  <c r="S81" i="29"/>
  <c r="T81" i="29"/>
  <c r="U81" i="29"/>
  <c r="V81" i="29"/>
  <c r="W81" i="29"/>
  <c r="X81" i="29"/>
  <c r="Y81" i="29"/>
  <c r="Z81" i="29"/>
  <c r="AA81" i="29"/>
  <c r="AB81" i="29"/>
  <c r="AC81" i="29"/>
  <c r="AD81" i="29"/>
  <c r="AE81" i="29"/>
  <c r="AF81" i="29"/>
  <c r="AG81" i="29"/>
  <c r="B82" i="29"/>
  <c r="C82" i="29"/>
  <c r="D82" i="29"/>
  <c r="E82" i="29"/>
  <c r="F82" i="29"/>
  <c r="G82" i="29"/>
  <c r="H82" i="29"/>
  <c r="I82" i="29"/>
  <c r="J82" i="29"/>
  <c r="K82" i="29"/>
  <c r="L82" i="29"/>
  <c r="M82" i="29"/>
  <c r="N82" i="29"/>
  <c r="O82" i="29"/>
  <c r="P82" i="29"/>
  <c r="Q82" i="29"/>
  <c r="R82" i="29"/>
  <c r="S82" i="29"/>
  <c r="T82" i="29"/>
  <c r="U82" i="29"/>
  <c r="V82" i="29"/>
  <c r="W82" i="29"/>
  <c r="X82" i="29"/>
  <c r="Y82" i="29"/>
  <c r="Z82" i="29"/>
  <c r="AA82" i="29"/>
  <c r="AB82" i="29"/>
  <c r="AC82" i="29"/>
  <c r="AD82" i="29"/>
  <c r="AE82" i="29"/>
  <c r="AF82" i="29"/>
  <c r="AG82" i="29"/>
  <c r="C83" i="29"/>
  <c r="D83" i="29"/>
  <c r="E83" i="29"/>
  <c r="F83" i="29"/>
  <c r="G83" i="29"/>
  <c r="H83" i="29"/>
  <c r="I83" i="29"/>
  <c r="J83" i="29"/>
  <c r="K83" i="29"/>
  <c r="L83" i="29"/>
  <c r="M83" i="29"/>
  <c r="N83" i="29"/>
  <c r="O83" i="29"/>
  <c r="P83" i="29"/>
  <c r="Q83" i="29"/>
  <c r="R83" i="29"/>
  <c r="S83" i="29"/>
  <c r="T83" i="29"/>
  <c r="U83" i="29"/>
  <c r="V83" i="29"/>
  <c r="W83" i="29"/>
  <c r="X83" i="29"/>
  <c r="Y83" i="29"/>
  <c r="Z83" i="29"/>
  <c r="AA83" i="29"/>
  <c r="AB83" i="29"/>
  <c r="AC83" i="29"/>
  <c r="AD83" i="29"/>
  <c r="AE83" i="29"/>
  <c r="AF83" i="29"/>
  <c r="AG83" i="29"/>
  <c r="B85" i="29"/>
  <c r="B86" i="29"/>
  <c r="B87" i="29"/>
  <c r="B88" i="29"/>
  <c r="B89" i="29"/>
  <c r="B90" i="29"/>
  <c r="B91" i="29"/>
  <c r="B92" i="29"/>
  <c r="B93" i="29"/>
  <c r="B94" i="29"/>
  <c r="B95" i="29"/>
  <c r="B96" i="29"/>
  <c r="B97" i="29"/>
  <c r="B102" i="29"/>
  <c r="C104" i="29"/>
  <c r="D104" i="29"/>
  <c r="E104" i="29"/>
  <c r="F104" i="29"/>
  <c r="G104" i="29"/>
  <c r="H104" i="29"/>
  <c r="I104" i="29"/>
  <c r="J104" i="29"/>
  <c r="K104" i="29"/>
  <c r="L104" i="29"/>
  <c r="M104" i="29"/>
  <c r="N104" i="29"/>
  <c r="O104" i="29"/>
  <c r="P104" i="29"/>
  <c r="Q104" i="29"/>
  <c r="R104" i="29"/>
  <c r="S104" i="29"/>
  <c r="T104" i="29"/>
  <c r="U104" i="29"/>
  <c r="V104" i="29"/>
  <c r="W104" i="29"/>
  <c r="X104" i="29"/>
  <c r="Y104" i="29"/>
  <c r="Z104" i="29"/>
  <c r="AA104" i="29"/>
  <c r="AB104" i="29"/>
  <c r="AC104" i="29"/>
  <c r="AD104" i="29"/>
  <c r="AE104" i="29"/>
  <c r="AF104" i="29"/>
  <c r="AG104" i="29"/>
  <c r="B105" i="29"/>
  <c r="C105" i="29"/>
  <c r="D105" i="29"/>
  <c r="E105" i="29"/>
  <c r="F105" i="29"/>
  <c r="G105" i="29"/>
  <c r="H105" i="29"/>
  <c r="I105" i="29"/>
  <c r="J105" i="29"/>
  <c r="K105" i="29"/>
  <c r="L105" i="29"/>
  <c r="M105" i="29"/>
  <c r="N105" i="29"/>
  <c r="O105" i="29"/>
  <c r="P105" i="29"/>
  <c r="Q105" i="29"/>
  <c r="R105" i="29"/>
  <c r="S105" i="29"/>
  <c r="T105" i="29"/>
  <c r="U105" i="29"/>
  <c r="V105" i="29"/>
  <c r="W105" i="29"/>
  <c r="X105" i="29"/>
  <c r="Y105" i="29"/>
  <c r="Z105" i="29"/>
  <c r="AA105" i="29"/>
  <c r="AB105" i="29"/>
  <c r="AC105" i="29"/>
  <c r="AD105" i="29"/>
  <c r="AE105" i="29"/>
  <c r="AF105" i="29"/>
  <c r="AG105" i="29"/>
  <c r="C106" i="29"/>
  <c r="D106" i="29"/>
  <c r="E106" i="29"/>
  <c r="F106" i="29"/>
  <c r="G106" i="29"/>
  <c r="H106" i="29"/>
  <c r="I106" i="29"/>
  <c r="J106" i="29"/>
  <c r="K106" i="29"/>
  <c r="L106" i="29"/>
  <c r="M106" i="29"/>
  <c r="N106" i="29"/>
  <c r="O106" i="29"/>
  <c r="P106" i="29"/>
  <c r="Q106" i="29"/>
  <c r="R106" i="29"/>
  <c r="S106" i="29"/>
  <c r="T106" i="29"/>
  <c r="U106" i="29"/>
  <c r="V106" i="29"/>
  <c r="W106" i="29"/>
  <c r="X106" i="29"/>
  <c r="Y106" i="29"/>
  <c r="Z106" i="29"/>
  <c r="AA106" i="29"/>
  <c r="AB106" i="29"/>
  <c r="AC106" i="29"/>
  <c r="AD106" i="29"/>
  <c r="AE106" i="29"/>
  <c r="AF106" i="29"/>
  <c r="AG106" i="29"/>
  <c r="B108" i="29"/>
  <c r="B109" i="29"/>
  <c r="B110" i="29"/>
  <c r="B111" i="29"/>
  <c r="B112" i="29"/>
  <c r="B113" i="29"/>
  <c r="B118" i="29"/>
  <c r="F138" i="29"/>
  <c r="E159" i="29"/>
  <c r="L159" i="29"/>
  <c r="E185" i="29"/>
  <c r="M214" i="29"/>
  <c r="F238" i="29"/>
  <c r="A1" i="3"/>
  <c r="B4" i="3"/>
  <c r="B5" i="3"/>
  <c r="B6" i="3"/>
  <c r="E9" i="3"/>
  <c r="J9" i="3"/>
  <c r="L9" i="3"/>
  <c r="R9" i="3"/>
  <c r="S9" i="3"/>
  <c r="T9" i="3"/>
  <c r="E10" i="3"/>
  <c r="J10" i="3"/>
  <c r="L10" i="3"/>
  <c r="R10" i="3"/>
  <c r="S10" i="3"/>
  <c r="T10" i="3"/>
  <c r="J11" i="3"/>
  <c r="L11" i="3"/>
  <c r="R11" i="3"/>
  <c r="S11" i="3"/>
  <c r="T11" i="3"/>
  <c r="J12" i="3"/>
  <c r="L12" i="3"/>
  <c r="R12" i="3"/>
  <c r="S12" i="3"/>
  <c r="T12" i="3"/>
  <c r="E14" i="3"/>
  <c r="L14" i="3"/>
  <c r="M14" i="3"/>
  <c r="N14" i="3"/>
  <c r="O14" i="3"/>
  <c r="P14" i="3"/>
  <c r="Q14" i="3"/>
  <c r="R14" i="3"/>
  <c r="S14" i="3"/>
  <c r="T14" i="3"/>
  <c r="E15" i="3"/>
  <c r="R15" i="3"/>
  <c r="S15" i="3"/>
  <c r="E16" i="3"/>
  <c r="J16" i="3"/>
  <c r="L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G34" i="3"/>
  <c r="M34" i="3"/>
  <c r="N34" i="3"/>
  <c r="E35" i="3"/>
  <c r="G35" i="3"/>
  <c r="E36" i="3"/>
  <c r="M36" i="3"/>
  <c r="N36" i="3"/>
  <c r="E38" i="3"/>
  <c r="M38" i="3"/>
  <c r="N38" i="3"/>
  <c r="X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Z47" i="3"/>
  <c r="BB47" i="3"/>
  <c r="B48" i="3"/>
  <c r="B49" i="3"/>
  <c r="B50" i="3"/>
  <c r="B51" i="3"/>
  <c r="B52" i="3"/>
  <c r="B53" i="3"/>
  <c r="Z53" i="3"/>
  <c r="BB53" i="3"/>
  <c r="B54" i="3"/>
  <c r="Z54" i="3"/>
  <c r="BB54" i="3"/>
  <c r="B55" i="3"/>
  <c r="Z55" i="3"/>
  <c r="BB55" i="3"/>
  <c r="B56" i="3"/>
  <c r="Z56" i="3"/>
  <c r="BB56" i="3"/>
  <c r="B57" i="3"/>
  <c r="Z57" i="3"/>
  <c r="BB57" i="3"/>
  <c r="B58" i="3"/>
  <c r="Z58" i="3"/>
  <c r="BB58" i="3"/>
  <c r="B59" i="3"/>
  <c r="Z59" i="3"/>
  <c r="BB59" i="3"/>
  <c r="B60" i="3"/>
  <c r="Z60" i="3"/>
  <c r="BB60" i="3"/>
  <c r="B61" i="3"/>
  <c r="Z61" i="3"/>
  <c r="BB61" i="3"/>
  <c r="B62" i="3"/>
  <c r="Z62" i="3"/>
  <c r="BB62" i="3"/>
  <c r="B63" i="3"/>
  <c r="Z63" i="3"/>
  <c r="BB63" i="3"/>
  <c r="B64" i="3"/>
  <c r="B65" i="3"/>
  <c r="B66" i="3"/>
  <c r="B67" i="3"/>
  <c r="B68" i="3"/>
  <c r="B69" i="3"/>
  <c r="Z69" i="3"/>
  <c r="BB69" i="3"/>
  <c r="B70" i="3"/>
  <c r="B73" i="3"/>
  <c r="B74" i="3"/>
  <c r="B76" i="3"/>
  <c r="C81"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B82"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B85" i="3"/>
  <c r="B86" i="3"/>
  <c r="B87" i="3"/>
  <c r="B88" i="3"/>
  <c r="B89" i="3"/>
  <c r="B90" i="3"/>
  <c r="B91" i="3"/>
  <c r="B92" i="3"/>
  <c r="B93" i="3"/>
  <c r="B94" i="3"/>
  <c r="B95" i="3"/>
  <c r="B96" i="3"/>
  <c r="B97" i="3"/>
  <c r="B102"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B108" i="3"/>
  <c r="B109" i="3"/>
  <c r="B110" i="3"/>
  <c r="B111" i="3"/>
  <c r="B112" i="3"/>
  <c r="B113" i="3"/>
  <c r="B118" i="3"/>
  <c r="F138" i="3"/>
  <c r="E159" i="3"/>
  <c r="L159" i="3"/>
  <c r="E185" i="3"/>
  <c r="M214" i="3"/>
  <c r="F238" i="3"/>
  <c r="A1" i="4"/>
  <c r="B4" i="4"/>
  <c r="B5" i="4"/>
  <c r="E9" i="4"/>
  <c r="L9" i="4"/>
  <c r="R9" i="4"/>
  <c r="S9" i="4"/>
  <c r="T9" i="4"/>
  <c r="L10" i="4"/>
  <c r="R10" i="4"/>
  <c r="S10" i="4"/>
  <c r="T10" i="4"/>
  <c r="L11" i="4"/>
  <c r="R11" i="4"/>
  <c r="S11" i="4"/>
  <c r="T11" i="4"/>
  <c r="L12" i="4"/>
  <c r="R12" i="4"/>
  <c r="S12" i="4"/>
  <c r="T12" i="4"/>
  <c r="E14" i="4"/>
  <c r="L14" i="4"/>
  <c r="M14" i="4"/>
  <c r="N14" i="4"/>
  <c r="O14" i="4"/>
  <c r="P14" i="4"/>
  <c r="Q14" i="4"/>
  <c r="R14" i="4"/>
  <c r="S14" i="4"/>
  <c r="T14" i="4"/>
  <c r="E15" i="4"/>
  <c r="R15" i="4"/>
  <c r="S15" i="4"/>
  <c r="E16" i="4"/>
  <c r="L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G34" i="4"/>
  <c r="M34" i="4"/>
  <c r="N34" i="4"/>
  <c r="E35" i="4"/>
  <c r="G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Z47" i="4"/>
  <c r="BB47" i="4"/>
  <c r="B48" i="4"/>
  <c r="B49" i="4"/>
  <c r="B50" i="4"/>
  <c r="B51" i="4"/>
  <c r="B52" i="4"/>
  <c r="B53" i="4"/>
  <c r="Z53" i="4"/>
  <c r="BB53" i="4"/>
  <c r="B54" i="4"/>
  <c r="Z54" i="4"/>
  <c r="BB54" i="4"/>
  <c r="B55" i="4"/>
  <c r="Z55" i="4"/>
  <c r="BB55" i="4"/>
  <c r="B56" i="4"/>
  <c r="Z56" i="4"/>
  <c r="BB56" i="4"/>
  <c r="B57" i="4"/>
  <c r="Z57" i="4"/>
  <c r="BB57" i="4"/>
  <c r="B58" i="4"/>
  <c r="Z58" i="4"/>
  <c r="BB58" i="4"/>
  <c r="B59" i="4"/>
  <c r="Z59" i="4"/>
  <c r="BB59" i="4"/>
  <c r="B60" i="4"/>
  <c r="Z60" i="4"/>
  <c r="BB60" i="4"/>
  <c r="B61" i="4"/>
  <c r="Z61" i="4"/>
  <c r="BB61" i="4"/>
  <c r="B62" i="4"/>
  <c r="B63" i="4"/>
  <c r="B64" i="4"/>
  <c r="B65" i="4"/>
  <c r="B66" i="4"/>
  <c r="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59" i="4"/>
  <c r="L159" i="4"/>
  <c r="E185" i="4"/>
  <c r="M214" i="4"/>
  <c r="F238" i="4"/>
  <c r="B5" i="34"/>
  <c r="B6" i="34"/>
  <c r="B7" i="34"/>
  <c r="B8" i="34"/>
  <c r="B9" i="34"/>
</calcChain>
</file>

<file path=xl/comments1.xml><?xml version="1.0" encoding="utf-8"?>
<comments xmlns="http://schemas.openxmlformats.org/spreadsheetml/2006/main">
  <authors>
    <author>A satisfied Microsoft Office user</author>
  </authors>
  <commentList>
    <comment ref="AJ55" authorId="0" shapeId="0">
      <text>
        <r>
          <rPr>
            <sz val="8"/>
            <color indexed="81"/>
            <rFont val="Tahoma"/>
          </rPr>
          <t>Liquidated too much (31310), s/b $3410, so 27900 came out of liquidations and ran the book as a loss on 2/9/98.  NGPL/Amarilo-GD price was never put in the system and it defaulted to NX1 + the traders basis curve = 2.309 + .011 = 2.32.  Should have been 2.23 (published price for GD-NGPL/Amarilo).</t>
        </r>
      </text>
    </comment>
    <comment ref="AJ56" authorId="0" shapeId="0">
      <text>
        <r>
          <rPr>
            <sz val="8"/>
            <color indexed="81"/>
            <rFont val="Tahoma"/>
          </rPr>
          <t>Liquidated too much (31310), s/b $3410, so 27900 came out of liquidations and ran the book as a loss on 2/9/98.  NGPL/Amarilo-GD price was never put in the system and it defaulted to NX1 + the traders basis curve = 2.309 + .011 = 2.32.  Should have been 2.23 (published price for GD-NGPL/Amarilo).</t>
        </r>
      </text>
    </comment>
  </commentList>
</comments>
</file>

<file path=xl/sharedStrings.xml><?xml version="1.0" encoding="utf-8"?>
<sst xmlns="http://schemas.openxmlformats.org/spreadsheetml/2006/main" count="3227" uniqueCount="544">
  <si>
    <t>Currently this book only has Price and Basis positions, so it's only necessary to set up a Meta Id</t>
  </si>
  <si>
    <t>SETTING UP POST IDS</t>
  </si>
  <si>
    <t>CHECKING NEW DEALS</t>
  </si>
  <si>
    <t xml:space="preserve">      in Value key in the Meta Id 56390.  Hit enter (the Meta Id will be now also show up in the bottom box).  Be sure this is the correct one -</t>
  </si>
  <si>
    <t xml:space="preserve">      FT-Northwest NEW DEALS.  Then either hit enter again or Open.</t>
  </si>
  <si>
    <t xml:space="preserve">If it's already open click on the Find button.  A new screen will come up in The Field Name select Meta Id, in Operator select =, </t>
  </si>
  <si>
    <t>Open up Meta Calc (as mentioned above) and key in the New Deals Meta Id  56390</t>
  </si>
  <si>
    <t>Once the New Deals Meta Id open, change the effectives dates so that both the current and prior date are today's date.</t>
  </si>
  <si>
    <t>Hit the change button, this will open up another screen on which you will change the deal effective date to today's date.</t>
  </si>
  <si>
    <t xml:space="preserve">Hit the refresh button every once in awhile to check on the status of the calc.  When it's finished the greyed out rows </t>
  </si>
  <si>
    <t xml:space="preserve">      will turn white and the status will turn to done</t>
  </si>
  <si>
    <t xml:space="preserve">      Forwards Detail by Risk.  When the input screen comes up, key in the Price, Basis, and Index MetaIDs (791876, 791875, 791877)</t>
  </si>
  <si>
    <t>Compare the excel spreadsheet that has Frank's deal and the Forwards Detail Reports to make sure that the dealss were input correctly.  If an error is found,</t>
  </si>
  <si>
    <t xml:space="preserve">      go into TAGG or the Trade Blotter and correct the deal.</t>
  </si>
  <si>
    <t>If deals had to be changed in TAGG recalc the MetaID and then re-run the Forwards Detail by Risk Type report to make sure the deal(s) are correct now.</t>
  </si>
  <si>
    <t>ENTERING DEALS</t>
  </si>
  <si>
    <t>Open Frank's Position Manager O:ECT_Trading/West/Postion Manager/FT-Northwest/ftxxxx (todays date).</t>
  </si>
  <si>
    <t>Open the Trade Blotter - Programs - Trading - TDS - TDS Launchpad</t>
  </si>
  <si>
    <t xml:space="preserve">On the toolbar that pops up, select the globe (Trade Blotter).  The Password is the same as the log-on.  </t>
  </si>
  <si>
    <t>Key the new deals into the Trade Blotter from the NW deals file.  Hit save after entering each deal.</t>
  </si>
  <si>
    <t>Once the deal is save it will turn blue and will be assigned a TAGG number.  Enter this TAGG number into the NW deals file.</t>
  </si>
  <si>
    <t>You need to wait until both Price and Gas Daily curves are out!  ( You will get a pop-up message once these curves are out)</t>
  </si>
  <si>
    <t>Use the Meta Id that was set up earlier</t>
  </si>
  <si>
    <t>In Meta Calc, bring up the Meta Id that was created earlier and hit calculate.</t>
  </si>
  <si>
    <t>If one of the post ids errors out (the calc status will be error instead of done), highlight the row with the error and hit the list errors button.</t>
  </si>
  <si>
    <t>Once all three post ids are done and there are no errors, check the official box and hit save.</t>
  </si>
  <si>
    <t>Print the following reports once you have calced the MetaId</t>
  </si>
  <si>
    <t>Post Id Compare ( if needed)</t>
  </si>
  <si>
    <t xml:space="preserve">On this screen, click on the small box next to Hedge Strips by Pub and key in the Post ID.  </t>
  </si>
  <si>
    <t>To Run a Curve Shift</t>
  </si>
  <si>
    <t>From the Telerate Icon, select Oracle Runm, select Risk Management, select Price Basis, select Reports, select Crv Shift Dtl</t>
  </si>
  <si>
    <t>Key in the following EFP Basis Book - Today and Prior Day Post Ids; and Price Book - Today and Prior Day Post Ids</t>
  </si>
  <si>
    <t>Once all four post ids are entered be sure to tab off of the last post id entered.  This way the system will recognize that last one</t>
  </si>
  <si>
    <t xml:space="preserve">      otherwise it will keep what was previously in that cell.</t>
  </si>
  <si>
    <t>The remaining criteria should be set to Region - All; Risk Type - All; CrvShft (L3D)</t>
  </si>
  <si>
    <t>Hit Print and then okay when the grey box pops up.</t>
  </si>
  <si>
    <t>These reports usually take a few minutes to run.</t>
  </si>
  <si>
    <t>To Run a Post Id Compare</t>
  </si>
  <si>
    <t>In the Reports Screen in the SUN, click on the small box next to Post Id Compare and key in todays post id and the prior post id.</t>
  </si>
  <si>
    <t xml:space="preserve">     The Ref Period should always be the month that we are currently in using this format 01-JUL-2000.  Always keep it as the first.</t>
  </si>
  <si>
    <t>This needs to be run if you have a change in existing deals.  This will identify which deals were changed today.</t>
  </si>
  <si>
    <t>P&amp;L REPORT</t>
  </si>
  <si>
    <t>Open the P&amp;L file O:Erms/Erms_adm/Firmtrad/2000/xxxx/Regions/FTNWxxxx</t>
  </si>
  <si>
    <t>Go to the Input tab, change the date to today (cell A3) and the Meta ID to today's Meta Id (cell A4)</t>
  </si>
  <si>
    <t>Hit the Copy Daily macro, when it's finished hit Esc.</t>
  </si>
  <si>
    <t>Go to the Top Page tab, key in todays Price Post Id, the other 3 are formula driven.</t>
  </si>
  <si>
    <t>Go back to the Input tab and hit the top page macro.  This one takes a bit longer to run.</t>
  </si>
  <si>
    <t>Once it's complete, go back to the input tab and check the values on the input tab against those on the top pages.</t>
  </si>
  <si>
    <t xml:space="preserve">     They should be identical.  The only one that may not match is the 2nd Order for Basis, if if doesn't key in the number on the top page.</t>
  </si>
  <si>
    <t>Then tie out the Curve Shift reports, New deals (Forwards Detail by Risk Type), and Post Id Compare Report (only if</t>
  </si>
  <si>
    <t xml:space="preserve">      there is a change in existing deal value) to the numbers on the Input tab.</t>
  </si>
  <si>
    <t xml:space="preserve">If Frank did a lot of brokered deals, enter a reasonable amount ($2000 - $4000) depending on the number deals.  Enter as a negative.  </t>
  </si>
  <si>
    <t xml:space="preserve">      There is a file that you can open to keep this fee up-to-date.   O:Erms/erms_adm/Brkrfee/2000/July/brkrxxxx</t>
  </si>
  <si>
    <t xml:space="preserve">Be sure that the numbers in the blue row at top are all 0.  </t>
  </si>
  <si>
    <t>FT-CENTRAL</t>
  </si>
  <si>
    <t>The number below should tie to the broker fee statement received on the 1st day of the month</t>
  </si>
  <si>
    <t>Current Month Broker Fees</t>
  </si>
  <si>
    <t>Gas Daily</t>
  </si>
  <si>
    <t>GOP</t>
  </si>
  <si>
    <t>GOD</t>
  </si>
  <si>
    <t>TOTAL</t>
  </si>
  <si>
    <t>Swaps</t>
  </si>
  <si>
    <t>Options</t>
  </si>
  <si>
    <t>Total</t>
  </si>
  <si>
    <t>Change in Prior Day</t>
  </si>
  <si>
    <t>Curve Shift</t>
  </si>
  <si>
    <t>New Deals</t>
  </si>
  <si>
    <t>Change in Existing Deals</t>
  </si>
  <si>
    <t>Gamma</t>
  </si>
  <si>
    <t>Vega</t>
  </si>
  <si>
    <t>Theta</t>
  </si>
  <si>
    <t>Rho</t>
  </si>
  <si>
    <t>Drift</t>
  </si>
  <si>
    <t>Origination</t>
  </si>
  <si>
    <t>Liquidations</t>
  </si>
  <si>
    <t>2nd Order</t>
  </si>
  <si>
    <t>Balance</t>
  </si>
  <si>
    <t>Broker Fees</t>
  </si>
  <si>
    <t xml:space="preserve">Longs </t>
  </si>
  <si>
    <t>Shorts</t>
  </si>
  <si>
    <t>Futures</t>
  </si>
  <si>
    <t>Net PV MMBTUs</t>
  </si>
  <si>
    <t>Change in Prudency</t>
  </si>
  <si>
    <t>Total Prudency</t>
  </si>
  <si>
    <t>Mid Market Reserve Open Position</t>
  </si>
  <si>
    <t>PRUDENCY CHECK</t>
  </si>
  <si>
    <t>Adjusted Prior Day</t>
  </si>
  <si>
    <t>Prior Day - Input Sheet</t>
  </si>
  <si>
    <t>Prior Day Prudency</t>
  </si>
  <si>
    <t xml:space="preserve"> </t>
  </si>
  <si>
    <t>Prior Day - Download</t>
  </si>
  <si>
    <t>FTP DOWNLOAD INFORMATION</t>
  </si>
  <si>
    <t>LocalPath:</t>
  </si>
  <si>
    <t>o:\erms\erms_adm</t>
  </si>
  <si>
    <t>RemotePath:</t>
  </si>
  <si>
    <t>FileName:</t>
  </si>
  <si>
    <t>topcent.wk3</t>
  </si>
  <si>
    <t>FileType:</t>
  </si>
  <si>
    <t>I</t>
  </si>
  <si>
    <t>FTPConfig:</t>
  </si>
  <si>
    <t>FTPBatch.ini</t>
  </si>
  <si>
    <t>ENRON CAPITAL &amp; TRADE RESOURCES</t>
  </si>
  <si>
    <t>DAILY POSITION STATEMENT</t>
  </si>
  <si>
    <t>Approval:</t>
  </si>
  <si>
    <t>RISK BOOKS</t>
  </si>
  <si>
    <t>Post ID:</t>
  </si>
  <si>
    <t>Volumes  long/(short)  (Million MMbtu)</t>
  </si>
  <si>
    <t xml:space="preserve">     Volatility Factor (d)</t>
  </si>
  <si>
    <t xml:space="preserve">     Net NPV Position</t>
  </si>
  <si>
    <t xml:space="preserve">    Price Equivalent Net NPV Position</t>
  </si>
  <si>
    <t xml:space="preserve">     Net NPV Position (MM Bbls)</t>
  </si>
  <si>
    <t xml:space="preserve">     Net NPV Position (C $)</t>
  </si>
  <si>
    <t xml:space="preserve">     Gross Purchases Position</t>
  </si>
  <si>
    <t xml:space="preserve">     Gross Sales Position</t>
  </si>
  <si>
    <t xml:space="preserve">     Net Notional Position</t>
  </si>
  <si>
    <t>PV Margins  (in thousands)</t>
  </si>
  <si>
    <t xml:space="preserve">     Gross Book Balance</t>
  </si>
  <si>
    <t xml:space="preserve">      Prudence</t>
  </si>
  <si>
    <t xml:space="preserve">      Liquidated</t>
  </si>
  <si>
    <t xml:space="preserve">      LTD Gross Recognized Balance</t>
  </si>
  <si>
    <t xml:space="preserve">     Originated Transactions</t>
  </si>
  <si>
    <r>
      <t xml:space="preserve">     </t>
    </r>
    <r>
      <rPr>
        <u/>
        <sz val="10"/>
        <rFont val="Times New Roman"/>
        <family val="1"/>
      </rPr>
      <t>Hedge management</t>
    </r>
  </si>
  <si>
    <t xml:space="preserve">         New Deals</t>
  </si>
  <si>
    <t xml:space="preserve">         Change in Price</t>
  </si>
  <si>
    <t xml:space="preserve">         Change in Basis Price</t>
  </si>
  <si>
    <t xml:space="preserve">         Change in Index Price</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</si>
  <si>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</si>
  <si>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</si>
  <si>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</si>
  <si>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</si>
  <si>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</si>
  <si>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</si>
  <si>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</si>
  <si>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</si>
  <si>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MTD Income (Loss)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</si>
  <si>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</si>
  <si>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</si>
  <si>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</si>
  <si>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</si>
  <si>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</si>
  <si>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</si>
  <si>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Gross Recognized Balance</t>
  </si>
  <si>
    <t xml:space="preserve">     Prudence </t>
  </si>
  <si>
    <t>Income (Loss) from Today's....</t>
  </si>
  <si>
    <t xml:space="preserve">     Total Income (Loss)</t>
  </si>
  <si>
    <t xml:space="preserve">   LTD Gross recognized as of prior day</t>
  </si>
  <si>
    <t xml:space="preserve">   Prior Day Origination</t>
  </si>
  <si>
    <t xml:space="preserve">   Prior Day Hedge Management</t>
  </si>
  <si>
    <t xml:space="preserve">         Prior Day New Deals</t>
  </si>
  <si>
    <t xml:space="preserve">         Prior Day Change in Price</t>
  </si>
  <si>
    <t xml:space="preserve">         Prior Day Change in Basis Price</t>
  </si>
  <si>
    <t xml:space="preserve">         Prior Day Change in Index Price</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</si>
  <si>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</si>
  <si>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</si>
  <si>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</si>
  <si>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</si>
  <si>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</si>
  <si>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</si>
  <si>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</si>
  <si>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</si>
  <si>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 xml:space="preserve">   Zero Out-LTD Gross recognized as of prior day</t>
  </si>
  <si>
    <t xml:space="preserve">   Zero Out-Prior Day Origination</t>
  </si>
  <si>
    <t xml:space="preserve">   Zero Out-Prior Day Hedge Management</t>
  </si>
  <si>
    <t xml:space="preserve">         Zero Out-Prior Day Change in New Deals</t>
  </si>
  <si>
    <t xml:space="preserve">         Zero Out-Prior Day Change in Price</t>
  </si>
  <si>
    <t xml:space="preserve">         Zero Out-Prior Day Change in Basis Price</t>
  </si>
  <si>
    <t xml:space="preserve">         Zero Out-Prior Day Change in Index Price</t>
  </si>
  <si>
    <t xml:space="preserve">         Zero Out-Prior Day Gamma</t>
  </si>
  <si>
    <t xml:space="preserve">         Zero Out-Prior Day Change in Implied Volatility</t>
  </si>
  <si>
    <t xml:space="preserve">         Zero Out-Prior Day Theta</t>
  </si>
  <si>
    <t xml:space="preserve">         Zero Out-Prior Day Change in Time</t>
  </si>
  <si>
    <t xml:space="preserve">         Zero Out-Prior Day  Broker Fees</t>
  </si>
  <si>
    <t xml:space="preserve">   Zero Out-Prior Day Hedge Management - Total</t>
  </si>
  <si>
    <t xml:space="preserve">   Zero Out-Prior Day Prudency</t>
  </si>
  <si>
    <t xml:space="preserve">   Zero Out-Prior Day Other</t>
  </si>
  <si>
    <t>DO NOT REMOVE</t>
  </si>
  <si>
    <t>Intra Month Fees</t>
  </si>
  <si>
    <t>Curr MTD</t>
  </si>
  <si>
    <t>Curr Day</t>
  </si>
  <si>
    <t>Prio MTD</t>
  </si>
  <si>
    <t>Roll Forward Schedule</t>
  </si>
  <si>
    <t>Book:</t>
  </si>
  <si>
    <t>Accounting Month:</t>
  </si>
  <si>
    <t>PLEASE</t>
  </si>
  <si>
    <t>Date:</t>
  </si>
  <si>
    <t>ENTER</t>
  </si>
  <si>
    <t>Current Day Post ID:</t>
  </si>
  <si>
    <t>NOTIONAL</t>
  </si>
  <si>
    <t>NOTIONAL VOLUMES</t>
  </si>
  <si>
    <t>CALCULATED LONG/SHORT</t>
  </si>
  <si>
    <t>Permanent Volume Adjustment</t>
  </si>
  <si>
    <t>VOLUMES</t>
  </si>
  <si>
    <t xml:space="preserve">               </t>
  </si>
  <si>
    <t>Long</t>
  </si>
  <si>
    <t>Short</t>
  </si>
  <si>
    <t>When system was changed over from Lotus to Oracle, a discrepancy</t>
  </si>
  <si>
    <t>I. Unrealized MTM Gain (Losses)</t>
  </si>
  <si>
    <t>new value</t>
  </si>
  <si>
    <t>Source</t>
  </si>
  <si>
    <t>HERE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</si>
  <si>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</si>
  <si>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</si>
  <si>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</si>
  <si>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</si>
  <si>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</si>
  <si>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</si>
  <si>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</si>
  <si>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</si>
  <si>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</si>
  <si>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</si>
  <si>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</si>
  <si>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</si>
  <si>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</si>
  <si>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</si>
  <si>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</si>
  <si>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</si>
  <si>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</si>
  <si>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</si>
  <si>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</si>
  <si>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</si>
  <si>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</si>
  <si>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PV</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</si>
  <si>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</si>
  <si>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</si>
  <si>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</si>
  <si>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</si>
  <si>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</si>
  <si>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</si>
  <si>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</si>
  <si>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</si>
  <si>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</si>
  <si>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</si>
  <si>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</si>
  <si>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</si>
  <si>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</si>
  <si>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</si>
  <si>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</si>
  <si>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</si>
  <si>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</si>
  <si>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</si>
  <si>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</si>
  <si>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</si>
  <si>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</si>
  <si>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</si>
  <si>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</si>
  <si>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</si>
  <si>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</si>
  <si>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</si>
  <si>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</si>
  <si>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</si>
  <si>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</si>
  <si>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</si>
  <si>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</si>
  <si>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</si>
  <si>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</si>
  <si>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</si>
  <si>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Rho/Drift &amp; Liquidation Adjustments (Book/Acct Recon)</t>
  </si>
  <si>
    <t>Current Month Liquidation Adj. (Book/Acct Recon)</t>
  </si>
  <si>
    <t>Current MTD Daily</t>
  </si>
  <si>
    <t>Daily Total Below</t>
  </si>
  <si>
    <t xml:space="preserve">     Prior Period Liquidations Adjustment - Sched E</t>
  </si>
  <si>
    <t xml:space="preserve">Current Month Rho/Drift </t>
  </si>
  <si>
    <t xml:space="preserve">   Current Month LTD Liquidations</t>
  </si>
  <si>
    <t>IV. LTD Recognized</t>
  </si>
  <si>
    <t>Difference</t>
  </si>
  <si>
    <t>OTC</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</si>
  <si>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</si>
  <si>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</si>
  <si>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</si>
  <si>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</si>
  <si>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</si>
  <si>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</si>
  <si>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</si>
  <si>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</si>
  <si>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</si>
  <si>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</si>
  <si>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</si>
  <si>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</si>
  <si>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</si>
  <si>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</si>
  <si>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</si>
  <si>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</si>
  <si>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</si>
  <si>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LIQUIDATIONS</t>
  </si>
  <si>
    <t>date</t>
  </si>
  <si>
    <t>amount</t>
  </si>
  <si>
    <t>risk book</t>
  </si>
  <si>
    <t>month</t>
  </si>
  <si>
    <t>Item #</t>
  </si>
  <si>
    <t xml:space="preserve">Rho </t>
  </si>
  <si>
    <t>Liquidations - Book</t>
  </si>
  <si>
    <t>FX Rho</t>
  </si>
  <si>
    <t>FX Drift</t>
  </si>
  <si>
    <t>Prepaid Amortization</t>
  </si>
  <si>
    <t>Broker Fees (s/b negative)</t>
  </si>
  <si>
    <t>Spot Liquidations</t>
  </si>
  <si>
    <t>Book/Act Recon Liquid</t>
  </si>
  <si>
    <t>Other (See schedule E)</t>
  </si>
  <si>
    <t xml:space="preserve">   "Other" Note reference</t>
  </si>
  <si>
    <t>Sched E Ref:</t>
  </si>
  <si>
    <t>Prior Month Bal</t>
  </si>
  <si>
    <t>Total Prudency Balance</t>
  </si>
  <si>
    <t>Broker Fees (Intra Month)</t>
  </si>
  <si>
    <t>Total Monthly Change</t>
  </si>
  <si>
    <t>EXCHANGE</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</si>
  <si>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</si>
  <si>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</si>
  <si>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</si>
  <si>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</si>
  <si>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</si>
  <si>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</si>
  <si>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</si>
  <si>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</si>
  <si>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</si>
  <si>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</si>
  <si>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</si>
  <si>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</si>
  <si>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</si>
  <si>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</si>
  <si>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</si>
  <si>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</si>
  <si>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</si>
  <si>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</si>
  <si>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</si>
  <si>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</si>
  <si>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</si>
  <si>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</si>
  <si>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</si>
  <si>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</si>
  <si>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</si>
  <si>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</si>
  <si>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</si>
  <si>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</si>
  <si>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</si>
  <si>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</si>
  <si>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</si>
  <si>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</si>
  <si>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</si>
  <si>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</si>
  <si>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BROKER FEES</t>
  </si>
  <si>
    <t>Total broker fee adjustments</t>
  </si>
  <si>
    <t>ggd</t>
  </si>
  <si>
    <t xml:space="preserve">     Current Month Spot Broker Fees</t>
  </si>
  <si>
    <t>Schedule E: Prior Period Liquidation Adjustments</t>
  </si>
  <si>
    <t xml:space="preserve">     Mid P/L Swaps -MMbtu Swap with the Crude Book e00982.1/e00983.1</t>
  </si>
  <si>
    <t>Options Price - GOP</t>
  </si>
  <si>
    <t>EB6169.1</t>
  </si>
  <si>
    <t>KN Trading</t>
  </si>
  <si>
    <t>Options Basis - GOD</t>
  </si>
  <si>
    <t>EF0747.1</t>
  </si>
  <si>
    <t>basis option that wasn't being valued.</t>
  </si>
  <si>
    <t>old value</t>
  </si>
  <si>
    <t>difference</t>
  </si>
  <si>
    <t>Adj. Drift &amp; Rho-12/95</t>
  </si>
  <si>
    <t>^ENRON RISK MANAGEMENT SERVICES CORP.</t>
  </si>
  <si>
    <t>^DAILY DETAIL OF NEW TRANSACTIONS</t>
  </si>
  <si>
    <t>Total Notional</t>
  </si>
  <si>
    <t>Value on Date</t>
  </si>
  <si>
    <t>Transaction Originated</t>
  </si>
  <si>
    <t>Enter Value of</t>
  </si>
  <si>
    <t>Deal #</t>
  </si>
  <si>
    <t>Originated</t>
  </si>
  <si>
    <t>Customer</t>
  </si>
  <si>
    <t>EGS Origination</t>
  </si>
  <si>
    <t>Originator</t>
  </si>
  <si>
    <t>(Sales)</t>
  </si>
  <si>
    <t>Purchases</t>
  </si>
  <si>
    <t>(In Thousands)</t>
  </si>
  <si>
    <t>Deal Here</t>
  </si>
  <si>
    <t>TOTAL ORIGINATION</t>
  </si>
  <si>
    <t>Basis option EF0747 -- cannot value in Oracle</t>
  </si>
  <si>
    <t>Basis option ET0809 -- cannot value in Oracle</t>
  </si>
  <si>
    <t>Basis option ET3314 -- cannot value in Oracle</t>
  </si>
  <si>
    <t>Basis option ET4473 -- cannot value in Oracle</t>
  </si>
  <si>
    <t>Basis option ET4511 -- cannot value in Oracle</t>
  </si>
  <si>
    <t>Reconciling with GL</t>
  </si>
  <si>
    <t>Reconciling to GL</t>
  </si>
  <si>
    <t>Basis option EW1881 -- cannot value in Oracle</t>
  </si>
  <si>
    <t>Basis option EX2644--cannot value in Oracle</t>
  </si>
  <si>
    <t>ET3314</t>
  </si>
  <si>
    <t>Basis option value for May</t>
  </si>
  <si>
    <t>Basis option value for June</t>
  </si>
  <si>
    <t>Note: Total liquidation for the day equals -60,030, 13,470 was calculated by daily macro</t>
  </si>
  <si>
    <t>Basis option value for July</t>
  </si>
  <si>
    <t>Note: Total liquidation for the day equals -62,031, 35,619 was calculated by daily macro</t>
  </si>
  <si>
    <t>/home/vguggen</t>
  </si>
  <si>
    <t>User ID:</t>
  </si>
  <si>
    <t>Password:</t>
  </si>
  <si>
    <t>POST ID</t>
  </si>
  <si>
    <t>DATE</t>
  </si>
  <si>
    <t>TEST</t>
  </si>
  <si>
    <t>Today</t>
  </si>
  <si>
    <t>Prior Day</t>
  </si>
  <si>
    <t>Net NPV</t>
  </si>
  <si>
    <t>Liquidation</t>
  </si>
  <si>
    <t>Adjustment</t>
  </si>
  <si>
    <t>Basis option N39638--cannot value in Oracle</t>
  </si>
  <si>
    <t>CAD</t>
  </si>
  <si>
    <t>CAD - B~P</t>
  </si>
  <si>
    <t>Crude - WTI</t>
  </si>
  <si>
    <t>Quantities (Bcf)</t>
  </si>
  <si>
    <t>Formula - DO NOT TOUCH</t>
  </si>
  <si>
    <t>GOI</t>
  </si>
  <si>
    <t>Weather</t>
  </si>
  <si>
    <t>Options / Trans GOI</t>
  </si>
  <si>
    <t>FT-Northwest</t>
  </si>
  <si>
    <t>Price</t>
  </si>
  <si>
    <t>Basis</t>
  </si>
  <si>
    <t>Index</t>
  </si>
  <si>
    <t>Post Ids -Price</t>
  </si>
  <si>
    <t>SWAPS</t>
  </si>
  <si>
    <t>OTCOPTIONS</t>
  </si>
  <si>
    <t>EXGOPTIONS</t>
  </si>
  <si>
    <t>ACCRUED</t>
  </si>
  <si>
    <t>FT-NORTHWEST</t>
  </si>
  <si>
    <t>Deal NL6163.1</t>
  </si>
  <si>
    <t>Deal NL6163.2</t>
  </si>
  <si>
    <t>FIRM TRADING - NORTHWEST P&amp;L</t>
  </si>
  <si>
    <t xml:space="preserve">        hit the calcalute button (this will give you the Post Ids) and once it's done hit save.</t>
  </si>
  <si>
    <t>Hit the save button and then the calculate button.</t>
  </si>
  <si>
    <t xml:space="preserve">When the calc is done, run a Forwards Detail by Risk Type from the SUN.  Go to the PortCal screen, at the top click on Reports, select </t>
  </si>
  <si>
    <t>RUNNING THE CALCS</t>
  </si>
  <si>
    <t xml:space="preserve">Again, hit the refresh button every once and awhile to check the status of the calc.  The rows need to turn white and the status needs to be done.  </t>
  </si>
  <si>
    <t>PRINTING REPORTS</t>
  </si>
  <si>
    <t>To run a Top Page</t>
  </si>
  <si>
    <t>Hit the Print/Run button.</t>
  </si>
  <si>
    <t>A blue box will appear once the report is done.</t>
  </si>
  <si>
    <t xml:space="preserve">To Run a Hedge Strip </t>
  </si>
  <si>
    <t>In the Reports screen, hit the P&amp;L Summ button.</t>
  </si>
  <si>
    <t>Pull up the Post ID Spreadsheet O:Erms/Erms_adm/Firmtrad/2000/1postids/West/FT-Nwpostids</t>
  </si>
  <si>
    <t>Open up Meta Calc - Programs - Trading - TAGG Meta ID  (the password is the same as the name)</t>
  </si>
  <si>
    <t>In the MetaCalc pop-up, key in the previous night's Meta ID</t>
  </si>
  <si>
    <t xml:space="preserve">When the previous night's Meta ID comes up, hit the copy button, change the current and prior dates (using previous business day), </t>
  </si>
  <si>
    <t>On the post id sheet you only need to key in the MetaID and the Price Post ID, the others are generated by a formula.</t>
  </si>
  <si>
    <t>Print out the Post Id sheet so you will have it later once you are ready to calc the book.</t>
  </si>
  <si>
    <t>Note:  If you close the Trade Blotter anytime during the day, the deals that you entered earlier will no longer appear when you</t>
  </si>
  <si>
    <t xml:space="preserve">          re-open the Blotter.  They are however in TAGG.</t>
  </si>
  <si>
    <t>Open up the previous day's NW Deals file and save as today's date and clear out the previous day's deals.</t>
  </si>
  <si>
    <t>Go to the Change tab, Frank will key in his deals starting in cell U161.  Highlight all these deals and copy and paste them into the NW Deals file.</t>
  </si>
  <si>
    <t>If you have to make any changes to a deal from a previous day be sure to go back to that day's deals file and type in your change as well as</t>
  </si>
  <si>
    <t xml:space="preserve">  </t>
  </si>
  <si>
    <t xml:space="preserve">          in TAGG.  Also, in today's NW Deals file add the revised deal under a REVISION heading.</t>
  </si>
  <si>
    <t>****</t>
  </si>
  <si>
    <t xml:space="preserve">      To print the report hit Tab F8 Tab.</t>
  </si>
  <si>
    <r>
      <t xml:space="preserve">      These reports will show all new deals done today for FT-Northwest.   Note:  </t>
    </r>
    <r>
      <rPr>
        <b/>
        <sz val="10"/>
        <rFont val="Arial"/>
        <family val="2"/>
      </rPr>
      <t>These MetaIDs never change.</t>
    </r>
  </si>
  <si>
    <t>Keep this report nearby to use later to tie out to the P&amp;L spreadsheet.</t>
  </si>
  <si>
    <t>This will show why the calc errored out.  Ususally it's because a curve is still not out, ie Aeco or Sumas basis.</t>
  </si>
  <si>
    <t>GRANTING ORIGINATIONS</t>
  </si>
  <si>
    <t>Any originations that need to be granted out are done so in the P&amp;L spreadsheet.</t>
  </si>
  <si>
    <t>Normally you will receive a deal ticket done by an originator in which Frank will take on the Basis position and grant out a part of the P&amp;L to</t>
  </si>
  <si>
    <t xml:space="preserve">      the originator.  Normally is about .0025 </t>
  </si>
  <si>
    <t>Enter the deal into TAGG as normal.</t>
  </si>
  <si>
    <t>Once you have done steps 1 - 9 for the P&amp;L Report do the following.</t>
  </si>
  <si>
    <t>Add up the total number of days that the deal is for, multiply this by the daily volume, and multiply this by the oringation amout.</t>
  </si>
  <si>
    <t>EX .  Volume = 10,000    Dates = Aug - Dec     Origination = .0025</t>
  </si>
  <si>
    <t xml:space="preserve">        (31+30+31+30+31) * 10000 * .0025  =  $ 3825</t>
  </si>
  <si>
    <t>Go to the Orig Sched tab, key in the following info.</t>
  </si>
  <si>
    <t xml:space="preserve">    Deal # , Originated (today's date), Customer, EGS Origination, Enter Value of Deal Here and Originator. </t>
  </si>
  <si>
    <t xml:space="preserve">    EGS Origination is usually Middle Market - NYMEX   Be sure to type it in this way otherwise it won't be picked by Rahmann's report.</t>
  </si>
  <si>
    <t xml:space="preserve">    Frank is keeping.  </t>
  </si>
  <si>
    <t xml:space="preserve">Then go to the Input tab.  Key in the origination amount in the Origination line (row 19) under the Basis column, since this is the part of the deal that </t>
  </si>
  <si>
    <t xml:space="preserve">Notice that in the value of this origination has fallen out in the blue row at the top.  So to clear this you need to back out the origintation amoutn from </t>
  </si>
  <si>
    <t xml:space="preserve">    the New Deals row also in the Basis column.</t>
  </si>
  <si>
    <t>Be sure that when you sign off with Rahmann he pulls in the origination amount.</t>
  </si>
  <si>
    <t>DEAL TICKETS</t>
  </si>
  <si>
    <t>We are receiving fewer and fewer deal tickets these days, but when you do get one follow the below steps.</t>
  </si>
  <si>
    <t>Enter the deal into either TAGG or the Trade Blotter as any other deal.</t>
  </si>
  <si>
    <t xml:space="preserve">Pull the ticket apart.  </t>
  </si>
  <si>
    <t>The dark yellow sheet (last one) can be thrown away.</t>
  </si>
  <si>
    <t>Turn the white sheet into the top tray of the basket by the Financial group by the end of the day the deal was done</t>
  </si>
  <si>
    <t>Turn the yellow sheet into the bottom bin of the same basket the day after the deal was done.</t>
  </si>
  <si>
    <t>Keep the pink copy in your P&amp;L packet.</t>
  </si>
  <si>
    <t>If any other book is involved make a copy of the deal and give it to the individual who runs that book.</t>
  </si>
  <si>
    <t>SIGNING OFF ON THE P&amp;L</t>
  </si>
  <si>
    <t>Run your own Benchmark from the following directory O:Erms/erms_adm/Firmtrad/Benchmark/2000/Jul-00/Hedge Strips FT-NW</t>
  </si>
  <si>
    <t>On the Run Query tab, key in today Post Ids.  Hit the Hedge Strip macro.</t>
  </si>
  <si>
    <t xml:space="preserve">     If any of these three don't match you need to look into the problem.</t>
  </si>
  <si>
    <t>Once all 3 match then you initial the Benchmark from Robin and your own Benchmark.  Staple them together and give them back to Robin.</t>
  </si>
  <si>
    <t>SIGNING OFF ON THE POSITION</t>
  </si>
  <si>
    <t xml:space="preserve">      gets overwritten each night.</t>
  </si>
  <si>
    <t>Also, save a back up of this P&amp;L file in a separate directory each day as that day.  This way you have each day's P&amp;L saved since the regions</t>
  </si>
  <si>
    <t>Call Rahmann and print 3 copies of the Report tab from the P&amp;L spreadsheet (these steps are already mentioned above)</t>
  </si>
  <si>
    <t>Rahmann will call you back once he has pulled in your P&amp;L and printed out a copy.</t>
  </si>
  <si>
    <t xml:space="preserve">Compare his P&amp;L report to yours.  </t>
  </si>
  <si>
    <t>Once again, these need to match exactly.  If they do, initial Rahmann's report and give him both reports.</t>
  </si>
  <si>
    <t>If they don't match, get back with Rahmann to see if he can pull in the P&amp;L again.</t>
  </si>
  <si>
    <t>PACKET</t>
  </si>
  <si>
    <t>Including the following in Frank's packet</t>
  </si>
  <si>
    <t>Report tab from the P&amp;L worksheet.</t>
  </si>
  <si>
    <t>Printout of the Today's New Deals file</t>
  </si>
  <si>
    <t>Forwards Detail by Risk Type</t>
  </si>
  <si>
    <t>EOL Reports</t>
  </si>
  <si>
    <t>Clip all these together and place in Frank's chair upside down each night.</t>
  </si>
  <si>
    <t>Price - LAP</t>
  </si>
  <si>
    <t>Basis - LAD</t>
  </si>
  <si>
    <t>Gas Daily - LAM</t>
  </si>
  <si>
    <t>Index - LAI</t>
  </si>
  <si>
    <t>Basis Opt</t>
  </si>
  <si>
    <t>Manual Inputs</t>
  </si>
  <si>
    <t>Option Curve Shift</t>
  </si>
  <si>
    <t>basis options</t>
  </si>
  <si>
    <t>FT-NW</t>
  </si>
  <si>
    <t>Open PortCalc, bring up previous GD post ID (enter number, hit F3). Copy Post ID. Change today and previous date. Save.</t>
  </si>
  <si>
    <t>Set up GD New Deals calc on PortCalc on the SUN by changing current and previous day to today's date. In Gas Daily clause, change</t>
  </si>
  <si>
    <t xml:space="preserve">      date to today's date.</t>
  </si>
  <si>
    <t>Or run Forwards Detail on Excel spreadsheet EOL TAGG FWD.Gas Daily can be run on this sheet.</t>
  </si>
  <si>
    <t>Top Pages for Price and Basis and Gas Daily</t>
  </si>
  <si>
    <t>Curve Shift for Price and Basis and Gas Daily</t>
  </si>
  <si>
    <t xml:space="preserve">Hedge Strips </t>
  </si>
  <si>
    <t>BASIS OPTIONS SHEET</t>
  </si>
  <si>
    <t>Open Basis Options sheet.</t>
  </si>
  <si>
    <t>Change date to current day.</t>
  </si>
  <si>
    <t>Go to Curves tab. Change effective day to today's date. Run Curve Fetch macro when price, basis, interest rate, and vol curves are out.</t>
  </si>
  <si>
    <t>The text file must be saved out to be pulled into GRMS. Create new spreadsheet. Go to "text" tab. Copy entire page, pasteSpecial to</t>
  </si>
  <si>
    <t xml:space="preserve">     new sheet as values. Change formats on the 2 date columns to d-mmm-yy format. Save this new sheet in the \\quark\ng drive-directory</t>
  </si>
  <si>
    <t xml:space="preserve">     as tab delimited text "ft-northwestmmddyyyy"</t>
  </si>
  <si>
    <t>Run the Print macro. This will print the option P &amp; L change top page and the monthly Greek page.</t>
  </si>
  <si>
    <t>Run Copy Daily macro. This will roll yesterday's option value and curves.</t>
  </si>
  <si>
    <t>Calculate (F9) when everything is pulled in.</t>
  </si>
  <si>
    <t>Let Rahmann know that the text file is out there so he can pull it in.</t>
  </si>
  <si>
    <t>Enter new Basis Options portfolio value and curve shift in manual entry column. This will fill the Basis Options column.</t>
  </si>
  <si>
    <t>Once it's done, run the GRMS macro. These positions should match.</t>
  </si>
  <si>
    <t>Print out and save.</t>
  </si>
  <si>
    <t>Compare the Benchmark that you ran against the Hedge Strips (Price and Basis) that were run earlier and your Options basis and price</t>
  </si>
  <si>
    <t>Once you have officialized your Meta Id call Rahmann so he can run a Benchmark for you.</t>
  </si>
  <si>
    <t>Save the file and call Binh to let her know that you are saved out there.</t>
  </si>
  <si>
    <t>POSITION LOAD</t>
  </si>
  <si>
    <t>Open TDS position load (Trading/TDS)</t>
  </si>
  <si>
    <t>Enter password, enter book FT-Northwest, click load positions</t>
  </si>
  <si>
    <t>Window will let you know when load is complete. Dealticker will be blank, etc.</t>
  </si>
  <si>
    <t>Options sheets</t>
  </si>
  <si>
    <t>The basis post ID must be opened in portcalc and "0" entered in current roll-off cell. Save.</t>
  </si>
  <si>
    <t>Repeat with GD position post ID. Change liquidate date to tomorrow's (or Mon in case of Fri) date. Turn on liquidate. Save.</t>
  </si>
  <si>
    <t xml:space="preserve">At the end of the day save the today's NW deal file into a directory of your choosing (I have it on my H: drive)  </t>
  </si>
  <si>
    <t>In the Reports Screen in the SUN, click on the small box next to Top Page and key in the post id. (main postIDs, not New Deals)</t>
  </si>
  <si>
    <t xml:space="preserve">Hit the Print/Run button. </t>
  </si>
  <si>
    <t xml:space="preserve">Once you feel comfortable with all the numbers on the Input tab, print out 2 copies of the Report tab. </t>
  </si>
  <si>
    <t>Price and Basis and Gas Daily Curve Shift Reports</t>
  </si>
  <si>
    <t>Price and Basis and both Gas Daily Hedge Strips</t>
  </si>
  <si>
    <t xml:space="preserve">     equivalent positions. Hedge strips + Options positions should be the same as the ERMS and GRMS positions.</t>
  </si>
  <si>
    <t>When you get Binh's report compare her Benchmark against the one that you ran.  Again these need to match!!</t>
  </si>
  <si>
    <t>META ID 69041</t>
  </si>
  <si>
    <t>LTD Through December 31, 2000</t>
  </si>
  <si>
    <t>cfrank2_pc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</si>
</sst>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5" formatCode="&quot;$&quot;#,##0_);\(&quot;$&quot;#,##0\)"/>
    <numFmt numFmtId="6" formatCode="&quot;$&quot;#,##0_);[Red]\(&quot;$&quot;#,##0\)"/>
    <numFmt numFmtId="8" formatCode="&quot;$&quot;#,##0.00_);[Red]\(&quot;$&quot;#,##0.00\)"/>
    <numFmt numFmtId="44" formatCode="_(&quot;$&quot;* #,##0.00_);_(&quot;$&quot;* \(#,##0.00\);_(&quot;$&quot;* &quot;-&quot;??_);_(@_)"/>
    <numFmt numFmtId="164" formatCode="General_)"/>
    <numFmt numFmtId="165" formatCode="#,##0.0_);[Red]\(#,##0.0\)"/>
    <numFmt numFmtId="166" formatCode="#,##0.000_);[Red]\(#,##0.0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2" formatCode="&quot;Detail of New Transactions By Originator - &quot;mmmm\,\ yyyy"/>
    <numFmt numFmtId="183" formatCode="#,##0.000_);\(#,##0.000\)"/>
    <numFmt numFmtId="186" formatCode="0_);\(0\)"/>
    <numFmt numFmtId="187" formatCode="0_);[Red]\(0\)"/>
    <numFmt numFmtId="214" formatCode="mmmm\ d\,\ yyyy"/>
    <numFmt numFmtId="215" formatCode="dd\-mmm\-yy"/>
    <numFmt numFmtId="216" formatCode="d\-mmm\-yyyy"/>
    <numFmt numFmtId="217" formatCode="_(&quot;$&quot;* #,##0_);_(&quot;$&quot;* \(#,##0\);_(&quot;$&quot;* &quot;-&quot;??_);_(@_)"/>
    <numFmt numFmtId="218" formatCode="#."/>
  </numFmts>
  <fonts count="63"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sz val="12"/>
      <color indexed="8"/>
      <name val="Times New Roman"/>
      <family val="1"/>
    </font>
    <font>
      <b/>
      <i/>
      <sz val="10"/>
      <name val="Times New Roman"/>
    </font>
    <font>
      <b/>
      <i/>
      <u/>
      <sz val="12"/>
      <name val="Times New Roman"/>
      <family val="1"/>
    </font>
    <font>
      <sz val="10"/>
      <color indexed="37"/>
      <name val="Times New Roman"/>
      <family val="1"/>
    </font>
    <font>
      <b/>
      <sz val="10"/>
      <color indexed="37"/>
      <name val="Times New Roman"/>
      <family val="1"/>
    </font>
    <font>
      <b/>
      <sz val="10"/>
      <color indexed="12"/>
      <name val="Times New Roman"/>
    </font>
    <font>
      <b/>
      <sz val="12"/>
      <color indexed="10"/>
      <name val="Times New Roman"/>
      <family val="1"/>
    </font>
    <font>
      <b/>
      <sz val="10"/>
      <color indexed="39"/>
      <name val="Times New Roman"/>
    </font>
    <font>
      <b/>
      <sz val="14"/>
      <color indexed="10"/>
      <name val="Times New Roman"/>
      <family val="1"/>
    </font>
    <font>
      <b/>
      <sz val="14"/>
      <color indexed="10"/>
      <name val="Times New Roman"/>
    </font>
    <font>
      <b/>
      <sz val="12"/>
      <color indexed="10"/>
      <name val="Times New Roman"/>
    </font>
    <font>
      <b/>
      <sz val="18"/>
      <name val="Times New Roman"/>
      <family val="1"/>
    </font>
    <font>
      <b/>
      <sz val="10"/>
      <color indexed="9"/>
      <name val="Times New Roman"/>
      <family val="1"/>
    </font>
    <font>
      <b/>
      <sz val="10"/>
      <color indexed="18"/>
      <name val="Times New Roman"/>
      <family val="1"/>
    </font>
    <font>
      <b/>
      <sz val="12"/>
      <color indexed="18"/>
      <name val="Times New Roman"/>
      <family val="1"/>
    </font>
    <font>
      <b/>
      <sz val="12"/>
      <color indexed="12"/>
      <name val="Times New Roman"/>
      <family val="1"/>
    </font>
    <font>
      <b/>
      <i/>
      <sz val="10"/>
      <color indexed="10"/>
      <name val="Times New Roman"/>
    </font>
    <font>
      <b/>
      <sz val="18"/>
      <color indexed="10"/>
      <name val="Times New Roman"/>
      <family val="1"/>
    </font>
    <font>
      <b/>
      <sz val="12"/>
      <name val="Times New Roman"/>
      <family val="1"/>
    </font>
    <font>
      <i/>
      <sz val="10"/>
      <name val="Times New Roman"/>
    </font>
    <font>
      <b/>
      <sz val="11"/>
      <name val="Times New Roman"/>
      <family val="1"/>
    </font>
    <font>
      <b/>
      <i/>
      <sz val="8"/>
      <name val="Times New Roman"/>
    </font>
    <font>
      <b/>
      <i/>
      <sz val="12"/>
      <name val="Times New Roman"/>
      <family val="1"/>
    </font>
    <font>
      <sz val="10"/>
      <name val="Arial"/>
    </font>
    <font>
      <sz val="8"/>
      <color indexed="81"/>
      <name val="Tahoma"/>
    </font>
    <font>
      <b/>
      <sz val="10"/>
      <name val="Arial"/>
      <family val="2"/>
    </font>
    <font>
      <b/>
      <sz val="10"/>
      <color indexed="10"/>
      <name val="Arial"/>
      <family val="2"/>
    </font>
    <font>
      <sz val="10"/>
      <color indexed="9"/>
      <name val="Arial"/>
      <family val="2"/>
    </font>
    <font>
      <sz val="10"/>
      <name val="Arial"/>
    </font>
    <font>
      <sz val="10"/>
      <name val="Arial"/>
    </font>
    <font>
      <sz val="10"/>
      <name val="Arial"/>
    </font>
    <font>
      <sz val="18"/>
      <name val="Times New Roman"/>
      <family val="1"/>
    </font>
    <font>
      <b/>
      <sz val="8"/>
      <name val="Times New Roman"/>
      <family val="1"/>
    </font>
    <font>
      <sz val="10"/>
      <name val="Arial"/>
    </font>
    <font>
      <sz val="20"/>
      <name val="Times New Roman"/>
      <family val="1"/>
    </font>
    <font>
      <b/>
      <sz val="12"/>
      <name val="Arial"/>
      <family val="2"/>
    </font>
    <font>
      <sz val="10"/>
      <name val="Arial"/>
    </font>
    <font>
      <sz val="10"/>
      <name val="Arial"/>
    </font>
    <font>
      <b/>
      <u/>
      <sz val="12"/>
      <name val="Arial"/>
      <family val="2"/>
    </font>
  </fonts>
  <fills count="17">
    <fill>
      <patternFill patternType="none"/>
    </fill>
    <fill>
      <patternFill patternType="gray125"/>
    </fill>
    <fill>
      <patternFill patternType="solid">
        <fgColor indexed="22"/>
      </patternFill>
    </fill>
    <fill>
      <patternFill patternType="gray125">
        <fgColor indexed="8"/>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65"/>
        <bgColor indexed="8"/>
      </patternFill>
    </fill>
    <fill>
      <patternFill patternType="solid">
        <fgColor indexed="10"/>
        <bgColor indexed="64"/>
      </patternFill>
    </fill>
    <fill>
      <patternFill patternType="solid">
        <fgColor indexed="18"/>
        <bgColor indexed="64"/>
      </patternFill>
    </fill>
    <fill>
      <patternFill patternType="solid">
        <fgColor indexed="44"/>
        <bgColor indexed="64"/>
      </patternFill>
    </fill>
    <fill>
      <patternFill patternType="solid">
        <fgColor indexed="22"/>
        <bgColor indexed="64"/>
      </patternFill>
    </fill>
    <fill>
      <patternFill patternType="solid">
        <fgColor indexed="50"/>
        <bgColor indexed="64"/>
      </patternFill>
    </fill>
    <fill>
      <patternFill patternType="solid">
        <fgColor indexed="9"/>
        <bgColor indexed="64"/>
      </patternFill>
    </fill>
    <fill>
      <patternFill patternType="solid">
        <fgColor indexed="50"/>
        <bgColor indexed="8"/>
      </patternFill>
    </fill>
    <fill>
      <patternFill patternType="solid">
        <fgColor indexed="11"/>
        <bgColor indexed="64"/>
      </patternFill>
    </fill>
  </fills>
  <borders count="60">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s>
  <cellStyleXfs count="6">
    <xf numFmtId="0" fontId="0" fillId="0" borderId="0"/>
    <xf numFmtId="40" fontId="2" fillId="0" borderId="0" applyFont="0" applyFill="0" applyBorder="0" applyAlignment="0" applyProtection="0"/>
    <xf numFmtId="40" fontId="2" fillId="0" borderId="0" applyNumberFormat="0" applyFont="0" applyFill="0" applyBorder="0" applyAlignment="0" applyProtection="0"/>
    <xf numFmtId="8" fontId="2" fillId="0" borderId="0" applyFont="0" applyFill="0" applyBorder="0" applyAlignment="0" applyProtection="0"/>
    <xf numFmtId="44" fontId="2" fillId="0" borderId="0" applyFont="0" applyFill="0" applyBorder="0" applyAlignment="0" applyProtection="0"/>
    <xf numFmtId="164" fontId="3" fillId="0" borderId="0"/>
  </cellStyleXfs>
  <cellXfs count="577">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3"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3"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3"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5" fillId="3" borderId="0" xfId="0" applyFont="1" applyFill="1" applyAlignment="1">
      <alignment horizontal="left"/>
    </xf>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0" fontId="5" fillId="1" borderId="0" xfId="0" applyFont="1" applyFill="1" applyAlignment="1">
      <alignment horizontal="left"/>
    </xf>
    <xf numFmtId="38" fontId="4" fillId="0" borderId="0" xfId="1" applyNumberFormat="1" applyFont="1" applyProtection="1"/>
    <xf numFmtId="181" fontId="23" fillId="0" borderId="0" xfId="0" quotePrefix="1" applyNumberFormat="1" applyFont="1" applyAlignment="1">
      <alignment horizontal="left"/>
    </xf>
    <xf numFmtId="0" fontId="4" fillId="1" borderId="0" xfId="0" applyFont="1" applyFill="1" applyAlignment="1">
      <alignment horizontal="left"/>
    </xf>
    <xf numFmtId="0" fontId="23" fillId="0" borderId="0" xfId="0" applyFont="1"/>
    <xf numFmtId="5" fontId="4" fillId="4" borderId="0" xfId="0" applyNumberFormat="1" applyFont="1" applyFill="1" applyProtection="1"/>
    <xf numFmtId="5" fontId="5" fillId="5" borderId="0" xfId="0" applyNumberFormat="1" applyFont="1" applyFill="1" applyBorder="1" applyProtection="1"/>
    <xf numFmtId="5" fontId="4" fillId="4" borderId="5" xfId="0" applyNumberFormat="1" applyFont="1" applyFill="1" applyBorder="1" applyProtection="1"/>
    <xf numFmtId="5" fontId="4" fillId="4" borderId="0" xfId="0" applyNumberFormat="1" applyFont="1" applyFill="1" applyBorder="1" applyProtection="1"/>
    <xf numFmtId="5" fontId="21" fillId="4" borderId="5" xfId="0" applyNumberFormat="1" applyFont="1" applyFill="1" applyBorder="1" applyProtection="1"/>
    <xf numFmtId="0" fontId="17" fillId="6" borderId="0" xfId="0" applyFont="1" applyFill="1" applyAlignment="1">
      <alignment horizontal="left"/>
    </xf>
    <xf numFmtId="5" fontId="5" fillId="6" borderId="5" xfId="0" applyNumberFormat="1" applyFont="1" applyFill="1" applyBorder="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38" fontId="24" fillId="0" borderId="0" xfId="2" applyNumberFormat="1" applyFont="1"/>
    <xf numFmtId="5" fontId="17" fillId="0" borderId="5"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3" applyNumberFormat="1" applyFont="1" applyBorder="1"/>
    <xf numFmtId="37" fontId="4" fillId="0" borderId="52" xfId="0" applyNumberFormat="1" applyFont="1" applyBorder="1"/>
    <xf numFmtId="164" fontId="4" fillId="0" borderId="0" xfId="5" applyFont="1"/>
    <xf numFmtId="164" fontId="5" fillId="0" borderId="0" xfId="5" applyFont="1"/>
    <xf numFmtId="164" fontId="4" fillId="0" borderId="0" xfId="5" applyFont="1" applyBorder="1" applyAlignment="1">
      <alignment horizontal="center"/>
    </xf>
    <xf numFmtId="164" fontId="4" fillId="0" borderId="0" xfId="5" applyFont="1" applyAlignment="1">
      <alignment horizontal="center"/>
    </xf>
    <xf numFmtId="164" fontId="4" fillId="0" borderId="0" xfId="5" applyFont="1" applyAlignment="1">
      <alignment horizontal="left"/>
    </xf>
    <xf numFmtId="14" fontId="4" fillId="0" borderId="0" xfId="5" quotePrefix="1" applyNumberFormat="1" applyFont="1" applyAlignment="1">
      <alignment horizontal="center"/>
    </xf>
    <xf numFmtId="38" fontId="4" fillId="0" borderId="0" xfId="1" applyNumberFormat="1" applyFont="1" applyAlignment="1">
      <alignment horizontal="right"/>
    </xf>
    <xf numFmtId="14" fontId="4" fillId="0" borderId="0" xfId="5" applyNumberFormat="1" applyFont="1" applyAlignment="1">
      <alignment horizontal="center"/>
    </xf>
    <xf numFmtId="164" fontId="4" fillId="0" borderId="0" xfId="5" quotePrefix="1" applyFont="1" applyAlignment="1">
      <alignment horizontal="center"/>
    </xf>
    <xf numFmtId="1" fontId="4" fillId="0" borderId="0" xfId="5" quotePrefix="1" applyNumberFormat="1" applyFont="1" applyAlignment="1">
      <alignment horizontal="center"/>
    </xf>
    <xf numFmtId="164" fontId="5" fillId="0" borderId="0" xfId="5" applyFont="1" applyAlignment="1">
      <alignment horizontal="left"/>
    </xf>
    <xf numFmtId="164" fontId="5" fillId="3" borderId="0" xfId="5" applyFont="1" applyFill="1" applyAlignment="1">
      <alignment horizontal="left"/>
    </xf>
    <xf numFmtId="1" fontId="4" fillId="0" borderId="0" xfId="5" applyNumberFormat="1" applyFont="1" applyAlignment="1">
      <alignment horizontal="center"/>
    </xf>
    <xf numFmtId="164" fontId="4" fillId="0" borderId="0" xfId="5" applyFont="1" applyAlignment="1">
      <alignment horizontal="centerContinuous"/>
    </xf>
    <xf numFmtId="164" fontId="5" fillId="0" borderId="0" xfId="5" applyFont="1" applyAlignment="1">
      <alignment horizontal="centerContinuous"/>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 fontId="6" fillId="7" borderId="5" xfId="0" applyNumberFormat="1" applyFont="1" applyFill="1" applyBorder="1" applyAlignment="1">
      <alignment horizontal="left"/>
    </xf>
    <xf numFmtId="37" fontId="25" fillId="0" borderId="0" xfId="0" applyNumberFormat="1" applyFont="1" applyAlignment="1">
      <alignment horizontal="right"/>
    </xf>
    <xf numFmtId="40" fontId="4" fillId="0" borderId="0" xfId="1" applyFont="1"/>
    <xf numFmtId="0" fontId="25" fillId="0" borderId="0" xfId="0" applyFont="1" applyAlignment="1">
      <alignment horizontal="center"/>
    </xf>
    <xf numFmtId="165" fontId="10" fillId="0" borderId="21" xfId="1" applyNumberFormat="1" applyFont="1" applyBorder="1"/>
    <xf numFmtId="164" fontId="9" fillId="0" borderId="0" xfId="5" applyFont="1"/>
    <xf numFmtId="0" fontId="4" fillId="0" borderId="0" xfId="0" applyFont="1" applyAlignment="1">
      <alignment horizontal="centerContinuous"/>
    </xf>
    <xf numFmtId="164" fontId="8" fillId="0" borderId="0" xfId="5" applyFont="1" applyAlignment="1">
      <alignment horizontal="centerContinuous"/>
    </xf>
    <xf numFmtId="164" fontId="5" fillId="0" borderId="0" xfId="5" applyFont="1" applyAlignment="1">
      <alignment horizontal="center"/>
    </xf>
    <xf numFmtId="182" fontId="5" fillId="0" borderId="0" xfId="5" quotePrefix="1" applyNumberFormat="1" applyFont="1" applyAlignment="1">
      <alignment horizontal="centerContinuous"/>
    </xf>
    <xf numFmtId="164" fontId="5" fillId="0" borderId="0" xfId="5" quotePrefix="1" applyFont="1" applyAlignment="1">
      <alignment horizontal="center"/>
    </xf>
    <xf numFmtId="175" fontId="25" fillId="0" borderId="0" xfId="5" quotePrefix="1" applyNumberFormat="1" applyFont="1" applyAlignment="1">
      <alignment horizontal="centerContinuous"/>
    </xf>
    <xf numFmtId="38" fontId="4" fillId="0" borderId="1" xfId="1" applyNumberFormat="1" applyFont="1" applyBorder="1"/>
    <xf numFmtId="38" fontId="5" fillId="3" borderId="0" xfId="1" applyNumberFormat="1" applyFont="1" applyFill="1" applyProtection="1"/>
    <xf numFmtId="38" fontId="5" fillId="0" borderId="0" xfId="1" applyNumberFormat="1" applyFont="1" applyProtection="1"/>
    <xf numFmtId="38" fontId="4" fillId="1" borderId="0" xfId="1" applyNumberFormat="1" applyFont="1" applyFill="1" applyProtection="1"/>
    <xf numFmtId="38" fontId="4" fillId="3" borderId="0" xfId="1" applyNumberFormat="1" applyFont="1" applyFill="1" applyProtection="1"/>
    <xf numFmtId="38" fontId="5" fillId="1" borderId="0" xfId="1" applyNumberFormat="1" applyFont="1" applyFill="1"/>
    <xf numFmtId="38" fontId="5" fillId="6" borderId="0" xfId="1" applyNumberFormat="1" applyFont="1" applyFill="1"/>
    <xf numFmtId="38" fontId="21" fillId="3" borderId="0" xfId="1" applyNumberFormat="1" applyFont="1" applyFill="1" applyProtection="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37" fontId="10" fillId="0" borderId="53" xfId="0" applyNumberFormat="1" applyFont="1" applyBorder="1"/>
    <xf numFmtId="1" fontId="6" fillId="7" borderId="5" xfId="0" applyNumberFormat="1" applyFont="1" applyFill="1" applyBorder="1" applyAlignment="1">
      <alignment horizontal="center"/>
    </xf>
    <xf numFmtId="171" fontId="5" fillId="8" borderId="5" xfId="0" applyNumberFormat="1" applyFont="1" applyFill="1" applyBorder="1" applyProtection="1"/>
    <xf numFmtId="5" fontId="5" fillId="8" borderId="5" xfId="0" applyNumberFormat="1" applyFont="1" applyFill="1" applyBorder="1" applyProtection="1"/>
    <xf numFmtId="5" fontId="4" fillId="8" borderId="5" xfId="0" applyNumberFormat="1" applyFont="1" applyFill="1" applyBorder="1" applyProtection="1"/>
    <xf numFmtId="5" fontId="5" fillId="8" borderId="5" xfId="0" applyNumberFormat="1" applyFont="1" applyFill="1" applyBorder="1"/>
    <xf numFmtId="38" fontId="27" fillId="0" borderId="0" xfId="1" applyNumberFormat="1" applyFont="1"/>
    <xf numFmtId="38" fontId="27" fillId="0" borderId="8" xfId="1" applyNumberFormat="1" applyFont="1" applyBorder="1"/>
    <xf numFmtId="37" fontId="15" fillId="0" borderId="4" xfId="0" applyNumberFormat="1" applyFont="1" applyBorder="1" applyAlignment="1">
      <alignment horizontal="right"/>
    </xf>
    <xf numFmtId="37" fontId="28"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0" fontId="4" fillId="0" borderId="54" xfId="0" applyFont="1" applyBorder="1" applyAlignment="1">
      <alignment horizontal="centerContinuous"/>
    </xf>
    <xf numFmtId="0" fontId="4" fillId="0" borderId="55" xfId="0" applyFont="1" applyBorder="1" applyAlignment="1">
      <alignment horizontal="centerContinuous"/>
    </xf>
    <xf numFmtId="0" fontId="4" fillId="0" borderId="17" xfId="0" applyFont="1" applyBorder="1" applyAlignment="1">
      <alignment horizontal="centerContinuous"/>
    </xf>
    <xf numFmtId="0" fontId="4" fillId="0" borderId="2" xfId="0" applyFont="1" applyBorder="1" applyAlignment="1">
      <alignment horizontal="centerContinuous"/>
    </xf>
    <xf numFmtId="38" fontId="4" fillId="0" borderId="20" xfId="1" applyNumberFormat="1" applyFont="1" applyBorder="1"/>
    <xf numFmtId="38" fontId="4" fillId="0" borderId="25" xfId="1" applyNumberFormat="1" applyFont="1" applyBorder="1"/>
    <xf numFmtId="38" fontId="4" fillId="0" borderId="37" xfId="1" applyNumberFormat="1" applyFont="1" applyBorder="1"/>
    <xf numFmtId="15" fontId="4" fillId="0" borderId="52" xfId="0" applyNumberFormat="1" applyFont="1" applyBorder="1" applyAlignment="1">
      <alignment horizontal="left"/>
    </xf>
    <xf numFmtId="38" fontId="0" fillId="0" borderId="0" xfId="0" applyNumberFormat="1" applyBorder="1"/>
    <xf numFmtId="0" fontId="21" fillId="7" borderId="3" xfId="0" applyFont="1" applyFill="1" applyBorder="1" applyAlignment="1">
      <alignment horizontal="center"/>
    </xf>
    <xf numFmtId="37" fontId="21" fillId="7" borderId="4" xfId="0" applyNumberFormat="1" applyFont="1" applyFill="1" applyBorder="1" applyAlignment="1">
      <alignment horizontal="center"/>
    </xf>
    <xf numFmtId="37" fontId="4" fillId="7" borderId="4" xfId="0" applyNumberFormat="1" applyFont="1" applyFill="1" applyBorder="1" applyAlignment="1">
      <alignment horizontal="center"/>
    </xf>
    <xf numFmtId="37" fontId="4" fillId="9" borderId="5" xfId="0" applyNumberFormat="1" applyFont="1" applyFill="1" applyBorder="1"/>
    <xf numFmtId="37" fontId="4" fillId="0" borderId="56" xfId="0" applyNumberFormat="1" applyFont="1" applyBorder="1"/>
    <xf numFmtId="17" fontId="4" fillId="0" borderId="0" xfId="0" applyNumberFormat="1" applyFont="1" applyBorder="1" applyAlignment="1">
      <alignment horizontal="center"/>
    </xf>
    <xf numFmtId="38" fontId="29" fillId="0" borderId="0" xfId="1" applyNumberFormat="1" applyFont="1" applyBorder="1"/>
    <xf numFmtId="0" fontId="17" fillId="0" borderId="19" xfId="0" applyFont="1" applyBorder="1" applyAlignment="1">
      <alignment horizontal="center"/>
    </xf>
    <xf numFmtId="14" fontId="17" fillId="0" borderId="4" xfId="0" applyNumberFormat="1" applyFont="1" applyBorder="1" applyAlignment="1">
      <alignment horizontal="center"/>
    </xf>
    <xf numFmtId="2" fontId="17" fillId="0" borderId="8" xfId="0" applyNumberFormat="1" applyFont="1" applyBorder="1" applyAlignment="1">
      <alignment horizontal="center"/>
    </xf>
    <xf numFmtId="37" fontId="17" fillId="0" borderId="8" xfId="0" applyNumberFormat="1" applyFont="1" applyBorder="1"/>
    <xf numFmtId="37" fontId="17" fillId="0" borderId="0" xfId="0" applyNumberFormat="1" applyFont="1" applyBorder="1"/>
    <xf numFmtId="38" fontId="17" fillId="0" borderId="32" xfId="0" applyNumberFormat="1" applyFont="1" applyBorder="1"/>
    <xf numFmtId="37" fontId="17" fillId="0" borderId="0" xfId="0" applyNumberFormat="1" applyFont="1"/>
    <xf numFmtId="0" fontId="17" fillId="0" borderId="0" xfId="0" applyFont="1"/>
    <xf numFmtId="0" fontId="4" fillId="0" borderId="0" xfId="0" applyFont="1" applyBorder="1" applyAlignment="1">
      <alignment horizontal="left"/>
    </xf>
    <xf numFmtId="171" fontId="4" fillId="0" borderId="0" xfId="0" applyNumberFormat="1" applyFont="1" applyFill="1" applyBorder="1" applyProtection="1"/>
    <xf numFmtId="171" fontId="5" fillId="1" borderId="0" xfId="0" applyNumberFormat="1" applyFont="1" applyFill="1" applyBorder="1" applyProtection="1"/>
    <xf numFmtId="171" fontId="4" fillId="0" borderId="0" xfId="0" applyNumberFormat="1" applyFont="1" applyBorder="1" applyProtection="1"/>
    <xf numFmtId="5" fontId="5" fillId="1" borderId="0" xfId="0" applyNumberFormat="1" applyFont="1" applyFill="1" applyBorder="1" applyProtection="1"/>
    <xf numFmtId="5" fontId="5" fillId="3" borderId="0" xfId="0" applyNumberFormat="1" applyFont="1" applyFill="1" applyBorder="1" applyProtection="1"/>
    <xf numFmtId="5" fontId="4" fillId="3" borderId="0" xfId="0" applyNumberFormat="1" applyFont="1" applyFill="1" applyBorder="1" applyProtection="1"/>
    <xf numFmtId="5" fontId="17" fillId="0" borderId="0" xfId="0" applyNumberFormat="1" applyFont="1" applyBorder="1"/>
    <xf numFmtId="5" fontId="5" fillId="1" borderId="0" xfId="0" applyNumberFormat="1" applyFont="1" applyFill="1" applyBorder="1"/>
    <xf numFmtId="5" fontId="5" fillId="6" borderId="0" xfId="0" applyNumberFormat="1" applyFont="1" applyFill="1" applyBorder="1"/>
    <xf numFmtId="5" fontId="21" fillId="4" borderId="0" xfId="0" applyNumberFormat="1" applyFont="1" applyFill="1" applyBorder="1" applyProtection="1"/>
    <xf numFmtId="171" fontId="5" fillId="0" borderId="5" xfId="0" applyNumberFormat="1" applyFont="1" applyFill="1" applyBorder="1" applyProtection="1"/>
    <xf numFmtId="5" fontId="5" fillId="0" borderId="5" xfId="0" applyNumberFormat="1" applyFont="1" applyFill="1" applyBorder="1" applyProtection="1"/>
    <xf numFmtId="5" fontId="4" fillId="0" borderId="5" xfId="0" applyNumberFormat="1" applyFont="1" applyFill="1" applyBorder="1" applyProtection="1"/>
    <xf numFmtId="5" fontId="5" fillId="0" borderId="5" xfId="0" applyNumberFormat="1" applyFont="1" applyFill="1" applyBorder="1"/>
    <xf numFmtId="38" fontId="21" fillId="0" borderId="39" xfId="3" applyNumberFormat="1" applyFont="1" applyBorder="1"/>
    <xf numFmtId="37" fontId="7" fillId="0" borderId="0" xfId="0" applyNumberFormat="1" applyFont="1" applyBorder="1"/>
    <xf numFmtId="37" fontId="8" fillId="0" borderId="0" xfId="0" applyNumberFormat="1" applyFont="1"/>
    <xf numFmtId="15" fontId="8" fillId="0" borderId="0" xfId="0" applyNumberFormat="1" applyFont="1" applyAlignment="1">
      <alignment horizontal="center"/>
    </xf>
    <xf numFmtId="0" fontId="8" fillId="0" borderId="0" xfId="0" applyFont="1" applyAlignment="1">
      <alignment horizontal="center"/>
    </xf>
    <xf numFmtId="0" fontId="8" fillId="0" borderId="0" xfId="0" applyFont="1"/>
    <xf numFmtId="0" fontId="8" fillId="0" borderId="0" xfId="0" applyFont="1" applyFill="1"/>
    <xf numFmtId="0" fontId="4" fillId="0" borderId="0" xfId="0" applyFont="1" applyAlignment="1">
      <alignment horizontal="center"/>
    </xf>
    <xf numFmtId="0" fontId="4" fillId="0" borderId="0" xfId="0" applyFont="1" applyFill="1" applyAlignment="1">
      <alignment horizontal="center"/>
    </xf>
    <xf numFmtId="6" fontId="4" fillId="0" borderId="0" xfId="0" applyNumberFormat="1" applyFont="1" applyAlignment="1">
      <alignment horizontal="center"/>
    </xf>
    <xf numFmtId="17" fontId="4" fillId="0" borderId="0" xfId="0" applyNumberFormat="1" applyFont="1" applyAlignment="1">
      <alignment horizontal="center"/>
    </xf>
    <xf numFmtId="0" fontId="0" fillId="0" borderId="0" xfId="0" applyAlignment="1">
      <alignment horizontal="center"/>
    </xf>
    <xf numFmtId="17" fontId="6" fillId="0" borderId="0" xfId="0" applyNumberFormat="1" applyFont="1" applyAlignment="1">
      <alignment horizontal="center"/>
    </xf>
    <xf numFmtId="15" fontId="6" fillId="0" borderId="0" xfId="0" applyNumberFormat="1" applyFont="1" applyAlignment="1">
      <alignment horizontal="center"/>
    </xf>
    <xf numFmtId="17" fontId="4" fillId="0" borderId="0" xfId="0" applyNumberFormat="1" applyFont="1" applyFill="1" applyAlignment="1">
      <alignment horizontal="center"/>
    </xf>
    <xf numFmtId="37" fontId="29" fillId="0" borderId="0" xfId="0" applyNumberFormat="1" applyFont="1"/>
    <xf numFmtId="171" fontId="5" fillId="0" borderId="0" xfId="0" applyNumberFormat="1" applyFont="1" applyFill="1" applyBorder="1" applyProtection="1"/>
    <xf numFmtId="5" fontId="5" fillId="0" borderId="0" xfId="0" applyNumberFormat="1" applyFont="1" applyFill="1" applyBorder="1" applyProtection="1"/>
    <xf numFmtId="5" fontId="4" fillId="0" borderId="0" xfId="0" applyNumberFormat="1" applyFont="1" applyFill="1" applyBorder="1" applyProtection="1"/>
    <xf numFmtId="5" fontId="5" fillId="0" borderId="0" xfId="0" applyNumberFormat="1" applyFont="1" applyFill="1" applyBorder="1"/>
    <xf numFmtId="37" fontId="17" fillId="0" borderId="0" xfId="0" applyNumberFormat="1" applyFont="1" applyAlignment="1">
      <alignment horizontal="center"/>
    </xf>
    <xf numFmtId="37" fontId="31" fillId="0" borderId="3" xfId="0" applyNumberFormat="1" applyFont="1" applyBorder="1"/>
    <xf numFmtId="37" fontId="31" fillId="0" borderId="0" xfId="0" applyNumberFormat="1" applyFont="1" applyBorder="1" applyAlignment="1">
      <alignment horizontal="right"/>
    </xf>
    <xf numFmtId="37" fontId="31" fillId="0" borderId="4" xfId="0" applyNumberFormat="1" applyFont="1" applyBorder="1"/>
    <xf numFmtId="37" fontId="5" fillId="0" borderId="3" xfId="0" applyNumberFormat="1" applyFont="1" applyBorder="1" applyAlignment="1">
      <alignment horizontal="center"/>
    </xf>
    <xf numFmtId="37" fontId="17" fillId="0" borderId="1" xfId="0" applyNumberFormat="1" applyFont="1" applyBorder="1" applyAlignment="1">
      <alignment horizontal="center"/>
    </xf>
    <xf numFmtId="186" fontId="33" fillId="0" borderId="0" xfId="0" applyNumberFormat="1" applyFont="1"/>
    <xf numFmtId="0" fontId="30" fillId="0" borderId="0" xfId="0" applyFont="1" applyBorder="1" applyAlignment="1">
      <alignment horizontal="center"/>
    </xf>
    <xf numFmtId="37" fontId="31" fillId="0" borderId="56" xfId="0" applyNumberFormat="1" applyFont="1" applyBorder="1"/>
    <xf numFmtId="0" fontId="35" fillId="0" borderId="0" xfId="0" applyFont="1"/>
    <xf numFmtId="38" fontId="36" fillId="10" borderId="0" xfId="0" applyNumberFormat="1" applyFont="1" applyFill="1" applyAlignment="1">
      <alignment horizontal="center"/>
    </xf>
    <xf numFmtId="0" fontId="4" fillId="10" borderId="0" xfId="0" applyFont="1" applyFill="1"/>
    <xf numFmtId="38" fontId="5" fillId="0" borderId="0" xfId="0" applyNumberFormat="1" applyFont="1" applyFill="1" applyAlignment="1">
      <alignment horizontal="center"/>
    </xf>
    <xf numFmtId="38" fontId="5" fillId="0" borderId="0" xfId="0" applyNumberFormat="1" applyFont="1" applyFill="1"/>
    <xf numFmtId="37" fontId="37" fillId="7" borderId="0" xfId="0" applyNumberFormat="1" applyFont="1" applyFill="1" applyAlignment="1">
      <alignment horizontal="center"/>
    </xf>
    <xf numFmtId="37" fontId="38" fillId="7" borderId="0" xfId="0" applyNumberFormat="1" applyFont="1" applyFill="1" applyAlignment="1">
      <alignment horizontal="left"/>
    </xf>
    <xf numFmtId="37" fontId="36" fillId="0" borderId="0" xfId="0" applyNumberFormat="1"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xf numFmtId="0" fontId="5" fillId="0" borderId="0" xfId="0" applyFont="1" applyFill="1"/>
    <xf numFmtId="1" fontId="4" fillId="0" borderId="0" xfId="0" applyNumberFormat="1" applyFont="1" applyAlignment="1">
      <alignment horizontal="center"/>
    </xf>
    <xf numFmtId="1" fontId="4" fillId="0" borderId="0" xfId="0" applyNumberFormat="1" applyFont="1"/>
    <xf numFmtId="38" fontId="5" fillId="0" borderId="0" xfId="0" applyNumberFormat="1" applyFont="1"/>
    <xf numFmtId="165" fontId="4" fillId="0" borderId="0" xfId="0" applyNumberFormat="1" applyFont="1"/>
    <xf numFmtId="40" fontId="5" fillId="0" borderId="0" xfId="0" applyNumberFormat="1" applyFont="1"/>
    <xf numFmtId="40" fontId="5" fillId="0" borderId="0" xfId="1" applyFont="1"/>
    <xf numFmtId="1" fontId="6" fillId="0" borderId="0" xfId="0" applyNumberFormat="1" applyFont="1" applyFill="1" applyBorder="1" applyAlignment="1">
      <alignment horizontal="center"/>
    </xf>
    <xf numFmtId="37" fontId="17" fillId="0" borderId="0" xfId="0" applyNumberFormat="1" applyFont="1" applyBorder="1" applyAlignment="1">
      <alignment horizontal="center"/>
    </xf>
    <xf numFmtId="37" fontId="31" fillId="0" borderId="0" xfId="0" applyNumberFormat="1" applyFont="1" applyBorder="1"/>
    <xf numFmtId="37" fontId="5" fillId="0" borderId="0" xfId="0" applyNumberFormat="1" applyFont="1" applyBorder="1" applyAlignment="1">
      <alignment horizontal="center"/>
    </xf>
    <xf numFmtId="37" fontId="32" fillId="0" borderId="0" xfId="0" applyNumberFormat="1" applyFont="1" applyAlignment="1">
      <alignment horizontal="left"/>
    </xf>
    <xf numFmtId="0" fontId="0" fillId="0" borderId="0" xfId="0" applyFill="1" applyBorder="1"/>
    <xf numFmtId="37" fontId="17" fillId="0" borderId="0" xfId="0" applyNumberFormat="1" applyFont="1" applyFill="1"/>
    <xf numFmtId="0" fontId="40" fillId="0" borderId="0" xfId="0" applyFont="1" applyFill="1"/>
    <xf numFmtId="8" fontId="4" fillId="0" borderId="0" xfId="0" applyNumberFormat="1" applyFont="1"/>
    <xf numFmtId="187" fontId="34" fillId="0" borderId="0" xfId="1" applyNumberFormat="1" applyFont="1" applyBorder="1"/>
    <xf numFmtId="1" fontId="41" fillId="0" borderId="56" xfId="0" applyNumberFormat="1" applyFont="1" applyBorder="1" applyAlignment="1">
      <alignment horizontal="centerContinuous"/>
    </xf>
    <xf numFmtId="0" fontId="42" fillId="0" borderId="0" xfId="0" applyFont="1" applyAlignment="1">
      <alignment horizontal="centerContinuous"/>
    </xf>
    <xf numFmtId="0" fontId="1" fillId="0" borderId="0" xfId="0" applyFont="1" applyAlignment="1">
      <alignment horizontal="right"/>
    </xf>
    <xf numFmtId="0" fontId="1" fillId="0" borderId="0" xfId="0" applyFont="1"/>
    <xf numFmtId="0" fontId="2" fillId="0" borderId="0" xfId="0" applyFont="1"/>
    <xf numFmtId="37" fontId="43" fillId="0" borderId="0" xfId="0" applyNumberFormat="1" applyFont="1" applyBorder="1"/>
    <xf numFmtId="0" fontId="43" fillId="0" borderId="0" xfId="0" applyFont="1"/>
    <xf numFmtId="38" fontId="7" fillId="0" borderId="0" xfId="1" applyNumberFormat="1" applyFont="1" applyAlignment="1">
      <alignment horizontal="center"/>
    </xf>
    <xf numFmtId="38" fontId="9" fillId="0" borderId="0" xfId="1" applyNumberFormat="1" applyFont="1" applyBorder="1" applyAlignment="1">
      <alignment horizontal="center"/>
    </xf>
    <xf numFmtId="38" fontId="4" fillId="0" borderId="0" xfId="1" applyNumberFormat="1" applyFont="1" applyBorder="1" applyAlignment="1">
      <alignment horizontal="center"/>
    </xf>
    <xf numFmtId="37" fontId="4" fillId="1" borderId="0" xfId="0" applyNumberFormat="1" applyFont="1" applyFill="1" applyAlignment="1">
      <alignment horizontal="center"/>
    </xf>
    <xf numFmtId="0" fontId="4" fillId="1" borderId="0" xfId="0" applyFont="1" applyFill="1" applyAlignment="1">
      <alignment horizontal="center"/>
    </xf>
    <xf numFmtId="178" fontId="4" fillId="0" borderId="0" xfId="0" applyNumberFormat="1" applyFont="1" applyAlignment="1">
      <alignment horizontal="center"/>
    </xf>
    <xf numFmtId="178" fontId="4" fillId="0" borderId="0" xfId="0" applyNumberFormat="1" applyFont="1" applyBorder="1" applyAlignment="1">
      <alignment horizontal="center"/>
    </xf>
    <xf numFmtId="38" fontId="4" fillId="0" borderId="0" xfId="1" applyNumberFormat="1" applyFont="1" applyFill="1" applyAlignment="1">
      <alignment horizontal="center"/>
    </xf>
    <xf numFmtId="37" fontId="4" fillId="0" borderId="0" xfId="0" applyNumberFormat="1" applyFont="1" applyFill="1" applyAlignment="1">
      <alignment horizontal="center"/>
    </xf>
    <xf numFmtId="14" fontId="4" fillId="0" borderId="0" xfId="0" applyNumberFormat="1" applyFont="1" applyFill="1" applyAlignment="1">
      <alignment horizontal="center"/>
    </xf>
    <xf numFmtId="8" fontId="4" fillId="0" borderId="0" xfId="0" applyNumberFormat="1" applyFont="1" applyAlignment="1">
      <alignment horizontal="center"/>
    </xf>
    <xf numFmtId="37" fontId="4" fillId="0" borderId="0" xfId="0" applyNumberFormat="1" applyFont="1" applyAlignment="1">
      <alignment horizontal="right"/>
    </xf>
    <xf numFmtId="178" fontId="4" fillId="0" borderId="0" xfId="0" applyNumberFormat="1" applyFont="1" applyAlignment="1">
      <alignment horizontal="right"/>
    </xf>
    <xf numFmtId="38" fontId="7" fillId="0" borderId="0" xfId="1" applyNumberFormat="1" applyFont="1" applyFill="1" applyAlignment="1">
      <alignment horizontal="right"/>
    </xf>
    <xf numFmtId="38" fontId="4" fillId="0" borderId="0" xfId="1" applyNumberFormat="1" applyFont="1" applyFill="1" applyAlignment="1">
      <alignment horizontal="right"/>
    </xf>
    <xf numFmtId="0" fontId="8" fillId="0" borderId="0" xfId="0" applyFont="1" applyFill="1" applyAlignment="1">
      <alignment horizontal="right"/>
    </xf>
    <xf numFmtId="0" fontId="4" fillId="0" borderId="0" xfId="0" applyFont="1" applyAlignment="1">
      <alignment horizontal="right"/>
    </xf>
    <xf numFmtId="6" fontId="4" fillId="0" borderId="0" xfId="0" applyNumberFormat="1" applyFont="1" applyBorder="1" applyAlignment="1">
      <alignment horizontal="center"/>
    </xf>
    <xf numFmtId="6" fontId="4" fillId="1" borderId="0" xfId="0" applyNumberFormat="1" applyFont="1" applyFill="1" applyAlignment="1">
      <alignment horizontal="center"/>
    </xf>
    <xf numFmtId="6" fontId="4" fillId="1" borderId="14" xfId="0" applyNumberFormat="1" applyFont="1" applyFill="1" applyBorder="1" applyAlignment="1">
      <alignment horizontal="center"/>
    </xf>
    <xf numFmtId="6" fontId="4" fillId="1" borderId="3" xfId="0" applyNumberFormat="1" applyFont="1" applyFill="1" applyBorder="1" applyAlignment="1">
      <alignment horizontal="center"/>
    </xf>
    <xf numFmtId="6" fontId="4" fillId="1" borderId="4" xfId="0" applyNumberFormat="1" applyFont="1" applyFill="1" applyBorder="1" applyAlignment="1">
      <alignment horizontal="center"/>
    </xf>
    <xf numFmtId="6" fontId="4" fillId="1" borderId="6" xfId="0" applyNumberFormat="1" applyFont="1" applyFill="1" applyBorder="1" applyAlignment="1">
      <alignment horizontal="center"/>
    </xf>
    <xf numFmtId="6" fontId="8" fillId="0" borderId="0" xfId="0" applyNumberFormat="1" applyFont="1" applyAlignment="1">
      <alignment horizontal="center"/>
    </xf>
    <xf numFmtId="6" fontId="4" fillId="0" borderId="0" xfId="0" applyNumberFormat="1" applyFont="1" applyFill="1" applyBorder="1" applyAlignment="1">
      <alignment horizontal="center"/>
    </xf>
    <xf numFmtId="6" fontId="17" fillId="0" borderId="0" xfId="0" applyNumberFormat="1" applyFont="1" applyAlignment="1">
      <alignment horizontal="center"/>
    </xf>
    <xf numFmtId="17" fontId="8" fillId="0" borderId="0" xfId="0" applyNumberFormat="1" applyFont="1" applyAlignment="1">
      <alignment horizontal="center"/>
    </xf>
    <xf numFmtId="6" fontId="4" fillId="0" borderId="0" xfId="3" applyNumberFormat="1" applyFont="1" applyAlignment="1">
      <alignment horizontal="center"/>
    </xf>
    <xf numFmtId="6" fontId="43" fillId="0" borderId="0" xfId="0" applyNumberFormat="1" applyFont="1" applyAlignment="1">
      <alignment horizontal="center"/>
    </xf>
    <xf numFmtId="6" fontId="0" fillId="0" borderId="0" xfId="0" applyNumberFormat="1" applyAlignment="1">
      <alignment horizontal="center"/>
    </xf>
    <xf numFmtId="17" fontId="0" fillId="0" borderId="0" xfId="0" applyNumberFormat="1" applyAlignment="1">
      <alignment horizontal="center"/>
    </xf>
    <xf numFmtId="6" fontId="46" fillId="0" borderId="0" xfId="0" applyNumberFormat="1" applyFont="1" applyAlignment="1">
      <alignment horizontal="center"/>
    </xf>
    <xf numFmtId="6" fontId="17" fillId="0" borderId="0" xfId="0" applyNumberFormat="1" applyFont="1" applyFill="1" applyAlignment="1">
      <alignment horizontal="center"/>
    </xf>
    <xf numFmtId="14" fontId="7" fillId="0" borderId="0" xfId="1" applyNumberFormat="1" applyFont="1"/>
    <xf numFmtId="14" fontId="4" fillId="0" borderId="0" xfId="0" applyNumberFormat="1" applyFont="1" applyBorder="1"/>
    <xf numFmtId="14" fontId="9" fillId="0" borderId="0" xfId="1" applyNumberFormat="1" applyFont="1" applyBorder="1"/>
    <xf numFmtId="14" fontId="4" fillId="0" borderId="0" xfId="1" applyNumberFormat="1" applyFont="1" applyBorder="1"/>
    <xf numFmtId="14" fontId="4" fillId="1" borderId="0" xfId="0" applyNumberFormat="1" applyFont="1" applyFill="1" applyAlignment="1">
      <alignment horizontal="centerContinuous"/>
    </xf>
    <xf numFmtId="14" fontId="4" fillId="1" borderId="13" xfId="0" applyNumberFormat="1" applyFont="1" applyFill="1" applyBorder="1" applyAlignment="1">
      <alignment horizontal="center"/>
    </xf>
    <xf numFmtId="14" fontId="4" fillId="0" borderId="0" xfId="0" applyNumberFormat="1" applyFont="1" applyFill="1"/>
    <xf numFmtId="14" fontId="44" fillId="7" borderId="56" xfId="0" applyNumberFormat="1" applyFont="1" applyFill="1" applyBorder="1" applyAlignment="1">
      <alignment horizontal="center"/>
    </xf>
    <xf numFmtId="14" fontId="8" fillId="0" borderId="0" xfId="0" applyNumberFormat="1" applyFont="1" applyAlignment="1">
      <alignment horizontal="center"/>
    </xf>
    <xf numFmtId="14" fontId="4" fillId="0" borderId="0" xfId="0" applyNumberFormat="1" applyFont="1" applyAlignment="1">
      <alignment horizontal="center"/>
    </xf>
    <xf numFmtId="14" fontId="45" fillId="0" borderId="0" xfId="0" applyNumberFormat="1" applyFont="1" applyFill="1" applyAlignment="1">
      <alignment horizontal="center"/>
    </xf>
    <xf numFmtId="14" fontId="43" fillId="0" borderId="0" xfId="0" applyNumberFormat="1" applyFont="1" applyAlignment="1">
      <alignment horizontal="center"/>
    </xf>
    <xf numFmtId="14" fontId="43" fillId="0" borderId="0" xfId="0" applyNumberFormat="1" applyFont="1" applyFill="1" applyAlignment="1">
      <alignment horizontal="center"/>
    </xf>
    <xf numFmtId="14" fontId="0" fillId="0" borderId="0" xfId="0" applyNumberFormat="1" applyAlignment="1">
      <alignment horizontal="center"/>
    </xf>
    <xf numFmtId="14" fontId="5" fillId="0" borderId="0" xfId="0" applyNumberFormat="1" applyFont="1" applyAlignment="1">
      <alignment horizontal="center"/>
    </xf>
    <xf numFmtId="14" fontId="4" fillId="0" borderId="0" xfId="0" applyNumberFormat="1" applyFont="1" applyFill="1" applyBorder="1" applyAlignment="1">
      <alignment horizontal="center"/>
    </xf>
    <xf numFmtId="14" fontId="17" fillId="0" borderId="0" xfId="0" applyNumberFormat="1" applyFont="1"/>
    <xf numFmtId="1" fontId="4" fillId="1" borderId="3" xfId="0" applyNumberFormat="1" applyFont="1" applyFill="1" applyBorder="1" applyAlignment="1">
      <alignment horizontal="center"/>
    </xf>
    <xf numFmtId="1" fontId="4" fillId="1" borderId="4" xfId="0" applyNumberFormat="1" applyFont="1" applyFill="1" applyBorder="1" applyAlignment="1">
      <alignment horizontal="center"/>
    </xf>
    <xf numFmtId="1" fontId="4" fillId="1" borderId="6" xfId="0" applyNumberFormat="1" applyFont="1" applyFill="1" applyBorder="1" applyAlignment="1">
      <alignment horizontal="center"/>
    </xf>
    <xf numFmtId="17" fontId="4" fillId="0" borderId="0" xfId="1" applyNumberFormat="1" applyFont="1" applyFill="1" applyAlignment="1">
      <alignment horizontal="center"/>
    </xf>
    <xf numFmtId="17" fontId="17" fillId="0" borderId="0" xfId="0" applyNumberFormat="1" applyFont="1" applyAlignment="1">
      <alignment horizontal="center"/>
    </xf>
    <xf numFmtId="0" fontId="0" fillId="0" borderId="0" xfId="0" applyAlignment="1">
      <alignment horizontal="right"/>
    </xf>
    <xf numFmtId="38" fontId="4" fillId="0" borderId="0" xfId="1" quotePrefix="1" applyNumberFormat="1" applyFont="1" applyAlignment="1">
      <alignment horizontal="right"/>
    </xf>
    <xf numFmtId="0" fontId="4" fillId="0" borderId="0" xfId="0" applyNumberFormat="1" applyFont="1" applyAlignment="1">
      <alignment horizontal="right"/>
    </xf>
    <xf numFmtId="0" fontId="4" fillId="0" borderId="0" xfId="1" applyNumberFormat="1" applyFont="1" applyAlignment="1">
      <alignment horizontal="right"/>
    </xf>
    <xf numFmtId="0" fontId="7" fillId="0" borderId="0" xfId="1" applyNumberFormat="1" applyFont="1" applyFill="1" applyAlignment="1">
      <alignment horizontal="right"/>
    </xf>
    <xf numFmtId="0" fontId="4" fillId="0" borderId="0" xfId="1" applyNumberFormat="1" applyFont="1" applyFill="1" applyAlignment="1">
      <alignment horizontal="right"/>
    </xf>
    <xf numFmtId="0" fontId="8" fillId="0" borderId="0" xfId="0" applyNumberFormat="1" applyFont="1" applyFill="1" applyAlignment="1">
      <alignment horizontal="right"/>
    </xf>
    <xf numFmtId="0" fontId="0" fillId="0" borderId="0" xfId="0" applyNumberFormat="1" applyAlignment="1">
      <alignment horizontal="right"/>
    </xf>
    <xf numFmtId="0" fontId="4" fillId="0" borderId="0" xfId="1" quotePrefix="1" applyNumberFormat="1" applyFont="1" applyAlignment="1">
      <alignment horizontal="right"/>
    </xf>
    <xf numFmtId="0" fontId="17" fillId="0" borderId="0" xfId="0" applyNumberFormat="1" applyFont="1" applyAlignment="1">
      <alignment horizontal="right"/>
    </xf>
    <xf numFmtId="37" fontId="47" fillId="0" borderId="0" xfId="0" applyNumberFormat="1" applyFont="1" applyFill="1" applyAlignment="1">
      <alignment horizontal="left"/>
    </xf>
    <xf numFmtId="38" fontId="4" fillId="0" borderId="0" xfId="1" applyNumberFormat="1" applyFont="1" applyAlignment="1">
      <alignment horizontal="left"/>
    </xf>
    <xf numFmtId="38" fontId="4" fillId="0" borderId="0" xfId="1" applyNumberFormat="1" applyFont="1" applyFill="1" applyAlignment="1">
      <alignment horizontal="left"/>
    </xf>
    <xf numFmtId="0" fontId="1" fillId="0" borderId="0" xfId="0" quotePrefix="1" applyFont="1" applyAlignment="1">
      <alignment horizontal="left"/>
    </xf>
    <xf numFmtId="37" fontId="4" fillId="0" borderId="0" xfId="0" quotePrefix="1" applyNumberFormat="1" applyFont="1" applyBorder="1" applyAlignment="1">
      <alignment horizontal="left"/>
    </xf>
    <xf numFmtId="6" fontId="20" fillId="0" borderId="0" xfId="3" applyNumberFormat="1" applyFont="1" applyAlignment="1">
      <alignment horizontal="center"/>
    </xf>
    <xf numFmtId="15" fontId="4" fillId="0" borderId="19" xfId="0" quotePrefix="1" applyNumberFormat="1" applyFont="1" applyBorder="1" applyAlignment="1">
      <alignment horizontal="left"/>
    </xf>
    <xf numFmtId="37" fontId="4" fillId="0" borderId="0" xfId="0" applyNumberFormat="1" applyFont="1" applyBorder="1" applyAlignment="1"/>
    <xf numFmtId="37" fontId="4" fillId="0" borderId="8" xfId="0" applyNumberFormat="1" applyFont="1" applyBorder="1" applyAlignment="1"/>
    <xf numFmtId="0" fontId="4" fillId="0" borderId="0" xfId="1" applyNumberFormat="1" applyFont="1" applyFill="1" applyAlignment="1">
      <alignment horizontal="center"/>
    </xf>
    <xf numFmtId="37" fontId="4" fillId="0" borderId="42" xfId="0" quotePrefix="1" applyNumberFormat="1" applyFont="1" applyBorder="1" applyAlignment="1">
      <alignment horizontal="center"/>
    </xf>
    <xf numFmtId="0" fontId="23" fillId="0" borderId="0" xfId="0" quotePrefix="1" applyFont="1" applyAlignment="1">
      <alignment horizontal="left"/>
    </xf>
    <xf numFmtId="214" fontId="39" fillId="0" borderId="0" xfId="0" applyNumberFormat="1" applyFont="1" applyAlignment="1">
      <alignment horizontal="center"/>
    </xf>
    <xf numFmtId="37" fontId="4" fillId="0" borderId="3" xfId="0" applyNumberFormat="1" applyFont="1" applyBorder="1"/>
    <xf numFmtId="37" fontId="4" fillId="0" borderId="6" xfId="0" applyNumberFormat="1" applyFont="1" applyBorder="1"/>
    <xf numFmtId="37" fontId="4" fillId="0" borderId="0" xfId="0" quotePrefix="1" applyNumberFormat="1" applyFont="1" applyBorder="1" applyAlignment="1" applyProtection="1">
      <alignment horizontal="left"/>
    </xf>
    <xf numFmtId="38" fontId="4" fillId="0" borderId="0" xfId="1" applyNumberFormat="1" applyFont="1" applyFill="1" applyAlignment="1"/>
    <xf numFmtId="0" fontId="0" fillId="0" borderId="57" xfId="0" applyBorder="1"/>
    <xf numFmtId="16" fontId="0" fillId="0" borderId="20" xfId="0" applyNumberFormat="1" applyBorder="1"/>
    <xf numFmtId="6" fontId="10" fillId="0" borderId="32" xfId="0" applyNumberFormat="1" applyFont="1" applyBorder="1"/>
    <xf numFmtId="14" fontId="4" fillId="0" borderId="0" xfId="0" applyNumberFormat="1" applyFont="1" applyFill="1" applyAlignment="1">
      <alignment horizontal="left"/>
    </xf>
    <xf numFmtId="14" fontId="4" fillId="0" borderId="0" xfId="0" applyNumberFormat="1" applyFont="1" applyAlignment="1">
      <alignment horizontal="left"/>
    </xf>
    <xf numFmtId="0" fontId="49" fillId="11" borderId="3" xfId="0" applyFont="1" applyFill="1" applyBorder="1" applyAlignment="1">
      <alignment horizontal="right"/>
    </xf>
    <xf numFmtId="0" fontId="0" fillId="12" borderId="3" xfId="0" applyFill="1" applyBorder="1" applyAlignment="1">
      <alignment vertical="top"/>
    </xf>
    <xf numFmtId="0" fontId="49" fillId="11" borderId="6" xfId="0" applyFont="1" applyFill="1" applyBorder="1" applyAlignment="1">
      <alignment horizontal="right"/>
    </xf>
    <xf numFmtId="0" fontId="0" fillId="12" borderId="6" xfId="0" applyFill="1" applyBorder="1" applyAlignment="1">
      <alignment vertical="top"/>
    </xf>
    <xf numFmtId="14" fontId="49" fillId="12" borderId="3" xfId="0" applyNumberFormat="1" applyFont="1" applyFill="1" applyBorder="1" applyAlignment="1">
      <alignment horizontal="center" vertical="top"/>
    </xf>
    <xf numFmtId="3" fontId="0" fillId="0" borderId="0" xfId="0" applyNumberFormat="1"/>
    <xf numFmtId="215" fontId="0" fillId="0" borderId="0" xfId="0" applyNumberFormat="1"/>
    <xf numFmtId="0" fontId="49" fillId="0" borderId="0" xfId="0" applyFont="1" applyAlignment="1">
      <alignment horizontal="center" vertical="top"/>
    </xf>
    <xf numFmtId="49" fontId="49" fillId="0" borderId="0" xfId="0" applyNumberFormat="1" applyFont="1" applyAlignment="1">
      <alignment horizontal="center" vertical="top"/>
    </xf>
    <xf numFmtId="216" fontId="49" fillId="0" borderId="0" xfId="0" applyNumberFormat="1" applyFont="1" applyAlignment="1">
      <alignment horizontal="center" vertical="top"/>
    </xf>
    <xf numFmtId="217" fontId="49" fillId="0" borderId="0" xfId="4" applyNumberFormat="1" applyFont="1" applyAlignment="1">
      <alignment horizontal="center" vertical="top"/>
    </xf>
    <xf numFmtId="3" fontId="49" fillId="0" borderId="0" xfId="4" applyNumberFormat="1" applyFont="1" applyAlignment="1">
      <alignment horizontal="center" vertical="top"/>
    </xf>
    <xf numFmtId="0" fontId="32" fillId="0" borderId="0" xfId="0" applyFont="1" applyAlignment="1">
      <alignment horizontal="left"/>
    </xf>
    <xf numFmtId="0" fontId="0" fillId="0" borderId="0" xfId="0" applyAlignment="1">
      <alignment horizontal="centerContinuous"/>
    </xf>
    <xf numFmtId="6" fontId="4" fillId="0" borderId="0" xfId="3" applyNumberFormat="1" applyFont="1" applyAlignment="1">
      <alignment horizontal="centerContinuous"/>
    </xf>
    <xf numFmtId="6" fontId="4" fillId="0" borderId="0" xfId="3" applyNumberFormat="1" applyFont="1"/>
    <xf numFmtId="164" fontId="6" fillId="0" borderId="0" xfId="5" applyFont="1"/>
    <xf numFmtId="6" fontId="6" fillId="0" borderId="0" xfId="3" applyNumberFormat="1" applyFont="1"/>
    <xf numFmtId="6" fontId="6" fillId="0" borderId="0" xfId="3" applyNumberFormat="1" applyFont="1" applyBorder="1" applyAlignment="1">
      <alignment horizontal="center"/>
    </xf>
    <xf numFmtId="0" fontId="6" fillId="0" borderId="0" xfId="0" applyFont="1"/>
    <xf numFmtId="6" fontId="6" fillId="0" borderId="11" xfId="3" applyNumberFormat="1" applyFont="1" applyBorder="1"/>
    <xf numFmtId="6" fontId="6" fillId="0" borderId="11" xfId="3" applyNumberFormat="1" applyFont="1" applyBorder="1" applyAlignment="1">
      <alignment horizontal="center"/>
    </xf>
    <xf numFmtId="6" fontId="6" fillId="0" borderId="0" xfId="3" applyNumberFormat="1" applyFont="1" applyBorder="1"/>
    <xf numFmtId="164" fontId="6" fillId="0" borderId="11" xfId="5" applyFont="1" applyBorder="1" applyAlignment="1">
      <alignment horizontal="center"/>
    </xf>
    <xf numFmtId="0" fontId="6" fillId="0" borderId="11" xfId="0" applyFont="1" applyBorder="1" applyAlignment="1">
      <alignment horizontal="center"/>
    </xf>
    <xf numFmtId="6" fontId="4" fillId="0" borderId="0" xfId="3" applyNumberFormat="1" applyFont="1" applyAlignment="1">
      <alignment horizontal="right"/>
    </xf>
    <xf numFmtId="6" fontId="4" fillId="0" borderId="0" xfId="3" applyNumberFormat="1" applyFont="1" applyProtection="1"/>
    <xf numFmtId="164" fontId="5" fillId="3" borderId="0" xfId="5" applyFont="1" applyFill="1"/>
    <xf numFmtId="164" fontId="5" fillId="3" borderId="0" xfId="5" applyFont="1" applyFill="1" applyAlignment="1">
      <alignment horizontal="center"/>
    </xf>
    <xf numFmtId="6" fontId="17" fillId="3" borderId="31" xfId="3" applyNumberFormat="1" applyFont="1" applyFill="1" applyBorder="1" applyProtection="1"/>
    <xf numFmtId="6" fontId="4" fillId="0" borderId="0" xfId="3" applyNumberFormat="1" applyFont="1" applyAlignment="1" applyProtection="1">
      <alignment horizontal="right"/>
    </xf>
    <xf numFmtId="6" fontId="4" fillId="0" borderId="0" xfId="3" quotePrefix="1" applyNumberFormat="1" applyFont="1" applyAlignment="1" applyProtection="1">
      <alignment horizontal="right"/>
    </xf>
    <xf numFmtId="6" fontId="4" fillId="13" borderId="0" xfId="3" applyNumberFormat="1" applyFont="1" applyFill="1" applyAlignment="1">
      <alignment horizontal="centerContinuous"/>
    </xf>
    <xf numFmtId="6" fontId="4" fillId="13" borderId="0" xfId="3" applyNumberFormat="1" applyFont="1" applyFill="1"/>
    <xf numFmtId="6" fontId="6" fillId="13" borderId="0" xfId="3" applyNumberFormat="1" applyFont="1" applyFill="1" applyAlignment="1">
      <alignment horizontal="center"/>
    </xf>
    <xf numFmtId="6" fontId="6" fillId="9" borderId="0" xfId="3" applyNumberFormat="1" applyFont="1" applyFill="1" applyAlignment="1">
      <alignment horizontal="center"/>
    </xf>
    <xf numFmtId="6" fontId="6" fillId="13" borderId="11" xfId="3" applyNumberFormat="1" applyFont="1" applyFill="1" applyBorder="1" applyAlignment="1">
      <alignment horizontal="center"/>
    </xf>
    <xf numFmtId="6" fontId="52" fillId="9" borderId="0" xfId="3" applyNumberFormat="1" applyFont="1" applyFill="1" applyAlignment="1">
      <alignment horizontal="center"/>
    </xf>
    <xf numFmtId="6" fontId="5" fillId="13" borderId="0" xfId="3" applyNumberFormat="1" applyFont="1" applyFill="1" applyAlignment="1">
      <alignment horizontal="center"/>
    </xf>
    <xf numFmtId="6" fontId="4" fillId="13" borderId="0" xfId="3" applyNumberFormat="1" applyFont="1" applyFill="1" applyBorder="1"/>
    <xf numFmtId="6" fontId="6" fillId="0" borderId="0" xfId="3" applyNumberFormat="1" applyFont="1" applyAlignment="1">
      <alignment horizontal="right"/>
    </xf>
    <xf numFmtId="6" fontId="6" fillId="3" borderId="31" xfId="3" applyNumberFormat="1" applyFont="1" applyFill="1" applyBorder="1" applyProtection="1"/>
    <xf numFmtId="6" fontId="6" fillId="0" borderId="0" xfId="3" applyNumberFormat="1" applyFont="1" applyAlignment="1">
      <alignment horizontal="centerContinuous"/>
    </xf>
    <xf numFmtId="6" fontId="6" fillId="14" borderId="0" xfId="3" applyNumberFormat="1" applyFont="1" applyFill="1" applyBorder="1"/>
    <xf numFmtId="8" fontId="4" fillId="13" borderId="0" xfId="3" applyNumberFormat="1" applyFont="1" applyFill="1" applyBorder="1" applyAlignment="1" applyProtection="1">
      <alignment horizontal="right"/>
    </xf>
    <xf numFmtId="8" fontId="17" fillId="15" borderId="31" xfId="3" applyNumberFormat="1" applyFont="1" applyFill="1" applyBorder="1" applyProtection="1"/>
    <xf numFmtId="1" fontId="35" fillId="0" borderId="0" xfId="0" applyNumberFormat="1" applyFont="1" applyBorder="1" applyAlignment="1">
      <alignment horizontal="center"/>
    </xf>
    <xf numFmtId="38" fontId="55" fillId="0" borderId="0" xfId="1" applyNumberFormat="1" applyFont="1"/>
    <xf numFmtId="0" fontId="54" fillId="14" borderId="0" xfId="0" applyFont="1" applyFill="1" applyBorder="1" applyAlignment="1">
      <alignment horizontal="center" vertical="center"/>
    </xf>
    <xf numFmtId="1" fontId="0" fillId="14" borderId="0" xfId="0" applyNumberFormat="1" applyFill="1" applyBorder="1" applyAlignment="1">
      <alignment horizontal="center" vertical="top"/>
    </xf>
    <xf numFmtId="0" fontId="53" fillId="14" borderId="0" xfId="0" applyFont="1" applyFill="1" applyBorder="1" applyAlignment="1">
      <alignment horizontal="center" vertical="center"/>
    </xf>
    <xf numFmtId="1" fontId="51" fillId="14" borderId="0" xfId="0" applyNumberFormat="1" applyFont="1" applyFill="1" applyBorder="1" applyAlignment="1">
      <alignment horizontal="center" vertical="top"/>
    </xf>
    <xf numFmtId="0" fontId="53" fillId="14" borderId="0" xfId="0" applyFont="1" applyFill="1" applyBorder="1" applyAlignment="1">
      <alignment horizontal="center"/>
    </xf>
    <xf numFmtId="1" fontId="51" fillId="14" borderId="0" xfId="0" applyNumberFormat="1" applyFont="1" applyFill="1" applyBorder="1" applyAlignment="1">
      <alignment horizontal="center"/>
    </xf>
    <xf numFmtId="0" fontId="49" fillId="11" borderId="58" xfId="0" applyFont="1" applyFill="1" applyBorder="1" applyAlignment="1">
      <alignment horizontal="right" vertical="top"/>
    </xf>
    <xf numFmtId="0" fontId="49" fillId="11" borderId="17" xfId="0" applyFont="1" applyFill="1" applyBorder="1" applyAlignment="1">
      <alignment horizontal="right" vertical="center"/>
    </xf>
    <xf numFmtId="1" fontId="0" fillId="7" borderId="59" xfId="0" applyNumberFormat="1" applyFill="1" applyBorder="1" applyAlignment="1">
      <alignment horizontal="center" vertical="top"/>
    </xf>
    <xf numFmtId="0" fontId="56" fillId="11" borderId="25" xfId="0" applyFont="1" applyFill="1" applyBorder="1" applyAlignment="1">
      <alignment horizontal="center" vertical="center"/>
    </xf>
    <xf numFmtId="0" fontId="56" fillId="11" borderId="20" xfId="0" applyFont="1" applyFill="1" applyBorder="1" applyAlignment="1">
      <alignment horizontal="center" vertical="center"/>
    </xf>
    <xf numFmtId="1" fontId="57" fillId="0" borderId="0" xfId="0" applyNumberFormat="1" applyFont="1" applyBorder="1" applyAlignment="1">
      <alignment horizontal="center"/>
    </xf>
    <xf numFmtId="38" fontId="58" fillId="0" borderId="0" xfId="1" applyNumberFormat="1" applyFont="1"/>
    <xf numFmtId="14" fontId="4" fillId="0" borderId="0" xfId="5" applyNumberFormat="1" applyFont="1"/>
    <xf numFmtId="0" fontId="49"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0" fillId="0" borderId="0" xfId="0" applyAlignment="1"/>
    <xf numFmtId="218" fontId="0" fillId="0" borderId="0" xfId="0" applyNumberFormat="1"/>
    <xf numFmtId="37" fontId="4" fillId="16" borderId="0" xfId="0" applyNumberFormat="1" applyFont="1" applyFill="1"/>
    <xf numFmtId="37" fontId="5" fillId="16" borderId="0" xfId="0" applyNumberFormat="1" applyFont="1" applyFill="1"/>
    <xf numFmtId="0" fontId="4" fillId="16" borderId="0" xfId="0" applyFont="1" applyFill="1"/>
    <xf numFmtId="38" fontId="5" fillId="16" borderId="0" xfId="0" applyNumberFormat="1" applyFont="1" applyFill="1"/>
    <xf numFmtId="38" fontId="0" fillId="0" borderId="1" xfId="0" applyNumberFormat="1" applyBorder="1"/>
    <xf numFmtId="38" fontId="4" fillId="0" borderId="11" xfId="0" applyNumberFormat="1" applyFont="1" applyBorder="1" applyAlignment="1">
      <alignment horizontal="left"/>
    </xf>
    <xf numFmtId="38" fontId="4" fillId="0" borderId="0" xfId="0" applyNumberFormat="1" applyFont="1" applyBorder="1" applyAlignment="1">
      <alignment horizontal="center"/>
    </xf>
    <xf numFmtId="38" fontId="4" fillId="0" borderId="11" xfId="0" applyNumberFormat="1" applyFont="1" applyBorder="1" applyAlignment="1">
      <alignment horizontal="center"/>
    </xf>
    <xf numFmtId="38" fontId="5" fillId="0" borderId="0" xfId="0" applyNumberFormat="1" applyFont="1" applyBorder="1" applyAlignment="1">
      <alignment horizontal="center"/>
    </xf>
    <xf numFmtId="38" fontId="4" fillId="0" borderId="5" xfId="1" applyNumberFormat="1" applyFont="1" applyBorder="1"/>
    <xf numFmtId="38" fontId="4" fillId="0" borderId="5" xfId="0" applyNumberFormat="1" applyFont="1" applyFill="1" applyBorder="1" applyProtection="1"/>
    <xf numFmtId="38" fontId="4" fillId="0" borderId="0" xfId="0" applyNumberFormat="1" applyFont="1" applyProtection="1"/>
    <xf numFmtId="38" fontId="4" fillId="0" borderId="0" xfId="0" applyNumberFormat="1" applyFont="1" applyBorder="1" applyProtection="1"/>
    <xf numFmtId="38" fontId="0" fillId="0" borderId="0" xfId="0" applyNumberFormat="1"/>
    <xf numFmtId="38" fontId="5" fillId="5" borderId="0" xfId="0" applyNumberFormat="1" applyFont="1" applyFill="1" applyBorder="1" applyProtection="1"/>
    <xf numFmtId="38" fontId="4" fillId="4" borderId="0" xfId="0" applyNumberFormat="1" applyFont="1" applyFill="1" applyProtection="1"/>
    <xf numFmtId="38" fontId="4" fillId="4" borderId="5" xfId="0" applyNumberFormat="1" applyFont="1" applyFill="1" applyBorder="1" applyProtection="1"/>
    <xf numFmtId="38" fontId="4" fillId="4" borderId="0" xfId="0" applyNumberFormat="1" applyFont="1" applyFill="1" applyBorder="1" applyProtection="1"/>
    <xf numFmtId="38" fontId="21" fillId="4" borderId="5" xfId="0" applyNumberFormat="1" applyFont="1" applyFill="1" applyBorder="1" applyProtection="1"/>
    <xf numFmtId="38" fontId="4" fillId="0" borderId="0" xfId="0" applyNumberFormat="1" applyFont="1" applyFill="1" applyBorder="1" applyProtection="1"/>
    <xf numFmtId="38" fontId="4" fillId="0" borderId="56" xfId="0" applyNumberFormat="1" applyFont="1" applyFill="1" applyBorder="1" applyProtection="1"/>
    <xf numFmtId="6" fontId="5" fillId="0" borderId="5" xfId="3" applyNumberFormat="1" applyFont="1" applyFill="1" applyBorder="1" applyProtection="1"/>
    <xf numFmtId="37" fontId="4" fillId="0" borderId="0" xfId="0" applyNumberFormat="1" applyFont="1" applyFill="1" applyAlignment="1">
      <alignment horizontal="right"/>
    </xf>
  </cellXfs>
  <cellStyles count="6">
    <cellStyle name="Comma" xfId="1" builtinId="3"/>
    <cellStyle name="Comma_Report" xfId="2"/>
    <cellStyle name="Currency" xfId="3" builtinId="4"/>
    <cellStyle name="Currency_TopPage multi Post ID" xfId="4"/>
    <cellStyle name="Normal" xfId="0" builtinId="0"/>
    <cellStyle name="Normal_0694ORG" xf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601980</xdr:colOff>
          <xdr:row>4</xdr:row>
          <xdr:rowOff>121920</xdr:rowOff>
        </xdr:from>
        <xdr:to>
          <xdr:col>1</xdr:col>
          <xdr:colOff>0</xdr:colOff>
          <xdr:row>6</xdr:row>
          <xdr:rowOff>129540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2004" rIns="36576" bIns="32004" anchor="ctr" upright="1"/>
            <a:lstStyle/>
            <a:p>
              <a:pPr algn="ctr" rtl="0">
                <a:defRPr sz="1000"/>
              </a:pPr>
              <a:r>
                <a:rPr lang="en-US" sz="1000" b="1" i="1" u="none" strike="noStrike" baseline="0">
                  <a:solidFill>
                    <a:srgbClr val="000000"/>
                  </a:solidFill>
                  <a:latin typeface="Times New Roman"/>
                  <a:cs typeface="Times New Roman"/>
                </a:rPr>
                <a:t>Copy Daily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601980</xdr:colOff>
          <xdr:row>4</xdr:row>
          <xdr:rowOff>121920</xdr:rowOff>
        </xdr:from>
        <xdr:to>
          <xdr:col>1</xdr:col>
          <xdr:colOff>0</xdr:colOff>
          <xdr:row>6</xdr:row>
          <xdr:rowOff>129540</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2004" rIns="36576" bIns="32004" anchor="ctr" upright="1"/>
            <a:lstStyle/>
            <a:p>
              <a:pPr algn="ctr" rtl="0">
                <a:defRPr sz="1000"/>
              </a:pPr>
              <a:r>
                <a:rPr lang="en-US" sz="1000" b="1" i="1" u="none" strike="noStrike" baseline="0">
                  <a:solidFill>
                    <a:srgbClr val="000000"/>
                  </a:solidFill>
                  <a:latin typeface="Times New Roman"/>
                  <a:cs typeface="Times New Roman"/>
                </a:rPr>
                <a:t>Copy Daily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685800</xdr:colOff>
          <xdr:row>7</xdr:row>
          <xdr:rowOff>60960</xdr:rowOff>
        </xdr:from>
        <xdr:to>
          <xdr:col>0</xdr:col>
          <xdr:colOff>1402080</xdr:colOff>
          <xdr:row>8</xdr:row>
          <xdr:rowOff>129540</xdr:rowOff>
        </xdr:to>
        <xdr:sp macro="" textlink="">
          <xdr:nvSpPr>
            <xdr:cNvPr id="1029" name="Button 5" hidden="1">
              <a:extLst>
                <a:ext uri="{63B3BB69-23CF-44E3-9099-C40C66FF867C}">
                  <a14:compatExt spid="_x0000_s102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Top Page</a:t>
              </a:r>
            </a:p>
            <a:p>
              <a:pPr algn="ctr" rtl="0">
                <a:defRPr sz="1000"/>
              </a:pPr>
              <a:endParaRPr lang="en-US" sz="1000" b="1" i="0" u="none" strike="noStrike" baseline="0">
                <a:solidFill>
                  <a:srgbClr val="FF0000"/>
                </a:solidFill>
                <a:latin typeface="Arial"/>
                <a:cs typeface="Arial"/>
              </a:endParaRP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0241" name="Rectangle 1"/>
        <xdr:cNvSpPr>
          <a:spLocks noChangeArrowheads="1"/>
        </xdr:cNvSpPr>
      </xdr:nvSpPr>
      <xdr:spPr bwMode="auto">
        <a:xfrm>
          <a:off x="34777680" y="6560820"/>
          <a:ext cx="226314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1265" name="Rectangle 1"/>
        <xdr:cNvSpPr>
          <a:spLocks noChangeArrowheads="1"/>
        </xdr:cNvSpPr>
      </xdr:nvSpPr>
      <xdr:spPr bwMode="auto">
        <a:xfrm>
          <a:off x="34777680" y="6560820"/>
          <a:ext cx="22936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11266" name="Rectangle 2"/>
        <xdr:cNvSpPr>
          <a:spLocks noChangeArrowheads="1"/>
        </xdr:cNvSpPr>
      </xdr:nvSpPr>
      <xdr:spPr bwMode="auto">
        <a:xfrm>
          <a:off x="34777680" y="6560820"/>
          <a:ext cx="22936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2289"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3313"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xdr:cNvSpPr>
          <a:spLocks noChangeArrowheads="1"/>
        </xdr:cNvSpPr>
      </xdr:nvSpPr>
      <xdr:spPr bwMode="auto">
        <a:xfrm>
          <a:off x="34891980" y="6842760"/>
          <a:ext cx="23317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4</xdr:col>
          <xdr:colOff>0</xdr:colOff>
          <xdr:row>0</xdr:row>
          <xdr:rowOff>106680</xdr:rowOff>
        </xdr:from>
        <xdr:to>
          <xdr:col>6</xdr:col>
          <xdr:colOff>1013460</xdr:colOff>
          <xdr:row>6</xdr:row>
          <xdr:rowOff>38100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6576" rIns="36576" bIns="36576" anchor="ctr" upright="1"/>
            <a:lstStyle/>
            <a:p>
              <a:pPr algn="ctr" rtl="0">
                <a:defRPr sz="1000"/>
              </a:pPr>
              <a:r>
                <a:rPr lang="en-US" sz="1200" b="1" i="1" u="sng" strike="noStrike" baseline="0">
                  <a:solidFill>
                    <a:srgbClr val="000000"/>
                  </a:solidFill>
                  <a:latin typeface="Times New Roman"/>
                  <a:cs typeface="Times New Roman"/>
                </a:rPr>
                <a:t>NEW MONTH MACRO</a:t>
              </a:r>
            </a:p>
            <a:p>
              <a:pPr algn="ctr" rtl="0">
                <a:defRPr sz="1000"/>
              </a:pPr>
              <a:r>
                <a:rPr lang="en-US" sz="1200" b="1" i="1" u="sng" strike="noStrike" baseline="0">
                  <a:solidFill>
                    <a:srgbClr val="000000"/>
                  </a:solidFill>
                  <a:latin typeface="Times New Roman"/>
                  <a:cs typeface="Times New Roman"/>
                </a:rPr>
                <a:t>!!Make sure new month is saved first!!</a:t>
              </a:r>
            </a:p>
            <a:p>
              <a:pPr algn="ctr" rtl="0">
                <a:defRPr sz="1000"/>
              </a:pPr>
              <a:r>
                <a:rPr lang="en-US" sz="1200" b="1" i="1" u="sng" strike="noStrike" baseline="0">
                  <a:solidFill>
                    <a:srgbClr val="000000"/>
                  </a:solidFill>
                  <a:latin typeface="Times New Roman"/>
                  <a:cs typeface="Times New Roman"/>
                </a:rPr>
                <a:t>Change date in cell B4 to new month and changes month on macro sheets.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xdr:cNvSpPr>
          <a:spLocks noChangeArrowheads="1"/>
        </xdr:cNvSpPr>
      </xdr:nvSpPr>
      <xdr:spPr bwMode="auto">
        <a:xfrm>
          <a:off x="35996880" y="6560820"/>
          <a:ext cx="22936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xdr:cNvSpPr>
          <a:spLocks noChangeArrowheads="1"/>
        </xdr:cNvSpPr>
      </xdr:nvSpPr>
      <xdr:spPr bwMode="auto">
        <a:xfrm>
          <a:off x="34777680" y="6560820"/>
          <a:ext cx="22936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xdr:cNvSpPr>
          <a:spLocks noChangeArrowheads="1"/>
        </xdr:cNvSpPr>
      </xdr:nvSpPr>
      <xdr:spPr bwMode="auto">
        <a:xfrm>
          <a:off x="34777680" y="6560820"/>
          <a:ext cx="22936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xdr:cNvSpPr>
          <a:spLocks noChangeArrowheads="1"/>
        </xdr:cNvSpPr>
      </xdr:nvSpPr>
      <xdr:spPr bwMode="auto">
        <a:xfrm>
          <a:off x="34777680" y="6560820"/>
          <a:ext cx="230886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xdr:cNvSpPr>
          <a:spLocks noChangeArrowheads="1"/>
        </xdr:cNvSpPr>
      </xdr:nvSpPr>
      <xdr:spPr bwMode="auto">
        <a:xfrm>
          <a:off x="36095940" y="6560820"/>
          <a:ext cx="230124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xdr:cNvSpPr>
          <a:spLocks noChangeArrowheads="1"/>
        </xdr:cNvSpPr>
      </xdr:nvSpPr>
      <xdr:spPr bwMode="auto">
        <a:xfrm>
          <a:off x="34777680" y="6560820"/>
          <a:ext cx="227838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xdr:cNvSpPr>
          <a:spLocks noChangeArrowheads="1"/>
        </xdr:cNvSpPr>
      </xdr:nvSpPr>
      <xdr:spPr bwMode="auto">
        <a:xfrm>
          <a:off x="34777680" y="6560820"/>
          <a:ext cx="22936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FIRMTRAD/2000/1postids/West/FT-NWpostid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01"/>
      <sheetName val="Mar 01"/>
      <sheetName val="Feb 01"/>
      <sheetName val="Jan 01"/>
      <sheetName val="Dec 00"/>
      <sheetName val="Nov 00"/>
      <sheetName val="Oct 00"/>
      <sheetName val="Sep 00"/>
      <sheetName val="Aug 00"/>
      <sheetName val="Jun 00"/>
      <sheetName val="May 00"/>
    </sheetNames>
    <sheetDataSet>
      <sheetData sheetId="0">
        <row r="9">
          <cell r="A9">
            <v>36980</v>
          </cell>
          <cell r="B9">
            <v>1090343</v>
          </cell>
          <cell r="C9">
            <v>1090345</v>
          </cell>
          <cell r="D9">
            <v>1090346</v>
          </cell>
          <cell r="F9">
            <v>1090347</v>
          </cell>
          <cell r="G9">
            <v>1090348</v>
          </cell>
          <cell r="H9">
            <v>1090349</v>
          </cell>
        </row>
        <row r="10">
          <cell r="A10">
            <v>36983</v>
          </cell>
          <cell r="B10">
            <v>1092861</v>
          </cell>
          <cell r="C10">
            <v>1092867</v>
          </cell>
          <cell r="D10">
            <v>1092873</v>
          </cell>
          <cell r="F10">
            <v>1092874</v>
          </cell>
          <cell r="G10">
            <v>1092876</v>
          </cell>
          <cell r="H10">
            <v>1092878</v>
          </cell>
        </row>
        <row r="11">
          <cell r="A11">
            <v>36984</v>
          </cell>
          <cell r="B11">
            <v>1094032</v>
          </cell>
          <cell r="C11">
            <v>1094036</v>
          </cell>
          <cell r="D11">
            <v>1094037</v>
          </cell>
          <cell r="F11">
            <v>1094038</v>
          </cell>
          <cell r="G11">
            <v>1094039</v>
          </cell>
          <cell r="H11">
            <v>1094041</v>
          </cell>
        </row>
        <row r="12">
          <cell r="A12">
            <v>36985</v>
          </cell>
          <cell r="B12">
            <v>1096127</v>
          </cell>
          <cell r="C12">
            <v>1096128</v>
          </cell>
          <cell r="D12">
            <v>1096129</v>
          </cell>
          <cell r="F12">
            <v>1096130</v>
          </cell>
          <cell r="G12">
            <v>1096131</v>
          </cell>
          <cell r="H12">
            <v>1096132</v>
          </cell>
        </row>
        <row r="13">
          <cell r="A13">
            <v>36986</v>
          </cell>
          <cell r="B13">
            <v>1097730</v>
          </cell>
          <cell r="C13">
            <v>1097731</v>
          </cell>
          <cell r="D13">
            <v>1097732</v>
          </cell>
          <cell r="F13">
            <v>1097733</v>
          </cell>
          <cell r="G13">
            <v>1097734</v>
          </cell>
          <cell r="H13">
            <v>1097735</v>
          </cell>
        </row>
        <row r="14">
          <cell r="A14">
            <v>36987</v>
          </cell>
          <cell r="B14">
            <v>1099124</v>
          </cell>
          <cell r="C14">
            <v>1099126</v>
          </cell>
          <cell r="D14">
            <v>1099128</v>
          </cell>
          <cell r="F14">
            <v>1099129</v>
          </cell>
          <cell r="G14">
            <v>1099131</v>
          </cell>
          <cell r="H14">
            <v>1099132</v>
          </cell>
        </row>
        <row r="15">
          <cell r="A15">
            <v>36988</v>
          </cell>
        </row>
        <row r="16">
          <cell r="A16">
            <v>36989</v>
          </cell>
        </row>
        <row r="17">
          <cell r="A17">
            <v>36990</v>
          </cell>
          <cell r="B17">
            <v>1099906</v>
          </cell>
          <cell r="C17">
            <v>1099908</v>
          </cell>
          <cell r="D17">
            <v>1099912</v>
          </cell>
          <cell r="F17">
            <v>1099915</v>
          </cell>
          <cell r="G17">
            <v>1099930</v>
          </cell>
          <cell r="H17">
            <v>1099932</v>
          </cell>
        </row>
        <row r="18">
          <cell r="A18">
            <v>36991</v>
          </cell>
          <cell r="B18">
            <v>1101531</v>
          </cell>
          <cell r="C18">
            <v>1101536</v>
          </cell>
          <cell r="D18">
            <v>1101538</v>
          </cell>
          <cell r="F18">
            <v>1101540</v>
          </cell>
          <cell r="G18">
            <v>1101542</v>
          </cell>
          <cell r="H18">
            <v>1101546</v>
          </cell>
        </row>
        <row r="19">
          <cell r="A19">
            <v>36992</v>
          </cell>
          <cell r="B19">
            <v>1102693</v>
          </cell>
          <cell r="C19">
            <v>1102695</v>
          </cell>
          <cell r="D19">
            <v>1102696</v>
          </cell>
          <cell r="F19">
            <v>1102697</v>
          </cell>
          <cell r="G19">
            <v>1102712</v>
          </cell>
          <cell r="H19">
            <v>1102732</v>
          </cell>
        </row>
        <row r="20">
          <cell r="A20">
            <v>36993</v>
          </cell>
          <cell r="B20">
            <v>1104795</v>
          </cell>
          <cell r="C20">
            <v>1104796</v>
          </cell>
          <cell r="D20">
            <v>1104797</v>
          </cell>
          <cell r="F20">
            <v>1104798</v>
          </cell>
          <cell r="G20">
            <v>1104799</v>
          </cell>
          <cell r="H20">
            <v>1104800</v>
          </cell>
        </row>
        <row r="21">
          <cell r="A21">
            <v>36994</v>
          </cell>
        </row>
        <row r="22">
          <cell r="A22">
            <v>36995</v>
          </cell>
        </row>
        <row r="23">
          <cell r="A23">
            <v>36996</v>
          </cell>
        </row>
        <row r="24">
          <cell r="A24">
            <v>36997</v>
          </cell>
          <cell r="B24">
            <v>1105353</v>
          </cell>
          <cell r="C24">
            <v>1105354</v>
          </cell>
          <cell r="D24">
            <v>1105355</v>
          </cell>
          <cell r="F24">
            <v>1105356</v>
          </cell>
          <cell r="G24">
            <v>1105357</v>
          </cell>
          <cell r="H24">
            <v>1105358</v>
          </cell>
        </row>
        <row r="25">
          <cell r="A25">
            <v>36998</v>
          </cell>
          <cell r="B25">
            <v>1107546</v>
          </cell>
          <cell r="C25">
            <v>1107547</v>
          </cell>
          <cell r="D25">
            <v>1107548</v>
          </cell>
          <cell r="F25">
            <v>1107549</v>
          </cell>
          <cell r="G25">
            <v>1107550</v>
          </cell>
          <cell r="H25">
            <v>1107551</v>
          </cell>
        </row>
        <row r="26">
          <cell r="A26">
            <v>36999</v>
          </cell>
          <cell r="B26">
            <v>1109289</v>
          </cell>
          <cell r="C26">
            <v>1109290</v>
          </cell>
          <cell r="D26">
            <v>1109529</v>
          </cell>
          <cell r="F26">
            <v>1109530</v>
          </cell>
          <cell r="G26">
            <v>1109292</v>
          </cell>
          <cell r="H26">
            <v>1109293</v>
          </cell>
        </row>
        <row r="27">
          <cell r="A27">
            <v>37000</v>
          </cell>
          <cell r="B27">
            <v>1110352</v>
          </cell>
          <cell r="C27">
            <v>1110399</v>
          </cell>
          <cell r="D27">
            <v>1110401</v>
          </cell>
          <cell r="F27">
            <v>1110404</v>
          </cell>
          <cell r="G27">
            <v>1110405</v>
          </cell>
          <cell r="H27">
            <v>1110407</v>
          </cell>
        </row>
        <row r="28">
          <cell r="A28">
            <v>37001</v>
          </cell>
          <cell r="B28">
            <v>1111676</v>
          </cell>
          <cell r="C28">
            <v>1111677</v>
          </cell>
          <cell r="D28">
            <v>1111678</v>
          </cell>
          <cell r="F28">
            <v>1111680</v>
          </cell>
          <cell r="G28">
            <v>1111684</v>
          </cell>
          <cell r="H28">
            <v>1111687</v>
          </cell>
        </row>
        <row r="29">
          <cell r="A29">
            <v>37002</v>
          </cell>
        </row>
        <row r="30">
          <cell r="A30">
            <v>37003</v>
          </cell>
        </row>
        <row r="31">
          <cell r="A31">
            <v>37004</v>
          </cell>
          <cell r="B31">
            <v>1113181</v>
          </cell>
          <cell r="C31">
            <v>1113187</v>
          </cell>
          <cell r="D31">
            <v>1113191</v>
          </cell>
          <cell r="F31">
            <v>1113193</v>
          </cell>
          <cell r="G31">
            <v>1113197</v>
          </cell>
          <cell r="H31">
            <v>1113198</v>
          </cell>
        </row>
        <row r="32">
          <cell r="A32">
            <v>37005</v>
          </cell>
          <cell r="B32">
            <v>1114561</v>
          </cell>
          <cell r="C32">
            <v>1114562</v>
          </cell>
          <cell r="D32">
            <v>1114564</v>
          </cell>
          <cell r="F32">
            <v>1114565</v>
          </cell>
          <cell r="G32">
            <v>1114566</v>
          </cell>
          <cell r="H32">
            <v>1114575</v>
          </cell>
          <cell r="I32" t="str">
            <v>official</v>
          </cell>
        </row>
        <row r="33">
          <cell r="C33">
            <v>1114563</v>
          </cell>
          <cell r="G33">
            <v>1114571</v>
          </cell>
          <cell r="H33">
            <v>1114579</v>
          </cell>
          <cell r="I33" t="str">
            <v>TDS</v>
          </cell>
        </row>
        <row r="34">
          <cell r="A34">
            <v>37006</v>
          </cell>
        </row>
        <row r="35">
          <cell r="A35">
            <v>37007</v>
          </cell>
        </row>
        <row r="36">
          <cell r="A36">
            <v>37008</v>
          </cell>
        </row>
        <row r="37">
          <cell r="A37">
            <v>37009</v>
          </cell>
        </row>
        <row r="38">
          <cell r="A38">
            <v>37010</v>
          </cell>
        </row>
        <row r="39">
          <cell r="A39">
            <v>37011</v>
          </cell>
        </row>
        <row r="40">
          <cell r="B40">
            <v>791876</v>
          </cell>
          <cell r="C40">
            <v>791875</v>
          </cell>
          <cell r="D40">
            <v>791877</v>
          </cell>
          <cell r="E40">
            <v>56390</v>
          </cell>
          <cell r="F40">
            <v>884526</v>
          </cell>
          <cell r="G40" t="str">
            <v>NEW DEALS</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7.xml"/><Relationship Id="rId4" Type="http://schemas.openxmlformats.org/officeDocument/2006/relationships/printerSettings" Target="../printerSettings/printerSettings2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drawing" Target="../drawings/drawing8.xml"/><Relationship Id="rId4" Type="http://schemas.openxmlformats.org/officeDocument/2006/relationships/printerSettings" Target="../printerSettings/printerSettings3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drawing" Target="../drawings/drawing9.xml"/><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5" Type="http://schemas.openxmlformats.org/officeDocument/2006/relationships/drawing" Target="../drawings/drawing10.xml"/><Relationship Id="rId4" Type="http://schemas.openxmlformats.org/officeDocument/2006/relationships/printerSettings" Target="../printerSettings/printerSettings4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drawing" Target="../drawings/drawing11.xml"/><Relationship Id="rId4" Type="http://schemas.openxmlformats.org/officeDocument/2006/relationships/printerSettings" Target="../printerSettings/printerSettings4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drawing" Target="../drawings/drawing12.xml"/><Relationship Id="rId4" Type="http://schemas.openxmlformats.org/officeDocument/2006/relationships/printerSettings" Target="../printerSettings/printerSettings4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5" Type="http://schemas.openxmlformats.org/officeDocument/2006/relationships/drawing" Target="../drawings/drawing13.xml"/><Relationship Id="rId4" Type="http://schemas.openxmlformats.org/officeDocument/2006/relationships/printerSettings" Target="../printerSettings/printerSettings5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ctrlProp" Target="../ctrlProps/ctrlProp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1.bin"/><Relationship Id="rId7" Type="http://schemas.openxmlformats.org/officeDocument/2006/relationships/comments" Target="../comments1.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4.xml"/><Relationship Id="rId4"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5.xml"/><Relationship Id="rId4"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6.xml"/><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12"/>
  <sheetViews>
    <sheetView topLeftCell="A144" zoomScaleNormal="100" workbookViewId="0">
      <selection activeCell="G176" sqref="G176"/>
    </sheetView>
  </sheetViews>
  <sheetFormatPr defaultRowHeight="13.2" x14ac:dyDescent="0.25"/>
  <cols>
    <col min="1" max="2" width="5.33203125" customWidth="1"/>
  </cols>
  <sheetData>
    <row r="1" spans="1:6" x14ac:dyDescent="0.25">
      <c r="F1" s="550" t="s">
        <v>417</v>
      </c>
    </row>
    <row r="2" spans="1:6" ht="15.6" x14ac:dyDescent="0.3">
      <c r="A2" s="548"/>
      <c r="B2" s="548"/>
    </row>
    <row r="3" spans="1:6" ht="8.25" customHeight="1" x14ac:dyDescent="0.25"/>
    <row r="4" spans="1:6" ht="15.6" x14ac:dyDescent="0.3">
      <c r="A4" s="551" t="s">
        <v>1</v>
      </c>
      <c r="B4" s="551"/>
    </row>
    <row r="5" spans="1:6" x14ac:dyDescent="0.25">
      <c r="A5" s="549"/>
      <c r="B5" s="549"/>
      <c r="C5" t="s">
        <v>0</v>
      </c>
    </row>
    <row r="6" spans="1:6" ht="8.25" customHeight="1" x14ac:dyDescent="0.25">
      <c r="A6" s="549"/>
      <c r="B6" s="549"/>
    </row>
    <row r="7" spans="1:6" x14ac:dyDescent="0.25">
      <c r="A7" s="453"/>
      <c r="B7" s="553">
        <v>1</v>
      </c>
      <c r="C7" t="s">
        <v>429</v>
      </c>
    </row>
    <row r="8" spans="1:6" x14ac:dyDescent="0.25">
      <c r="B8" s="553">
        <v>2</v>
      </c>
      <c r="C8" t="s">
        <v>430</v>
      </c>
    </row>
    <row r="9" spans="1:6" x14ac:dyDescent="0.25">
      <c r="B9" s="553">
        <v>3</v>
      </c>
      <c r="C9" t="s">
        <v>431</v>
      </c>
    </row>
    <row r="10" spans="1:6" x14ac:dyDescent="0.25">
      <c r="B10" s="553">
        <v>4</v>
      </c>
      <c r="C10" t="s">
        <v>432</v>
      </c>
    </row>
    <row r="11" spans="1:6" x14ac:dyDescent="0.25">
      <c r="B11" s="553"/>
      <c r="C11" t="s">
        <v>418</v>
      </c>
    </row>
    <row r="12" spans="1:6" x14ac:dyDescent="0.25">
      <c r="B12" s="553"/>
      <c r="C12" t="s">
        <v>531</v>
      </c>
    </row>
    <row r="13" spans="1:6" x14ac:dyDescent="0.25">
      <c r="B13" s="553">
        <v>5</v>
      </c>
      <c r="C13" t="s">
        <v>433</v>
      </c>
    </row>
    <row r="14" spans="1:6" x14ac:dyDescent="0.25">
      <c r="B14" s="553">
        <v>6</v>
      </c>
      <c r="C14" t="s">
        <v>502</v>
      </c>
    </row>
    <row r="15" spans="1:6" x14ac:dyDescent="0.25">
      <c r="B15" s="553">
        <v>7</v>
      </c>
      <c r="C15" t="s">
        <v>532</v>
      </c>
    </row>
    <row r="16" spans="1:6" x14ac:dyDescent="0.25">
      <c r="B16" s="553">
        <v>8</v>
      </c>
      <c r="C16" t="s">
        <v>434</v>
      </c>
    </row>
    <row r="19" spans="1:13" ht="15.6" x14ac:dyDescent="0.3">
      <c r="A19" s="551" t="s">
        <v>15</v>
      </c>
    </row>
    <row r="20" spans="1:13" x14ac:dyDescent="0.25">
      <c r="M20" t="s">
        <v>89</v>
      </c>
    </row>
    <row r="21" spans="1:13" x14ac:dyDescent="0.25">
      <c r="B21" s="553">
        <v>1</v>
      </c>
      <c r="C21" t="s">
        <v>16</v>
      </c>
    </row>
    <row r="22" spans="1:13" x14ac:dyDescent="0.25">
      <c r="B22" s="553">
        <v>2</v>
      </c>
      <c r="C22" t="s">
        <v>437</v>
      </c>
    </row>
    <row r="23" spans="1:13" x14ac:dyDescent="0.25">
      <c r="B23" s="553">
        <v>3</v>
      </c>
      <c r="C23" t="s">
        <v>438</v>
      </c>
    </row>
    <row r="24" spans="1:13" x14ac:dyDescent="0.25">
      <c r="B24" s="553">
        <v>4</v>
      </c>
      <c r="C24" t="s">
        <v>17</v>
      </c>
    </row>
    <row r="25" spans="1:13" x14ac:dyDescent="0.25">
      <c r="B25" s="553">
        <v>5</v>
      </c>
      <c r="C25" t="s">
        <v>18</v>
      </c>
    </row>
    <row r="26" spans="1:13" x14ac:dyDescent="0.25">
      <c r="B26" s="553">
        <v>6</v>
      </c>
      <c r="C26" t="s">
        <v>19</v>
      </c>
    </row>
    <row r="27" spans="1:13" x14ac:dyDescent="0.25">
      <c r="B27" s="553">
        <v>7</v>
      </c>
      <c r="C27" t="s">
        <v>20</v>
      </c>
    </row>
    <row r="28" spans="1:13" x14ac:dyDescent="0.25">
      <c r="B28" s="553"/>
      <c r="C28" t="s">
        <v>435</v>
      </c>
    </row>
    <row r="29" spans="1:13" x14ac:dyDescent="0.25">
      <c r="B29" s="553"/>
      <c r="C29" t="s">
        <v>436</v>
      </c>
    </row>
    <row r="30" spans="1:13" x14ac:dyDescent="0.25">
      <c r="B30" s="553">
        <v>8</v>
      </c>
      <c r="C30" t="s">
        <v>533</v>
      </c>
    </row>
    <row r="32" spans="1:13" x14ac:dyDescent="0.25">
      <c r="B32" s="453" t="s">
        <v>442</v>
      </c>
      <c r="C32" t="s">
        <v>439</v>
      </c>
    </row>
    <row r="33" spans="1:3" x14ac:dyDescent="0.25">
      <c r="B33" t="s">
        <v>440</v>
      </c>
      <c r="C33" t="s">
        <v>441</v>
      </c>
    </row>
    <row r="36" spans="1:3" ht="15.6" x14ac:dyDescent="0.3">
      <c r="A36" s="551" t="s">
        <v>2</v>
      </c>
      <c r="B36" s="551"/>
    </row>
    <row r="38" spans="1:3" x14ac:dyDescent="0.25">
      <c r="B38" s="553">
        <v>1</v>
      </c>
      <c r="C38" t="s">
        <v>6</v>
      </c>
    </row>
    <row r="39" spans="1:3" x14ac:dyDescent="0.25">
      <c r="B39" s="553">
        <v>2</v>
      </c>
      <c r="C39" t="s">
        <v>5</v>
      </c>
    </row>
    <row r="40" spans="1:3" x14ac:dyDescent="0.25">
      <c r="B40" s="553"/>
      <c r="C40" t="s">
        <v>3</v>
      </c>
    </row>
    <row r="41" spans="1:3" x14ac:dyDescent="0.25">
      <c r="B41" s="553"/>
      <c r="C41" t="s">
        <v>4</v>
      </c>
    </row>
    <row r="42" spans="1:3" x14ac:dyDescent="0.25">
      <c r="B42" s="553">
        <v>3</v>
      </c>
      <c r="C42" s="552" t="s">
        <v>7</v>
      </c>
    </row>
    <row r="43" spans="1:3" x14ac:dyDescent="0.25">
      <c r="B43" s="553">
        <v>4</v>
      </c>
      <c r="C43" t="s">
        <v>8</v>
      </c>
    </row>
    <row r="44" spans="1:3" x14ac:dyDescent="0.25">
      <c r="B44" s="553">
        <v>5</v>
      </c>
      <c r="C44" t="s">
        <v>419</v>
      </c>
    </row>
    <row r="45" spans="1:3" x14ac:dyDescent="0.25">
      <c r="B45" s="553">
        <v>6</v>
      </c>
      <c r="C45" t="s">
        <v>9</v>
      </c>
    </row>
    <row r="46" spans="1:3" x14ac:dyDescent="0.25">
      <c r="B46" s="553"/>
      <c r="C46" t="s">
        <v>10</v>
      </c>
    </row>
    <row r="47" spans="1:3" x14ac:dyDescent="0.25">
      <c r="B47" s="553">
        <v>7</v>
      </c>
      <c r="C47" t="s">
        <v>503</v>
      </c>
    </row>
    <row r="48" spans="1:3" x14ac:dyDescent="0.25">
      <c r="B48" s="553"/>
      <c r="C48" t="s">
        <v>504</v>
      </c>
    </row>
    <row r="49" spans="1:3" x14ac:dyDescent="0.25">
      <c r="B49" s="553">
        <v>7</v>
      </c>
      <c r="C49" t="s">
        <v>420</v>
      </c>
    </row>
    <row r="50" spans="1:3" x14ac:dyDescent="0.25">
      <c r="B50" s="553"/>
      <c r="C50" t="s">
        <v>11</v>
      </c>
    </row>
    <row r="51" spans="1:3" x14ac:dyDescent="0.25">
      <c r="B51" s="553"/>
      <c r="C51" t="s">
        <v>443</v>
      </c>
    </row>
    <row r="52" spans="1:3" x14ac:dyDescent="0.25">
      <c r="B52" s="553"/>
      <c r="C52" t="s">
        <v>444</v>
      </c>
    </row>
    <row r="53" spans="1:3" x14ac:dyDescent="0.25">
      <c r="B53" s="553">
        <v>8</v>
      </c>
      <c r="C53" t="s">
        <v>505</v>
      </c>
    </row>
    <row r="54" spans="1:3" x14ac:dyDescent="0.25">
      <c r="B54" s="553">
        <v>9</v>
      </c>
      <c r="C54" t="s">
        <v>12</v>
      </c>
    </row>
    <row r="55" spans="1:3" x14ac:dyDescent="0.25">
      <c r="B55" s="553"/>
      <c r="C55" t="s">
        <v>13</v>
      </c>
    </row>
    <row r="56" spans="1:3" x14ac:dyDescent="0.25">
      <c r="B56" s="553">
        <v>10</v>
      </c>
      <c r="C56" t="s">
        <v>14</v>
      </c>
    </row>
    <row r="57" spans="1:3" x14ac:dyDescent="0.25">
      <c r="B57" s="453" t="s">
        <v>442</v>
      </c>
      <c r="C57" t="s">
        <v>445</v>
      </c>
    </row>
    <row r="59" spans="1:3" ht="15.6" x14ac:dyDescent="0.3">
      <c r="A59" s="551" t="s">
        <v>421</v>
      </c>
    </row>
    <row r="61" spans="1:3" x14ac:dyDescent="0.25">
      <c r="B61" s="553" t="s">
        <v>22</v>
      </c>
    </row>
    <row r="62" spans="1:3" x14ac:dyDescent="0.25">
      <c r="B62" t="s">
        <v>21</v>
      </c>
    </row>
    <row r="64" spans="1:3" x14ac:dyDescent="0.25">
      <c r="B64" s="553">
        <v>1</v>
      </c>
      <c r="C64" t="s">
        <v>23</v>
      </c>
    </row>
    <row r="65" spans="1:3" x14ac:dyDescent="0.25">
      <c r="B65" s="553">
        <v>2</v>
      </c>
      <c r="C65" t="s">
        <v>422</v>
      </c>
    </row>
    <row r="66" spans="1:3" x14ac:dyDescent="0.25">
      <c r="B66" s="553">
        <v>3</v>
      </c>
      <c r="C66" t="s">
        <v>24</v>
      </c>
    </row>
    <row r="67" spans="1:3" x14ac:dyDescent="0.25">
      <c r="B67" s="553"/>
      <c r="C67" t="s">
        <v>446</v>
      </c>
    </row>
    <row r="68" spans="1:3" x14ac:dyDescent="0.25">
      <c r="B68" s="553">
        <v>4</v>
      </c>
      <c r="C68" t="s">
        <v>25</v>
      </c>
    </row>
    <row r="69" spans="1:3" x14ac:dyDescent="0.25">
      <c r="B69" s="553"/>
    </row>
    <row r="71" spans="1:3" ht="12.75" customHeight="1" x14ac:dyDescent="0.3">
      <c r="A71" s="551" t="s">
        <v>509</v>
      </c>
    </row>
    <row r="72" spans="1:3" ht="12.75" customHeight="1" x14ac:dyDescent="0.3">
      <c r="A72" s="551"/>
    </row>
    <row r="73" spans="1:3" ht="12.75" customHeight="1" x14ac:dyDescent="0.3">
      <c r="A73" s="551"/>
      <c r="B73">
        <v>1</v>
      </c>
      <c r="C73" t="s">
        <v>510</v>
      </c>
    </row>
    <row r="74" spans="1:3" ht="12.75" customHeight="1" x14ac:dyDescent="0.3">
      <c r="A74" s="551"/>
      <c r="B74">
        <v>2</v>
      </c>
      <c r="C74" s="552" t="s">
        <v>517</v>
      </c>
    </row>
    <row r="75" spans="1:3" ht="12.75" customHeight="1" x14ac:dyDescent="0.3">
      <c r="A75" s="551"/>
      <c r="B75">
        <v>3</v>
      </c>
      <c r="C75" t="s">
        <v>511</v>
      </c>
    </row>
    <row r="76" spans="1:3" ht="12.75" customHeight="1" x14ac:dyDescent="0.3">
      <c r="A76" s="551"/>
      <c r="B76">
        <v>4</v>
      </c>
      <c r="C76" t="s">
        <v>512</v>
      </c>
    </row>
    <row r="77" spans="1:3" ht="12.75" customHeight="1" x14ac:dyDescent="0.3">
      <c r="A77" s="551"/>
      <c r="B77">
        <v>5</v>
      </c>
      <c r="C77" t="s">
        <v>518</v>
      </c>
    </row>
    <row r="78" spans="1:3" ht="12.75" customHeight="1" x14ac:dyDescent="0.3">
      <c r="A78" s="551"/>
      <c r="B78">
        <v>6</v>
      </c>
      <c r="C78" t="s">
        <v>516</v>
      </c>
    </row>
    <row r="79" spans="1:3" ht="12.75" customHeight="1" x14ac:dyDescent="0.3">
      <c r="A79" s="551"/>
      <c r="B79">
        <v>7</v>
      </c>
      <c r="C79" t="s">
        <v>513</v>
      </c>
    </row>
    <row r="80" spans="1:3" ht="12.75" customHeight="1" x14ac:dyDescent="0.3">
      <c r="A80" s="551"/>
      <c r="C80" t="s">
        <v>514</v>
      </c>
    </row>
    <row r="81" spans="1:3" ht="12.75" customHeight="1" x14ac:dyDescent="0.3">
      <c r="A81" s="551"/>
      <c r="C81" t="s">
        <v>515</v>
      </c>
    </row>
    <row r="82" spans="1:3" ht="12.75" customHeight="1" x14ac:dyDescent="0.3">
      <c r="A82" s="551"/>
      <c r="B82">
        <v>8</v>
      </c>
      <c r="C82" t="s">
        <v>519</v>
      </c>
    </row>
    <row r="83" spans="1:3" ht="12.75" customHeight="1" x14ac:dyDescent="0.3">
      <c r="A83" s="551"/>
    </row>
    <row r="86" spans="1:3" ht="15.6" x14ac:dyDescent="0.3">
      <c r="A86" s="551" t="s">
        <v>423</v>
      </c>
    </row>
    <row r="88" spans="1:3" x14ac:dyDescent="0.25">
      <c r="B88" t="s">
        <v>26</v>
      </c>
    </row>
    <row r="90" spans="1:3" x14ac:dyDescent="0.25">
      <c r="B90" s="553">
        <v>1</v>
      </c>
      <c r="C90" t="s">
        <v>506</v>
      </c>
    </row>
    <row r="91" spans="1:3" x14ac:dyDescent="0.25">
      <c r="B91" s="553">
        <v>2</v>
      </c>
      <c r="C91" t="s">
        <v>507</v>
      </c>
    </row>
    <row r="92" spans="1:3" x14ac:dyDescent="0.25">
      <c r="B92" s="553">
        <v>3</v>
      </c>
      <c r="C92" t="s">
        <v>508</v>
      </c>
    </row>
    <row r="93" spans="1:3" x14ac:dyDescent="0.25">
      <c r="B93" s="553">
        <v>4</v>
      </c>
      <c r="C93" t="s">
        <v>27</v>
      </c>
    </row>
    <row r="96" spans="1:3" x14ac:dyDescent="0.25">
      <c r="B96" s="547" t="s">
        <v>424</v>
      </c>
    </row>
    <row r="97" spans="2:3" x14ac:dyDescent="0.25">
      <c r="B97" s="553">
        <v>1</v>
      </c>
      <c r="C97" t="s">
        <v>534</v>
      </c>
    </row>
    <row r="98" spans="2:3" x14ac:dyDescent="0.25">
      <c r="B98" s="553">
        <v>2</v>
      </c>
      <c r="C98" t="s">
        <v>425</v>
      </c>
    </row>
    <row r="99" spans="2:3" x14ac:dyDescent="0.25">
      <c r="B99" s="553">
        <v>3</v>
      </c>
      <c r="C99" t="s">
        <v>426</v>
      </c>
    </row>
    <row r="101" spans="2:3" x14ac:dyDescent="0.25">
      <c r="B101" s="547" t="s">
        <v>29</v>
      </c>
    </row>
    <row r="102" spans="2:3" x14ac:dyDescent="0.25">
      <c r="B102" s="553">
        <v>1</v>
      </c>
      <c r="C102" t="s">
        <v>30</v>
      </c>
    </row>
    <row r="103" spans="2:3" x14ac:dyDescent="0.25">
      <c r="B103" s="553">
        <v>2</v>
      </c>
      <c r="C103" t="s">
        <v>31</v>
      </c>
    </row>
    <row r="104" spans="2:3" x14ac:dyDescent="0.25">
      <c r="B104" s="553">
        <v>3</v>
      </c>
      <c r="C104" t="s">
        <v>32</v>
      </c>
    </row>
    <row r="105" spans="2:3" x14ac:dyDescent="0.25">
      <c r="B105" s="553"/>
      <c r="C105" t="s">
        <v>33</v>
      </c>
    </row>
    <row r="106" spans="2:3" x14ac:dyDescent="0.25">
      <c r="B106" s="553">
        <v>4</v>
      </c>
      <c r="C106" t="s">
        <v>34</v>
      </c>
    </row>
    <row r="107" spans="2:3" x14ac:dyDescent="0.25">
      <c r="B107" s="553">
        <v>5</v>
      </c>
      <c r="C107" t="s">
        <v>35</v>
      </c>
    </row>
    <row r="108" spans="2:3" x14ac:dyDescent="0.25">
      <c r="B108" s="553">
        <v>6</v>
      </c>
      <c r="C108" t="s">
        <v>36</v>
      </c>
    </row>
    <row r="110" spans="2:3" x14ac:dyDescent="0.25">
      <c r="B110" s="547" t="s">
        <v>427</v>
      </c>
    </row>
    <row r="111" spans="2:3" x14ac:dyDescent="0.25">
      <c r="B111" s="553">
        <v>1</v>
      </c>
      <c r="C111" t="s">
        <v>428</v>
      </c>
    </row>
    <row r="112" spans="2:3" x14ac:dyDescent="0.25">
      <c r="B112" s="553">
        <v>2</v>
      </c>
      <c r="C112" t="s">
        <v>28</v>
      </c>
    </row>
    <row r="113" spans="1:4" x14ac:dyDescent="0.25">
      <c r="B113" s="553">
        <v>3</v>
      </c>
      <c r="C113" t="s">
        <v>535</v>
      </c>
    </row>
    <row r="114" spans="1:4" x14ac:dyDescent="0.25">
      <c r="B114" s="553">
        <v>4</v>
      </c>
      <c r="C114" t="s">
        <v>426</v>
      </c>
    </row>
    <row r="116" spans="1:4" x14ac:dyDescent="0.25">
      <c r="B116" s="547" t="s">
        <v>37</v>
      </c>
      <c r="C116" s="547"/>
      <c r="D116" s="547"/>
    </row>
    <row r="117" spans="1:4" x14ac:dyDescent="0.25">
      <c r="C117" t="s">
        <v>40</v>
      </c>
    </row>
    <row r="119" spans="1:4" x14ac:dyDescent="0.25">
      <c r="B119" s="553">
        <v>1</v>
      </c>
      <c r="C119" t="s">
        <v>38</v>
      </c>
    </row>
    <row r="120" spans="1:4" x14ac:dyDescent="0.25">
      <c r="B120" s="553"/>
      <c r="C120" t="s">
        <v>39</v>
      </c>
    </row>
    <row r="121" spans="1:4" x14ac:dyDescent="0.25">
      <c r="B121" s="553">
        <v>2</v>
      </c>
      <c r="C121" t="s">
        <v>425</v>
      </c>
    </row>
    <row r="122" spans="1:4" x14ac:dyDescent="0.25">
      <c r="B122" s="553">
        <v>3</v>
      </c>
      <c r="C122" t="s">
        <v>426</v>
      </c>
    </row>
    <row r="125" spans="1:4" ht="15.6" x14ac:dyDescent="0.3">
      <c r="A125" s="548" t="s">
        <v>41</v>
      </c>
    </row>
    <row r="127" spans="1:4" x14ac:dyDescent="0.25">
      <c r="B127" s="553">
        <v>1</v>
      </c>
      <c r="C127" t="s">
        <v>42</v>
      </c>
    </row>
    <row r="128" spans="1:4" x14ac:dyDescent="0.25">
      <c r="B128" s="553">
        <v>2</v>
      </c>
      <c r="C128" t="s">
        <v>43</v>
      </c>
    </row>
    <row r="129" spans="2:3" x14ac:dyDescent="0.25">
      <c r="B129" s="553">
        <v>3</v>
      </c>
      <c r="C129" t="s">
        <v>44</v>
      </c>
    </row>
    <row r="130" spans="2:3" x14ac:dyDescent="0.25">
      <c r="B130" s="553">
        <v>4</v>
      </c>
      <c r="C130" t="s">
        <v>45</v>
      </c>
    </row>
    <row r="131" spans="2:3" x14ac:dyDescent="0.25">
      <c r="B131" s="553">
        <v>5</v>
      </c>
      <c r="C131" t="s">
        <v>46</v>
      </c>
    </row>
    <row r="132" spans="2:3" x14ac:dyDescent="0.25">
      <c r="B132" s="553">
        <v>6</v>
      </c>
      <c r="C132" t="s">
        <v>520</v>
      </c>
    </row>
    <row r="133" spans="2:3" x14ac:dyDescent="0.25">
      <c r="B133" s="553">
        <v>6</v>
      </c>
      <c r="C133" t="s">
        <v>47</v>
      </c>
    </row>
    <row r="134" spans="2:3" x14ac:dyDescent="0.25">
      <c r="B134" s="553"/>
      <c r="C134" t="s">
        <v>48</v>
      </c>
    </row>
    <row r="135" spans="2:3" x14ac:dyDescent="0.25">
      <c r="B135" s="553">
        <v>7</v>
      </c>
      <c r="C135" t="s">
        <v>49</v>
      </c>
    </row>
    <row r="136" spans="2:3" x14ac:dyDescent="0.25">
      <c r="B136" s="553"/>
      <c r="C136" t="s">
        <v>50</v>
      </c>
    </row>
    <row r="137" spans="2:3" x14ac:dyDescent="0.25">
      <c r="B137" s="553">
        <v>8</v>
      </c>
      <c r="C137" t="s">
        <v>51</v>
      </c>
    </row>
    <row r="138" spans="2:3" x14ac:dyDescent="0.25">
      <c r="B138" s="553"/>
      <c r="C138" t="s">
        <v>52</v>
      </c>
    </row>
    <row r="139" spans="2:3" x14ac:dyDescent="0.25">
      <c r="B139" s="553">
        <v>9</v>
      </c>
      <c r="C139" t="s">
        <v>53</v>
      </c>
    </row>
    <row r="140" spans="2:3" x14ac:dyDescent="0.25">
      <c r="B140" s="553">
        <v>10</v>
      </c>
      <c r="C140" t="s">
        <v>536</v>
      </c>
    </row>
    <row r="141" spans="2:3" x14ac:dyDescent="0.25">
      <c r="B141" s="553">
        <v>11</v>
      </c>
      <c r="C141" t="s">
        <v>525</v>
      </c>
    </row>
    <row r="142" spans="2:3" x14ac:dyDescent="0.25">
      <c r="B142" s="553">
        <v>12</v>
      </c>
      <c r="C142" t="s">
        <v>480</v>
      </c>
    </row>
    <row r="143" spans="2:3" x14ac:dyDescent="0.25">
      <c r="B143" s="553"/>
      <c r="C143" t="s">
        <v>479</v>
      </c>
    </row>
    <row r="144" spans="2:3" x14ac:dyDescent="0.25">
      <c r="B144" s="553"/>
    </row>
    <row r="146" spans="2:3" x14ac:dyDescent="0.25">
      <c r="B146" s="547" t="s">
        <v>447</v>
      </c>
    </row>
    <row r="147" spans="2:3" x14ac:dyDescent="0.25">
      <c r="C147" t="s">
        <v>448</v>
      </c>
    </row>
    <row r="148" spans="2:3" x14ac:dyDescent="0.25">
      <c r="C148" t="s">
        <v>449</v>
      </c>
    </row>
    <row r="149" spans="2:3" x14ac:dyDescent="0.25">
      <c r="C149" t="s">
        <v>450</v>
      </c>
    </row>
    <row r="150" spans="2:3" x14ac:dyDescent="0.25">
      <c r="B150" s="553">
        <v>1</v>
      </c>
      <c r="C150" t="s">
        <v>451</v>
      </c>
    </row>
    <row r="151" spans="2:3" x14ac:dyDescent="0.25">
      <c r="B151" s="553">
        <v>2</v>
      </c>
      <c r="C151" t="s">
        <v>452</v>
      </c>
    </row>
    <row r="152" spans="2:3" x14ac:dyDescent="0.25">
      <c r="B152" s="553">
        <v>3</v>
      </c>
      <c r="C152" t="s">
        <v>453</v>
      </c>
    </row>
    <row r="153" spans="2:3" x14ac:dyDescent="0.25">
      <c r="B153" s="553"/>
      <c r="C153" t="s">
        <v>454</v>
      </c>
    </row>
    <row r="154" spans="2:3" x14ac:dyDescent="0.25">
      <c r="B154" s="553"/>
      <c r="C154" t="s">
        <v>455</v>
      </c>
    </row>
    <row r="155" spans="2:3" x14ac:dyDescent="0.25">
      <c r="B155" s="553">
        <v>4</v>
      </c>
      <c r="C155" t="s">
        <v>456</v>
      </c>
    </row>
    <row r="156" spans="2:3" x14ac:dyDescent="0.25">
      <c r="B156" s="553"/>
      <c r="C156" t="s">
        <v>457</v>
      </c>
    </row>
    <row r="157" spans="2:3" x14ac:dyDescent="0.25">
      <c r="B157" s="553"/>
      <c r="C157" t="s">
        <v>458</v>
      </c>
    </row>
    <row r="158" spans="2:3" x14ac:dyDescent="0.25">
      <c r="B158" s="553">
        <v>5</v>
      </c>
      <c r="C158" t="s">
        <v>460</v>
      </c>
    </row>
    <row r="159" spans="2:3" x14ac:dyDescent="0.25">
      <c r="B159" s="553"/>
      <c r="C159" t="s">
        <v>459</v>
      </c>
    </row>
    <row r="160" spans="2:3" x14ac:dyDescent="0.25">
      <c r="B160" s="553">
        <v>6</v>
      </c>
      <c r="C160" t="s">
        <v>461</v>
      </c>
    </row>
    <row r="161" spans="1:3" x14ac:dyDescent="0.25">
      <c r="B161" s="553"/>
      <c r="C161" t="s">
        <v>462</v>
      </c>
    </row>
    <row r="162" spans="1:3" x14ac:dyDescent="0.25">
      <c r="B162" s="553">
        <v>7</v>
      </c>
      <c r="C162" t="s">
        <v>463</v>
      </c>
    </row>
    <row r="165" spans="1:3" x14ac:dyDescent="0.25">
      <c r="B165" s="547" t="s">
        <v>464</v>
      </c>
    </row>
    <row r="166" spans="1:3" x14ac:dyDescent="0.25">
      <c r="C166" t="s">
        <v>465</v>
      </c>
    </row>
    <row r="167" spans="1:3" x14ac:dyDescent="0.25">
      <c r="B167" s="553">
        <v>1</v>
      </c>
      <c r="C167" t="s">
        <v>466</v>
      </c>
    </row>
    <row r="168" spans="1:3" x14ac:dyDescent="0.25">
      <c r="B168" s="553">
        <v>2</v>
      </c>
      <c r="C168" t="s">
        <v>467</v>
      </c>
    </row>
    <row r="169" spans="1:3" x14ac:dyDescent="0.25">
      <c r="B169" s="553">
        <v>3</v>
      </c>
      <c r="C169" t="s">
        <v>468</v>
      </c>
    </row>
    <row r="170" spans="1:3" x14ac:dyDescent="0.25">
      <c r="C170" t="s">
        <v>469</v>
      </c>
    </row>
    <row r="171" spans="1:3" x14ac:dyDescent="0.25">
      <c r="C171" t="s">
        <v>470</v>
      </c>
    </row>
    <row r="172" spans="1:3" x14ac:dyDescent="0.25">
      <c r="C172" t="s">
        <v>471</v>
      </c>
    </row>
    <row r="173" spans="1:3" x14ac:dyDescent="0.25">
      <c r="C173" t="s">
        <v>472</v>
      </c>
    </row>
    <row r="176" spans="1:3" ht="15.6" x14ac:dyDescent="0.3">
      <c r="A176" s="548" t="s">
        <v>478</v>
      </c>
    </row>
    <row r="177" spans="1:3" x14ac:dyDescent="0.25">
      <c r="B177" s="553">
        <v>1</v>
      </c>
      <c r="C177" t="s">
        <v>524</v>
      </c>
    </row>
    <row r="178" spans="1:3" x14ac:dyDescent="0.25">
      <c r="B178" s="553">
        <v>2</v>
      </c>
      <c r="C178" t="s">
        <v>474</v>
      </c>
    </row>
    <row r="179" spans="1:3" x14ac:dyDescent="0.25">
      <c r="B179" s="553">
        <v>3</v>
      </c>
      <c r="C179" t="s">
        <v>475</v>
      </c>
    </row>
    <row r="180" spans="1:3" x14ac:dyDescent="0.25">
      <c r="B180" s="553">
        <v>4</v>
      </c>
      <c r="C180" t="s">
        <v>521</v>
      </c>
    </row>
    <row r="181" spans="1:3" x14ac:dyDescent="0.25">
      <c r="B181" s="553">
        <v>5</v>
      </c>
      <c r="C181" t="s">
        <v>522</v>
      </c>
    </row>
    <row r="182" spans="1:3" x14ac:dyDescent="0.25">
      <c r="B182" s="553">
        <v>5</v>
      </c>
      <c r="C182" t="s">
        <v>523</v>
      </c>
    </row>
    <row r="183" spans="1:3" x14ac:dyDescent="0.25">
      <c r="B183" s="553"/>
      <c r="C183" t="s">
        <v>539</v>
      </c>
    </row>
    <row r="184" spans="1:3" x14ac:dyDescent="0.25">
      <c r="B184" s="553">
        <v>6</v>
      </c>
      <c r="C184" t="s">
        <v>540</v>
      </c>
    </row>
    <row r="185" spans="1:3" x14ac:dyDescent="0.25">
      <c r="B185" s="553"/>
      <c r="C185" t="s">
        <v>476</v>
      </c>
    </row>
    <row r="186" spans="1:3" x14ac:dyDescent="0.25">
      <c r="B186" s="553">
        <v>7</v>
      </c>
      <c r="C186" t="s">
        <v>477</v>
      </c>
    </row>
    <row r="189" spans="1:3" ht="15.6" x14ac:dyDescent="0.3">
      <c r="A189" s="548" t="s">
        <v>473</v>
      </c>
    </row>
    <row r="190" spans="1:3" x14ac:dyDescent="0.25">
      <c r="B190" s="553">
        <v>1</v>
      </c>
      <c r="C190" t="s">
        <v>481</v>
      </c>
    </row>
    <row r="191" spans="1:3" x14ac:dyDescent="0.25">
      <c r="B191" s="553">
        <v>2</v>
      </c>
      <c r="C191" t="s">
        <v>482</v>
      </c>
    </row>
    <row r="192" spans="1:3" x14ac:dyDescent="0.25">
      <c r="B192" s="553">
        <v>3</v>
      </c>
      <c r="C192" t="s">
        <v>483</v>
      </c>
    </row>
    <row r="193" spans="1:3" x14ac:dyDescent="0.25">
      <c r="B193" s="553">
        <v>4</v>
      </c>
      <c r="C193" t="s">
        <v>484</v>
      </c>
    </row>
    <row r="194" spans="1:3" x14ac:dyDescent="0.25">
      <c r="B194" s="553">
        <v>5</v>
      </c>
      <c r="C194" t="s">
        <v>485</v>
      </c>
    </row>
    <row r="196" spans="1:3" ht="15.6" x14ac:dyDescent="0.3">
      <c r="A196" s="551" t="s">
        <v>526</v>
      </c>
    </row>
    <row r="198" spans="1:3" x14ac:dyDescent="0.25">
      <c r="B198">
        <v>1</v>
      </c>
      <c r="C198" t="s">
        <v>527</v>
      </c>
    </row>
    <row r="199" spans="1:3" x14ac:dyDescent="0.25">
      <c r="B199">
        <v>2</v>
      </c>
      <c r="C199" t="s">
        <v>528</v>
      </c>
    </row>
    <row r="200" spans="1:3" x14ac:dyDescent="0.25">
      <c r="B200">
        <v>3</v>
      </c>
      <c r="C200" t="s">
        <v>529</v>
      </c>
    </row>
    <row r="202" spans="1:3" ht="15.6" x14ac:dyDescent="0.3">
      <c r="A202" s="548" t="s">
        <v>486</v>
      </c>
    </row>
    <row r="203" spans="1:3" x14ac:dyDescent="0.25">
      <c r="B203" t="s">
        <v>487</v>
      </c>
    </row>
    <row r="204" spans="1:3" x14ac:dyDescent="0.25">
      <c r="B204" s="553">
        <v>1</v>
      </c>
      <c r="C204" t="s">
        <v>488</v>
      </c>
    </row>
    <row r="205" spans="1:3" x14ac:dyDescent="0.25">
      <c r="B205" s="553">
        <v>2</v>
      </c>
      <c r="C205" t="s">
        <v>537</v>
      </c>
    </row>
    <row r="206" spans="1:3" x14ac:dyDescent="0.25">
      <c r="B206" s="553">
        <v>3</v>
      </c>
      <c r="C206" t="s">
        <v>489</v>
      </c>
    </row>
    <row r="207" spans="1:3" x14ac:dyDescent="0.25">
      <c r="B207" s="553">
        <v>4</v>
      </c>
      <c r="C207" t="s">
        <v>490</v>
      </c>
    </row>
    <row r="208" spans="1:3" x14ac:dyDescent="0.25">
      <c r="B208" s="553">
        <v>5</v>
      </c>
      <c r="C208" t="s">
        <v>530</v>
      </c>
    </row>
    <row r="209" spans="2:3" x14ac:dyDescent="0.25">
      <c r="B209" s="553">
        <v>6</v>
      </c>
      <c r="C209" t="s">
        <v>491</v>
      </c>
    </row>
    <row r="210" spans="2:3" x14ac:dyDescent="0.25">
      <c r="B210" s="553">
        <v>7</v>
      </c>
      <c r="C210" t="s">
        <v>538</v>
      </c>
    </row>
    <row r="212" spans="2:3" x14ac:dyDescent="0.25">
      <c r="B212" t="s">
        <v>492</v>
      </c>
    </row>
  </sheetData>
  <phoneticPr fontId="0" type="noConversion"/>
  <pageMargins left="0.75" right="0.75" top="1" bottom="1" header="0.5" footer="0.5"/>
  <pageSetup scale="65" orientation="portrait" r:id="rId1"/>
  <headerFooter alignWithMargins="0"/>
  <rowBreaks count="2" manualBreakCount="2">
    <brk id="75" max="15" man="1"/>
    <brk id="150" max="1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BB240"/>
  <sheetViews>
    <sheetView showGridLines="0" zoomScale="65" workbookViewId="0">
      <pane xSplit="2" topLeftCell="C1" activePane="topRight" state="frozen"/>
      <selection activeCell="Z47" sqref="Z47:Z73"/>
      <selection pane="topRight" activeCell="Z47" sqref="Z47:Z73"/>
    </sheetView>
  </sheetViews>
  <sheetFormatPr defaultColWidth="9.109375" defaultRowHeight="13.2" x14ac:dyDescent="0.25"/>
  <cols>
    <col min="1" max="1" width="23.88671875" style="13" customWidth="1"/>
    <col min="2" max="3" width="14.88671875" style="13" customWidth="1"/>
    <col min="4" max="4" width="34.1093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44140625" style="103" customWidth="1"/>
    <col min="36" max="36" width="16.109375" style="103" customWidth="1"/>
    <col min="37" max="37" width="14.5546875" style="103" customWidth="1"/>
    <col min="38" max="38" width="9.109375" style="103"/>
    <col min="39" max="39" width="13.33203125" style="409"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54</v>
      </c>
      <c r="C3" s="261" t="s">
        <v>345</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+Input!G4</f>
        <v>0</v>
      </c>
      <c r="C6"/>
      <c r="E6" s="33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1"/>
      <c r="C7"/>
      <c r="D7" s="24"/>
      <c r="E7" s="336"/>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thickBot="1" x14ac:dyDescent="0.3">
      <c r="A8" s="16" t="s">
        <v>196</v>
      </c>
      <c r="C8"/>
      <c r="D8" s="382"/>
      <c r="E8" s="360"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8">
        <f>+Input!G6</f>
        <v>0</v>
      </c>
      <c r="F9" s="1" t="s">
        <v>203</v>
      </c>
      <c r="G9" s="19" t="s">
        <v>204</v>
      </c>
      <c r="H9" s="19"/>
      <c r="J9" s="308">
        <f>+Input!G27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398"/>
    </row>
    <row r="10" spans="1:37" ht="12.75" customHeight="1" x14ac:dyDescent="0.25">
      <c r="A10" s="13" t="s">
        <v>206</v>
      </c>
      <c r="C10" s="383"/>
      <c r="D10" s="384"/>
      <c r="E10" s="358">
        <f>+Input!G7</f>
        <v>0</v>
      </c>
      <c r="F10" s="1" t="s">
        <v>203</v>
      </c>
      <c r="G10" s="19" t="s">
        <v>204</v>
      </c>
      <c r="H10" s="19"/>
      <c r="J10" s="308">
        <f>+Input!G28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+Input!G29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+Input!G30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398"/>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398"/>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f>+Input!G32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33"/>
      <c r="AJ16" s="33"/>
      <c r="AK16" s="33"/>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33"/>
      <c r="AJ17" s="33"/>
      <c r="AK17" s="33"/>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33"/>
      <c r="AJ18" s="33"/>
      <c r="AK18" s="33"/>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399"/>
      <c r="AJ19" s="33"/>
      <c r="AK19" s="33"/>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399"/>
      <c r="AJ20" s="33"/>
      <c r="AK20" s="33"/>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400"/>
      <c r="AJ21" s="33"/>
      <c r="AK21" s="33"/>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400"/>
      <c r="AJ22" s="33"/>
      <c r="AK22" s="33"/>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400"/>
      <c r="AJ23" s="33"/>
      <c r="AK23" s="33"/>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400"/>
      <c r="AJ24" s="33"/>
      <c r="AK24" s="33"/>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400"/>
      <c r="AJ25" s="33"/>
      <c r="AK25" s="33"/>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400"/>
      <c r="AJ26" s="33"/>
      <c r="AK26" s="33"/>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33"/>
      <c r="AJ27" s="33"/>
      <c r="AK27" s="33"/>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33"/>
      <c r="AJ28" s="33"/>
      <c r="AK28" s="33"/>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33"/>
      <c r="AJ29" s="33"/>
      <c r="AK29" s="33"/>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33"/>
      <c r="AJ30" s="33"/>
      <c r="AK30" s="33"/>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173"/>
      <c r="AJ31" s="33"/>
      <c r="AK31" s="33"/>
    </row>
    <row r="32" spans="1:37" ht="12.75" customHeight="1" x14ac:dyDescent="0.25">
      <c r="A32" s="13" t="s">
        <v>253</v>
      </c>
      <c r="E32" s="29">
        <f>B118</f>
        <v>0</v>
      </c>
      <c r="F32" s="13" t="s">
        <v>249</v>
      </c>
      <c r="G32" s="19"/>
      <c r="K32" s="67" t="s">
        <v>254</v>
      </c>
      <c r="L32" s="24"/>
      <c r="M32" s="26">
        <v>0</v>
      </c>
      <c r="N32" s="27"/>
      <c r="O32" s="24" t="s">
        <v>247</v>
      </c>
      <c r="P32" s="24"/>
      <c r="Q32" s="24"/>
      <c r="R32" s="68"/>
      <c r="AI32" s="342"/>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342"/>
      <c r="AK39" s="342"/>
      <c r="AN39" s="1"/>
      <c r="AO39" s="1"/>
      <c r="AP39" s="1"/>
      <c r="AQ39" s="1"/>
      <c r="AR39" s="1"/>
      <c r="AS39" s="1"/>
    </row>
    <row r="40" spans="1:54" ht="12.75" customHeight="1" x14ac:dyDescent="0.25">
      <c r="K40" s="24"/>
      <c r="L40" s="24"/>
      <c r="M40" s="24"/>
      <c r="N40" s="24"/>
      <c r="O40" s="24"/>
      <c r="P40" s="24"/>
      <c r="AJ40" s="342"/>
      <c r="AK40" s="342"/>
      <c r="AN40" s="1"/>
      <c r="AO40" s="1"/>
      <c r="AP40" s="1"/>
      <c r="AQ40" s="1"/>
      <c r="AR40" s="1"/>
      <c r="AS40" s="1"/>
    </row>
    <row r="41" spans="1:54" ht="12.75" customHeight="1" x14ac:dyDescent="0.3">
      <c r="A41" s="56" t="s">
        <v>265</v>
      </c>
      <c r="B41" s="57"/>
      <c r="L41" s="1"/>
      <c r="M41" s="43"/>
      <c r="N41" s="1"/>
      <c r="O41" s="1"/>
      <c r="P41" s="1"/>
      <c r="X41" s="24"/>
      <c r="AJ41" s="342"/>
      <c r="AK41" s="342"/>
      <c r="AN41" s="1"/>
      <c r="AO41" s="1"/>
      <c r="AP41" s="1"/>
      <c r="AQ41" s="1"/>
      <c r="AR41" s="1"/>
      <c r="AS41" s="1"/>
    </row>
    <row r="42" spans="1:54" ht="12.75" customHeight="1" x14ac:dyDescent="0.25">
      <c r="B42" s="1"/>
      <c r="C42" s="19"/>
      <c r="E42" s="318"/>
      <c r="Q42" s="318"/>
      <c r="AI42" s="401" t="s">
        <v>175</v>
      </c>
      <c r="AJ42" s="402"/>
      <c r="AK42" s="342"/>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342"/>
      <c r="AL43" s="33"/>
      <c r="AN43" s="1"/>
      <c r="AO43" s="1"/>
      <c r="AP43" s="1"/>
      <c r="AQ43" s="1"/>
      <c r="AR43" s="1"/>
      <c r="AS43" s="1"/>
    </row>
    <row r="44" spans="1:54" s="99" customFormat="1" ht="12.75" customHeight="1" x14ac:dyDescent="0.3">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K44" s="403"/>
      <c r="AL44" s="404"/>
      <c r="AM44" s="410"/>
    </row>
    <row r="45" spans="1:54" ht="12.75" customHeight="1" x14ac:dyDescent="0.3">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342"/>
      <c r="AL45" s="33"/>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342"/>
      <c r="AL46" s="33"/>
      <c r="AN46" s="1"/>
      <c r="AO46" s="1"/>
      <c r="AP46" s="1"/>
      <c r="AQ46" s="1"/>
      <c r="AR46" s="1"/>
      <c r="AS46" s="1"/>
    </row>
    <row r="47" spans="1:54" ht="12.75" customHeight="1" thickTop="1" x14ac:dyDescent="0.25">
      <c r="A47" s="22" t="s">
        <v>274</v>
      </c>
      <c r="B47" s="39">
        <f t="shared" ref="B47:B70" si="9">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+Input!$G$11</f>
        <v>0</v>
      </c>
      <c r="AA47" s="20"/>
      <c r="AB47" s="20"/>
      <c r="AC47" s="20"/>
      <c r="AD47" s="20"/>
      <c r="AE47" s="20"/>
      <c r="AF47" s="20"/>
      <c r="AG47" s="20"/>
      <c r="AH47" s="1"/>
      <c r="AI47" s="112">
        <v>4</v>
      </c>
      <c r="AJ47" s="113" t="s">
        <v>275</v>
      </c>
      <c r="AK47" s="342"/>
      <c r="AL47" s="343"/>
      <c r="AM47" s="245"/>
      <c r="AN47" s="43"/>
      <c r="AO47" s="1"/>
      <c r="AP47" s="1"/>
      <c r="AQ47" s="1"/>
      <c r="AR47" s="1"/>
      <c r="AS47" s="1"/>
      <c r="BB47" s="20">
        <f>+Input!$G$11</f>
        <v>0</v>
      </c>
    </row>
    <row r="48" spans="1:54" ht="12.75" customHeight="1" x14ac:dyDescent="0.25">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342"/>
      <c r="AL48" s="343"/>
      <c r="AM48" s="411"/>
      <c r="AN48" s="47"/>
      <c r="AO48" s="41"/>
      <c r="AP48" s="41"/>
      <c r="AQ48" s="41"/>
      <c r="AR48" s="41"/>
      <c r="AS48" s="41"/>
      <c r="AT48"/>
      <c r="AU48"/>
      <c r="AV48"/>
      <c r="AW48"/>
      <c r="AX48"/>
      <c r="AY48"/>
      <c r="AZ48"/>
      <c r="BA48"/>
      <c r="BB48" s="20"/>
    </row>
    <row r="49" spans="1:54" ht="12.75" customHeight="1" x14ac:dyDescent="0.25">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342"/>
      <c r="AL49" s="343"/>
      <c r="AM49" s="411"/>
      <c r="AN49" s="47"/>
      <c r="AO49" s="41"/>
      <c r="AP49" s="41"/>
      <c r="AQ49" s="41"/>
      <c r="AR49" s="41"/>
      <c r="AS49" s="41"/>
      <c r="AT49"/>
      <c r="AU49"/>
      <c r="AV49"/>
      <c r="AW49"/>
      <c r="AX49"/>
      <c r="AY49"/>
      <c r="AZ49"/>
      <c r="BA49"/>
      <c r="BB49" s="20"/>
    </row>
    <row r="50" spans="1:54" ht="12.75" customHeight="1" x14ac:dyDescent="0.25">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342"/>
      <c r="AL50" s="405"/>
      <c r="AM50" s="412"/>
      <c r="AN50" s="47"/>
      <c r="AO50" s="41"/>
      <c r="AP50" s="41"/>
      <c r="AQ50" s="41"/>
      <c r="AR50" s="41"/>
      <c r="AS50" s="41"/>
      <c r="AT50" s="407"/>
      <c r="AU50" s="408"/>
      <c r="AV50" s="342"/>
      <c r="AW50" s="343"/>
      <c r="AX50" s="245"/>
      <c r="AY50" s="43"/>
      <c r="AZ50" s="1"/>
      <c r="BB50" s="20"/>
    </row>
    <row r="51" spans="1:54" ht="12.75" customHeight="1" x14ac:dyDescent="0.25">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06"/>
      <c r="AJ51" s="342"/>
      <c r="AK51" s="342"/>
      <c r="AL51" s="405"/>
      <c r="AM51" s="245"/>
      <c r="AN51" s="43"/>
      <c r="AO51" s="1"/>
      <c r="AP51" s="1"/>
      <c r="AQ51" s="1"/>
      <c r="AR51" s="1"/>
      <c r="AS51" s="1"/>
      <c r="BB51" s="20"/>
    </row>
    <row r="52" spans="1:54" ht="12.75" customHeight="1" thickBot="1" x14ac:dyDescent="0.3">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06"/>
      <c r="AJ52" s="342"/>
      <c r="AK52" s="342"/>
      <c r="AL52" s="405"/>
      <c r="AM52" s="245"/>
      <c r="AN52" s="43"/>
      <c r="AO52" s="1"/>
      <c r="AP52" s="1"/>
      <c r="AQ52" s="1"/>
      <c r="AR52" s="1"/>
      <c r="AS52" s="1"/>
      <c r="BB52" s="20"/>
    </row>
    <row r="53" spans="1:54" ht="12.75" customHeight="1" thickBot="1" x14ac:dyDescent="0.3">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+Input!$G$13</f>
        <v>0</v>
      </c>
      <c r="AA53" s="20"/>
      <c r="AB53" s="20"/>
      <c r="AC53" s="20"/>
      <c r="AD53" s="20"/>
      <c r="AE53" s="20"/>
      <c r="AF53" s="20"/>
      <c r="AG53" s="20"/>
      <c r="AH53" s="1"/>
      <c r="AI53" s="438" t="s">
        <v>283</v>
      </c>
      <c r="AJ53" s="344"/>
      <c r="AK53" s="342"/>
      <c r="AL53" s="349"/>
      <c r="AM53" s="245"/>
      <c r="AN53" s="43"/>
      <c r="AO53" s="1"/>
      <c r="AP53" s="1"/>
      <c r="AQ53" s="1"/>
      <c r="AR53" s="1"/>
      <c r="AS53" s="1"/>
      <c r="BB53" s="20">
        <f>+Input!$G$13</f>
        <v>0</v>
      </c>
    </row>
    <row r="54" spans="1:54" ht="12.75" customHeight="1" x14ac:dyDescent="0.25">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+Input!$G$14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+Input!$G$14</f>
        <v>0</v>
      </c>
    </row>
    <row r="55" spans="1:54" ht="12.75" customHeight="1" x14ac:dyDescent="0.25">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+Input!$G$15</f>
        <v>0</v>
      </c>
      <c r="AA55" s="20"/>
      <c r="AB55" s="20"/>
      <c r="AC55" s="20"/>
      <c r="AD55" s="20"/>
      <c r="AE55" s="20"/>
      <c r="AF55" s="20"/>
      <c r="AG55" s="20"/>
      <c r="AH55" s="1"/>
      <c r="AI55" s="407">
        <v>35915</v>
      </c>
      <c r="AJ55" s="408">
        <v>-1750</v>
      </c>
      <c r="AK55" s="342" t="s">
        <v>58</v>
      </c>
      <c r="AL55" s="349">
        <v>35521</v>
      </c>
      <c r="AM55" s="464" t="s">
        <v>346</v>
      </c>
      <c r="AN55" s="43" t="s">
        <v>347</v>
      </c>
      <c r="AO55" s="1"/>
      <c r="AQ55" s="1"/>
      <c r="AR55" s="1"/>
      <c r="AS55" s="1"/>
      <c r="BB55" s="20">
        <f>+Input!$G$15</f>
        <v>0</v>
      </c>
    </row>
    <row r="56" spans="1:54" ht="12.75" customHeight="1" x14ac:dyDescent="0.25">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+Input!$G$16</f>
        <v>0</v>
      </c>
      <c r="AA56" s="20"/>
      <c r="AB56" s="20"/>
      <c r="AC56" s="20"/>
      <c r="AD56" s="20"/>
      <c r="AE56" s="20"/>
      <c r="AF56" s="20"/>
      <c r="AG56" s="20"/>
      <c r="AH56" s="1"/>
      <c r="AI56" s="407">
        <v>36313</v>
      </c>
      <c r="AJ56" s="408">
        <v>-41850</v>
      </c>
      <c r="AK56" s="342"/>
      <c r="AL56" s="349">
        <v>36281</v>
      </c>
      <c r="AM56" s="464" t="s">
        <v>379</v>
      </c>
      <c r="AN56" s="43" t="s">
        <v>380</v>
      </c>
      <c r="AO56" s="389"/>
      <c r="AQ56" s="1"/>
      <c r="AR56" s="1"/>
      <c r="AS56" s="1"/>
      <c r="BB56" s="20">
        <f>+Input!$G$16</f>
        <v>0</v>
      </c>
    </row>
    <row r="57" spans="1:54" ht="12.75" customHeight="1" x14ac:dyDescent="0.25">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+Input!$G$17</f>
        <v>0</v>
      </c>
      <c r="AA57" s="20"/>
      <c r="AB57" s="20"/>
      <c r="AC57" s="20"/>
      <c r="AD57" s="20"/>
      <c r="AE57" s="20"/>
      <c r="AF57" s="20"/>
      <c r="AG57" s="20"/>
      <c r="AH57" s="1"/>
      <c r="AI57" s="407">
        <v>36341</v>
      </c>
      <c r="AJ57" s="408">
        <v>-73500</v>
      </c>
      <c r="AK57" s="342" t="s">
        <v>58</v>
      </c>
      <c r="AL57" s="349">
        <v>36312</v>
      </c>
      <c r="AM57" s="464" t="s">
        <v>379</v>
      </c>
      <c r="AN57" s="43" t="s">
        <v>381</v>
      </c>
      <c r="AO57" s="1"/>
      <c r="AP57" s="1"/>
      <c r="AQ57" s="1"/>
      <c r="AR57" s="1"/>
      <c r="AS57" s="1"/>
      <c r="BB57" s="20">
        <f>+Input!$G$17</f>
        <v>0</v>
      </c>
    </row>
    <row r="58" spans="1:54" ht="12.75" customHeight="1" x14ac:dyDescent="0.25">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+Input!$G$18</f>
        <v>0</v>
      </c>
      <c r="AA58" s="20"/>
      <c r="AB58" s="20"/>
      <c r="AC58" s="20"/>
      <c r="AD58" s="20"/>
      <c r="AE58" s="20"/>
      <c r="AF58" s="20"/>
      <c r="AG58" s="20"/>
      <c r="AH58" s="1"/>
      <c r="AI58" s="483" t="s">
        <v>382</v>
      </c>
      <c r="AJ58" s="468"/>
      <c r="AK58" s="342"/>
      <c r="AL58" s="349"/>
      <c r="AM58" s="464"/>
      <c r="AN58" s="47"/>
      <c r="AO58" s="41"/>
      <c r="AP58" s="41"/>
      <c r="AQ58" s="41"/>
      <c r="AR58" s="41"/>
      <c r="AS58" s="41"/>
      <c r="AT58" s="46"/>
      <c r="AU58" s="46"/>
      <c r="AV58" s="46"/>
      <c r="AW58" s="46"/>
      <c r="AX58" s="46"/>
      <c r="BB58" s="20">
        <f>+Input!$G$18</f>
        <v>0</v>
      </c>
    </row>
    <row r="59" spans="1:54" ht="12.75" customHeight="1" x14ac:dyDescent="0.25">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+Input!$G$19</f>
        <v>0</v>
      </c>
      <c r="AA59" s="20"/>
      <c r="AB59" s="20"/>
      <c r="AC59" s="20"/>
      <c r="AD59" s="20"/>
      <c r="AE59" s="20"/>
      <c r="AF59" s="20"/>
      <c r="AG59" s="20"/>
      <c r="AH59" s="1"/>
      <c r="AI59" s="440">
        <v>36371</v>
      </c>
      <c r="AJ59" s="415">
        <v>-97650</v>
      </c>
      <c r="AK59" s="342" t="s">
        <v>58</v>
      </c>
      <c r="AL59" s="349">
        <v>36342</v>
      </c>
      <c r="AM59" s="464" t="s">
        <v>379</v>
      </c>
      <c r="AN59" s="47" t="s">
        <v>383</v>
      </c>
      <c r="AO59" s="41"/>
      <c r="AP59" s="41"/>
      <c r="AQ59" s="41"/>
      <c r="AR59" s="41"/>
      <c r="AS59" s="41"/>
      <c r="AT59" s="46"/>
      <c r="AU59" s="46"/>
      <c r="AV59" s="46"/>
      <c r="AW59" s="46"/>
      <c r="AX59" s="46"/>
      <c r="BB59" s="20">
        <f>+Input!$G$19</f>
        <v>0</v>
      </c>
    </row>
    <row r="60" spans="1:54" ht="12.75" customHeight="1" x14ac:dyDescent="0.25">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+Input!$G$20</f>
        <v>0</v>
      </c>
      <c r="AA60" s="20"/>
      <c r="AB60" s="20"/>
      <c r="AC60" s="20"/>
      <c r="AD60" s="20"/>
      <c r="AE60" s="20"/>
      <c r="AF60" s="20"/>
      <c r="AG60" s="20"/>
      <c r="AH60" s="1"/>
      <c r="AI60" s="484" t="s">
        <v>384</v>
      </c>
      <c r="AJ60" s="425"/>
      <c r="AK60" s="342"/>
      <c r="AL60" s="349"/>
      <c r="AM60" s="245"/>
      <c r="AN60" s="47"/>
      <c r="AO60" s="41"/>
      <c r="AP60" s="41"/>
      <c r="AQ60" s="41"/>
      <c r="AR60" s="41"/>
      <c r="AS60" s="41"/>
      <c r="AT60" s="46"/>
      <c r="AU60" s="46"/>
      <c r="AV60" s="46"/>
      <c r="AW60" s="46"/>
      <c r="AX60" s="46"/>
      <c r="BB60" s="20">
        <f>+Input!$G$20</f>
        <v>0</v>
      </c>
    </row>
    <row r="61" spans="1:54" ht="12.75" customHeight="1" x14ac:dyDescent="0.25">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+Input!$G$21</f>
        <v>0</v>
      </c>
      <c r="AA61" s="20"/>
      <c r="AB61" s="20"/>
      <c r="AC61" s="20"/>
      <c r="AD61" s="20"/>
      <c r="AE61" s="20"/>
      <c r="AF61" s="20"/>
      <c r="AG61" s="20"/>
      <c r="AH61" s="1"/>
      <c r="AI61" s="440"/>
      <c r="AJ61" s="425"/>
      <c r="AK61" s="342"/>
      <c r="AL61" s="349"/>
      <c r="AM61" s="245"/>
      <c r="AN61" s="43"/>
      <c r="AO61" s="1"/>
      <c r="AP61" s="1"/>
      <c r="AQ61" s="1"/>
      <c r="AR61" s="1"/>
      <c r="AS61" s="1"/>
      <c r="BB61" s="20">
        <f>+Input!$G$21</f>
        <v>0</v>
      </c>
    </row>
    <row r="62" spans="1:54" ht="12.75" customHeight="1" x14ac:dyDescent="0.25">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+Input!$G$22+Input!$G$23</f>
        <v>0</v>
      </c>
      <c r="AA62" s="20"/>
      <c r="AB62" s="20"/>
      <c r="AC62" s="20"/>
      <c r="AD62" s="20"/>
      <c r="AE62" s="20"/>
      <c r="AF62" s="20"/>
      <c r="AG62" s="20"/>
      <c r="AH62" s="1"/>
      <c r="AI62" s="441"/>
      <c r="AJ62" s="344"/>
      <c r="AK62" s="342"/>
      <c r="AL62" s="349"/>
      <c r="AM62" s="245"/>
      <c r="AN62" s="1"/>
      <c r="AO62" s="43"/>
      <c r="AP62" s="1"/>
      <c r="AQ62" s="1"/>
      <c r="AR62" s="1"/>
      <c r="AS62" s="1"/>
      <c r="BB62" s="20">
        <f>+Input!$G$22+Input!$G$23</f>
        <v>0</v>
      </c>
    </row>
    <row r="63" spans="1:54" ht="12.75" customHeight="1" x14ac:dyDescent="0.25">
      <c r="A63" s="44" t="s">
        <v>245</v>
      </c>
      <c r="B63" s="39">
        <f t="shared" si="9"/>
        <v>0</v>
      </c>
      <c r="C63" s="290"/>
      <c r="D63" s="290">
        <v>0</v>
      </c>
      <c r="E63" s="13">
        <v>0</v>
      </c>
      <c r="F63" s="290">
        <v>0</v>
      </c>
      <c r="G63" s="290">
        <v>0</v>
      </c>
      <c r="H63" s="290">
        <v>0</v>
      </c>
      <c r="I63" s="290"/>
      <c r="J63" s="290"/>
      <c r="K63" s="290">
        <v>0</v>
      </c>
      <c r="L63" s="290">
        <v>0</v>
      </c>
      <c r="M63" s="290">
        <v>0</v>
      </c>
      <c r="N63" s="290">
        <v>0</v>
      </c>
      <c r="O63" s="290"/>
      <c r="P63" s="290"/>
      <c r="Q63" s="290"/>
      <c r="R63" s="290">
        <v>0</v>
      </c>
      <c r="S63" s="290">
        <v>0</v>
      </c>
      <c r="T63" s="290">
        <v>0</v>
      </c>
      <c r="U63" s="290">
        <v>0</v>
      </c>
      <c r="V63" s="290">
        <v>0</v>
      </c>
      <c r="X63" s="290"/>
      <c r="Y63" s="290">
        <v>0</v>
      </c>
      <c r="Z63" s="290">
        <f>+Input!$G$34</f>
        <v>0</v>
      </c>
      <c r="AA63" s="290"/>
      <c r="AB63" s="290"/>
      <c r="AC63" s="290"/>
      <c r="AD63" s="290"/>
      <c r="AE63" s="20"/>
      <c r="AF63" s="290"/>
      <c r="AG63" s="290"/>
      <c r="AH63" s="1"/>
      <c r="AI63" s="442"/>
      <c r="AJ63" s="426"/>
      <c r="AK63" s="342"/>
      <c r="AL63" s="349"/>
      <c r="AM63" s="245"/>
      <c r="AN63" s="1"/>
      <c r="AO63" s="1"/>
      <c r="AP63" s="1"/>
      <c r="AQ63" s="1"/>
      <c r="AR63" s="1"/>
      <c r="AS63" s="1"/>
      <c r="BB63" s="290">
        <f>+Input!$G$34</f>
        <v>0</v>
      </c>
    </row>
    <row r="64" spans="1:54" ht="12.75" customHeight="1" x14ac:dyDescent="0.25">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customHeight="1" x14ac:dyDescent="0.25">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5">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5">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+Input!$G$24</f>
        <v>0</v>
      </c>
      <c r="AA67" s="20"/>
      <c r="AB67" s="20"/>
      <c r="AC67" s="20"/>
      <c r="AD67" s="20"/>
      <c r="AE67" s="20"/>
      <c r="AF67" s="20"/>
      <c r="AG67" s="20"/>
      <c r="AH67" s="1"/>
      <c r="AI67" s="444"/>
      <c r="AJ67" s="427"/>
      <c r="AK67" s="346"/>
      <c r="AL67" s="428"/>
      <c r="AM67" s="453"/>
      <c r="AN67" s="1"/>
      <c r="AO67" s="1"/>
      <c r="AP67" s="1"/>
      <c r="AQ67" s="1"/>
      <c r="AR67" s="1"/>
      <c r="AS67" s="1"/>
      <c r="BB67" s="20">
        <f>+Input!$G$24</f>
        <v>0</v>
      </c>
    </row>
    <row r="68" spans="1:54" ht="12.75" customHeight="1" x14ac:dyDescent="0.25">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5">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5">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thickBot="1" x14ac:dyDescent="0.3">
      <c r="A71" s="22" t="s">
        <v>298</v>
      </c>
      <c r="B71" s="39" t="s">
        <v>299</v>
      </c>
      <c r="C71" s="20"/>
      <c r="AH71" s="1"/>
      <c r="AI71" s="444"/>
      <c r="AJ71" s="427"/>
      <c r="AK71" s="346"/>
      <c r="AL71" s="428"/>
      <c r="AM71" s="453"/>
    </row>
    <row r="72" spans="1:54" ht="12.75" customHeight="1" thickBot="1" x14ac:dyDescent="0.3">
      <c r="A72" s="22"/>
      <c r="B72" s="292" t="s">
        <v>300</v>
      </c>
      <c r="C72" s="42"/>
      <c r="AH72" s="1"/>
      <c r="AI72" s="438" t="s">
        <v>339</v>
      </c>
      <c r="AJ72" s="415"/>
      <c r="AK72" s="345"/>
      <c r="AL72" s="349"/>
      <c r="AM72" s="245"/>
    </row>
    <row r="73" spans="1:54" ht="12.75" customHeight="1" x14ac:dyDescent="0.25">
      <c r="A73" s="22" t="s">
        <v>301</v>
      </c>
      <c r="B73" s="293">
        <f>E22</f>
        <v>0</v>
      </c>
      <c r="C73" s="294"/>
      <c r="AH73" s="1"/>
      <c r="AI73" s="440"/>
      <c r="AJ73" s="425"/>
      <c r="AK73" s="342"/>
      <c r="AL73" s="349"/>
      <c r="AM73" s="245"/>
    </row>
    <row r="74" spans="1:54" ht="12.75" customHeight="1" x14ac:dyDescent="0.3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I74" s="445"/>
      <c r="AJ74" s="429" t="s">
        <v>340</v>
      </c>
      <c r="AK74" s="346"/>
      <c r="AL74" s="430">
        <f>SUM(AJ77:AJ172)</f>
        <v>0</v>
      </c>
      <c r="AM74" s="453"/>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444"/>
      <c r="AJ75" s="427"/>
      <c r="AK75" s="346"/>
      <c r="AL75" s="428"/>
      <c r="AM75" s="453"/>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I76" s="439" t="s">
        <v>284</v>
      </c>
      <c r="AJ76" s="421" t="s">
        <v>285</v>
      </c>
      <c r="AK76" s="339" t="s">
        <v>286</v>
      </c>
      <c r="AL76" s="424" t="s">
        <v>287</v>
      </c>
      <c r="AM76" s="413" t="s">
        <v>288</v>
      </c>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440"/>
      <c r="AJ77" s="425"/>
      <c r="AK77" s="342"/>
      <c r="AL77" s="349"/>
      <c r="AM77" s="454"/>
    </row>
    <row r="78" spans="1:54" ht="12.75" customHeight="1" x14ac:dyDescent="0.25">
      <c r="A78" s="24"/>
      <c r="B78" s="55"/>
      <c r="AH78" s="24"/>
      <c r="AI78" s="440"/>
      <c r="AJ78" s="425"/>
      <c r="AK78" s="342"/>
      <c r="AL78" s="349"/>
      <c r="AM78" s="245"/>
    </row>
    <row r="79" spans="1:54" ht="12.75" customHeight="1" x14ac:dyDescent="0.3">
      <c r="A79" s="56" t="s">
        <v>304</v>
      </c>
      <c r="B79" s="57"/>
      <c r="AH79" s="24"/>
      <c r="AI79" s="440"/>
      <c r="AJ79" s="425"/>
      <c r="AK79" s="342"/>
      <c r="AL79" s="349"/>
      <c r="AM79" s="245"/>
    </row>
    <row r="80" spans="1:54" ht="12.75" customHeight="1" x14ac:dyDescent="0.25">
      <c r="A80" s="24"/>
      <c r="B80" s="55"/>
      <c r="AH80" s="24"/>
      <c r="AI80" s="2"/>
      <c r="AJ80" s="415"/>
      <c r="AK80" s="398"/>
      <c r="AL80" s="349"/>
      <c r="AM80" s="245"/>
    </row>
    <row r="81" spans="1:45" ht="12.75" customHeight="1" x14ac:dyDescent="0.25">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446"/>
      <c r="AJ81" s="422"/>
      <c r="AK81" s="342"/>
      <c r="AL81" s="310"/>
      <c r="AN81" s="1"/>
      <c r="AO81" s="1"/>
      <c r="AP81" s="1"/>
      <c r="AQ81" s="1"/>
      <c r="AR81" s="1"/>
      <c r="AS81" s="1"/>
    </row>
    <row r="82" spans="1:45" s="99" customFormat="1" ht="12.75" customHeight="1" x14ac:dyDescent="0.3">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446"/>
      <c r="AJ82" s="422"/>
      <c r="AK82" s="403"/>
      <c r="AL82" s="310"/>
      <c r="AM82" s="410"/>
    </row>
    <row r="83" spans="1:45" ht="12.75" customHeight="1" x14ac:dyDescent="0.3">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446"/>
      <c r="AJ83" s="422"/>
      <c r="AK83" s="342"/>
      <c r="AL83" s="310"/>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37"/>
      <c r="AJ84" s="422"/>
      <c r="AK84" s="398"/>
      <c r="AL84" s="349"/>
      <c r="AM84" s="245"/>
    </row>
    <row r="85" spans="1:45" ht="12.75" customHeight="1" thickTop="1" x14ac:dyDescent="0.25">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I85" s="2"/>
      <c r="AJ85" s="415"/>
      <c r="AK85" s="398"/>
      <c r="AL85" s="349"/>
      <c r="AM85" s="245"/>
    </row>
    <row r="86" spans="1:45" ht="12.75" customHeight="1" x14ac:dyDescent="0.25">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I86" s="2"/>
      <c r="AJ86" s="415"/>
      <c r="AK86" s="398"/>
      <c r="AL86" s="349"/>
      <c r="AM86" s="245"/>
    </row>
    <row r="87" spans="1:45" ht="12.75" customHeight="1" x14ac:dyDescent="0.25">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I87" s="2"/>
      <c r="AJ87" s="415"/>
      <c r="AK87" s="398"/>
      <c r="AL87" s="349"/>
      <c r="AM87" s="245"/>
    </row>
    <row r="88" spans="1:45" ht="12.75" customHeight="1" x14ac:dyDescent="0.25">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I88" s="2"/>
      <c r="AJ88" s="415"/>
      <c r="AK88" s="398"/>
      <c r="AL88" s="349"/>
      <c r="AM88" s="245"/>
    </row>
    <row r="89" spans="1:45" ht="12.75" customHeight="1" x14ac:dyDescent="0.25">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I89" s="2"/>
      <c r="AJ89" s="415"/>
      <c r="AK89" s="398"/>
      <c r="AL89" s="349"/>
      <c r="AM89" s="245"/>
    </row>
    <row r="90" spans="1:45" ht="12.75" customHeight="1" x14ac:dyDescent="0.25">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I90" s="2"/>
      <c r="AJ90" s="415"/>
      <c r="AK90" s="398"/>
      <c r="AL90" s="349"/>
      <c r="AM90" s="245"/>
    </row>
    <row r="91" spans="1:45" ht="12.75" customHeight="1" x14ac:dyDescent="0.25">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I91" s="2"/>
      <c r="AJ91" s="415"/>
      <c r="AK91" s="398"/>
      <c r="AL91" s="349"/>
      <c r="AM91" s="245"/>
    </row>
    <row r="92" spans="1:45" ht="12.75" customHeight="1" x14ac:dyDescent="0.25">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I92" s="2"/>
      <c r="AJ92" s="415"/>
      <c r="AK92" s="398"/>
      <c r="AL92" s="349"/>
      <c r="AM92" s="245"/>
    </row>
    <row r="93" spans="1:45" ht="12.75" customHeight="1" x14ac:dyDescent="0.25">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I93" s="2"/>
      <c r="AJ93" s="415"/>
      <c r="AK93" s="398"/>
      <c r="AL93" s="349"/>
      <c r="AM93" s="245"/>
    </row>
    <row r="94" spans="1:45" ht="12.75" customHeight="1" x14ac:dyDescent="0.25">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I94" s="2"/>
      <c r="AJ94" s="415"/>
      <c r="AK94" s="398"/>
      <c r="AL94" s="349"/>
      <c r="AM94" s="245"/>
    </row>
    <row r="95" spans="1:45" ht="12.75" customHeight="1" x14ac:dyDescent="0.25">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I95" s="2"/>
      <c r="AJ95" s="415"/>
      <c r="AK95" s="398"/>
      <c r="AL95" s="349"/>
      <c r="AM95" s="245"/>
    </row>
    <row r="96" spans="1:45" ht="12.75" customHeight="1" x14ac:dyDescent="0.25">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I96" s="2"/>
      <c r="AJ96" s="415"/>
      <c r="AK96" s="398"/>
      <c r="AL96" s="349"/>
      <c r="AM96" s="245"/>
    </row>
    <row r="97" spans="1:45" ht="12.75" customHeight="1" x14ac:dyDescent="0.25">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I97" s="2"/>
      <c r="AJ97" s="415"/>
      <c r="AK97" s="398"/>
      <c r="AL97" s="349"/>
      <c r="AM97" s="245"/>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I98" s="2"/>
      <c r="AJ98" s="415"/>
      <c r="AK98" s="398"/>
      <c r="AL98" s="349"/>
      <c r="AM98" s="245"/>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I99" s="2"/>
      <c r="AJ99" s="415"/>
      <c r="AK99" s="398"/>
      <c r="AL99" s="349"/>
      <c r="AM99" s="245"/>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I100" s="2"/>
      <c r="AJ100" s="415"/>
      <c r="AK100" s="398"/>
      <c r="AL100" s="349"/>
      <c r="AM100" s="245"/>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I101" s="2"/>
      <c r="AJ101" s="415"/>
      <c r="AK101" s="398"/>
      <c r="AL101" s="349"/>
      <c r="AM101" s="245"/>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I102" s="2"/>
      <c r="AJ102" s="415"/>
      <c r="AK102" s="398"/>
      <c r="AL102" s="349"/>
      <c r="AM102" s="245"/>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I103" s="2"/>
      <c r="AJ103" s="415"/>
      <c r="AK103" s="398"/>
      <c r="AL103" s="349"/>
      <c r="AM103" s="245"/>
    </row>
    <row r="104" spans="1:45" ht="12.75" customHeight="1" x14ac:dyDescent="0.25">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446"/>
      <c r="AJ104" s="422"/>
      <c r="AK104" s="342"/>
      <c r="AL104" s="310"/>
      <c r="AN104" s="1"/>
      <c r="AO104" s="1"/>
      <c r="AP104" s="1"/>
      <c r="AQ104" s="1"/>
      <c r="AR104" s="1"/>
      <c r="AS104" s="1"/>
    </row>
    <row r="105" spans="1:45" s="99" customFormat="1" ht="12.75" customHeight="1" x14ac:dyDescent="0.3">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446"/>
      <c r="AJ105" s="422"/>
      <c r="AK105" s="403"/>
      <c r="AL105" s="310"/>
      <c r="AM105" s="410"/>
    </row>
    <row r="106" spans="1:45" ht="12.75" customHeight="1" x14ac:dyDescent="0.3">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446"/>
      <c r="AJ106" s="422"/>
      <c r="AK106" s="342"/>
      <c r="AL106" s="310"/>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37"/>
      <c r="AJ107" s="422"/>
      <c r="AK107" s="398"/>
      <c r="AL107" s="349"/>
      <c r="AM107" s="245"/>
    </row>
    <row r="108" spans="1:45" ht="12.75" customHeight="1" thickTop="1" x14ac:dyDescent="0.25">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I108" s="2"/>
      <c r="AJ108" s="415"/>
      <c r="AK108" s="398"/>
      <c r="AL108" s="349"/>
      <c r="AM108" s="245"/>
    </row>
    <row r="109" spans="1:45" ht="12.75" customHeight="1" x14ac:dyDescent="0.25">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I109" s="2"/>
      <c r="AJ109" s="415"/>
      <c r="AK109" s="398"/>
      <c r="AL109" s="349"/>
      <c r="AM109" s="245"/>
    </row>
    <row r="110" spans="1:45" ht="12.75" customHeight="1" x14ac:dyDescent="0.25">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I110" s="2"/>
      <c r="AJ110" s="415"/>
      <c r="AK110" s="398"/>
      <c r="AL110" s="349"/>
      <c r="AM110" s="245"/>
    </row>
    <row r="111" spans="1:45" ht="12.75" customHeight="1" x14ac:dyDescent="0.25">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I111" s="2"/>
      <c r="AJ111" s="415"/>
      <c r="AK111" s="398"/>
      <c r="AL111" s="349"/>
      <c r="AM111" s="245"/>
    </row>
    <row r="112" spans="1:45" ht="12.75" customHeight="1" x14ac:dyDescent="0.25">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I112" s="2"/>
      <c r="AJ112" s="415"/>
      <c r="AK112" s="398"/>
      <c r="AL112" s="349"/>
      <c r="AM112" s="245"/>
    </row>
    <row r="113" spans="1:39" ht="12.75" customHeight="1" x14ac:dyDescent="0.25">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I113" s="2"/>
      <c r="AJ113" s="415"/>
      <c r="AK113" s="398"/>
      <c r="AL113" s="349"/>
      <c r="AM113" s="245"/>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I114" s="2"/>
      <c r="AJ114" s="415"/>
      <c r="AK114" s="398"/>
      <c r="AL114" s="349"/>
      <c r="AM114" s="245"/>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I115" s="2"/>
      <c r="AJ115" s="415"/>
      <c r="AK115" s="398"/>
      <c r="AL115" s="349"/>
      <c r="AM115" s="245"/>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I116" s="2"/>
      <c r="AJ116" s="415"/>
      <c r="AK116" s="398"/>
      <c r="AL116" s="349"/>
      <c r="AM116" s="245"/>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I117" s="2"/>
      <c r="AJ117" s="415"/>
      <c r="AK117" s="398"/>
      <c r="AL117" s="349"/>
      <c r="AM117" s="245"/>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I118" s="2"/>
      <c r="AJ118" s="415"/>
      <c r="AK118" s="398"/>
      <c r="AL118" s="349"/>
      <c r="AM118" s="245"/>
    </row>
    <row r="119" spans="1:39" ht="12.75" customHeight="1" x14ac:dyDescent="0.25">
      <c r="A119" s="24"/>
      <c r="B119" s="55"/>
      <c r="AH119" s="24"/>
      <c r="AI119" s="2"/>
      <c r="AJ119" s="415"/>
      <c r="AK119" s="398"/>
      <c r="AL119" s="349"/>
      <c r="AM119" s="245"/>
    </row>
    <row r="120" spans="1:39" ht="12.75" customHeight="1" x14ac:dyDescent="0.25">
      <c r="A120" s="24"/>
      <c r="B120" s="55"/>
      <c r="AH120" s="24"/>
      <c r="AI120" s="2"/>
      <c r="AJ120" s="415"/>
      <c r="AK120" s="398"/>
      <c r="AL120" s="349"/>
      <c r="AM120" s="245"/>
    </row>
    <row r="121" spans="1:39" ht="12.75" customHeight="1" x14ac:dyDescent="0.3">
      <c r="A121" s="56" t="s">
        <v>322</v>
      </c>
      <c r="B121" s="57"/>
      <c r="AH121" s="24"/>
      <c r="AI121" s="2"/>
      <c r="AJ121" s="415"/>
      <c r="AK121" s="398"/>
      <c r="AL121" s="349"/>
      <c r="AM121" s="245"/>
    </row>
    <row r="122" spans="1:39" ht="12.75" customHeight="1" x14ac:dyDescent="0.25">
      <c r="A122" s="19"/>
      <c r="AI122" s="2"/>
      <c r="AJ122" s="344"/>
      <c r="AK122" s="342"/>
      <c r="AL122" s="349"/>
      <c r="AM122" s="245"/>
    </row>
    <row r="123" spans="1:39" ht="12.75" customHeight="1" thickBot="1" x14ac:dyDescent="0.3">
      <c r="D123" s="13" t="s">
        <v>89</v>
      </c>
      <c r="AI123" s="2"/>
      <c r="AJ123" s="415"/>
      <c r="AK123" s="173"/>
      <c r="AL123" s="345"/>
      <c r="AM123" s="414"/>
    </row>
    <row r="124" spans="1:39" ht="12.75" customHeight="1" thickTop="1" thickBot="1" x14ac:dyDescent="0.3">
      <c r="A124" s="75" t="s">
        <v>323</v>
      </c>
      <c r="B124" s="76"/>
      <c r="C124" s="77"/>
      <c r="D124" s="77"/>
      <c r="E124" s="78"/>
      <c r="G124" s="75" t="s">
        <v>324</v>
      </c>
      <c r="H124" s="75"/>
      <c r="I124" s="76"/>
      <c r="J124" s="77"/>
      <c r="K124" s="77"/>
      <c r="L124" s="78"/>
      <c r="M124" s="9"/>
      <c r="N124" s="9"/>
      <c r="O124" s="1"/>
      <c r="P124" s="1"/>
      <c r="AI124" s="2"/>
      <c r="AJ124" s="344"/>
      <c r="AL124" s="345"/>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c r="AI125" s="2"/>
      <c r="AJ125" s="344"/>
      <c r="AL125" s="345"/>
    </row>
    <row r="126" spans="1:39" ht="12.75" customHeight="1" x14ac:dyDescent="0.25">
      <c r="A126" s="473"/>
      <c r="B126" s="467"/>
      <c r="C126" s="24"/>
      <c r="D126" s="38"/>
      <c r="E126" s="140"/>
      <c r="G126" s="81" t="s">
        <v>370</v>
      </c>
      <c r="H126" s="24"/>
      <c r="I126" s="1"/>
      <c r="J126" s="1"/>
      <c r="K126" s="38"/>
      <c r="L126" s="140">
        <v>0</v>
      </c>
      <c r="M126" s="1"/>
      <c r="N126" s="1"/>
      <c r="O126" s="1"/>
      <c r="P126" s="1"/>
      <c r="AI126" s="2"/>
      <c r="AJ126" s="344"/>
      <c r="AL126" s="345"/>
    </row>
    <row r="127" spans="1:39" ht="12.75" customHeight="1" x14ac:dyDescent="0.25">
      <c r="A127" s="152"/>
      <c r="B127" s="24"/>
      <c r="C127" s="310"/>
      <c r="D127" s="38"/>
      <c r="E127" s="140"/>
      <c r="G127" s="81" t="s">
        <v>372</v>
      </c>
      <c r="H127" s="24"/>
      <c r="I127" s="1"/>
      <c r="J127" s="1"/>
      <c r="K127" s="38"/>
      <c r="L127" s="140">
        <v>0</v>
      </c>
      <c r="M127" s="1"/>
      <c r="N127" s="1"/>
      <c r="O127" s="1"/>
      <c r="P127" s="1"/>
      <c r="AI127" s="2"/>
      <c r="AJ127" s="344"/>
      <c r="AL127" s="345"/>
    </row>
    <row r="128" spans="1:39" ht="12.75" customHeight="1" x14ac:dyDescent="0.25">
      <c r="A128" s="152"/>
      <c r="B128" s="24"/>
      <c r="C128" s="310"/>
      <c r="D128" s="38"/>
      <c r="E128" s="140"/>
      <c r="G128" s="81" t="s">
        <v>371</v>
      </c>
      <c r="H128" s="24"/>
      <c r="I128" s="1"/>
      <c r="J128" s="1"/>
      <c r="K128" s="148"/>
      <c r="L128" s="140">
        <v>0</v>
      </c>
      <c r="M128" s="1"/>
      <c r="N128" s="1"/>
      <c r="O128" s="1"/>
      <c r="P128" s="1"/>
      <c r="AI128" s="2"/>
      <c r="AJ128" s="344"/>
      <c r="AL128" s="345"/>
    </row>
    <row r="129" spans="1:38" ht="12.75" customHeight="1" x14ac:dyDescent="0.25">
      <c r="A129" s="152"/>
      <c r="B129" s="24"/>
      <c r="C129" s="310"/>
      <c r="D129" s="38"/>
      <c r="E129" s="141"/>
      <c r="G129" s="81" t="s">
        <v>373</v>
      </c>
      <c r="H129" s="24"/>
      <c r="I129" s="1"/>
      <c r="J129" s="1"/>
      <c r="K129" s="38"/>
      <c r="L129" s="140">
        <v>0</v>
      </c>
      <c r="M129" s="1"/>
      <c r="N129" s="1"/>
      <c r="O129" s="1"/>
      <c r="P129" s="1"/>
      <c r="AI129" s="2"/>
      <c r="AJ129" s="344"/>
      <c r="AL129" s="345"/>
    </row>
    <row r="130" spans="1:38" ht="12.75" customHeight="1" x14ac:dyDescent="0.25">
      <c r="A130" s="152"/>
      <c r="B130" s="24"/>
      <c r="C130" s="310"/>
      <c r="D130" s="38"/>
      <c r="E130" s="140"/>
      <c r="G130" s="81" t="s">
        <v>374</v>
      </c>
      <c r="H130" s="24"/>
      <c r="I130" s="1"/>
      <c r="J130" s="1"/>
      <c r="K130" s="38"/>
      <c r="L130" s="140">
        <v>0</v>
      </c>
      <c r="M130" s="1"/>
      <c r="N130" s="1"/>
      <c r="O130" s="1"/>
      <c r="P130" s="1"/>
      <c r="AI130" s="2"/>
      <c r="AJ130" s="344"/>
      <c r="AL130" s="345"/>
    </row>
    <row r="131" spans="1:38" ht="12.75" customHeight="1" x14ac:dyDescent="0.25">
      <c r="A131" s="152"/>
      <c r="B131" s="24"/>
      <c r="C131" s="310"/>
      <c r="D131" s="38"/>
      <c r="E131" s="140"/>
      <c r="G131" s="81" t="s">
        <v>377</v>
      </c>
      <c r="H131" s="24"/>
      <c r="I131" s="1"/>
      <c r="J131" s="1"/>
      <c r="K131" s="38"/>
      <c r="L131" s="140">
        <v>0</v>
      </c>
      <c r="M131" s="1"/>
      <c r="N131" s="1"/>
      <c r="O131" s="1"/>
      <c r="P131" s="1"/>
      <c r="AI131" s="2"/>
      <c r="AJ131" s="344"/>
      <c r="AL131" s="345"/>
    </row>
    <row r="132" spans="1:38" ht="12.75" customHeight="1" x14ac:dyDescent="0.25">
      <c r="A132" s="152"/>
      <c r="B132" s="24"/>
      <c r="C132" s="310"/>
      <c r="D132" s="139"/>
      <c r="E132" s="140"/>
      <c r="G132" s="79" t="s">
        <v>378</v>
      </c>
      <c r="H132" s="1"/>
      <c r="I132" s="1"/>
      <c r="J132" s="1"/>
      <c r="K132" s="148"/>
      <c r="L132" s="141">
        <v>0</v>
      </c>
      <c r="M132" s="1"/>
      <c r="N132" s="1"/>
      <c r="O132" s="1"/>
      <c r="P132" s="1"/>
      <c r="AI132" s="2"/>
      <c r="AJ132" s="344"/>
      <c r="AL132" s="345"/>
    </row>
    <row r="133" spans="1:38" ht="12.75" customHeight="1" x14ac:dyDescent="0.25">
      <c r="A133" s="152"/>
      <c r="B133" s="24"/>
      <c r="C133" s="310"/>
      <c r="D133" s="139"/>
      <c r="E133" s="140"/>
      <c r="G133" s="79" t="s">
        <v>396</v>
      </c>
      <c r="H133" s="1"/>
      <c r="I133" s="1"/>
      <c r="J133" s="1"/>
      <c r="K133" s="38"/>
      <c r="L133" s="141">
        <v>0</v>
      </c>
      <c r="M133" s="1"/>
      <c r="N133" s="1"/>
      <c r="O133" s="1"/>
      <c r="P133" s="1"/>
      <c r="AI133" s="2"/>
      <c r="AJ133" s="344"/>
      <c r="AL133" s="345"/>
    </row>
    <row r="134" spans="1:38" ht="12.75" customHeight="1" x14ac:dyDescent="0.25">
      <c r="A134" s="152"/>
      <c r="B134" s="24"/>
      <c r="C134" s="310"/>
      <c r="D134" s="139"/>
      <c r="E134" s="140"/>
      <c r="G134" s="79" t="s">
        <v>396</v>
      </c>
      <c r="H134" s="1"/>
      <c r="I134" s="1"/>
      <c r="J134" s="1"/>
      <c r="K134" s="38"/>
      <c r="L134" s="140">
        <v>0</v>
      </c>
      <c r="M134" s="43"/>
      <c r="N134" s="42"/>
      <c r="O134" s="1"/>
      <c r="P134" s="1"/>
      <c r="AI134" s="2"/>
      <c r="AJ134" s="344"/>
      <c r="AL134" s="345"/>
    </row>
    <row r="135" spans="1:38" ht="12.75" customHeight="1" x14ac:dyDescent="0.25">
      <c r="A135" s="152"/>
      <c r="B135" s="24"/>
      <c r="C135" s="310"/>
      <c r="D135" s="38"/>
      <c r="E135" s="140"/>
      <c r="G135" s="81"/>
      <c r="H135" s="24"/>
      <c r="I135" s="1"/>
      <c r="J135" s="1"/>
      <c r="K135" s="38"/>
      <c r="L135" s="140"/>
      <c r="M135" s="43"/>
      <c r="N135" s="1"/>
      <c r="O135" s="1"/>
      <c r="P135" s="1"/>
      <c r="AI135" s="2"/>
      <c r="AJ135" s="344"/>
      <c r="AL135" s="345"/>
    </row>
    <row r="136" spans="1:38" ht="12.75" customHeight="1" x14ac:dyDescent="0.25">
      <c r="A136" s="152"/>
      <c r="B136" s="24"/>
      <c r="C136" s="310"/>
      <c r="D136" s="38"/>
      <c r="E136" s="140"/>
      <c r="G136" s="81"/>
      <c r="H136" s="24"/>
      <c r="I136" s="1"/>
      <c r="J136" s="1"/>
      <c r="K136" s="38"/>
      <c r="L136" s="140"/>
      <c r="M136" s="1"/>
      <c r="N136" s="43"/>
      <c r="O136" s="1"/>
      <c r="P136" s="1"/>
      <c r="AI136" s="2"/>
      <c r="AJ136" s="344"/>
      <c r="AL136" s="345"/>
    </row>
    <row r="137" spans="1:38" ht="12.75" customHeight="1" x14ac:dyDescent="0.25">
      <c r="A137" s="152"/>
      <c r="B137" s="24"/>
      <c r="C137" s="310"/>
      <c r="D137" s="38"/>
      <c r="E137" s="140"/>
      <c r="G137" s="81"/>
      <c r="H137" s="24"/>
      <c r="I137" s="1"/>
      <c r="J137" s="1"/>
      <c r="K137" s="38"/>
      <c r="L137" s="140"/>
      <c r="M137" s="1"/>
      <c r="N137" s="43"/>
      <c r="O137" s="1"/>
      <c r="P137" s="1"/>
      <c r="AI137" s="2"/>
      <c r="AJ137" s="344"/>
      <c r="AL137" s="345"/>
    </row>
    <row r="138" spans="1:38" ht="12.75" customHeight="1" x14ac:dyDescent="0.25">
      <c r="A138" s="152"/>
      <c r="B138" s="24"/>
      <c r="C138" s="310"/>
      <c r="D138" s="38"/>
      <c r="E138" s="140"/>
      <c r="F138" s="13">
        <f>SUM(E127:E138)</f>
        <v>0</v>
      </c>
      <c r="G138" s="81"/>
      <c r="H138" s="24"/>
      <c r="I138" s="1"/>
      <c r="J138" s="1"/>
      <c r="K138" s="38"/>
      <c r="L138" s="140"/>
      <c r="M138" s="1"/>
      <c r="N138" s="1"/>
      <c r="O138" s="1"/>
      <c r="P138" s="1"/>
      <c r="AI138" s="2"/>
      <c r="AJ138" s="344"/>
      <c r="AL138" s="345"/>
    </row>
    <row r="139" spans="1:38" ht="12.75" customHeight="1" x14ac:dyDescent="0.25">
      <c r="A139" s="152"/>
      <c r="B139" s="24"/>
      <c r="C139" s="83"/>
      <c r="D139" s="38"/>
      <c r="E139" s="140"/>
      <c r="G139" s="469"/>
      <c r="H139" s="24"/>
      <c r="I139" s="1"/>
      <c r="J139" s="1"/>
      <c r="K139" s="38"/>
      <c r="L139" s="140"/>
      <c r="M139" s="1"/>
      <c r="N139" s="1"/>
      <c r="O139" s="1"/>
      <c r="P139" s="1"/>
      <c r="AI139" s="2"/>
      <c r="AJ139" s="344"/>
      <c r="AL139" s="345"/>
    </row>
    <row r="140" spans="1:38" ht="12.75" customHeight="1" x14ac:dyDescent="0.25">
      <c r="A140" s="152"/>
      <c r="B140" s="1"/>
      <c r="C140" s="1"/>
      <c r="D140" s="38"/>
      <c r="E140" s="140"/>
      <c r="G140" s="469"/>
      <c r="H140" s="24"/>
      <c r="I140" s="1"/>
      <c r="J140" s="1"/>
      <c r="K140" s="38"/>
      <c r="L140" s="140"/>
      <c r="M140" s="1"/>
      <c r="N140" s="1"/>
      <c r="O140" s="1"/>
      <c r="P140" s="1"/>
      <c r="AI140" s="2"/>
      <c r="AJ140" s="344"/>
      <c r="AL140" s="345"/>
    </row>
    <row r="141" spans="1:38" ht="12.75" customHeight="1" x14ac:dyDescent="0.25">
      <c r="A141" s="152"/>
      <c r="B141" s="1"/>
      <c r="C141" s="1"/>
      <c r="D141" s="38"/>
      <c r="E141" s="140"/>
      <c r="G141" s="469"/>
      <c r="H141" s="24"/>
      <c r="I141" s="1"/>
      <c r="J141" s="1"/>
      <c r="K141" s="38"/>
      <c r="L141" s="140"/>
      <c r="M141" s="1"/>
      <c r="N141" s="1"/>
      <c r="O141" s="1"/>
      <c r="P141" s="1"/>
      <c r="AI141" s="2"/>
      <c r="AJ141" s="344"/>
      <c r="AL141" s="345"/>
    </row>
    <row r="142" spans="1:38" ht="12.75" customHeight="1" x14ac:dyDescent="0.25">
      <c r="A142" s="152"/>
      <c r="B142" s="24"/>
      <c r="C142" s="24"/>
      <c r="D142" s="38"/>
      <c r="E142" s="140"/>
      <c r="G142" s="469"/>
      <c r="H142" s="24"/>
      <c r="I142" s="1"/>
      <c r="J142" s="1"/>
      <c r="K142" s="38"/>
      <c r="L142" s="140"/>
      <c r="M142" s="1"/>
      <c r="N142" s="1"/>
      <c r="O142" s="1"/>
      <c r="P142" s="1"/>
      <c r="AI142" s="2"/>
      <c r="AJ142" s="344"/>
      <c r="AL142" s="345"/>
    </row>
    <row r="143" spans="1:38" ht="12.75" customHeight="1" x14ac:dyDescent="0.25">
      <c r="A143" s="152"/>
      <c r="B143" s="24"/>
      <c r="C143" s="24"/>
      <c r="D143" s="38"/>
      <c r="E143" s="140"/>
      <c r="G143" s="81"/>
      <c r="H143" s="24"/>
      <c r="I143" s="1"/>
      <c r="J143" s="1"/>
      <c r="K143" s="38"/>
      <c r="L143" s="140"/>
      <c r="M143" s="1"/>
      <c r="N143" s="1"/>
      <c r="O143" s="1"/>
      <c r="P143" s="1"/>
      <c r="AI143" s="2"/>
      <c r="AJ143" s="344"/>
      <c r="AL143" s="345"/>
    </row>
    <row r="144" spans="1:38" ht="12.75" customHeight="1" x14ac:dyDescent="0.25">
      <c r="A144" s="152"/>
      <c r="B144" s="24"/>
      <c r="C144" s="24"/>
      <c r="D144" s="38"/>
      <c r="E144" s="140"/>
      <c r="G144" s="79"/>
      <c r="H144" s="80"/>
      <c r="I144" s="24"/>
      <c r="J144" s="1"/>
      <c r="K144" s="38"/>
      <c r="L144" s="140"/>
      <c r="M144" s="1"/>
      <c r="N144" s="1"/>
      <c r="O144" s="1"/>
      <c r="P144" s="1"/>
      <c r="AI144" s="2"/>
      <c r="AJ144" s="344"/>
      <c r="AL144" s="345"/>
    </row>
    <row r="145" spans="1:38" ht="12.75" customHeight="1" x14ac:dyDescent="0.25">
      <c r="A145" s="152"/>
      <c r="B145" s="24"/>
      <c r="C145" s="24"/>
      <c r="D145" s="38"/>
      <c r="E145" s="140"/>
      <c r="G145" s="469"/>
      <c r="H145" s="9"/>
      <c r="I145" s="82"/>
      <c r="J145" s="1"/>
      <c r="K145" s="38"/>
      <c r="L145" s="140"/>
      <c r="M145" s="1"/>
      <c r="N145" s="1"/>
      <c r="O145" s="1"/>
      <c r="P145" s="1"/>
      <c r="AI145" s="2"/>
      <c r="AJ145" s="344"/>
      <c r="AL145" s="345"/>
    </row>
    <row r="146" spans="1:38" ht="12.75" customHeight="1" x14ac:dyDescent="0.25">
      <c r="A146" s="152"/>
      <c r="B146" s="24"/>
      <c r="C146" s="24"/>
      <c r="D146" s="38"/>
      <c r="E146" s="140"/>
      <c r="G146" s="469"/>
      <c r="H146" s="24"/>
      <c r="I146" s="1"/>
      <c r="J146" s="1"/>
      <c r="K146" s="38"/>
      <c r="L146" s="140"/>
      <c r="M146" s="1"/>
      <c r="N146" s="1"/>
      <c r="O146" s="1"/>
      <c r="P146" s="1"/>
      <c r="AI146" s="2"/>
      <c r="AJ146" s="344"/>
      <c r="AL146" s="345"/>
    </row>
    <row r="147" spans="1:38" ht="12.75" customHeight="1" x14ac:dyDescent="0.25">
      <c r="A147" s="152"/>
      <c r="B147" s="24"/>
      <c r="C147" s="24"/>
      <c r="D147" s="38"/>
      <c r="E147" s="140"/>
      <c r="G147" s="469"/>
      <c r="H147" s="24"/>
      <c r="I147" s="1"/>
      <c r="J147" s="1"/>
      <c r="K147" s="38"/>
      <c r="L147" s="140"/>
      <c r="M147" s="1"/>
      <c r="N147" s="1"/>
      <c r="O147" s="1"/>
      <c r="P147" s="1"/>
      <c r="AI147" s="2"/>
      <c r="AJ147" s="344"/>
      <c r="AL147" s="345"/>
    </row>
    <row r="148" spans="1:38" ht="12.75" customHeight="1" x14ac:dyDescent="0.25">
      <c r="A148" s="152"/>
      <c r="B148" s="24"/>
      <c r="C148" s="24"/>
      <c r="D148" s="38"/>
      <c r="E148" s="140"/>
      <c r="G148" s="469"/>
      <c r="H148" s="24"/>
      <c r="I148" s="1"/>
      <c r="J148" s="1"/>
      <c r="K148" s="38"/>
      <c r="L148" s="140"/>
      <c r="M148" s="1"/>
      <c r="N148" s="1"/>
      <c r="O148" s="1"/>
      <c r="P148" s="1"/>
      <c r="AI148" s="2"/>
      <c r="AJ148" s="344"/>
      <c r="AL148" s="345"/>
    </row>
    <row r="149" spans="1:38" ht="12.75" customHeight="1" x14ac:dyDescent="0.25">
      <c r="A149" s="152"/>
      <c r="B149" s="24"/>
      <c r="C149" s="24"/>
      <c r="D149" s="38"/>
      <c r="E149" s="140"/>
      <c r="G149" s="79"/>
      <c r="H149" s="24"/>
      <c r="I149" s="1"/>
      <c r="J149" s="1"/>
      <c r="K149" s="38"/>
      <c r="L149" s="140"/>
      <c r="M149" s="1"/>
      <c r="N149" s="1"/>
      <c r="O149" s="1"/>
      <c r="P149" s="1"/>
      <c r="AI149" s="2"/>
      <c r="AJ149" s="344"/>
      <c r="AL149" s="345"/>
    </row>
    <row r="150" spans="1:38" ht="12.75" customHeight="1" x14ac:dyDescent="0.25">
      <c r="A150" s="152"/>
      <c r="B150" s="24"/>
      <c r="C150" s="24"/>
      <c r="D150" s="38"/>
      <c r="E150" s="140"/>
      <c r="G150" s="81"/>
      <c r="H150" s="24"/>
      <c r="I150" s="1"/>
      <c r="J150" s="1"/>
      <c r="K150" s="38"/>
      <c r="L150" s="140"/>
      <c r="M150" s="1"/>
      <c r="N150" s="1"/>
      <c r="O150" s="1"/>
      <c r="P150" s="1"/>
      <c r="AI150" s="2"/>
      <c r="AJ150" s="344"/>
      <c r="AL150" s="345"/>
    </row>
    <row r="151" spans="1:38" ht="12.75" customHeight="1" x14ac:dyDescent="0.25">
      <c r="A151" s="152"/>
      <c r="B151" s="24"/>
      <c r="C151" s="24"/>
      <c r="D151" s="38"/>
      <c r="E151" s="140"/>
      <c r="G151" s="469"/>
      <c r="H151" s="24"/>
      <c r="I151" s="1"/>
      <c r="J151" s="1"/>
      <c r="K151" s="38"/>
      <c r="L151" s="140"/>
      <c r="M151" s="1"/>
      <c r="N151" s="1"/>
      <c r="O151" s="1"/>
      <c r="P151" s="1"/>
      <c r="AI151" s="2"/>
      <c r="AJ151" s="344"/>
      <c r="AL151" s="345"/>
    </row>
    <row r="152" spans="1:38" ht="12.75" customHeight="1" x14ac:dyDescent="0.25">
      <c r="A152" s="152"/>
      <c r="B152" s="24"/>
      <c r="C152" s="24"/>
      <c r="D152" s="38"/>
      <c r="E152" s="140"/>
      <c r="G152" s="81"/>
      <c r="H152" s="24"/>
      <c r="I152" s="1"/>
      <c r="J152" s="1"/>
      <c r="K152" s="38"/>
      <c r="L152" s="140"/>
      <c r="M152" s="1"/>
      <c r="N152" s="1"/>
      <c r="O152" s="1"/>
      <c r="P152" s="1"/>
      <c r="AI152" s="2"/>
      <c r="AJ152" s="344"/>
      <c r="AL152" s="345"/>
    </row>
    <row r="153" spans="1:38" ht="12.75" customHeight="1" x14ac:dyDescent="0.25">
      <c r="A153" s="152"/>
      <c r="B153" s="24"/>
      <c r="C153" s="24"/>
      <c r="D153" s="38"/>
      <c r="E153" s="140"/>
      <c r="G153" s="81"/>
      <c r="H153" s="24"/>
      <c r="I153" s="1"/>
      <c r="J153" s="1"/>
      <c r="K153" s="38"/>
      <c r="L153" s="140"/>
      <c r="M153" s="1"/>
      <c r="N153" s="1"/>
      <c r="O153" s="1"/>
      <c r="P153" s="1"/>
      <c r="AI153" s="2"/>
      <c r="AJ153" s="344"/>
      <c r="AL153" s="345"/>
    </row>
    <row r="154" spans="1:38" ht="12.75" customHeight="1" x14ac:dyDescent="0.25">
      <c r="A154" s="152"/>
      <c r="B154" s="24"/>
      <c r="C154" s="24"/>
      <c r="D154" s="38"/>
      <c r="E154" s="140"/>
      <c r="G154" s="81"/>
      <c r="L154" s="482"/>
      <c r="M154" s="1"/>
      <c r="N154" s="1"/>
      <c r="O154" s="1"/>
      <c r="P154" s="1"/>
      <c r="AI154" s="2"/>
      <c r="AJ154" s="344"/>
      <c r="AL154" s="345"/>
    </row>
    <row r="155" spans="1:38" ht="12.75" customHeight="1" x14ac:dyDescent="0.25">
      <c r="A155" s="152"/>
      <c r="B155" s="24"/>
      <c r="C155" s="24"/>
      <c r="D155" s="38"/>
      <c r="E155" s="140"/>
      <c r="G155" s="81"/>
      <c r="L155" s="482"/>
      <c r="M155" s="1"/>
      <c r="N155" s="1"/>
      <c r="O155" s="1"/>
      <c r="P155" s="1"/>
      <c r="AI155" s="2"/>
      <c r="AJ155" s="344"/>
      <c r="AL155" s="345"/>
    </row>
    <row r="156" spans="1:38" ht="12.75" customHeight="1" x14ac:dyDescent="0.25">
      <c r="A156" s="152"/>
      <c r="B156" s="24"/>
      <c r="C156" s="24"/>
      <c r="D156" s="38"/>
      <c r="E156" s="140"/>
      <c r="G156" s="81"/>
      <c r="H156" s="24"/>
      <c r="I156" s="1"/>
      <c r="J156" s="1"/>
      <c r="K156" s="38"/>
      <c r="L156" s="140"/>
      <c r="M156" s="1"/>
      <c r="N156" s="1"/>
      <c r="O156" s="1"/>
      <c r="P156" s="1"/>
      <c r="AI156" s="2"/>
      <c r="AJ156" s="344"/>
      <c r="AL156" s="345"/>
    </row>
    <row r="157" spans="1:38" ht="12.75" customHeight="1" x14ac:dyDescent="0.25">
      <c r="A157" s="152"/>
      <c r="B157" s="24"/>
      <c r="C157" s="24"/>
      <c r="D157" s="38"/>
      <c r="E157" s="140"/>
      <c r="G157" s="81"/>
      <c r="H157" s="24"/>
      <c r="I157" s="1"/>
      <c r="J157" s="1"/>
      <c r="K157" s="38"/>
      <c r="L157" s="140"/>
      <c r="M157" s="1"/>
      <c r="N157" s="1"/>
      <c r="O157" s="1"/>
      <c r="P157" s="1"/>
      <c r="AI157" s="2"/>
      <c r="AJ157" s="344"/>
      <c r="AL157" s="345"/>
    </row>
    <row r="158" spans="1:38" ht="12.75" customHeight="1" x14ac:dyDescent="0.25">
      <c r="A158" s="152"/>
      <c r="B158" s="24"/>
      <c r="C158" s="24"/>
      <c r="D158" s="38"/>
      <c r="E158" s="142"/>
      <c r="G158" s="81"/>
      <c r="H158" s="24"/>
      <c r="I158" s="1"/>
      <c r="J158" s="1"/>
      <c r="K158" s="38"/>
      <c r="L158" s="142"/>
      <c r="M158" s="1"/>
      <c r="N158" s="1"/>
      <c r="O158" s="1"/>
      <c r="P158" s="1"/>
      <c r="AI158" s="2"/>
      <c r="AJ158" s="344"/>
      <c r="AL158" s="345"/>
    </row>
    <row r="159" spans="1:38"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c r="AI159" s="2"/>
      <c r="AJ159" s="344"/>
      <c r="AL159" s="345"/>
    </row>
    <row r="160" spans="1:38" ht="12.75" customHeight="1" thickTop="1" thickBot="1" x14ac:dyDescent="0.3">
      <c r="A160" s="71"/>
      <c r="B160" s="72"/>
      <c r="C160" s="72"/>
      <c r="D160" s="72"/>
      <c r="E160" s="73"/>
      <c r="G160" s="71"/>
      <c r="H160" s="72"/>
      <c r="I160" s="72"/>
      <c r="J160" s="72"/>
      <c r="K160" s="72"/>
      <c r="L160" s="73"/>
      <c r="M160" s="1"/>
      <c r="N160" s="1"/>
      <c r="O160" s="1"/>
      <c r="P160" s="1"/>
      <c r="AI160" s="2"/>
      <c r="AJ160" s="344"/>
      <c r="AL160" s="345"/>
    </row>
    <row r="161" spans="1:39" ht="12.75" customHeight="1" thickTop="1" x14ac:dyDescent="0.25">
      <c r="AI161" s="2"/>
      <c r="AJ161" s="344"/>
      <c r="AL161" s="345"/>
    </row>
    <row r="162" spans="1:39" ht="12.75" customHeight="1" thickBot="1" x14ac:dyDescent="0.3">
      <c r="AI162" s="2"/>
      <c r="AJ162" s="344"/>
      <c r="AL162" s="345"/>
    </row>
    <row r="163" spans="1:39" ht="12.75" customHeight="1" thickTop="1" thickBot="1" x14ac:dyDescent="0.3">
      <c r="A163" s="75" t="s">
        <v>330</v>
      </c>
      <c r="B163" s="77"/>
      <c r="C163" s="77"/>
      <c r="D163" s="77"/>
      <c r="E163" s="78"/>
      <c r="AI163" s="2"/>
      <c r="AJ163" s="344"/>
      <c r="AL163" s="345"/>
    </row>
    <row r="164" spans="1:39" ht="12.75" customHeight="1" thickTop="1" x14ac:dyDescent="0.25">
      <c r="A164" s="135" t="s">
        <v>325</v>
      </c>
      <c r="B164" s="136" t="s">
        <v>326</v>
      </c>
      <c r="C164" s="137"/>
      <c r="D164" s="138"/>
      <c r="E164" s="213" t="s">
        <v>327</v>
      </c>
      <c r="AI164" s="2"/>
      <c r="AJ164" s="344"/>
      <c r="AL164" s="345"/>
    </row>
    <row r="165" spans="1:39" ht="12.75" customHeight="1" x14ac:dyDescent="0.25">
      <c r="A165" s="224"/>
      <c r="B165" s="24"/>
      <c r="C165" s="24"/>
      <c r="D165" s="38"/>
      <c r="E165" s="140"/>
      <c r="AI165" s="2"/>
      <c r="AJ165" s="344"/>
      <c r="AL165" s="345"/>
    </row>
    <row r="166" spans="1:39" ht="12.75" customHeight="1" x14ac:dyDescent="0.25">
      <c r="A166" s="224"/>
      <c r="B166" s="24"/>
      <c r="C166" s="24"/>
      <c r="D166" s="38"/>
      <c r="E166" s="140"/>
      <c r="AI166" s="2"/>
      <c r="AJ166" s="344"/>
      <c r="AL166" s="345"/>
    </row>
    <row r="167" spans="1:39" ht="12.75" customHeight="1" x14ac:dyDescent="0.25">
      <c r="A167" s="224"/>
      <c r="B167" s="24"/>
      <c r="C167" s="24"/>
      <c r="D167" s="38"/>
      <c r="E167" s="140"/>
      <c r="AI167" s="2"/>
      <c r="AJ167" s="344"/>
      <c r="AL167" s="345"/>
    </row>
    <row r="168" spans="1:39" ht="12.75" customHeight="1" x14ac:dyDescent="0.25">
      <c r="A168" s="224"/>
      <c r="B168" s="24"/>
      <c r="C168" s="24"/>
      <c r="D168" s="38"/>
      <c r="E168" s="140"/>
      <c r="AI168" s="2"/>
      <c r="AJ168" s="344"/>
      <c r="AK168" s="342"/>
      <c r="AL168" s="345"/>
      <c r="AM168" s="414"/>
    </row>
    <row r="169" spans="1:39" ht="12.75" customHeight="1" x14ac:dyDescent="0.25">
      <c r="A169" s="224"/>
      <c r="B169" s="24"/>
      <c r="C169" s="24"/>
      <c r="D169" s="38"/>
      <c r="E169" s="140"/>
      <c r="AI169" s="2"/>
      <c r="AJ169" s="344"/>
      <c r="AK169" s="342"/>
      <c r="AL169" s="345"/>
      <c r="AM169" s="414"/>
    </row>
    <row r="170" spans="1:39" ht="12.75" customHeight="1" x14ac:dyDescent="0.25">
      <c r="A170" s="224"/>
      <c r="B170" s="24"/>
      <c r="C170" s="24"/>
      <c r="D170" s="38"/>
      <c r="E170" s="140"/>
      <c r="AI170" s="2"/>
      <c r="AJ170" s="344"/>
      <c r="AK170" s="342"/>
      <c r="AL170" s="345"/>
      <c r="AM170" s="414"/>
    </row>
    <row r="171" spans="1:39" ht="12.75" customHeight="1" x14ac:dyDescent="0.25">
      <c r="A171" s="224"/>
      <c r="B171" s="24"/>
      <c r="C171" s="82"/>
      <c r="D171" s="139"/>
      <c r="E171" s="141"/>
      <c r="AI171" s="2"/>
      <c r="AJ171" s="344"/>
      <c r="AK171" s="342"/>
      <c r="AL171" s="345"/>
      <c r="AM171" s="414"/>
    </row>
    <row r="172" spans="1:39" ht="12.75" customHeight="1" x14ac:dyDescent="0.25">
      <c r="A172" s="224"/>
      <c r="B172" s="80"/>
      <c r="C172" s="82"/>
      <c r="D172" s="139"/>
      <c r="E172" s="141"/>
      <c r="AI172" s="2"/>
      <c r="AJ172" s="344"/>
      <c r="AK172" s="342"/>
      <c r="AL172" s="345"/>
      <c r="AM172" s="414"/>
    </row>
    <row r="173" spans="1:39" ht="12.75" customHeight="1" x14ac:dyDescent="0.25">
      <c r="A173" s="224"/>
      <c r="B173" s="80"/>
      <c r="C173" s="24"/>
      <c r="D173" s="38"/>
      <c r="E173" s="140"/>
      <c r="AI173" s="2"/>
      <c r="AJ173" s="344"/>
      <c r="AK173" s="342"/>
      <c r="AL173" s="345"/>
      <c r="AM173" s="414"/>
    </row>
    <row r="174" spans="1:39" ht="12.75" customHeight="1" x14ac:dyDescent="0.25">
      <c r="A174" s="224"/>
      <c r="B174" s="24"/>
      <c r="C174" s="24"/>
      <c r="D174" s="38"/>
      <c r="E174" s="140"/>
      <c r="AI174" s="2"/>
      <c r="AJ174" s="344"/>
      <c r="AK174" s="342"/>
      <c r="AL174" s="345"/>
      <c r="AM174" s="414"/>
    </row>
    <row r="175" spans="1:39" ht="12.75" customHeight="1" x14ac:dyDescent="0.25">
      <c r="A175" s="224"/>
      <c r="B175" s="24"/>
      <c r="C175" s="24"/>
      <c r="D175" s="38"/>
      <c r="E175" s="141"/>
      <c r="AI175" s="2"/>
      <c r="AJ175" s="344"/>
      <c r="AK175" s="342"/>
      <c r="AL175" s="345"/>
      <c r="AM175" s="414"/>
    </row>
    <row r="176" spans="1:39" ht="12.75" customHeight="1" x14ac:dyDescent="0.25">
      <c r="A176" s="224"/>
      <c r="B176" s="24"/>
      <c r="C176" s="24"/>
      <c r="D176" s="38"/>
      <c r="E176" s="140"/>
      <c r="AI176" s="2"/>
      <c r="AJ176" s="344"/>
      <c r="AK176" s="342"/>
      <c r="AL176" s="345"/>
      <c r="AM176" s="414"/>
    </row>
    <row r="177" spans="1:39" ht="12.75" customHeight="1" x14ac:dyDescent="0.25">
      <c r="A177" s="224"/>
      <c r="B177" s="24"/>
      <c r="C177" s="24"/>
      <c r="D177" s="38"/>
      <c r="E177" s="140"/>
      <c r="AI177" s="2"/>
      <c r="AJ177" s="344"/>
      <c r="AK177" s="342"/>
      <c r="AL177" s="345"/>
      <c r="AM177" s="414"/>
    </row>
    <row r="178" spans="1:39" ht="12.75" customHeight="1" x14ac:dyDescent="0.25">
      <c r="A178" s="224"/>
      <c r="B178" s="9"/>
      <c r="C178" s="82"/>
      <c r="D178" s="139"/>
      <c r="E178" s="141"/>
      <c r="AI178" s="2"/>
      <c r="AJ178" s="344"/>
      <c r="AK178" s="342"/>
      <c r="AL178" s="345"/>
      <c r="AM178" s="414"/>
    </row>
    <row r="179" spans="1:39" ht="12.75" customHeight="1" x14ac:dyDescent="0.25">
      <c r="A179" s="224"/>
      <c r="B179" s="9"/>
      <c r="C179" s="82"/>
      <c r="D179" s="139"/>
      <c r="E179" s="141"/>
      <c r="AI179" s="2"/>
      <c r="AJ179" s="344"/>
      <c r="AK179" s="342"/>
      <c r="AL179" s="345"/>
      <c r="AM179" s="414"/>
    </row>
    <row r="180" spans="1:39" ht="12.75" customHeight="1" x14ac:dyDescent="0.25">
      <c r="A180" s="224"/>
      <c r="B180" s="9"/>
      <c r="C180" s="82"/>
      <c r="D180" s="139"/>
      <c r="E180" s="140"/>
      <c r="AI180" s="2"/>
      <c r="AJ180" s="344"/>
      <c r="AK180" s="342"/>
      <c r="AL180" s="345"/>
      <c r="AM180" s="414"/>
    </row>
    <row r="181" spans="1:39" ht="12.75" customHeight="1" x14ac:dyDescent="0.25">
      <c r="A181" s="224"/>
      <c r="B181" s="24"/>
      <c r="C181" s="24"/>
      <c r="D181" s="38"/>
      <c r="E181" s="140"/>
      <c r="AI181" s="2"/>
      <c r="AJ181" s="344"/>
      <c r="AK181" s="342"/>
      <c r="AL181" s="345"/>
      <c r="AM181" s="414"/>
    </row>
    <row r="182" spans="1:39" ht="12.75" customHeight="1" x14ac:dyDescent="0.25">
      <c r="A182" s="224"/>
      <c r="B182" s="24"/>
      <c r="C182" s="24"/>
      <c r="D182" s="38"/>
      <c r="E182" s="140"/>
      <c r="AI182" s="2"/>
      <c r="AJ182" s="344"/>
      <c r="AK182" s="342"/>
      <c r="AL182" s="345"/>
      <c r="AM182" s="414"/>
    </row>
    <row r="183" spans="1:39" ht="12.75" customHeight="1" x14ac:dyDescent="0.25">
      <c r="A183" s="224"/>
      <c r="B183" s="24"/>
      <c r="C183" s="24"/>
      <c r="D183" s="38"/>
      <c r="E183" s="140"/>
      <c r="AI183" s="2"/>
      <c r="AJ183" s="344"/>
      <c r="AK183" s="342"/>
      <c r="AL183" s="345"/>
      <c r="AM183" s="414"/>
    </row>
    <row r="184" spans="1:39" ht="12.75" customHeight="1" x14ac:dyDescent="0.25">
      <c r="A184" s="224"/>
      <c r="B184" s="24"/>
      <c r="C184" s="24"/>
      <c r="D184" s="38"/>
      <c r="E184" s="142"/>
      <c r="AI184" s="2"/>
      <c r="AJ184" s="344"/>
      <c r="AK184" s="342"/>
      <c r="AL184" s="345"/>
      <c r="AM184" s="414"/>
    </row>
    <row r="185" spans="1:39" ht="12.75" customHeight="1" thickBot="1" x14ac:dyDescent="0.3">
      <c r="A185" s="225"/>
      <c r="B185" s="24"/>
      <c r="C185" s="24"/>
      <c r="D185" s="144" t="s">
        <v>331</v>
      </c>
      <c r="E185" s="143">
        <f>SUM(E165:E184)</f>
        <v>0</v>
      </c>
      <c r="AI185" s="2"/>
      <c r="AJ185" s="344"/>
      <c r="AK185" s="342"/>
      <c r="AL185" s="345"/>
      <c r="AM185" s="414"/>
    </row>
    <row r="186" spans="1:39" ht="12.75" customHeight="1" thickTop="1" thickBot="1" x14ac:dyDescent="0.3">
      <c r="A186" s="223"/>
      <c r="B186" s="72"/>
      <c r="C186" s="72"/>
      <c r="D186" s="72"/>
      <c r="E186" s="73"/>
      <c r="AI186" s="2"/>
      <c r="AJ186" s="344"/>
      <c r="AK186" s="342"/>
      <c r="AL186" s="345"/>
      <c r="AM186" s="414"/>
    </row>
    <row r="187" spans="1:39" ht="12.75" customHeight="1" thickTop="1" x14ac:dyDescent="0.25">
      <c r="AI187" s="2"/>
      <c r="AJ187" s="344"/>
      <c r="AK187" s="342"/>
      <c r="AL187" s="345"/>
      <c r="AM187" s="414"/>
    </row>
    <row r="188" spans="1:39" ht="12.75" customHeight="1" thickBot="1" x14ac:dyDescent="0.3">
      <c r="AI188" s="2"/>
      <c r="AJ188" s="344"/>
      <c r="AK188" s="342"/>
      <c r="AL188" s="345"/>
      <c r="AM188" s="414"/>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c r="AI189" s="2"/>
      <c r="AJ189" s="344"/>
      <c r="AK189" s="342"/>
      <c r="AL189" s="345"/>
      <c r="AM189" s="414"/>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7-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3-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F-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58"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B240"/>
  <sheetViews>
    <sheetView showGridLines="0" topLeftCell="C20" zoomScale="65" workbookViewId="0">
      <selection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54</v>
      </c>
      <c r="C3" s="261" t="s">
        <v>348</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+Input!H4</f>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+Input!H6</f>
        <v>0</v>
      </c>
      <c r="F9" s="1" t="s">
        <v>203</v>
      </c>
      <c r="G9" s="19" t="s">
        <v>204</v>
      </c>
      <c r="H9" s="19"/>
      <c r="J9" s="308">
        <f>+Input!H27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24"/>
      <c r="D10" s="24"/>
      <c r="E10" s="356">
        <f>+Input!H7</f>
        <v>0</v>
      </c>
      <c r="F10" s="1" t="s">
        <v>203</v>
      </c>
      <c r="G10" s="19" t="s">
        <v>204</v>
      </c>
      <c r="H10" s="19"/>
      <c r="J10" s="308">
        <f>+Input!H28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+Input!H29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+Input!H30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1.0999999999999999E-2</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f>+Input!H32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x14ac:dyDescent="0.25">
      <c r="K40" s="24"/>
      <c r="L40" s="24"/>
      <c r="M40" s="24"/>
      <c r="N40" s="24"/>
      <c r="O40" s="24"/>
      <c r="P40" s="24"/>
      <c r="AA40" s="13">
        <f>M38</f>
        <v>0</v>
      </c>
      <c r="AJ40" s="1"/>
      <c r="AK40" s="1"/>
      <c r="AN40" s="1"/>
      <c r="AO40" s="1"/>
      <c r="AP40" s="1"/>
      <c r="AQ40" s="1"/>
      <c r="AR40" s="1"/>
      <c r="AS40" s="1"/>
    </row>
    <row r="41" spans="1:54" ht="12.75" customHeight="1" x14ac:dyDescent="0.3">
      <c r="A41" s="56" t="s">
        <v>265</v>
      </c>
      <c r="B41" s="57"/>
      <c r="K41" s="1"/>
      <c r="L41" s="1"/>
      <c r="M41" s="43"/>
      <c r="N41" s="1"/>
      <c r="O41" s="1"/>
      <c r="P41" s="1"/>
      <c r="X41" s="24"/>
      <c r="AJ41" s="1"/>
      <c r="AK41" s="1"/>
      <c r="AN41" s="1"/>
      <c r="AO41" s="1"/>
      <c r="AP41" s="1"/>
      <c r="AQ41" s="1"/>
      <c r="AR41" s="1"/>
      <c r="AS41" s="1"/>
    </row>
    <row r="42" spans="1:54" ht="12.75" customHeight="1" x14ac:dyDescent="0.25">
      <c r="B42" s="1"/>
      <c r="C42" s="19">
        <f>M38</f>
        <v>0</v>
      </c>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3">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274</v>
      </c>
      <c r="B47" s="39">
        <f t="shared" ref="B47:B70" si="9">SUM(C47:AG47)</f>
        <v>0</v>
      </c>
      <c r="C47" s="20"/>
      <c r="D47" s="20"/>
      <c r="F47" s="20"/>
      <c r="G47" s="20"/>
      <c r="H47" s="20"/>
      <c r="I47" s="20"/>
      <c r="J47" s="20"/>
      <c r="K47" s="20"/>
      <c r="L47" s="20"/>
      <c r="M47" s="20"/>
      <c r="N47" s="20"/>
      <c r="O47" s="20"/>
      <c r="P47" s="20"/>
      <c r="Q47" s="20"/>
      <c r="R47" s="20"/>
      <c r="S47" s="20"/>
      <c r="T47" s="20"/>
      <c r="U47" s="20"/>
      <c r="V47" s="20"/>
      <c r="X47" s="20"/>
      <c r="Y47" s="20"/>
      <c r="Z47" s="20"/>
      <c r="AA47" s="20"/>
      <c r="AB47" s="20"/>
      <c r="AC47" s="20"/>
      <c r="AD47" s="20"/>
      <c r="AE47" s="20"/>
      <c r="AF47" s="20"/>
      <c r="AG47" s="20"/>
      <c r="AH47" s="1"/>
      <c r="AI47" s="112">
        <v>4</v>
      </c>
      <c r="AJ47" s="113" t="s">
        <v>275</v>
      </c>
      <c r="AK47" s="1"/>
      <c r="AL47" s="41"/>
      <c r="AM47" s="42"/>
      <c r="AN47" s="43"/>
      <c r="AO47" s="1"/>
      <c r="AP47" s="1"/>
      <c r="AQ47" s="1"/>
      <c r="AR47" s="1"/>
      <c r="AS47" s="1"/>
      <c r="BB47" s="20"/>
    </row>
    <row r="48" spans="1:54" ht="12.75" customHeight="1" x14ac:dyDescent="0.25">
      <c r="A48" s="44" t="s">
        <v>276</v>
      </c>
      <c r="B48" s="39">
        <f t="shared" si="9"/>
        <v>0</v>
      </c>
      <c r="C48" s="20"/>
      <c r="D48" s="20">
        <v>0</v>
      </c>
      <c r="E48" s="13">
        <v>0</v>
      </c>
      <c r="F48" s="20">
        <v>0</v>
      </c>
      <c r="G48" s="20">
        <v>0</v>
      </c>
      <c r="H48" s="20">
        <v>0</v>
      </c>
      <c r="I48" s="20"/>
      <c r="J48" s="20"/>
      <c r="K48" s="20">
        <v>0</v>
      </c>
      <c r="L48" s="20">
        <v>0</v>
      </c>
      <c r="M48" s="20">
        <v>0</v>
      </c>
      <c r="N48" s="20">
        <v>0</v>
      </c>
      <c r="O48" s="20"/>
      <c r="P48" s="20"/>
      <c r="Q48" s="20"/>
      <c r="R48" s="20">
        <v>0</v>
      </c>
      <c r="S48" s="20">
        <v>0</v>
      </c>
      <c r="T48" s="20">
        <v>0</v>
      </c>
      <c r="U48" s="20">
        <v>0</v>
      </c>
      <c r="V48" s="20">
        <v>0</v>
      </c>
      <c r="X48" s="20"/>
      <c r="Y48" s="20">
        <v>0</v>
      </c>
      <c r="Z48" s="20">
        <f>+Input!$H$11</f>
        <v>0</v>
      </c>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f>+Input!$H$11</f>
        <v>0</v>
      </c>
    </row>
    <row r="49" spans="1:54" ht="12.75" customHeight="1" x14ac:dyDescent="0.25">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5">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customHeight="1" x14ac:dyDescent="0.25">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customHeight="1" thickBot="1" x14ac:dyDescent="0.3">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3">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+Input!$H$13</f>
        <v>0</v>
      </c>
      <c r="AA53" s="20"/>
      <c r="AB53" s="20"/>
      <c r="AC53" s="20"/>
      <c r="AD53" s="20"/>
      <c r="AE53" s="20"/>
      <c r="AF53" s="20"/>
      <c r="AG53" s="20"/>
      <c r="AH53" s="1"/>
      <c r="AI53" s="438" t="s">
        <v>283</v>
      </c>
      <c r="AJ53" s="344"/>
      <c r="AK53" s="342"/>
      <c r="AL53" s="349"/>
      <c r="AM53" s="245"/>
      <c r="AN53" s="43"/>
      <c r="AO53" s="1"/>
      <c r="AP53" s="1"/>
      <c r="AQ53" s="1"/>
      <c r="AR53" s="1"/>
      <c r="AS53" s="1"/>
      <c r="BB53" s="20">
        <f>+Input!$H$13</f>
        <v>0</v>
      </c>
    </row>
    <row r="54" spans="1:54" ht="12.75" customHeight="1" x14ac:dyDescent="0.25">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+Input!$H$14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+Input!$H$14</f>
        <v>0</v>
      </c>
    </row>
    <row r="55" spans="1:54" ht="12.75" customHeight="1" x14ac:dyDescent="0.25">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+Input!$H$15</f>
        <v>0</v>
      </c>
      <c r="AA55" s="20"/>
      <c r="AB55" s="20"/>
      <c r="AC55" s="20"/>
      <c r="AD55" s="20"/>
      <c r="AE55" s="20"/>
      <c r="AF55" s="20"/>
      <c r="AG55" s="20"/>
      <c r="AH55" s="1"/>
      <c r="AI55" s="440">
        <v>36129</v>
      </c>
      <c r="AJ55" s="425">
        <v>-70800</v>
      </c>
      <c r="AK55" s="342" t="s">
        <v>59</v>
      </c>
      <c r="AL55" s="349">
        <v>36100</v>
      </c>
      <c r="AM55" s="412" t="s">
        <v>349</v>
      </c>
      <c r="AN55" s="43" t="s">
        <v>350</v>
      </c>
      <c r="AO55" s="1"/>
      <c r="AP55" s="1"/>
      <c r="AQ55" s="1"/>
      <c r="AR55" s="1"/>
      <c r="AS55" s="1"/>
      <c r="BB55" s="20">
        <f>+Input!$H$15</f>
        <v>0</v>
      </c>
    </row>
    <row r="56" spans="1:54" ht="12.75" customHeight="1" x14ac:dyDescent="0.25">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+Input!$H$16</f>
        <v>0</v>
      </c>
      <c r="AA56" s="20"/>
      <c r="AB56" s="20"/>
      <c r="AC56" s="20"/>
      <c r="AD56" s="20"/>
      <c r="AE56" s="20"/>
      <c r="AF56" s="20"/>
      <c r="AG56" s="20"/>
      <c r="AH56" s="1"/>
      <c r="AI56" s="440">
        <v>36137</v>
      </c>
      <c r="AJ56" s="425">
        <v>-19220</v>
      </c>
      <c r="AK56" s="342" t="s">
        <v>59</v>
      </c>
      <c r="AL56" s="349">
        <v>36130</v>
      </c>
      <c r="AM56" s="412" t="s">
        <v>349</v>
      </c>
      <c r="AN56" s="43"/>
      <c r="AO56" s="1"/>
      <c r="AP56" s="1"/>
      <c r="AQ56" s="1"/>
      <c r="AR56" s="1"/>
      <c r="AS56" s="1"/>
      <c r="BB56" s="20">
        <f>+Input!$H$16</f>
        <v>0</v>
      </c>
    </row>
    <row r="57" spans="1:54" ht="12.75" customHeight="1" x14ac:dyDescent="0.25">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+Input!$H$17</f>
        <v>0</v>
      </c>
      <c r="AA57" s="20"/>
      <c r="AB57" s="20"/>
      <c r="AC57" s="20"/>
      <c r="AD57" s="20"/>
      <c r="AE57" s="20"/>
      <c r="AF57" s="20"/>
      <c r="AG57" s="20"/>
      <c r="AH57" s="1"/>
      <c r="AI57" s="440"/>
      <c r="AJ57" s="425"/>
      <c r="AK57" s="342"/>
      <c r="AL57" s="349"/>
      <c r="AM57" s="412"/>
      <c r="AN57" s="43"/>
      <c r="AO57" s="1"/>
      <c r="AP57" s="1"/>
      <c r="AQ57" s="1"/>
      <c r="AR57" s="1"/>
      <c r="AS57" s="1"/>
      <c r="BB57" s="20">
        <f>+Input!$H$17</f>
        <v>0</v>
      </c>
    </row>
    <row r="58" spans="1:54" ht="12.75" customHeight="1" x14ac:dyDescent="0.25">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+Input!$H$18</f>
        <v>0</v>
      </c>
      <c r="AA58" s="20"/>
      <c r="AB58" s="20"/>
      <c r="AC58" s="20"/>
      <c r="AD58" s="20"/>
      <c r="AE58" s="20"/>
      <c r="AF58" s="20"/>
      <c r="AG58" s="20"/>
      <c r="AH58" s="1"/>
      <c r="AI58" s="440"/>
      <c r="AJ58" s="425"/>
      <c r="AK58" s="342"/>
      <c r="AL58" s="349"/>
      <c r="AM58" s="245"/>
      <c r="AN58" s="47"/>
      <c r="AO58" s="41"/>
      <c r="AP58" s="41"/>
      <c r="AQ58" s="41"/>
      <c r="AR58" s="41"/>
      <c r="AS58" s="41"/>
      <c r="AT58" s="46"/>
      <c r="AU58" s="46"/>
      <c r="AV58" s="46"/>
      <c r="AW58" s="46"/>
      <c r="AX58" s="46"/>
      <c r="BB58" s="20">
        <f>+Input!$H$18</f>
        <v>0</v>
      </c>
    </row>
    <row r="59" spans="1:54" ht="12.75" customHeight="1" x14ac:dyDescent="0.25">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+Input!$H$19</f>
        <v>0</v>
      </c>
      <c r="AA59" s="20"/>
      <c r="AB59" s="20"/>
      <c r="AC59" s="20"/>
      <c r="AD59" s="20"/>
      <c r="AE59" s="20"/>
      <c r="AF59" s="20"/>
      <c r="AG59" s="20"/>
      <c r="AH59" s="1"/>
      <c r="AI59" s="440"/>
      <c r="AJ59" s="415"/>
      <c r="AK59" s="342"/>
      <c r="AL59" s="349"/>
      <c r="AM59" s="245"/>
      <c r="AN59" s="47"/>
      <c r="AO59" s="41"/>
      <c r="AP59" s="41"/>
      <c r="AQ59" s="41"/>
      <c r="AR59" s="41"/>
      <c r="AS59" s="41"/>
      <c r="AT59" s="46"/>
      <c r="AU59" s="46"/>
      <c r="AV59" s="46"/>
      <c r="AW59" s="46"/>
      <c r="AX59" s="46"/>
      <c r="BB59" s="20">
        <f>+Input!$H$19</f>
        <v>0</v>
      </c>
    </row>
    <row r="60" spans="1:54" ht="12.75" customHeight="1" x14ac:dyDescent="0.25">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+Input!$H$20</f>
        <v>0</v>
      </c>
      <c r="AA60" s="20"/>
      <c r="AB60" s="20"/>
      <c r="AC60" s="20"/>
      <c r="AD60" s="20"/>
      <c r="AE60" s="20"/>
      <c r="AF60" s="20"/>
      <c r="AG60" s="20"/>
      <c r="AH60" s="1"/>
      <c r="AI60" s="440"/>
      <c r="AJ60" s="425"/>
      <c r="AK60" s="342"/>
      <c r="AL60" s="349"/>
      <c r="AM60" s="245"/>
      <c r="AN60" s="47"/>
      <c r="AO60" s="41"/>
      <c r="AP60" s="41"/>
      <c r="AQ60" s="41"/>
      <c r="AR60" s="41"/>
      <c r="AS60" s="41"/>
      <c r="AT60" s="46"/>
      <c r="AU60" s="46"/>
      <c r="AV60" s="46"/>
      <c r="AW60" s="46"/>
      <c r="AX60" s="46"/>
      <c r="BB60" s="20">
        <f>+Input!$H$20</f>
        <v>0</v>
      </c>
    </row>
    <row r="61" spans="1:54" ht="12.75" customHeight="1" x14ac:dyDescent="0.25">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+Input!$H$21</f>
        <v>0</v>
      </c>
      <c r="AA61" s="20"/>
      <c r="AB61" s="20"/>
      <c r="AC61" s="20"/>
      <c r="AD61" s="20"/>
      <c r="AE61" s="20"/>
      <c r="AF61" s="20"/>
      <c r="AG61" s="20"/>
      <c r="AH61" s="1"/>
      <c r="AI61" s="440"/>
      <c r="AJ61" s="425"/>
      <c r="AK61" s="342"/>
      <c r="AL61" s="349"/>
      <c r="AM61" s="245"/>
      <c r="AN61" s="43"/>
      <c r="AO61" s="1"/>
      <c r="AP61" s="1"/>
      <c r="AQ61" s="1"/>
      <c r="AR61" s="1"/>
      <c r="AS61" s="1"/>
      <c r="BB61" s="20">
        <f>+Input!$H$21</f>
        <v>0</v>
      </c>
    </row>
    <row r="62" spans="1:54" ht="12.75" customHeight="1" x14ac:dyDescent="0.25">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+Input!$H$22+Input!$H$23</f>
        <v>0</v>
      </c>
      <c r="AA62" s="20"/>
      <c r="AB62" s="20"/>
      <c r="AC62" s="20"/>
      <c r="AD62" s="20"/>
      <c r="AE62" s="20"/>
      <c r="AF62" s="20"/>
      <c r="AG62" s="20"/>
      <c r="AH62" s="1"/>
      <c r="AI62" s="441"/>
      <c r="AJ62" s="344"/>
      <c r="AK62" s="342"/>
      <c r="AL62" s="349"/>
      <c r="AM62" s="245"/>
      <c r="AN62" s="43"/>
      <c r="AO62" s="43"/>
      <c r="AP62" s="1"/>
      <c r="AQ62" s="1"/>
      <c r="AR62" s="1"/>
      <c r="AS62" s="1"/>
      <c r="BB62" s="20">
        <f>+Input!$H$22+Input!$H$23</f>
        <v>0</v>
      </c>
    </row>
    <row r="63" spans="1:54" ht="12.75" customHeight="1" x14ac:dyDescent="0.25">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+Input!$H$34</f>
        <v>0</v>
      </c>
      <c r="AA63" s="20"/>
      <c r="AB63" s="20"/>
      <c r="AC63" s="20"/>
      <c r="AD63" s="20"/>
      <c r="AE63" s="20"/>
      <c r="AF63" s="20"/>
      <c r="AG63" s="20"/>
      <c r="AH63" s="1"/>
      <c r="AI63" s="442"/>
      <c r="AJ63" s="426"/>
      <c r="AK63" s="342"/>
      <c r="AL63" s="349"/>
      <c r="AM63" s="245"/>
      <c r="AN63" s="43"/>
      <c r="AO63" s="1"/>
      <c r="AP63" s="1"/>
      <c r="AQ63" s="1"/>
      <c r="AR63" s="1"/>
      <c r="AS63" s="1"/>
      <c r="BB63" s="20">
        <f>+Input!$H$34</f>
        <v>0</v>
      </c>
    </row>
    <row r="64" spans="1:54" ht="12.75" customHeight="1" x14ac:dyDescent="0.25">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customHeight="1" x14ac:dyDescent="0.25">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5">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5">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+Input!$H$24</f>
        <v>0</v>
      </c>
      <c r="AA67" s="20"/>
      <c r="AB67" s="20"/>
      <c r="AC67" s="20"/>
      <c r="AD67" s="20"/>
      <c r="AE67" s="20"/>
      <c r="AF67" s="20"/>
      <c r="AG67" s="20"/>
      <c r="AH67" s="1"/>
      <c r="AI67" s="444"/>
      <c r="AJ67" s="427"/>
      <c r="AK67" s="346"/>
      <c r="AL67" s="428"/>
      <c r="AM67" s="453"/>
      <c r="AN67" s="1"/>
      <c r="AO67" s="1"/>
      <c r="AP67" s="1"/>
      <c r="AQ67" s="1"/>
      <c r="AR67" s="1"/>
      <c r="AS67" s="1"/>
      <c r="BB67" s="20">
        <f>+Input!$H$24</f>
        <v>0</v>
      </c>
    </row>
    <row r="68" spans="1:54" ht="12.75" customHeight="1" x14ac:dyDescent="0.25">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5">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5">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5">
      <c r="A71" s="22" t="s">
        <v>298</v>
      </c>
      <c r="B71" s="39" t="s">
        <v>299</v>
      </c>
      <c r="C71" s="20"/>
      <c r="AH71" s="1"/>
      <c r="AJ71" s="1"/>
      <c r="AK71" s="1"/>
      <c r="AL71" s="41"/>
      <c r="AM71" s="42"/>
    </row>
    <row r="72" spans="1:54" ht="12.75" customHeight="1" x14ac:dyDescent="0.25">
      <c r="A72" s="22"/>
      <c r="B72" s="292" t="s">
        <v>300</v>
      </c>
      <c r="C72" s="42"/>
      <c r="AH72" s="1"/>
      <c r="AJ72" s="1"/>
      <c r="AK72" s="1"/>
      <c r="AL72" s="41"/>
      <c r="AM72" s="42"/>
    </row>
    <row r="73" spans="1:54" ht="12.75" customHeight="1" x14ac:dyDescent="0.25">
      <c r="A73" s="22" t="s">
        <v>301</v>
      </c>
      <c r="B73" s="293">
        <f>E22</f>
        <v>0</v>
      </c>
      <c r="C73" s="294"/>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117"/>
      <c r="AJ81" s="118"/>
      <c r="AK81" s="1"/>
      <c r="AL81" s="33"/>
      <c r="AN81" s="1"/>
      <c r="AO81" s="1"/>
      <c r="AP81" s="1"/>
      <c r="AQ81" s="1"/>
      <c r="AR81" s="1"/>
      <c r="AS81" s="1"/>
    </row>
    <row r="82" spans="1:45" s="99" customFormat="1" ht="12.75" customHeight="1" x14ac:dyDescent="0.3">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17"/>
      <c r="AJ82" s="119"/>
      <c r="AL82" s="100"/>
    </row>
    <row r="83" spans="1:45" ht="12.75" customHeight="1" x14ac:dyDescent="0.3">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3">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c r="H126"/>
      <c r="I126"/>
      <c r="J126"/>
      <c r="K126" s="148"/>
      <c r="L126" s="140">
        <v>0</v>
      </c>
      <c r="M126" s="1"/>
      <c r="N126" s="1"/>
      <c r="O126" s="1"/>
      <c r="P126" s="1"/>
    </row>
    <row r="127" spans="1:39" ht="12.75" customHeight="1" x14ac:dyDescent="0.25">
      <c r="A127" s="152"/>
      <c r="B127" s="24"/>
      <c r="C127" s="310"/>
      <c r="D127" s="38"/>
      <c r="E127" s="140"/>
      <c r="G127"/>
      <c r="H127"/>
      <c r="I127"/>
      <c r="J127"/>
      <c r="K127" s="148"/>
      <c r="L127" s="140"/>
      <c r="M127" s="1"/>
      <c r="N127" s="1"/>
      <c r="O127" s="1"/>
      <c r="P127" s="1"/>
    </row>
    <row r="128" spans="1:39" ht="12.75" customHeight="1" x14ac:dyDescent="0.25">
      <c r="A128" s="152"/>
      <c r="B128" s="24"/>
      <c r="C128" s="310"/>
      <c r="D128" s="38"/>
      <c r="E128" s="140"/>
      <c r="G128"/>
      <c r="H128"/>
      <c r="I128"/>
      <c r="J128"/>
      <c r="K128" s="148"/>
      <c r="L128" s="140"/>
      <c r="M128" s="1"/>
      <c r="N128" s="1"/>
      <c r="O128" s="1"/>
      <c r="P128" s="1"/>
    </row>
    <row r="129" spans="1:16" ht="12.75" customHeight="1" x14ac:dyDescent="0.25">
      <c r="A129" s="152"/>
      <c r="B129" s="24"/>
      <c r="C129" s="310"/>
      <c r="D129" s="38"/>
      <c r="E129" s="141"/>
      <c r="G129"/>
      <c r="H129"/>
      <c r="I129"/>
      <c r="J129"/>
      <c r="K129" s="38"/>
      <c r="L129" s="141"/>
      <c r="M129" s="1"/>
      <c r="N129" s="1"/>
      <c r="O129" s="1"/>
      <c r="P129" s="1"/>
    </row>
    <row r="130" spans="1:16" ht="12.75" customHeight="1" x14ac:dyDescent="0.25">
      <c r="A130" s="152"/>
      <c r="B130" s="24"/>
      <c r="C130" s="310"/>
      <c r="D130" s="38"/>
      <c r="E130" s="140"/>
      <c r="G130" s="81"/>
      <c r="H130" s="24"/>
      <c r="I130" s="1"/>
      <c r="J130" s="1"/>
      <c r="K130" s="38"/>
      <c r="L130" s="140"/>
      <c r="M130" s="1"/>
      <c r="N130" s="1"/>
      <c r="O130" s="1"/>
      <c r="P130" s="1"/>
    </row>
    <row r="131" spans="1:16" ht="12.75" customHeight="1" x14ac:dyDescent="0.25">
      <c r="A131" s="152"/>
      <c r="B131" s="24"/>
      <c r="C131" s="310"/>
      <c r="D131" s="38"/>
      <c r="E131" s="140"/>
      <c r="G131" s="81"/>
      <c r="H131" s="24"/>
      <c r="I131" s="1"/>
      <c r="J131" s="1"/>
      <c r="K131" s="38"/>
      <c r="L131" s="140"/>
      <c r="M131" s="1"/>
      <c r="N131" s="1"/>
      <c r="O131" s="1"/>
      <c r="P131" s="1"/>
    </row>
    <row r="132" spans="1:16" ht="12.75" customHeight="1" x14ac:dyDescent="0.25">
      <c r="A132" s="152"/>
      <c r="B132" s="24"/>
      <c r="C132" s="310"/>
      <c r="D132" s="139"/>
      <c r="E132" s="141"/>
      <c r="G132" s="81"/>
      <c r="H132" s="1"/>
      <c r="I132" s="1"/>
      <c r="J132" s="1"/>
      <c r="K132" s="148"/>
      <c r="L132" s="141"/>
      <c r="M132" s="1"/>
      <c r="N132" s="1"/>
      <c r="O132" s="1"/>
      <c r="P132" s="1"/>
    </row>
    <row r="133" spans="1:16" ht="12.75" customHeight="1" x14ac:dyDescent="0.25">
      <c r="A133" s="152"/>
      <c r="B133" s="24"/>
      <c r="C133" s="310"/>
      <c r="D133" s="139"/>
      <c r="E133" s="141"/>
      <c r="G133" s="81"/>
      <c r="H133" s="24"/>
      <c r="I133" s="1"/>
      <c r="J133" s="1"/>
      <c r="K133" s="38"/>
      <c r="L133" s="141"/>
      <c r="M133" s="1"/>
      <c r="N133" s="1"/>
      <c r="O133" s="1"/>
      <c r="P133" s="1"/>
    </row>
    <row r="134" spans="1:16" ht="12.75" customHeight="1" x14ac:dyDescent="0.25">
      <c r="A134" s="152"/>
      <c r="B134" s="24"/>
      <c r="C134" s="310"/>
      <c r="D134" s="139"/>
      <c r="E134" s="140"/>
      <c r="G134" s="81"/>
      <c r="H134" s="24"/>
      <c r="I134" s="1"/>
      <c r="J134" s="1"/>
      <c r="K134" s="38"/>
      <c r="L134" s="140"/>
      <c r="M134" s="43"/>
      <c r="N134" s="42"/>
      <c r="O134" s="1"/>
      <c r="P134" s="1"/>
    </row>
    <row r="135" spans="1:16" ht="12.75" customHeight="1" x14ac:dyDescent="0.25">
      <c r="A135" s="152"/>
      <c r="B135" s="24"/>
      <c r="C135" s="310"/>
      <c r="D135" s="38"/>
      <c r="E135" s="140"/>
      <c r="G135" s="81"/>
      <c r="H135" s="24"/>
      <c r="I135" s="1"/>
      <c r="J135" s="1"/>
      <c r="K135" s="38"/>
      <c r="L135" s="140"/>
      <c r="M135" s="43"/>
      <c r="N135" s="1"/>
      <c r="O135" s="1"/>
      <c r="P135" s="1"/>
    </row>
    <row r="136" spans="1:16" ht="12.75" customHeight="1" x14ac:dyDescent="0.25">
      <c r="A136" s="152"/>
      <c r="B136" s="24"/>
      <c r="C136" s="310"/>
      <c r="D136" s="38"/>
      <c r="E136" s="140"/>
      <c r="G136" s="81"/>
      <c r="H136" s="24"/>
      <c r="I136" s="1"/>
      <c r="J136" s="1"/>
      <c r="K136" s="38"/>
      <c r="L136" s="140"/>
      <c r="M136" s="1"/>
      <c r="N136" s="43"/>
      <c r="O136" s="1"/>
      <c r="P136" s="1"/>
    </row>
    <row r="137" spans="1:16" ht="12.75" customHeight="1" x14ac:dyDescent="0.25">
      <c r="A137" s="152"/>
      <c r="B137" s="24"/>
      <c r="C137" s="310"/>
      <c r="D137" s="38"/>
      <c r="E137" s="140"/>
      <c r="G137" s="81"/>
      <c r="H137" s="24"/>
      <c r="I137" s="1"/>
      <c r="J137" s="1"/>
      <c r="K137" s="38"/>
      <c r="L137" s="140"/>
      <c r="M137" s="1"/>
      <c r="N137" s="43"/>
      <c r="O137" s="1"/>
      <c r="P137" s="1"/>
    </row>
    <row r="138" spans="1:16" ht="12.75" customHeight="1" x14ac:dyDescent="0.25">
      <c r="A138" s="152"/>
      <c r="B138" s="24"/>
      <c r="C138" s="310"/>
      <c r="D138" s="38"/>
      <c r="E138" s="140"/>
      <c r="F138" s="13">
        <f>SUM(E127:E138)</f>
        <v>0</v>
      </c>
      <c r="G138" s="81"/>
      <c r="H138" s="24"/>
      <c r="I138" s="1"/>
      <c r="J138" s="1"/>
      <c r="K138" s="38"/>
      <c r="L138" s="140"/>
      <c r="M138" s="1"/>
      <c r="N138" s="1"/>
      <c r="O138" s="1"/>
      <c r="P138" s="1"/>
    </row>
    <row r="139" spans="1:16" ht="12.75" customHeight="1" x14ac:dyDescent="0.25">
      <c r="A139" s="152"/>
      <c r="B139" s="1"/>
      <c r="C139" s="1"/>
      <c r="D139" s="49"/>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0"/>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8-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4-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F0-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BB240"/>
  <sheetViews>
    <sheetView showGridLines="0" zoomScale="65" workbookViewId="0">
      <pane xSplit="1" ySplit="5" topLeftCell="B6"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3320312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C1" s="13">
        <v>0</v>
      </c>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54</v>
      </c>
      <c r="C3" s="350" t="s">
        <v>404</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+Input!I4</f>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120"/>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+Input!I6</f>
        <v>0</v>
      </c>
      <c r="F9" s="1" t="s">
        <v>203</v>
      </c>
      <c r="G9" s="19" t="s">
        <v>204</v>
      </c>
      <c r="H9" s="19"/>
      <c r="J9" s="308">
        <f>+Input!I27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24"/>
      <c r="D10" s="24"/>
      <c r="E10" s="356">
        <f>+Input!I7</f>
        <v>0</v>
      </c>
      <c r="F10" s="1" t="s">
        <v>203</v>
      </c>
      <c r="G10" s="19" t="s">
        <v>204</v>
      </c>
      <c r="H10" s="19"/>
      <c r="J10" s="308">
        <f>+Input!I28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+Input!I29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+Input!I30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f>+Input!I32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X38" s="13">
        <f>M38</f>
        <v>0</v>
      </c>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x14ac:dyDescent="0.25">
      <c r="K40" s="24"/>
      <c r="L40" s="24"/>
      <c r="M40" s="24"/>
      <c r="N40" s="24"/>
      <c r="O40" s="24"/>
      <c r="P40" s="24"/>
      <c r="AJ40" s="1"/>
      <c r="AK40" s="1"/>
      <c r="AN40" s="1"/>
      <c r="AO40" s="1"/>
      <c r="AP40" s="1"/>
      <c r="AQ40" s="1"/>
      <c r="AR40" s="1"/>
      <c r="AS40" s="1"/>
    </row>
    <row r="41" spans="1:54" ht="12.75" customHeight="1" x14ac:dyDescent="0.3">
      <c r="A41" s="56" t="s">
        <v>265</v>
      </c>
      <c r="B41" s="57"/>
      <c r="K41" s="1"/>
      <c r="L41" s="1"/>
      <c r="M41" s="43"/>
      <c r="N41" s="1"/>
      <c r="O41" s="1"/>
      <c r="P41" s="1"/>
      <c r="X41" s="24"/>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f>SUM(Z47:Z71)-AB61-AB68-AB69</f>
        <v>0</v>
      </c>
      <c r="AA43" s="32">
        <f>SUM(AA47:AA71)-AC61-AC68-AC69</f>
        <v>0</v>
      </c>
      <c r="AB43" s="32">
        <f t="shared" si="5"/>
        <v>0</v>
      </c>
      <c r="AC43" s="32">
        <f>SUM(AC47:AC71)-AC61-AC68-AC69</f>
        <v>0</v>
      </c>
      <c r="AD43" s="32">
        <f>SUM(AD47:AD71)-AD61-AD68-AD69</f>
        <v>0</v>
      </c>
      <c r="AE43" s="32">
        <f t="shared" si="5"/>
        <v>0</v>
      </c>
      <c r="AF43" s="32">
        <f t="shared" si="5"/>
        <v>0</v>
      </c>
      <c r="AG43" s="32">
        <f t="shared" si="5"/>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AA44+1</f>
        <v>37007</v>
      </c>
      <c r="AC44" s="104">
        <f>AB44+1</f>
        <v>37008</v>
      </c>
      <c r="AD44" s="104">
        <f>AC44+1</f>
        <v>37009</v>
      </c>
      <c r="AE44" s="104">
        <f t="shared" si="8"/>
        <v>37010</v>
      </c>
      <c r="AF44" s="104">
        <f t="shared" si="8"/>
        <v>37011</v>
      </c>
      <c r="AG44" s="104">
        <f t="shared" si="8"/>
        <v>37012</v>
      </c>
      <c r="AI44" s="110">
        <v>1</v>
      </c>
      <c r="AJ44" s="111" t="s">
        <v>270</v>
      </c>
      <c r="AL44" s="100"/>
    </row>
    <row r="45" spans="1:54" ht="12.75" customHeight="1" x14ac:dyDescent="0.3">
      <c r="A45" s="34"/>
      <c r="B45" s="34">
        <f>+M38</f>
        <v>0</v>
      </c>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LOOKUP((WEEKDAY(AB44,1)),$AI$44:$AI$50,$AJ$44:$AJ$50)</f>
        <v>R</v>
      </c>
      <c r="AC45" s="105" t="str">
        <f>LOOKUP((WEEKDAY(AC44,1)),$AI$44:$AI$50,$AJ$44:$AJ$50)</f>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274</v>
      </c>
      <c r="B47" s="39">
        <f t="shared" ref="B47:B70" si="12">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+Input!$I$11</f>
        <v>0</v>
      </c>
      <c r="AA47" s="20"/>
      <c r="AB47" s="20"/>
      <c r="AC47" s="20"/>
      <c r="AD47" s="20"/>
      <c r="AE47" s="20"/>
      <c r="AF47" s="20"/>
      <c r="AG47" s="20"/>
      <c r="AH47" s="1"/>
      <c r="AI47" s="112">
        <v>4</v>
      </c>
      <c r="AJ47" s="113" t="s">
        <v>275</v>
      </c>
      <c r="AK47" s="1"/>
      <c r="AL47" s="41"/>
      <c r="AM47" s="42"/>
      <c r="AN47" s="43"/>
      <c r="AO47" s="1"/>
      <c r="AP47" s="1"/>
      <c r="AQ47" s="1"/>
      <c r="AR47" s="1"/>
      <c r="AS47" s="1"/>
      <c r="BB47" s="20">
        <f>+Input!$I$11</f>
        <v>0</v>
      </c>
    </row>
    <row r="48" spans="1:54" ht="12.75" customHeight="1" x14ac:dyDescent="0.25">
      <c r="A48" s="44" t="s">
        <v>276</v>
      </c>
      <c r="B48" s="39">
        <f t="shared" si="12"/>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row>
    <row r="49" spans="1:54" ht="12.75" customHeight="1" x14ac:dyDescent="0.25">
      <c r="A49" s="44" t="s">
        <v>278</v>
      </c>
      <c r="B49" s="39">
        <f t="shared" si="12"/>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5">
      <c r="A50" s="44" t="s">
        <v>280</v>
      </c>
      <c r="B50" s="39">
        <f t="shared" si="12"/>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customHeight="1" x14ac:dyDescent="0.25">
      <c r="A51" s="44" t="s">
        <v>281</v>
      </c>
      <c r="B51" s="39">
        <f t="shared" si="12"/>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customHeight="1" thickBot="1" x14ac:dyDescent="0.3">
      <c r="A52" s="44" t="s">
        <v>282</v>
      </c>
      <c r="B52" s="39">
        <f t="shared" si="12"/>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3">
      <c r="A53" s="22" t="s">
        <v>66</v>
      </c>
      <c r="B53" s="39">
        <f t="shared" si="12"/>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+Input!$I$13</f>
        <v>0</v>
      </c>
      <c r="AA53" s="20"/>
      <c r="AB53" s="20"/>
      <c r="AC53" s="20"/>
      <c r="AD53" s="20"/>
      <c r="AE53" s="20"/>
      <c r="AF53" s="20"/>
      <c r="AG53" s="20"/>
      <c r="AH53" s="1"/>
      <c r="AI53" s="438" t="s">
        <v>283</v>
      </c>
      <c r="AJ53" s="344"/>
      <c r="AK53" s="342"/>
      <c r="AL53" s="349"/>
      <c r="AM53" s="245"/>
      <c r="AN53" s="43"/>
      <c r="AO53" s="1"/>
      <c r="AP53" s="1"/>
      <c r="AQ53" s="1"/>
      <c r="AR53" s="1"/>
      <c r="AS53" s="1"/>
      <c r="BB53" s="20">
        <f>+Input!$I$13</f>
        <v>0</v>
      </c>
    </row>
    <row r="54" spans="1:54" ht="12.75" customHeight="1" x14ac:dyDescent="0.25">
      <c r="A54" s="22" t="s">
        <v>67</v>
      </c>
      <c r="B54" s="39">
        <f t="shared" si="12"/>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+Input!$I$14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+Input!$I$14</f>
        <v>0</v>
      </c>
    </row>
    <row r="55" spans="1:54" ht="12.75" customHeight="1" x14ac:dyDescent="0.25">
      <c r="A55" s="22" t="s">
        <v>68</v>
      </c>
      <c r="B55" s="39">
        <f t="shared" si="12"/>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+Input!$I$15</f>
        <v>0</v>
      </c>
      <c r="AA55" s="20"/>
      <c r="AB55" s="20"/>
      <c r="AC55" s="20"/>
      <c r="AD55" s="20"/>
      <c r="AE55" s="20"/>
      <c r="AF55" s="20"/>
      <c r="AG55" s="20"/>
      <c r="AH55" s="1"/>
      <c r="AI55" s="440"/>
      <c r="AJ55" s="425"/>
      <c r="AK55" s="342"/>
      <c r="AL55" s="349"/>
      <c r="AM55" s="412"/>
      <c r="AN55" s="43"/>
      <c r="AO55" s="1"/>
      <c r="AP55" s="1"/>
      <c r="AQ55" s="1"/>
      <c r="AR55" s="1"/>
      <c r="AS55" s="1"/>
      <c r="BB55" s="20">
        <f>+Input!$I$15</f>
        <v>0</v>
      </c>
    </row>
    <row r="56" spans="1:54" ht="12.75" customHeight="1" x14ac:dyDescent="0.25">
      <c r="A56" s="22" t="s">
        <v>69</v>
      </c>
      <c r="B56" s="39">
        <f t="shared" si="12"/>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+Input!$I$16</f>
        <v>0</v>
      </c>
      <c r="AA56" s="20"/>
      <c r="AB56" s="20"/>
      <c r="AC56" s="20"/>
      <c r="AD56" s="20"/>
      <c r="AE56" s="20"/>
      <c r="AF56" s="20"/>
      <c r="AG56" s="20"/>
      <c r="AH56" s="1"/>
      <c r="AI56" s="440"/>
      <c r="AJ56" s="425"/>
      <c r="AK56" s="342"/>
      <c r="AL56" s="349"/>
      <c r="AM56" s="412"/>
      <c r="AN56" s="43"/>
      <c r="AO56" s="1"/>
      <c r="AP56" s="1"/>
      <c r="AQ56" s="1"/>
      <c r="AR56" s="1"/>
      <c r="AS56" s="1"/>
      <c r="BB56" s="20">
        <f>+Input!$I$16</f>
        <v>0</v>
      </c>
    </row>
    <row r="57" spans="1:54" ht="12.75" customHeight="1" x14ac:dyDescent="0.25">
      <c r="A57" s="44" t="s">
        <v>70</v>
      </c>
      <c r="B57" s="39">
        <f t="shared" si="12"/>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+Input!$I$17</f>
        <v>0</v>
      </c>
      <c r="AA57" s="20"/>
      <c r="AB57" s="20"/>
      <c r="AC57" s="20"/>
      <c r="AD57" s="20"/>
      <c r="AE57" s="20"/>
      <c r="AF57" s="20"/>
      <c r="AG57" s="20"/>
      <c r="AH57" s="1"/>
      <c r="AI57" s="440"/>
      <c r="AJ57" s="425"/>
      <c r="AK57" s="342"/>
      <c r="AL57" s="349"/>
      <c r="AM57" s="412"/>
      <c r="AN57" s="43"/>
      <c r="AO57" s="1"/>
      <c r="AP57" s="1"/>
      <c r="AQ57" s="1"/>
      <c r="AR57" s="1"/>
      <c r="AS57" s="1"/>
      <c r="BB57" s="20">
        <f>+Input!$I$17</f>
        <v>0</v>
      </c>
    </row>
    <row r="58" spans="1:54" ht="12.75" customHeight="1" x14ac:dyDescent="0.25">
      <c r="A58" s="44" t="s">
        <v>289</v>
      </c>
      <c r="B58" s="39">
        <f t="shared" si="12"/>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+Input!$I$18</f>
        <v>0</v>
      </c>
      <c r="AA58" s="20"/>
      <c r="AB58" s="20"/>
      <c r="AC58" s="20"/>
      <c r="AD58" s="20"/>
      <c r="AE58" s="20"/>
      <c r="AF58" s="20"/>
      <c r="AG58" s="20"/>
      <c r="AH58" s="1"/>
      <c r="AI58" s="440"/>
      <c r="AJ58" s="425"/>
      <c r="AK58" s="342"/>
      <c r="AL58" s="349"/>
      <c r="AM58" s="245"/>
      <c r="AN58" s="47"/>
      <c r="AO58" s="41"/>
      <c r="AP58" s="41"/>
      <c r="AQ58" s="41"/>
      <c r="AR58" s="41"/>
      <c r="AS58" s="41"/>
      <c r="AT58" s="46"/>
      <c r="AU58" s="46"/>
      <c r="AV58" s="46"/>
      <c r="AW58" s="46"/>
      <c r="AX58" s="46"/>
      <c r="BB58" s="20">
        <f>+Input!$I$18</f>
        <v>0</v>
      </c>
    </row>
    <row r="59" spans="1:54" ht="12.75" customHeight="1" x14ac:dyDescent="0.25">
      <c r="A59" s="44" t="s">
        <v>72</v>
      </c>
      <c r="B59" s="39">
        <f t="shared" si="12"/>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+Input!$I$19</f>
        <v>0</v>
      </c>
      <c r="AA59" s="20"/>
      <c r="AB59" s="20"/>
      <c r="AC59" s="20"/>
      <c r="AD59" s="20"/>
      <c r="AE59" s="20"/>
      <c r="AF59" s="20"/>
      <c r="AG59" s="20"/>
      <c r="AH59" s="1"/>
      <c r="AI59" s="440"/>
      <c r="AJ59" s="415"/>
      <c r="AK59" s="342"/>
      <c r="AL59" s="349"/>
      <c r="AM59" s="245"/>
      <c r="AN59" s="47"/>
      <c r="AO59" s="41"/>
      <c r="AP59" s="41"/>
      <c r="AQ59" s="41"/>
      <c r="AR59" s="41"/>
      <c r="AS59" s="41"/>
      <c r="AT59" s="46"/>
      <c r="AU59" s="46"/>
      <c r="AV59" s="46"/>
      <c r="AW59" s="46"/>
      <c r="AX59" s="46"/>
      <c r="BB59" s="20">
        <f>+Input!$I$19</f>
        <v>0</v>
      </c>
    </row>
    <row r="60" spans="1:54" ht="12.75" customHeight="1" x14ac:dyDescent="0.25">
      <c r="A60" s="44" t="s">
        <v>73</v>
      </c>
      <c r="B60" s="39">
        <f t="shared" si="12"/>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+Input!$I$20</f>
        <v>0</v>
      </c>
      <c r="AA60" s="20"/>
      <c r="AB60" s="20"/>
      <c r="AC60" s="20"/>
      <c r="AD60" s="20"/>
      <c r="AE60" s="20"/>
      <c r="AF60" s="20"/>
      <c r="AG60" s="20"/>
      <c r="AH60" s="1"/>
      <c r="AI60" s="440"/>
      <c r="AJ60" s="425"/>
      <c r="AK60" s="342"/>
      <c r="AL60" s="349"/>
      <c r="AM60" s="245"/>
      <c r="AN60" s="47"/>
      <c r="AO60" s="41"/>
      <c r="AP60" s="41"/>
      <c r="AQ60" s="41"/>
      <c r="AR60" s="41"/>
      <c r="AS60" s="41"/>
      <c r="AT60" s="46"/>
      <c r="AU60" s="46"/>
      <c r="AV60" s="46"/>
      <c r="AW60" s="46"/>
      <c r="AX60" s="46"/>
      <c r="BB60" s="20">
        <f>+Input!$I$20</f>
        <v>0</v>
      </c>
    </row>
    <row r="61" spans="1:54" ht="12.75" customHeight="1" x14ac:dyDescent="0.25">
      <c r="A61" s="44" t="s">
        <v>290</v>
      </c>
      <c r="B61" s="39">
        <f t="shared" si="12"/>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+Input!$I$21</f>
        <v>0</v>
      </c>
      <c r="AA61" s="20"/>
      <c r="AB61" s="20"/>
      <c r="AC61" s="20"/>
      <c r="AD61" s="20"/>
      <c r="AE61" s="20"/>
      <c r="AF61" s="20"/>
      <c r="AG61" s="20"/>
      <c r="AH61" s="1"/>
      <c r="AI61" s="440"/>
      <c r="AJ61" s="425"/>
      <c r="AK61" s="342"/>
      <c r="AL61" s="349"/>
      <c r="AM61" s="245"/>
      <c r="AN61" s="43"/>
      <c r="AO61" s="1"/>
      <c r="AP61" s="1"/>
      <c r="AQ61" s="1"/>
      <c r="AR61" s="1"/>
      <c r="AS61" s="1"/>
      <c r="BB61" s="20">
        <f>+Input!$I$21</f>
        <v>0</v>
      </c>
    </row>
    <row r="62" spans="1:54" ht="12.75" customHeight="1" x14ac:dyDescent="0.25">
      <c r="A62" s="44" t="s">
        <v>75</v>
      </c>
      <c r="B62" s="39">
        <f t="shared" si="12"/>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+Input!$I$22+Input!$I$23</f>
        <v>0</v>
      </c>
      <c r="AA62" s="20"/>
      <c r="AB62" s="20"/>
      <c r="AC62" s="20"/>
      <c r="AD62" s="20"/>
      <c r="AE62" s="20"/>
      <c r="AF62" s="20"/>
      <c r="AG62" s="20"/>
      <c r="AH62" s="1"/>
      <c r="AI62" s="441"/>
      <c r="AJ62" s="344"/>
      <c r="AK62" s="342"/>
      <c r="AL62" s="349"/>
      <c r="AM62" s="245"/>
      <c r="AN62" s="43"/>
      <c r="AO62" s="43"/>
      <c r="AP62" s="1"/>
      <c r="AQ62" s="1"/>
      <c r="AR62" s="1"/>
      <c r="AS62" s="1"/>
      <c r="BB62" s="20">
        <f>+Input!$I$22+Input!$I$23</f>
        <v>0</v>
      </c>
    </row>
    <row r="63" spans="1:54" ht="12.75" customHeight="1" x14ac:dyDescent="0.25">
      <c r="A63" s="44" t="s">
        <v>245</v>
      </c>
      <c r="B63" s="39">
        <f t="shared" si="12"/>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+Input!$I$34</f>
        <v>0</v>
      </c>
      <c r="AA63" s="20"/>
      <c r="AB63" s="20"/>
      <c r="AC63" s="20"/>
      <c r="AD63" s="20"/>
      <c r="AE63" s="20"/>
      <c r="AF63" s="20"/>
      <c r="AG63" s="20"/>
      <c r="AH63" s="1"/>
      <c r="AI63" s="442"/>
      <c r="AJ63" s="426"/>
      <c r="AK63" s="342"/>
      <c r="AL63" s="349"/>
      <c r="AM63" s="245"/>
      <c r="AN63" s="43"/>
      <c r="AO63" s="1"/>
      <c r="AP63" s="1"/>
      <c r="AQ63" s="1"/>
      <c r="AR63" s="1"/>
      <c r="AS63" s="1"/>
      <c r="BB63" s="20">
        <f>+Input!$I$34</f>
        <v>0</v>
      </c>
    </row>
    <row r="64" spans="1:54" ht="12.75" customHeight="1" x14ac:dyDescent="0.25">
      <c r="A64" s="44" t="s">
        <v>291</v>
      </c>
      <c r="B64" s="39">
        <f t="shared" si="12"/>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customHeight="1" x14ac:dyDescent="0.25">
      <c r="A65" s="22" t="s">
        <v>292</v>
      </c>
      <c r="B65" s="39">
        <f t="shared" si="12"/>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5">
      <c r="A66" s="22" t="s">
        <v>293</v>
      </c>
      <c r="B66" s="39">
        <f t="shared" si="12"/>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5">
      <c r="A67" s="22" t="s">
        <v>294</v>
      </c>
      <c r="B67" s="39">
        <f t="shared" si="12"/>
        <v>0</v>
      </c>
      <c r="C67" s="20"/>
      <c r="D67" s="20"/>
      <c r="F67" s="20"/>
      <c r="G67" s="20"/>
      <c r="H67" s="20"/>
      <c r="I67" s="20"/>
      <c r="J67" s="20"/>
      <c r="K67" s="20"/>
      <c r="L67" s="20"/>
      <c r="M67" s="20"/>
      <c r="N67" s="20"/>
      <c r="O67" s="20"/>
      <c r="P67" s="20"/>
      <c r="Q67" s="20"/>
      <c r="R67" s="20"/>
      <c r="S67" s="20"/>
      <c r="T67" s="20"/>
      <c r="U67" s="20"/>
      <c r="V67" s="20"/>
      <c r="X67" s="20"/>
      <c r="Y67" s="20"/>
      <c r="Z67" s="20"/>
      <c r="AA67" s="20"/>
      <c r="AB67" s="20"/>
      <c r="AC67" s="20"/>
      <c r="AD67" s="20"/>
      <c r="AE67" s="20"/>
      <c r="AF67" s="20"/>
      <c r="AG67" s="20"/>
      <c r="AH67" s="1"/>
      <c r="AI67" s="444"/>
      <c r="AJ67" s="427"/>
      <c r="AK67" s="346"/>
      <c r="AL67" s="428"/>
      <c r="AM67" s="453"/>
      <c r="AN67" s="1"/>
      <c r="AO67" s="1"/>
      <c r="AP67" s="1"/>
      <c r="AQ67" s="1"/>
      <c r="AR67" s="1"/>
      <c r="AS67" s="1"/>
      <c r="BB67" s="20"/>
    </row>
    <row r="68" spans="1:54" ht="12.75" customHeight="1" x14ac:dyDescent="0.25">
      <c r="A68" s="22" t="s">
        <v>295</v>
      </c>
      <c r="B68" s="39">
        <f t="shared" si="12"/>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5">
      <c r="A69" s="44" t="s">
        <v>296</v>
      </c>
      <c r="B69" s="39">
        <f t="shared" si="12"/>
        <v>0</v>
      </c>
      <c r="C69" s="20"/>
      <c r="D69" s="20">
        <v>0</v>
      </c>
      <c r="E69" s="13">
        <v>0</v>
      </c>
      <c r="F69" s="20">
        <v>0</v>
      </c>
      <c r="G69" s="20">
        <v>0</v>
      </c>
      <c r="H69" s="20">
        <v>0</v>
      </c>
      <c r="I69" s="20"/>
      <c r="J69" s="20"/>
      <c r="K69" s="20">
        <v>0</v>
      </c>
      <c r="L69" s="20">
        <v>0</v>
      </c>
      <c r="M69" s="20">
        <v>0</v>
      </c>
      <c r="N69" s="20">
        <v>0</v>
      </c>
      <c r="O69" s="20"/>
      <c r="P69" s="20"/>
      <c r="Q69" s="20"/>
      <c r="R69" s="20">
        <v>0</v>
      </c>
      <c r="S69" s="20">
        <v>0</v>
      </c>
      <c r="T69" s="20">
        <v>0</v>
      </c>
      <c r="U69" s="20">
        <v>0</v>
      </c>
      <c r="V69" s="20">
        <v>0</v>
      </c>
      <c r="W69" s="20"/>
      <c r="X69" s="20"/>
      <c r="Y69" s="20">
        <v>0</v>
      </c>
      <c r="Z69" s="20">
        <f>+Input!$I$24</f>
        <v>0</v>
      </c>
      <c r="AA69" s="20"/>
      <c r="AB69" s="20"/>
      <c r="AC69" s="20"/>
      <c r="AD69" s="20"/>
      <c r="AE69" s="20"/>
      <c r="AF69" s="20"/>
      <c r="AG69" s="20"/>
      <c r="AH69" s="1"/>
      <c r="AI69" s="444"/>
      <c r="AJ69" s="427"/>
      <c r="AK69" s="346"/>
      <c r="AL69" s="428"/>
      <c r="AM69" s="453"/>
      <c r="AN69" s="1"/>
      <c r="AO69" s="1"/>
      <c r="AP69" s="1"/>
      <c r="AQ69" s="1"/>
      <c r="AR69" s="1"/>
      <c r="AS69" s="1"/>
      <c r="BB69" s="20">
        <f>+Input!$I$24</f>
        <v>0</v>
      </c>
    </row>
    <row r="70" spans="1:54" ht="12.75" customHeight="1" x14ac:dyDescent="0.25">
      <c r="A70" s="22" t="s">
        <v>297</v>
      </c>
      <c r="B70" s="39">
        <f t="shared" si="12"/>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5">
      <c r="A71" s="22" t="s">
        <v>298</v>
      </c>
      <c r="B71" s="39" t="s">
        <v>299</v>
      </c>
      <c r="C71" s="20"/>
      <c r="AH71" s="1"/>
      <c r="AJ71" s="1"/>
      <c r="AK71" s="1"/>
      <c r="AL71" s="41"/>
      <c r="AM71" s="42"/>
    </row>
    <row r="72" spans="1:54" ht="12.75" customHeight="1" x14ac:dyDescent="0.25">
      <c r="A72" s="22"/>
      <c r="B72" s="292" t="s">
        <v>300</v>
      </c>
      <c r="C72" s="42"/>
      <c r="AH72" s="1"/>
      <c r="AJ72" s="1"/>
      <c r="AK72" s="1"/>
      <c r="AL72" s="41"/>
      <c r="AM72" s="42"/>
    </row>
    <row r="73" spans="1:54" ht="12.75" customHeight="1" x14ac:dyDescent="0.25">
      <c r="A73" s="22" t="s">
        <v>301</v>
      </c>
      <c r="B73" s="293">
        <f>E22</f>
        <v>0</v>
      </c>
      <c r="C73" s="294"/>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3">
      <c r="A82" s="219" t="s">
        <v>305</v>
      </c>
      <c r="B82" s="116">
        <f t="shared" ref="B82:AG82" si="16">B44</f>
        <v>36982</v>
      </c>
      <c r="C82" s="104">
        <f t="shared" si="16"/>
        <v>36982</v>
      </c>
      <c r="D82" s="104">
        <f t="shared" si="16"/>
        <v>36983</v>
      </c>
      <c r="E82" s="104">
        <f t="shared" si="16"/>
        <v>36984</v>
      </c>
      <c r="F82" s="104">
        <f t="shared" si="16"/>
        <v>36985</v>
      </c>
      <c r="G82" s="104">
        <f t="shared" si="16"/>
        <v>36986</v>
      </c>
      <c r="H82" s="104">
        <f t="shared" si="16"/>
        <v>36987</v>
      </c>
      <c r="I82" s="104">
        <f t="shared" si="16"/>
        <v>36988</v>
      </c>
      <c r="J82" s="104">
        <f t="shared" si="16"/>
        <v>36989</v>
      </c>
      <c r="K82" s="104">
        <f t="shared" si="16"/>
        <v>36990</v>
      </c>
      <c r="L82" s="104">
        <f t="shared" si="16"/>
        <v>36991</v>
      </c>
      <c r="M82" s="104">
        <f t="shared" si="16"/>
        <v>36992</v>
      </c>
      <c r="N82" s="104">
        <f t="shared" si="16"/>
        <v>36993</v>
      </c>
      <c r="O82" s="104">
        <f t="shared" si="16"/>
        <v>36994</v>
      </c>
      <c r="P82" s="104">
        <f t="shared" si="16"/>
        <v>36995</v>
      </c>
      <c r="Q82" s="104">
        <f t="shared" si="16"/>
        <v>36996</v>
      </c>
      <c r="R82" s="104">
        <f t="shared" si="16"/>
        <v>36997</v>
      </c>
      <c r="S82" s="104">
        <f t="shared" si="16"/>
        <v>36998</v>
      </c>
      <c r="T82" s="104">
        <f t="shared" si="16"/>
        <v>36999</v>
      </c>
      <c r="U82" s="104">
        <f t="shared" si="16"/>
        <v>37000</v>
      </c>
      <c r="V82" s="104">
        <f t="shared" si="16"/>
        <v>37001</v>
      </c>
      <c r="W82" s="104">
        <f t="shared" si="16"/>
        <v>37002</v>
      </c>
      <c r="X82" s="104">
        <f t="shared" si="16"/>
        <v>37003</v>
      </c>
      <c r="Y82" s="104">
        <f t="shared" si="16"/>
        <v>37004</v>
      </c>
      <c r="Z82" s="104">
        <f t="shared" si="16"/>
        <v>37005</v>
      </c>
      <c r="AA82" s="104">
        <f t="shared" si="16"/>
        <v>37006</v>
      </c>
      <c r="AB82" s="104">
        <f t="shared" si="16"/>
        <v>37007</v>
      </c>
      <c r="AC82" s="104">
        <f t="shared" si="16"/>
        <v>37008</v>
      </c>
      <c r="AD82" s="104">
        <f t="shared" si="16"/>
        <v>37009</v>
      </c>
      <c r="AE82" s="104">
        <f t="shared" si="16"/>
        <v>37010</v>
      </c>
      <c r="AF82" s="104">
        <f t="shared" si="16"/>
        <v>37011</v>
      </c>
      <c r="AG82" s="104">
        <f t="shared" si="16"/>
        <v>37012</v>
      </c>
      <c r="AI82" s="117"/>
      <c r="AJ82" s="119"/>
      <c r="AL82" s="100"/>
    </row>
    <row r="83" spans="1:45" ht="12.75" customHeight="1" x14ac:dyDescent="0.3">
      <c r="A83" s="34"/>
      <c r="B83" s="34"/>
      <c r="C83" s="105" t="str">
        <f t="shared" ref="C83:AG83" si="17">C45</f>
        <v>S</v>
      </c>
      <c r="D83" s="105" t="str">
        <f t="shared" si="17"/>
        <v>M</v>
      </c>
      <c r="E83" s="105" t="str">
        <f t="shared" si="17"/>
        <v>T</v>
      </c>
      <c r="F83" s="105" t="str">
        <f t="shared" si="17"/>
        <v>W</v>
      </c>
      <c r="G83" s="105" t="str">
        <f t="shared" si="17"/>
        <v>R</v>
      </c>
      <c r="H83" s="105" t="str">
        <f t="shared" si="17"/>
        <v>F</v>
      </c>
      <c r="I83" s="105" t="str">
        <f t="shared" si="17"/>
        <v>S</v>
      </c>
      <c r="J83" s="105" t="str">
        <f t="shared" si="17"/>
        <v>S</v>
      </c>
      <c r="K83" s="105" t="str">
        <f t="shared" si="17"/>
        <v>M</v>
      </c>
      <c r="L83" s="105" t="str">
        <f t="shared" si="17"/>
        <v>T</v>
      </c>
      <c r="M83" s="105" t="str">
        <f t="shared" si="17"/>
        <v>W</v>
      </c>
      <c r="N83" s="105" t="str">
        <f t="shared" si="17"/>
        <v>R</v>
      </c>
      <c r="O83" s="105" t="str">
        <f t="shared" si="17"/>
        <v>F</v>
      </c>
      <c r="P83" s="105" t="str">
        <f t="shared" si="17"/>
        <v>S</v>
      </c>
      <c r="Q83" s="105" t="str">
        <f t="shared" si="17"/>
        <v>S</v>
      </c>
      <c r="R83" s="105" t="str">
        <f t="shared" si="17"/>
        <v>M</v>
      </c>
      <c r="S83" s="105" t="str">
        <f t="shared" si="17"/>
        <v>T</v>
      </c>
      <c r="T83" s="105" t="str">
        <f t="shared" si="17"/>
        <v>W</v>
      </c>
      <c r="U83" s="105" t="str">
        <f t="shared" si="17"/>
        <v>R</v>
      </c>
      <c r="V83" s="105" t="str">
        <f t="shared" si="17"/>
        <v>F</v>
      </c>
      <c r="W83" s="105" t="str">
        <f t="shared" si="17"/>
        <v>S</v>
      </c>
      <c r="X83" s="105" t="str">
        <f t="shared" si="17"/>
        <v>S</v>
      </c>
      <c r="Y83" s="105" t="str">
        <f t="shared" si="17"/>
        <v>M</v>
      </c>
      <c r="Z83" s="105" t="str">
        <f t="shared" si="17"/>
        <v>T</v>
      </c>
      <c r="AA83" s="105" t="str">
        <f t="shared" si="17"/>
        <v>W</v>
      </c>
      <c r="AB83" s="105" t="str">
        <f t="shared" si="17"/>
        <v>R</v>
      </c>
      <c r="AC83" s="105" t="str">
        <f t="shared" si="17"/>
        <v>F</v>
      </c>
      <c r="AD83" s="105" t="str">
        <f t="shared" si="17"/>
        <v>S</v>
      </c>
      <c r="AE83" s="105" t="str">
        <f t="shared" si="17"/>
        <v>S</v>
      </c>
      <c r="AF83" s="105" t="str">
        <f t="shared" si="17"/>
        <v>M</v>
      </c>
      <c r="AG83" s="105" t="str">
        <f t="shared" si="17"/>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18">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8"/>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8"/>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8"/>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8"/>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8"/>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8"/>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8"/>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8"/>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8"/>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8"/>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8"/>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8"/>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22">B44</f>
        <v>36982</v>
      </c>
      <c r="C105" s="104">
        <f t="shared" si="22"/>
        <v>36982</v>
      </c>
      <c r="D105" s="104">
        <f t="shared" si="22"/>
        <v>36983</v>
      </c>
      <c r="E105" s="104">
        <f t="shared" si="22"/>
        <v>36984</v>
      </c>
      <c r="F105" s="104">
        <f t="shared" si="22"/>
        <v>36985</v>
      </c>
      <c r="G105" s="104">
        <f t="shared" si="22"/>
        <v>36986</v>
      </c>
      <c r="H105" s="104">
        <f t="shared" si="22"/>
        <v>36987</v>
      </c>
      <c r="I105" s="104">
        <f t="shared" si="22"/>
        <v>36988</v>
      </c>
      <c r="J105" s="104">
        <f t="shared" si="22"/>
        <v>36989</v>
      </c>
      <c r="K105" s="104">
        <f t="shared" si="22"/>
        <v>36990</v>
      </c>
      <c r="L105" s="104">
        <f t="shared" si="22"/>
        <v>36991</v>
      </c>
      <c r="M105" s="104">
        <f t="shared" si="22"/>
        <v>36992</v>
      </c>
      <c r="N105" s="104">
        <f t="shared" si="22"/>
        <v>36993</v>
      </c>
      <c r="O105" s="104">
        <f t="shared" si="22"/>
        <v>36994</v>
      </c>
      <c r="P105" s="104">
        <f t="shared" si="22"/>
        <v>36995</v>
      </c>
      <c r="Q105" s="104">
        <f t="shared" si="22"/>
        <v>36996</v>
      </c>
      <c r="R105" s="104">
        <f t="shared" si="22"/>
        <v>36997</v>
      </c>
      <c r="S105" s="104">
        <f t="shared" si="22"/>
        <v>36998</v>
      </c>
      <c r="T105" s="104">
        <f t="shared" si="22"/>
        <v>36999</v>
      </c>
      <c r="U105" s="104">
        <f t="shared" si="22"/>
        <v>37000</v>
      </c>
      <c r="V105" s="104">
        <f t="shared" si="22"/>
        <v>37001</v>
      </c>
      <c r="W105" s="104">
        <f t="shared" si="22"/>
        <v>37002</v>
      </c>
      <c r="X105" s="104">
        <f t="shared" si="22"/>
        <v>37003</v>
      </c>
      <c r="Y105" s="104">
        <f t="shared" si="22"/>
        <v>37004</v>
      </c>
      <c r="Z105" s="104">
        <f t="shared" si="22"/>
        <v>37005</v>
      </c>
      <c r="AA105" s="104">
        <f t="shared" si="22"/>
        <v>37006</v>
      </c>
      <c r="AB105" s="104">
        <f t="shared" si="22"/>
        <v>37007</v>
      </c>
      <c r="AC105" s="104">
        <f t="shared" si="22"/>
        <v>37008</v>
      </c>
      <c r="AD105" s="104">
        <f t="shared" si="22"/>
        <v>37009</v>
      </c>
      <c r="AE105" s="104">
        <f t="shared" si="22"/>
        <v>37010</v>
      </c>
      <c r="AF105" s="104">
        <f t="shared" si="22"/>
        <v>37011</v>
      </c>
      <c r="AG105" s="104">
        <f t="shared" si="22"/>
        <v>37012</v>
      </c>
      <c r="AI105" s="117"/>
      <c r="AJ105" s="119"/>
      <c r="AL105" s="100"/>
    </row>
    <row r="106" spans="1:45" ht="12.75" customHeight="1" x14ac:dyDescent="0.3">
      <c r="A106" s="34"/>
      <c r="B106" s="34"/>
      <c r="C106" s="105" t="str">
        <f t="shared" ref="C106:AG106" si="23">C45</f>
        <v>S</v>
      </c>
      <c r="D106" s="105" t="str">
        <f t="shared" si="23"/>
        <v>M</v>
      </c>
      <c r="E106" s="105" t="str">
        <f t="shared" si="23"/>
        <v>T</v>
      </c>
      <c r="F106" s="105" t="str">
        <f t="shared" si="23"/>
        <v>W</v>
      </c>
      <c r="G106" s="105" t="str">
        <f t="shared" si="23"/>
        <v>R</v>
      </c>
      <c r="H106" s="105" t="str">
        <f t="shared" si="23"/>
        <v>F</v>
      </c>
      <c r="I106" s="105" t="str">
        <f t="shared" si="23"/>
        <v>S</v>
      </c>
      <c r="J106" s="105" t="str">
        <f t="shared" si="23"/>
        <v>S</v>
      </c>
      <c r="K106" s="105" t="str">
        <f t="shared" si="23"/>
        <v>M</v>
      </c>
      <c r="L106" s="105" t="str">
        <f t="shared" si="23"/>
        <v>T</v>
      </c>
      <c r="M106" s="105" t="str">
        <f t="shared" si="23"/>
        <v>W</v>
      </c>
      <c r="N106" s="105" t="str">
        <f t="shared" si="23"/>
        <v>R</v>
      </c>
      <c r="O106" s="105" t="str">
        <f t="shared" si="23"/>
        <v>F</v>
      </c>
      <c r="P106" s="105" t="str">
        <f t="shared" si="23"/>
        <v>S</v>
      </c>
      <c r="Q106" s="105" t="str">
        <f t="shared" si="23"/>
        <v>S</v>
      </c>
      <c r="R106" s="105" t="str">
        <f t="shared" si="23"/>
        <v>M</v>
      </c>
      <c r="S106" s="105" t="str">
        <f t="shared" si="23"/>
        <v>T</v>
      </c>
      <c r="T106" s="105" t="str">
        <f t="shared" si="23"/>
        <v>W</v>
      </c>
      <c r="U106" s="105" t="str">
        <f t="shared" si="23"/>
        <v>R</v>
      </c>
      <c r="V106" s="105" t="str">
        <f t="shared" si="23"/>
        <v>F</v>
      </c>
      <c r="W106" s="105" t="str">
        <f t="shared" si="23"/>
        <v>S</v>
      </c>
      <c r="X106" s="105" t="str">
        <f t="shared" si="23"/>
        <v>S</v>
      </c>
      <c r="Y106" s="105" t="str">
        <f t="shared" si="23"/>
        <v>M</v>
      </c>
      <c r="Z106" s="105" t="str">
        <f t="shared" si="23"/>
        <v>T</v>
      </c>
      <c r="AA106" s="105" t="str">
        <f t="shared" si="23"/>
        <v>W</v>
      </c>
      <c r="AB106" s="105" t="str">
        <f t="shared" si="23"/>
        <v>R</v>
      </c>
      <c r="AC106" s="105" t="str">
        <f t="shared" si="23"/>
        <v>F</v>
      </c>
      <c r="AD106" s="105" t="str">
        <f t="shared" si="23"/>
        <v>S</v>
      </c>
      <c r="AE106" s="105" t="str">
        <f t="shared" si="23"/>
        <v>S</v>
      </c>
      <c r="AF106" s="105" t="str">
        <f t="shared" si="23"/>
        <v>M</v>
      </c>
      <c r="AG106" s="105" t="str">
        <f t="shared" si="23"/>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24">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24"/>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24"/>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24"/>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24"/>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24"/>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24"/>
      <c r="D127" s="38"/>
      <c r="E127" s="140"/>
      <c r="G127" s="81"/>
      <c r="H127" s="9"/>
      <c r="I127" s="82"/>
      <c r="J127" s="1"/>
      <c r="K127" s="148"/>
      <c r="L127" s="140"/>
      <c r="M127" s="1"/>
      <c r="N127" s="1"/>
      <c r="O127" s="1"/>
      <c r="P127" s="1"/>
    </row>
    <row r="128" spans="1:39" ht="12.75" customHeight="1" x14ac:dyDescent="0.25">
      <c r="A128" s="152"/>
      <c r="B128" s="24"/>
      <c r="C128" s="24"/>
      <c r="D128" s="38"/>
      <c r="E128" s="140"/>
      <c r="G128" s="81"/>
      <c r="H128" s="24"/>
      <c r="I128" s="1"/>
      <c r="J128" s="1"/>
      <c r="K128" s="148"/>
      <c r="L128" s="140"/>
      <c r="M128" s="1"/>
      <c r="N128" s="1"/>
      <c r="O128" s="1"/>
      <c r="P128" s="1"/>
    </row>
    <row r="129" spans="1:16" ht="12.75" customHeight="1" x14ac:dyDescent="0.25">
      <c r="A129" s="152"/>
      <c r="B129" s="24"/>
      <c r="C129" s="24"/>
      <c r="D129" s="38"/>
      <c r="E129" s="141"/>
      <c r="G129" s="81"/>
      <c r="H129" s="24"/>
      <c r="I129" s="1"/>
      <c r="J129" s="1"/>
      <c r="K129" s="38"/>
      <c r="L129" s="141"/>
      <c r="M129" s="1"/>
      <c r="N129" s="1"/>
      <c r="O129" s="1"/>
      <c r="P129" s="1"/>
    </row>
    <row r="130" spans="1:16" ht="12.75" customHeight="1" x14ac:dyDescent="0.25">
      <c r="A130" s="152"/>
      <c r="B130" s="24"/>
      <c r="C130" s="24"/>
      <c r="D130" s="38"/>
      <c r="E130" s="140"/>
      <c r="G130" s="81"/>
      <c r="H130" s="24"/>
      <c r="I130" s="1"/>
      <c r="J130" s="1"/>
      <c r="K130" s="38"/>
      <c r="L130" s="140"/>
      <c r="M130" s="1"/>
      <c r="N130" s="1"/>
      <c r="O130" s="1"/>
      <c r="P130" s="1"/>
    </row>
    <row r="131" spans="1:16" ht="12.75" customHeight="1" x14ac:dyDescent="0.25">
      <c r="A131" s="152"/>
      <c r="B131" s="24"/>
      <c r="C131" s="24"/>
      <c r="D131" s="38"/>
      <c r="E131" s="140"/>
      <c r="G131" s="81"/>
      <c r="H131" s="24"/>
      <c r="I131" s="1"/>
      <c r="J131" s="1"/>
      <c r="K131" s="38"/>
      <c r="L131" s="140"/>
      <c r="M131" s="1"/>
      <c r="N131" s="1"/>
      <c r="O131" s="1"/>
      <c r="P131" s="1"/>
    </row>
    <row r="132" spans="1:16" ht="12.75" customHeight="1" x14ac:dyDescent="0.25">
      <c r="A132" s="152"/>
      <c r="B132" s="24"/>
      <c r="C132" s="82"/>
      <c r="D132" s="139"/>
      <c r="E132" s="141"/>
      <c r="G132" s="81"/>
      <c r="H132" s="1"/>
      <c r="I132" s="1"/>
      <c r="J132" s="1"/>
      <c r="K132" s="148"/>
      <c r="L132" s="141"/>
      <c r="M132" s="1"/>
      <c r="N132" s="1"/>
      <c r="O132" s="1"/>
      <c r="P132" s="1"/>
    </row>
    <row r="133" spans="1:16" ht="12.75" customHeight="1" x14ac:dyDescent="0.25">
      <c r="A133" s="152"/>
      <c r="B133" s="24"/>
      <c r="C133" s="82"/>
      <c r="D133" s="139"/>
      <c r="E133" s="141"/>
      <c r="G133" s="81"/>
      <c r="H133" s="24"/>
      <c r="I133" s="1"/>
      <c r="J133" s="1"/>
      <c r="K133" s="38"/>
      <c r="L133" s="141"/>
      <c r="M133" s="1"/>
      <c r="N133" s="1"/>
      <c r="O133" s="1"/>
      <c r="P133" s="1"/>
    </row>
    <row r="134" spans="1:16" ht="12.75" customHeight="1" x14ac:dyDescent="0.25">
      <c r="A134" s="152"/>
      <c r="B134" s="24"/>
      <c r="C134" s="82"/>
      <c r="D134" s="139"/>
      <c r="E134" s="140"/>
      <c r="G134" s="81"/>
      <c r="H134" s="24"/>
      <c r="I134" s="1"/>
      <c r="J134" s="1"/>
      <c r="K134" s="38"/>
      <c r="L134" s="140"/>
      <c r="M134" s="43"/>
      <c r="N134" s="42"/>
      <c r="O134" s="1"/>
      <c r="P134" s="1"/>
    </row>
    <row r="135" spans="1:16" ht="12.75" customHeight="1" x14ac:dyDescent="0.25">
      <c r="A135" s="152"/>
      <c r="B135" s="24"/>
      <c r="C135" s="24"/>
      <c r="D135" s="38"/>
      <c r="E135" s="140"/>
      <c r="G135" s="81"/>
      <c r="H135" s="24"/>
      <c r="I135" s="1"/>
      <c r="J135" s="1"/>
      <c r="K135" s="38"/>
      <c r="L135" s="140"/>
      <c r="M135" s="43"/>
      <c r="N135" s="1"/>
      <c r="O135" s="1"/>
      <c r="P135" s="1"/>
    </row>
    <row r="136" spans="1:16" ht="12.75" customHeight="1" x14ac:dyDescent="0.25">
      <c r="A136" s="152"/>
      <c r="B136" s="24"/>
      <c r="C136" s="24"/>
      <c r="D136" s="38"/>
      <c r="E136" s="140"/>
      <c r="G136" s="81"/>
      <c r="H136" s="24"/>
      <c r="I136" s="1"/>
      <c r="J136" s="1"/>
      <c r="K136" s="38"/>
      <c r="L136" s="140"/>
      <c r="M136" s="1"/>
      <c r="N136" s="43"/>
      <c r="O136" s="1"/>
      <c r="P136" s="1"/>
    </row>
    <row r="137" spans="1:16" ht="12.75" customHeight="1" x14ac:dyDescent="0.25">
      <c r="A137" s="152"/>
      <c r="B137" s="24"/>
      <c r="C137" s="24"/>
      <c r="D137" s="38"/>
      <c r="E137" s="140"/>
      <c r="G137" s="81"/>
      <c r="H137" s="24"/>
      <c r="I137" s="1"/>
      <c r="J137" s="1"/>
      <c r="K137" s="38"/>
      <c r="L137" s="140"/>
      <c r="M137" s="1"/>
      <c r="N137" s="43"/>
      <c r="O137" s="1"/>
      <c r="P137" s="1"/>
    </row>
    <row r="138" spans="1:16" ht="12.75" customHeight="1" x14ac:dyDescent="0.25">
      <c r="A138" s="152"/>
      <c r="B138" s="24"/>
      <c r="C138" s="83"/>
      <c r="D138" s="38"/>
      <c r="E138" s="140"/>
      <c r="F138" s="13">
        <f>SUM(E127:E138)</f>
        <v>0</v>
      </c>
      <c r="G138" s="81"/>
      <c r="H138" s="24"/>
      <c r="I138" s="1"/>
      <c r="J138" s="1"/>
      <c r="K138" s="38"/>
      <c r="L138" s="140"/>
      <c r="M138" s="1"/>
      <c r="N138" s="1"/>
      <c r="O138" s="1"/>
      <c r="P138" s="1"/>
    </row>
    <row r="139" spans="1:16" ht="12.75" customHeight="1" x14ac:dyDescent="0.25">
      <c r="A139" s="152"/>
      <c r="B139" s="1"/>
      <c r="C139" s="1"/>
      <c r="D139" s="49"/>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0"/>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9-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5-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F1-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BB240"/>
  <sheetViews>
    <sheetView showGridLines="0" zoomScale="65" workbookViewId="0">
      <pane xSplit="1" ySplit="5" topLeftCell="Z52"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6.886718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54</v>
      </c>
      <c r="C3" s="350" t="s">
        <v>403</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62">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120"/>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Input!K6</f>
        <v>0</v>
      </c>
      <c r="F9" s="1" t="s">
        <v>203</v>
      </c>
      <c r="G9" s="19" t="s">
        <v>204</v>
      </c>
      <c r="H9" s="19"/>
      <c r="J9" s="308">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24"/>
      <c r="D10" s="24"/>
      <c r="E10" s="21">
        <v>0</v>
      </c>
      <c r="F10" s="1" t="s">
        <v>203</v>
      </c>
      <c r="G10" s="19" t="s">
        <v>204</v>
      </c>
      <c r="H10" s="19"/>
      <c r="J10" s="308">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x14ac:dyDescent="0.25">
      <c r="K40" s="24"/>
      <c r="L40" s="24"/>
      <c r="M40" s="24"/>
      <c r="N40" s="24"/>
      <c r="O40" s="24"/>
      <c r="P40" s="24"/>
      <c r="AJ40" s="1"/>
      <c r="AK40" s="1"/>
      <c r="AN40" s="1"/>
      <c r="AO40" s="1"/>
      <c r="AP40" s="1"/>
      <c r="AQ40" s="1"/>
      <c r="AR40" s="1"/>
      <c r="AS40" s="1"/>
    </row>
    <row r="41" spans="1:54" ht="12.75" customHeight="1" x14ac:dyDescent="0.3">
      <c r="A41" s="56" t="s">
        <v>265</v>
      </c>
      <c r="B41" s="57"/>
      <c r="K41" s="1"/>
      <c r="L41" s="1"/>
      <c r="M41" s="43"/>
      <c r="N41" s="1"/>
      <c r="O41" s="1"/>
      <c r="P41" s="1"/>
      <c r="X41" s="24"/>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f>SUM(Z47:Z71)-Z61-Z68-Z69</f>
        <v>0</v>
      </c>
      <c r="AA43" s="32">
        <f t="shared" si="5"/>
        <v>0</v>
      </c>
      <c r="AB43" s="32">
        <f>SUM(AB47:AB71)-AB61-AB68-AB69</f>
        <v>0</v>
      </c>
      <c r="AC43" s="32">
        <f>SUM(AC47:AC71)-AC61-AC68-AC69</f>
        <v>0</v>
      </c>
      <c r="AD43" s="32">
        <f>SUM(AD47:AD71)-AD61-AD68-AD69</f>
        <v>0</v>
      </c>
      <c r="AE43" s="32">
        <f t="shared" si="5"/>
        <v>0</v>
      </c>
      <c r="AF43" s="32">
        <f t="shared" si="5"/>
        <v>0</v>
      </c>
      <c r="AG43" s="32">
        <f t="shared" si="5"/>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AA44+1</f>
        <v>37007</v>
      </c>
      <c r="AC44" s="104">
        <f>AB44+1</f>
        <v>37008</v>
      </c>
      <c r="AD44" s="104">
        <f>AC44+1</f>
        <v>37009</v>
      </c>
      <c r="AE44" s="104">
        <f t="shared" si="8"/>
        <v>37010</v>
      </c>
      <c r="AF44" s="104">
        <f t="shared" si="8"/>
        <v>37011</v>
      </c>
      <c r="AG44" s="104">
        <f t="shared" si="8"/>
        <v>37012</v>
      </c>
      <c r="AI44" s="110">
        <v>1</v>
      </c>
      <c r="AJ44" s="111" t="s">
        <v>270</v>
      </c>
      <c r="AL44" s="100"/>
    </row>
    <row r="45" spans="1:54" ht="12.75" customHeight="1" x14ac:dyDescent="0.3">
      <c r="A45" s="34"/>
      <c r="B45" s="34"/>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LOOKUP((WEEKDAY(AB44,1)),$AI$44:$AI$50,$AJ$44:$AJ$50)</f>
        <v>R</v>
      </c>
      <c r="AC45" s="105" t="str">
        <f>LOOKUP((WEEKDAY(AC44,1)),$AI$44:$AI$50,$AJ$44:$AJ$50)</f>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274</v>
      </c>
      <c r="B47" s="39">
        <f t="shared" ref="B47:B70" si="12">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+Input!$K$11</f>
        <v>0</v>
      </c>
      <c r="AA47" s="20"/>
      <c r="AB47" s="20"/>
      <c r="AC47" s="20"/>
      <c r="AD47" s="20"/>
      <c r="AE47" s="20"/>
      <c r="AF47" s="20"/>
      <c r="AG47" s="40"/>
      <c r="AH47" s="1"/>
      <c r="AI47" s="112">
        <v>4</v>
      </c>
      <c r="AJ47" s="113" t="s">
        <v>275</v>
      </c>
      <c r="AK47" s="1"/>
      <c r="AL47" s="41"/>
      <c r="AM47" s="42"/>
      <c r="AN47" s="43"/>
      <c r="AO47" s="1"/>
      <c r="AP47" s="1"/>
      <c r="AQ47" s="1"/>
      <c r="AR47" s="1"/>
      <c r="AS47" s="1"/>
      <c r="BB47" s="20">
        <f>+Input!$K$11</f>
        <v>0</v>
      </c>
    </row>
    <row r="48" spans="1:54" ht="12.75" customHeight="1" x14ac:dyDescent="0.25">
      <c r="A48" s="44" t="s">
        <v>276</v>
      </c>
      <c r="B48" s="39">
        <f t="shared" si="12"/>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40"/>
      <c r="AH48" s="1"/>
      <c r="AI48" s="112">
        <v>5</v>
      </c>
      <c r="AJ48" s="113" t="s">
        <v>277</v>
      </c>
      <c r="AK48" s="1"/>
      <c r="AL48" s="41"/>
      <c r="AM48" s="45"/>
      <c r="AN48" s="47"/>
      <c r="AO48" s="41"/>
      <c r="AP48" s="41"/>
      <c r="AQ48" s="41"/>
      <c r="AR48" s="41"/>
      <c r="AS48" s="41"/>
      <c r="AT48" s="46"/>
      <c r="AU48" s="46"/>
      <c r="BB48" s="20"/>
    </row>
    <row r="49" spans="1:54" ht="12.75" customHeight="1" x14ac:dyDescent="0.25">
      <c r="A49" s="44" t="s">
        <v>278</v>
      </c>
      <c r="B49" s="39">
        <f t="shared" si="12"/>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40"/>
      <c r="AH49" s="1"/>
      <c r="AI49" s="112">
        <v>6</v>
      </c>
      <c r="AJ49" s="113" t="s">
        <v>279</v>
      </c>
      <c r="AK49" s="1"/>
      <c r="AL49" s="41"/>
      <c r="AM49" s="45"/>
      <c r="AN49" s="47"/>
      <c r="AO49" s="41"/>
      <c r="AP49" s="41"/>
      <c r="AQ49" s="41"/>
      <c r="AR49" s="41"/>
      <c r="AS49" s="41"/>
      <c r="AT49" s="46"/>
      <c r="AU49" s="46"/>
      <c r="BB49" s="20"/>
    </row>
    <row r="50" spans="1:54" ht="12.75" customHeight="1" x14ac:dyDescent="0.25">
      <c r="A50" s="44" t="s">
        <v>280</v>
      </c>
      <c r="B50" s="39">
        <f t="shared" si="12"/>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40"/>
      <c r="AH50" s="1"/>
      <c r="AI50" s="114">
        <v>7</v>
      </c>
      <c r="AJ50" s="115" t="s">
        <v>270</v>
      </c>
      <c r="AK50" s="1"/>
      <c r="AL50" s="48"/>
      <c r="AM50" s="48"/>
      <c r="AN50" s="47"/>
      <c r="AO50" s="41"/>
      <c r="AP50" s="41"/>
      <c r="AQ50" s="41"/>
      <c r="AR50" s="41"/>
      <c r="AS50" s="41"/>
      <c r="AT50" s="46"/>
      <c r="AU50" s="46"/>
      <c r="BB50" s="20"/>
    </row>
    <row r="51" spans="1:54" ht="12.75" customHeight="1" x14ac:dyDescent="0.25">
      <c r="A51" s="44" t="s">
        <v>281</v>
      </c>
      <c r="B51" s="39">
        <f t="shared" si="12"/>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40"/>
      <c r="AH51" s="1"/>
      <c r="AI51" s="46"/>
      <c r="AJ51" s="1"/>
      <c r="AK51" s="1"/>
      <c r="AL51" s="48"/>
      <c r="AM51" s="42"/>
      <c r="AN51" s="43"/>
      <c r="AO51" s="1"/>
      <c r="AP51" s="1"/>
      <c r="AQ51" s="1"/>
      <c r="AR51" s="1"/>
      <c r="AS51" s="1"/>
      <c r="BB51" s="20"/>
    </row>
    <row r="52" spans="1:54" ht="12.75" customHeight="1" thickBot="1" x14ac:dyDescent="0.3">
      <c r="A52" s="44" t="s">
        <v>282</v>
      </c>
      <c r="B52" s="39">
        <f t="shared" si="12"/>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40"/>
      <c r="AH52" s="1"/>
      <c r="AI52" s="46"/>
      <c r="AJ52" s="1"/>
      <c r="AK52" s="1"/>
      <c r="AL52" s="48"/>
      <c r="AM52" s="42"/>
      <c r="AN52" s="43"/>
      <c r="AO52" s="1"/>
      <c r="AP52" s="1"/>
      <c r="AQ52" s="1"/>
      <c r="AR52" s="1"/>
      <c r="AS52" s="1"/>
      <c r="BB52" s="20"/>
    </row>
    <row r="53" spans="1:54" ht="12.75" customHeight="1" thickBot="1" x14ac:dyDescent="0.3">
      <c r="A53" s="22" t="s">
        <v>66</v>
      </c>
      <c r="B53" s="39">
        <f t="shared" si="12"/>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+Input!$K$13</f>
        <v>0</v>
      </c>
      <c r="AA53" s="20"/>
      <c r="AB53" s="20"/>
      <c r="AC53" s="20"/>
      <c r="AD53" s="20"/>
      <c r="AE53" s="20"/>
      <c r="AF53" s="20"/>
      <c r="AG53" s="40"/>
      <c r="AH53" s="1"/>
      <c r="AI53" s="438" t="s">
        <v>283</v>
      </c>
      <c r="AJ53" s="344"/>
      <c r="AK53" s="342"/>
      <c r="AL53" s="349"/>
      <c r="AM53" s="245"/>
      <c r="AN53" s="43"/>
      <c r="AO53" s="1"/>
      <c r="AP53" s="1"/>
      <c r="AQ53" s="1"/>
      <c r="AR53" s="1"/>
      <c r="AS53" s="1"/>
      <c r="BB53" s="20">
        <f>+Input!$K$13</f>
        <v>0</v>
      </c>
    </row>
    <row r="54" spans="1:54" ht="12.75" customHeight="1" x14ac:dyDescent="0.25">
      <c r="A54" s="22" t="s">
        <v>67</v>
      </c>
      <c r="B54" s="39">
        <f t="shared" si="12"/>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+Input!$K$14</f>
        <v>0</v>
      </c>
      <c r="AA54" s="20"/>
      <c r="AB54" s="20"/>
      <c r="AC54" s="20"/>
      <c r="AD54" s="20"/>
      <c r="AE54" s="20"/>
      <c r="AF54" s="20"/>
      <c r="AG54" s="40"/>
      <c r="AH54" s="1"/>
      <c r="AI54" s="439" t="s">
        <v>284</v>
      </c>
      <c r="AJ54" s="421" t="s">
        <v>285</v>
      </c>
      <c r="AK54" s="339" t="s">
        <v>286</v>
      </c>
      <c r="AL54" s="424" t="s">
        <v>287</v>
      </c>
      <c r="AM54" s="413" t="s">
        <v>288</v>
      </c>
      <c r="AN54" s="43"/>
      <c r="AO54" s="1"/>
      <c r="AP54" s="1"/>
      <c r="AQ54" s="1"/>
      <c r="AR54" s="1"/>
      <c r="AS54" s="1"/>
      <c r="BB54" s="20">
        <f>+Input!$K$14</f>
        <v>0</v>
      </c>
    </row>
    <row r="55" spans="1:54" ht="12.75" customHeight="1" x14ac:dyDescent="0.25">
      <c r="A55" s="22" t="s">
        <v>68</v>
      </c>
      <c r="B55" s="39">
        <f t="shared" si="12"/>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+Input!$K$15</f>
        <v>0</v>
      </c>
      <c r="AA55" s="20"/>
      <c r="AB55" s="20"/>
      <c r="AC55" s="20"/>
      <c r="AD55" s="20"/>
      <c r="AE55" s="20"/>
      <c r="AF55" s="20"/>
      <c r="AG55" s="40"/>
      <c r="AH55" s="1"/>
      <c r="AI55" s="440"/>
      <c r="AJ55" s="425"/>
      <c r="AK55" s="342"/>
      <c r="AL55" s="349"/>
      <c r="AM55" s="412"/>
      <c r="AN55" s="43"/>
      <c r="AO55" s="1"/>
      <c r="AP55" s="1"/>
      <c r="AQ55" s="1"/>
      <c r="AR55" s="1"/>
      <c r="AS55" s="1"/>
      <c r="BB55" s="20">
        <f>+Input!$K$15</f>
        <v>0</v>
      </c>
    </row>
    <row r="56" spans="1:54" ht="12.75" customHeight="1" x14ac:dyDescent="0.25">
      <c r="A56" s="22" t="s">
        <v>69</v>
      </c>
      <c r="B56" s="39">
        <f t="shared" si="12"/>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+Input!$K$16</f>
        <v>0</v>
      </c>
      <c r="AA56" s="20"/>
      <c r="AB56" s="20"/>
      <c r="AC56" s="20"/>
      <c r="AD56" s="20"/>
      <c r="AE56" s="20"/>
      <c r="AF56" s="20"/>
      <c r="AG56" s="40"/>
      <c r="AH56" s="1"/>
      <c r="AI56" s="440"/>
      <c r="AJ56" s="425"/>
      <c r="AK56" s="342"/>
      <c r="AL56" s="349"/>
      <c r="AM56" s="412"/>
      <c r="AN56" s="43"/>
      <c r="AO56" s="1"/>
      <c r="AP56" s="1"/>
      <c r="AQ56" s="1"/>
      <c r="AR56" s="1"/>
      <c r="AS56" s="1"/>
      <c r="BB56" s="20">
        <f>+Input!$K$16</f>
        <v>0</v>
      </c>
    </row>
    <row r="57" spans="1:54" ht="12.75" customHeight="1" x14ac:dyDescent="0.25">
      <c r="A57" s="44" t="s">
        <v>70</v>
      </c>
      <c r="B57" s="39">
        <f t="shared" si="12"/>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+Input!$K$17</f>
        <v>0</v>
      </c>
      <c r="AA57" s="20"/>
      <c r="AB57" s="20"/>
      <c r="AC57" s="20"/>
      <c r="AD57" s="20"/>
      <c r="AE57" s="20"/>
      <c r="AF57" s="20"/>
      <c r="AG57" s="40"/>
      <c r="AH57" s="1"/>
      <c r="AI57" s="440"/>
      <c r="AJ57" s="425"/>
      <c r="AK57" s="342"/>
      <c r="AL57" s="349"/>
      <c r="AM57" s="412"/>
      <c r="AN57" s="43"/>
      <c r="AO57" s="1"/>
      <c r="AP57" s="1"/>
      <c r="AQ57" s="1"/>
      <c r="AR57" s="1"/>
      <c r="AS57" s="1"/>
      <c r="BB57" s="20">
        <f>+Input!$K$17</f>
        <v>0</v>
      </c>
    </row>
    <row r="58" spans="1:54" ht="12.75" customHeight="1" x14ac:dyDescent="0.25">
      <c r="A58" s="44" t="s">
        <v>289</v>
      </c>
      <c r="B58" s="39">
        <f t="shared" si="12"/>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+Input!$K$18</f>
        <v>0</v>
      </c>
      <c r="AA58" s="20"/>
      <c r="AB58" s="20"/>
      <c r="AC58" s="20"/>
      <c r="AD58" s="20"/>
      <c r="AE58" s="20"/>
      <c r="AF58" s="20"/>
      <c r="AG58" s="40"/>
      <c r="AH58" s="1"/>
      <c r="AI58" s="440"/>
      <c r="AJ58" s="425"/>
      <c r="AK58" s="342"/>
      <c r="AL58" s="349"/>
      <c r="AM58" s="245"/>
      <c r="AN58" s="47"/>
      <c r="AO58" s="41"/>
      <c r="AP58" s="41"/>
      <c r="AQ58" s="41"/>
      <c r="AR58" s="41"/>
      <c r="AS58" s="41"/>
      <c r="AT58" s="46"/>
      <c r="AU58" s="46"/>
      <c r="AV58" s="46"/>
      <c r="AW58" s="46"/>
      <c r="AX58" s="46"/>
      <c r="BB58" s="20">
        <f>+Input!$K$18</f>
        <v>0</v>
      </c>
    </row>
    <row r="59" spans="1:54" ht="12.75" customHeight="1" x14ac:dyDescent="0.25">
      <c r="A59" s="44" t="s">
        <v>72</v>
      </c>
      <c r="B59" s="39">
        <f t="shared" si="12"/>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+Input!$K$19</f>
        <v>0</v>
      </c>
      <c r="AA59" s="20"/>
      <c r="AB59" s="20"/>
      <c r="AC59" s="20"/>
      <c r="AD59" s="20"/>
      <c r="AE59" s="20"/>
      <c r="AF59" s="20"/>
      <c r="AG59" s="40"/>
      <c r="AH59" s="1"/>
      <c r="AI59" s="440"/>
      <c r="AJ59" s="415"/>
      <c r="AK59" s="342"/>
      <c r="AL59" s="349"/>
      <c r="AM59" s="245"/>
      <c r="AN59" s="47"/>
      <c r="AO59" s="41"/>
      <c r="AP59" s="41"/>
      <c r="AQ59" s="41"/>
      <c r="AR59" s="41"/>
      <c r="AS59" s="41"/>
      <c r="AT59" s="46"/>
      <c r="AU59" s="46"/>
      <c r="AV59" s="46"/>
      <c r="AW59" s="46"/>
      <c r="AX59" s="46"/>
      <c r="BB59" s="20">
        <f>+Input!$K$19</f>
        <v>0</v>
      </c>
    </row>
    <row r="60" spans="1:54" ht="12.75" customHeight="1" x14ac:dyDescent="0.25">
      <c r="A60" s="44" t="s">
        <v>73</v>
      </c>
      <c r="B60" s="39">
        <f t="shared" si="12"/>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+Input!$K$20</f>
        <v>0</v>
      </c>
      <c r="AA60" s="20"/>
      <c r="AB60" s="20"/>
      <c r="AC60" s="20"/>
      <c r="AD60" s="20"/>
      <c r="AE60" s="20"/>
      <c r="AF60" s="20"/>
      <c r="AG60" s="40"/>
      <c r="AH60" s="1"/>
      <c r="AI60" s="440"/>
      <c r="AJ60" s="425"/>
      <c r="AK60" s="342"/>
      <c r="AL60" s="349"/>
      <c r="AM60" s="245"/>
      <c r="AN60" s="47"/>
      <c r="AO60" s="41"/>
      <c r="AP60" s="41"/>
      <c r="AQ60" s="41"/>
      <c r="AR60" s="41"/>
      <c r="AS60" s="41"/>
      <c r="AT60" s="46"/>
      <c r="AU60" s="46"/>
      <c r="AV60" s="46"/>
      <c r="AW60" s="46"/>
      <c r="AX60" s="46"/>
      <c r="BB60" s="20">
        <f>+Input!$K$20</f>
        <v>0</v>
      </c>
    </row>
    <row r="61" spans="1:54" ht="12.75" customHeight="1" x14ac:dyDescent="0.25">
      <c r="A61" s="44" t="s">
        <v>290</v>
      </c>
      <c r="B61" s="39">
        <f t="shared" si="12"/>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+Input!$K$21</f>
        <v>0</v>
      </c>
      <c r="AA61" s="20"/>
      <c r="AB61" s="20"/>
      <c r="AC61" s="20"/>
      <c r="AD61" s="20"/>
      <c r="AE61" s="20"/>
      <c r="AF61" s="20"/>
      <c r="AG61" s="40"/>
      <c r="AH61" s="1"/>
      <c r="AI61" s="440"/>
      <c r="AJ61" s="425"/>
      <c r="AK61" s="342"/>
      <c r="AL61" s="349"/>
      <c r="AM61" s="245"/>
      <c r="AN61" s="43"/>
      <c r="AO61" s="1"/>
      <c r="AP61" s="1"/>
      <c r="AQ61" s="1"/>
      <c r="AR61" s="1"/>
      <c r="AS61" s="1"/>
      <c r="BB61" s="20">
        <f>+Input!$K$21</f>
        <v>0</v>
      </c>
    </row>
    <row r="62" spans="1:54" ht="12.75" customHeight="1" x14ac:dyDescent="0.25">
      <c r="A62" s="44" t="s">
        <v>75</v>
      </c>
      <c r="B62" s="39">
        <f t="shared" si="12"/>
        <v>0</v>
      </c>
      <c r="C62" s="20"/>
      <c r="D62" s="20"/>
      <c r="F62" s="20"/>
      <c r="G62" s="20"/>
      <c r="H62" s="20"/>
      <c r="I62" s="20"/>
      <c r="J62" s="20"/>
      <c r="K62" s="20"/>
      <c r="L62" s="20"/>
      <c r="M62" s="20"/>
      <c r="N62" s="20"/>
      <c r="O62" s="20"/>
      <c r="P62" s="20"/>
      <c r="Q62" s="20"/>
      <c r="R62" s="20"/>
      <c r="S62" s="20"/>
      <c r="T62" s="20"/>
      <c r="U62" s="20"/>
      <c r="V62" s="20"/>
      <c r="X62" s="20"/>
      <c r="Y62" s="20"/>
      <c r="Z62" s="20"/>
      <c r="AA62" s="20"/>
      <c r="AB62" s="20"/>
      <c r="AC62" s="20"/>
      <c r="AD62" s="20"/>
      <c r="AE62" s="20"/>
      <c r="AF62" s="20"/>
      <c r="AG62" s="40"/>
      <c r="AH62" s="1"/>
      <c r="AI62" s="441"/>
      <c r="AJ62" s="344"/>
      <c r="AK62" s="342"/>
      <c r="AL62" s="349"/>
      <c r="AM62" s="245"/>
      <c r="AN62" s="43"/>
      <c r="AO62" s="43"/>
      <c r="AP62" s="1"/>
      <c r="AQ62" s="1"/>
      <c r="AR62" s="1"/>
      <c r="AS62" s="1"/>
      <c r="BB62" s="20"/>
    </row>
    <row r="63" spans="1:54" ht="12.75" customHeight="1" x14ac:dyDescent="0.25">
      <c r="A63" s="44" t="s">
        <v>245</v>
      </c>
      <c r="B63" s="39">
        <f t="shared" si="12"/>
        <v>0</v>
      </c>
      <c r="C63" s="20"/>
      <c r="D63" s="20"/>
      <c r="F63" s="20"/>
      <c r="G63" s="20"/>
      <c r="H63" s="290"/>
      <c r="I63" s="290"/>
      <c r="J63" s="20"/>
      <c r="K63" s="20"/>
      <c r="L63" s="20"/>
      <c r="M63" s="20"/>
      <c r="N63" s="20"/>
      <c r="O63" s="290"/>
      <c r="P63" s="290"/>
      <c r="Q63" s="20"/>
      <c r="R63" s="20"/>
      <c r="S63" s="20"/>
      <c r="T63" s="20"/>
      <c r="U63" s="20"/>
      <c r="V63" s="290"/>
      <c r="X63" s="20"/>
      <c r="Y63" s="20"/>
      <c r="Z63" s="20"/>
      <c r="AA63" s="20"/>
      <c r="AB63" s="20"/>
      <c r="AC63" s="290"/>
      <c r="AD63" s="290"/>
      <c r="AE63" s="20"/>
      <c r="AF63" s="290"/>
      <c r="AG63" s="291"/>
      <c r="AH63" s="1"/>
      <c r="AI63" s="442"/>
      <c r="AJ63" s="426"/>
      <c r="AK63" s="342"/>
      <c r="AL63" s="349"/>
      <c r="AM63" s="245"/>
      <c r="AN63" s="43"/>
      <c r="AO63" s="1"/>
      <c r="AP63" s="1"/>
      <c r="AQ63" s="1"/>
      <c r="AR63" s="1"/>
      <c r="AS63" s="1"/>
      <c r="BB63" s="20"/>
    </row>
    <row r="64" spans="1:54" ht="12.75" customHeight="1" x14ac:dyDescent="0.25">
      <c r="A64" s="44" t="s">
        <v>291</v>
      </c>
      <c r="B64" s="39">
        <f t="shared" si="12"/>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40"/>
      <c r="AH64" s="1"/>
      <c r="AI64" s="443"/>
      <c r="AJ64" s="426"/>
      <c r="AK64" s="342"/>
      <c r="AL64" s="349"/>
      <c r="AM64" s="245"/>
      <c r="AN64" s="1"/>
      <c r="AO64" s="1"/>
      <c r="AP64" s="1"/>
      <c r="AQ64" s="1"/>
      <c r="AR64" s="1"/>
      <c r="AS64" s="1"/>
      <c r="BB64" s="20"/>
    </row>
    <row r="65" spans="1:54" ht="12.75" customHeight="1" x14ac:dyDescent="0.25">
      <c r="A65" s="22" t="s">
        <v>292</v>
      </c>
      <c r="B65" s="39">
        <f t="shared" si="12"/>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40"/>
      <c r="AH65" s="1"/>
      <c r="AI65" s="444"/>
      <c r="AJ65" s="427"/>
      <c r="AK65" s="346"/>
      <c r="AL65" s="428"/>
      <c r="AM65" s="453"/>
      <c r="AN65" s="1"/>
      <c r="AO65" s="1"/>
      <c r="AP65" s="1"/>
      <c r="AQ65" s="1"/>
      <c r="AR65" s="1"/>
      <c r="AS65" s="1"/>
      <c r="BB65" s="20"/>
    </row>
    <row r="66" spans="1:54" ht="12.75" customHeight="1" x14ac:dyDescent="0.25">
      <c r="A66" s="22" t="s">
        <v>293</v>
      </c>
      <c r="B66" s="39">
        <f t="shared" si="12"/>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40"/>
      <c r="AH66" s="1"/>
      <c r="AI66" s="444"/>
      <c r="AJ66" s="427"/>
      <c r="AK66" s="346"/>
      <c r="AL66" s="428"/>
      <c r="AM66" s="453"/>
      <c r="AN66" s="1"/>
      <c r="AO66" s="1"/>
      <c r="AP66" s="1"/>
      <c r="AQ66" s="1"/>
      <c r="AR66" s="1"/>
      <c r="AS66" s="1"/>
      <c r="BB66" s="20"/>
    </row>
    <row r="67" spans="1:54" ht="12.75" customHeight="1" x14ac:dyDescent="0.25">
      <c r="A67" s="22" t="s">
        <v>294</v>
      </c>
      <c r="B67" s="39">
        <f t="shared" si="12"/>
        <v>0</v>
      </c>
      <c r="C67" s="20"/>
      <c r="D67" s="20"/>
      <c r="F67" s="20"/>
      <c r="G67" s="20"/>
      <c r="H67" s="20"/>
      <c r="I67" s="20"/>
      <c r="J67" s="20"/>
      <c r="K67" s="20"/>
      <c r="L67" s="20"/>
      <c r="M67" s="20"/>
      <c r="N67" s="20"/>
      <c r="O67" s="20"/>
      <c r="P67" s="20"/>
      <c r="Q67" s="20"/>
      <c r="R67" s="20"/>
      <c r="S67" s="20"/>
      <c r="T67" s="20"/>
      <c r="U67" s="20"/>
      <c r="V67" s="20"/>
      <c r="X67" s="20"/>
      <c r="Y67" s="20"/>
      <c r="Z67" s="20"/>
      <c r="AA67" s="20"/>
      <c r="AB67" s="20"/>
      <c r="AC67" s="20"/>
      <c r="AD67" s="20"/>
      <c r="AE67" s="20"/>
      <c r="AF67" s="20"/>
      <c r="AG67" s="40"/>
      <c r="AH67" s="1"/>
      <c r="AI67" s="444"/>
      <c r="AJ67" s="427"/>
      <c r="AK67" s="346"/>
      <c r="AL67" s="428"/>
      <c r="AM67" s="453"/>
      <c r="AN67" s="1"/>
      <c r="AO67" s="1"/>
      <c r="AP67" s="1"/>
      <c r="AQ67" s="1"/>
      <c r="AR67" s="1"/>
      <c r="AS67" s="1"/>
      <c r="BB67" s="20"/>
    </row>
    <row r="68" spans="1:54" ht="12.75" customHeight="1" x14ac:dyDescent="0.25">
      <c r="A68" s="22" t="s">
        <v>295</v>
      </c>
      <c r="B68" s="39">
        <f t="shared" si="12"/>
        <v>0</v>
      </c>
      <c r="C68" s="20"/>
      <c r="D68" s="20"/>
      <c r="F68" s="20"/>
      <c r="G68" s="20"/>
      <c r="H68" s="20"/>
      <c r="I68"/>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I68" s="444"/>
      <c r="AJ68" s="427"/>
      <c r="AK68" s="346"/>
      <c r="AL68" s="428"/>
      <c r="AM68" s="453"/>
      <c r="AN68" s="1"/>
      <c r="AO68" s="1"/>
      <c r="AP68" s="1"/>
      <c r="AQ68" s="1"/>
      <c r="AR68" s="1"/>
      <c r="AS68" s="1"/>
      <c r="BB68" s="20"/>
    </row>
    <row r="69" spans="1:54" ht="12.75" customHeight="1" x14ac:dyDescent="0.25">
      <c r="A69" s="44" t="s">
        <v>296</v>
      </c>
      <c r="B69" s="39">
        <f t="shared" si="12"/>
        <v>0</v>
      </c>
      <c r="C69" s="20"/>
      <c r="D69" s="20"/>
      <c r="F69" s="20"/>
      <c r="G69" s="20"/>
      <c r="H69" s="20"/>
      <c r="I69"/>
      <c r="J69" s="20"/>
      <c r="K69" s="20"/>
      <c r="L69" s="20"/>
      <c r="M69" s="20"/>
      <c r="N69" s="20"/>
      <c r="O69" s="20"/>
      <c r="P69" s="20"/>
      <c r="Q69" s="20"/>
      <c r="R69" s="20"/>
      <c r="S69" s="20"/>
      <c r="T69" s="20"/>
      <c r="U69" s="20"/>
      <c r="V69" s="20"/>
      <c r="W69" s="20"/>
      <c r="X69" s="20"/>
      <c r="Y69" s="20"/>
      <c r="Z69" s="20"/>
      <c r="AA69" s="20"/>
      <c r="AB69" s="20"/>
      <c r="AC69" s="20"/>
      <c r="AD69" s="20"/>
      <c r="AE69" s="20"/>
      <c r="AF69" s="20"/>
      <c r="AG69" s="40"/>
      <c r="AH69" s="1"/>
      <c r="AI69" s="444"/>
      <c r="AJ69" s="427"/>
      <c r="AK69" s="346"/>
      <c r="AL69" s="428"/>
      <c r="AM69" s="453"/>
      <c r="AN69" s="1"/>
      <c r="AO69" s="1"/>
      <c r="AP69" s="1"/>
      <c r="AQ69" s="1"/>
      <c r="AR69" s="1"/>
      <c r="AS69" s="1"/>
      <c r="BB69" s="20"/>
    </row>
    <row r="70" spans="1:54" ht="12.75" customHeight="1" x14ac:dyDescent="0.25">
      <c r="A70" s="22" t="s">
        <v>297</v>
      </c>
      <c r="B70" s="39">
        <f t="shared" si="12"/>
        <v>0</v>
      </c>
      <c r="H70" s="20"/>
      <c r="I70"/>
      <c r="O70" s="20"/>
      <c r="P70" s="20"/>
      <c r="V70" s="20"/>
      <c r="W70" s="20"/>
      <c r="AC70" s="20"/>
      <c r="AD70" s="20"/>
      <c r="AF70" s="20"/>
      <c r="AG70" s="40"/>
      <c r="AH70" s="1"/>
      <c r="AI70" s="444"/>
      <c r="AJ70" s="427"/>
      <c r="AK70" s="346"/>
      <c r="AL70" s="428"/>
      <c r="AM70" s="453"/>
      <c r="AN70" s="1"/>
      <c r="AO70" s="1"/>
      <c r="AP70" s="1"/>
      <c r="AQ70" s="1"/>
      <c r="AR70" s="1"/>
      <c r="AS70" s="1"/>
    </row>
    <row r="71" spans="1:54" ht="12.75" customHeight="1" x14ac:dyDescent="0.25">
      <c r="A71" s="22" t="s">
        <v>298</v>
      </c>
      <c r="B71" s="39" t="s">
        <v>299</v>
      </c>
      <c r="C71" s="20"/>
      <c r="H71" s="20"/>
      <c r="I71"/>
      <c r="O71" s="20"/>
      <c r="P71" s="20"/>
      <c r="V71" s="20"/>
      <c r="W71" s="20"/>
      <c r="AC71" s="20"/>
      <c r="AD71" s="20"/>
      <c r="AF71" s="20"/>
      <c r="AG71" s="40"/>
      <c r="AH71" s="1"/>
      <c r="AJ71" s="1"/>
      <c r="AK71" s="1"/>
      <c r="AL71" s="41"/>
      <c r="AM71" s="42"/>
    </row>
    <row r="72" spans="1:54" ht="12.75" customHeight="1" x14ac:dyDescent="0.25">
      <c r="A72" s="22"/>
      <c r="B72" s="292" t="s">
        <v>300</v>
      </c>
      <c r="C72" s="42"/>
      <c r="H72" s="42"/>
      <c r="I72"/>
      <c r="O72" s="42"/>
      <c r="P72" s="42"/>
      <c r="V72" s="42"/>
      <c r="W72" s="42"/>
      <c r="AC72" s="42"/>
      <c r="AD72" s="42"/>
      <c r="AF72" s="42"/>
      <c r="AG72" s="49"/>
      <c r="AH72" s="1"/>
      <c r="AJ72" s="1"/>
      <c r="AK72" s="1"/>
      <c r="AL72" s="41"/>
      <c r="AM72" s="42"/>
    </row>
    <row r="73" spans="1:54" ht="12.75" customHeight="1" x14ac:dyDescent="0.25">
      <c r="A73" s="22" t="s">
        <v>301</v>
      </c>
      <c r="B73" s="293">
        <f>E22</f>
        <v>0</v>
      </c>
      <c r="C73" s="294"/>
      <c r="H73" s="294"/>
      <c r="I73" s="294"/>
      <c r="O73" s="294"/>
      <c r="P73" s="294"/>
      <c r="V73" s="294"/>
      <c r="W73" s="294"/>
      <c r="AC73" s="294"/>
      <c r="AD73" s="294"/>
      <c r="AF73" s="294"/>
      <c r="AG73" s="295"/>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3">
      <c r="A82" s="219" t="s">
        <v>305</v>
      </c>
      <c r="B82" s="116">
        <f t="shared" ref="B82:AG82" si="16">B44</f>
        <v>36982</v>
      </c>
      <c r="C82" s="104">
        <f t="shared" si="16"/>
        <v>36982</v>
      </c>
      <c r="D82" s="104">
        <f t="shared" si="16"/>
        <v>36983</v>
      </c>
      <c r="E82" s="104">
        <f t="shared" si="16"/>
        <v>36984</v>
      </c>
      <c r="F82" s="104">
        <f t="shared" si="16"/>
        <v>36985</v>
      </c>
      <c r="G82" s="104">
        <f t="shared" si="16"/>
        <v>36986</v>
      </c>
      <c r="H82" s="104">
        <f t="shared" si="16"/>
        <v>36987</v>
      </c>
      <c r="I82" s="104">
        <f t="shared" si="16"/>
        <v>36988</v>
      </c>
      <c r="J82" s="104">
        <f t="shared" si="16"/>
        <v>36989</v>
      </c>
      <c r="K82" s="104">
        <f t="shared" si="16"/>
        <v>36990</v>
      </c>
      <c r="L82" s="104">
        <f t="shared" si="16"/>
        <v>36991</v>
      </c>
      <c r="M82" s="104">
        <f t="shared" si="16"/>
        <v>36992</v>
      </c>
      <c r="N82" s="104">
        <f t="shared" si="16"/>
        <v>36993</v>
      </c>
      <c r="O82" s="104">
        <f t="shared" si="16"/>
        <v>36994</v>
      </c>
      <c r="P82" s="104">
        <f t="shared" si="16"/>
        <v>36995</v>
      </c>
      <c r="Q82" s="104">
        <f t="shared" si="16"/>
        <v>36996</v>
      </c>
      <c r="R82" s="104">
        <f t="shared" si="16"/>
        <v>36997</v>
      </c>
      <c r="S82" s="104">
        <f t="shared" si="16"/>
        <v>36998</v>
      </c>
      <c r="T82" s="104">
        <f t="shared" si="16"/>
        <v>36999</v>
      </c>
      <c r="U82" s="104">
        <f t="shared" si="16"/>
        <v>37000</v>
      </c>
      <c r="V82" s="104">
        <f t="shared" si="16"/>
        <v>37001</v>
      </c>
      <c r="W82" s="104">
        <f t="shared" si="16"/>
        <v>37002</v>
      </c>
      <c r="X82" s="104">
        <f t="shared" si="16"/>
        <v>37003</v>
      </c>
      <c r="Y82" s="104">
        <f t="shared" si="16"/>
        <v>37004</v>
      </c>
      <c r="Z82" s="104">
        <f t="shared" si="16"/>
        <v>37005</v>
      </c>
      <c r="AA82" s="104">
        <f t="shared" si="16"/>
        <v>37006</v>
      </c>
      <c r="AB82" s="104">
        <f t="shared" si="16"/>
        <v>37007</v>
      </c>
      <c r="AC82" s="104">
        <f t="shared" si="16"/>
        <v>37008</v>
      </c>
      <c r="AD82" s="104">
        <f t="shared" si="16"/>
        <v>37009</v>
      </c>
      <c r="AE82" s="104">
        <f t="shared" si="16"/>
        <v>37010</v>
      </c>
      <c r="AF82" s="104">
        <f t="shared" si="16"/>
        <v>37011</v>
      </c>
      <c r="AG82" s="104">
        <f t="shared" si="16"/>
        <v>37012</v>
      </c>
      <c r="AI82" s="117"/>
      <c r="AJ82" s="119"/>
      <c r="AL82" s="100"/>
    </row>
    <row r="83" spans="1:45" ht="12.75" customHeight="1" x14ac:dyDescent="0.3">
      <c r="A83" s="34"/>
      <c r="B83" s="34"/>
      <c r="C83" s="105" t="str">
        <f t="shared" ref="C83:AG83" si="17">C45</f>
        <v>S</v>
      </c>
      <c r="D83" s="105" t="str">
        <f t="shared" si="17"/>
        <v>M</v>
      </c>
      <c r="E83" s="105" t="str">
        <f t="shared" si="17"/>
        <v>T</v>
      </c>
      <c r="F83" s="105" t="str">
        <f t="shared" si="17"/>
        <v>W</v>
      </c>
      <c r="G83" s="105" t="str">
        <f t="shared" si="17"/>
        <v>R</v>
      </c>
      <c r="H83" s="105" t="str">
        <f t="shared" si="17"/>
        <v>F</v>
      </c>
      <c r="I83" s="105" t="str">
        <f t="shared" si="17"/>
        <v>S</v>
      </c>
      <c r="J83" s="105" t="str">
        <f t="shared" si="17"/>
        <v>S</v>
      </c>
      <c r="K83" s="105" t="str">
        <f t="shared" si="17"/>
        <v>M</v>
      </c>
      <c r="L83" s="105" t="str">
        <f t="shared" si="17"/>
        <v>T</v>
      </c>
      <c r="M83" s="105" t="str">
        <f t="shared" si="17"/>
        <v>W</v>
      </c>
      <c r="N83" s="105" t="str">
        <f t="shared" si="17"/>
        <v>R</v>
      </c>
      <c r="O83" s="105" t="str">
        <f t="shared" si="17"/>
        <v>F</v>
      </c>
      <c r="P83" s="105" t="str">
        <f t="shared" si="17"/>
        <v>S</v>
      </c>
      <c r="Q83" s="105" t="str">
        <f t="shared" si="17"/>
        <v>S</v>
      </c>
      <c r="R83" s="105" t="str">
        <f t="shared" si="17"/>
        <v>M</v>
      </c>
      <c r="S83" s="105" t="str">
        <f t="shared" si="17"/>
        <v>T</v>
      </c>
      <c r="T83" s="105" t="str">
        <f t="shared" si="17"/>
        <v>W</v>
      </c>
      <c r="U83" s="105" t="str">
        <f t="shared" si="17"/>
        <v>R</v>
      </c>
      <c r="V83" s="105" t="str">
        <f t="shared" si="17"/>
        <v>F</v>
      </c>
      <c r="W83" s="105" t="str">
        <f t="shared" si="17"/>
        <v>S</v>
      </c>
      <c r="X83" s="105" t="str">
        <f t="shared" si="17"/>
        <v>S</v>
      </c>
      <c r="Y83" s="105" t="str">
        <f t="shared" si="17"/>
        <v>M</v>
      </c>
      <c r="Z83" s="105" t="str">
        <f t="shared" si="17"/>
        <v>T</v>
      </c>
      <c r="AA83" s="105" t="str">
        <f t="shared" si="17"/>
        <v>W</v>
      </c>
      <c r="AB83" s="105" t="str">
        <f t="shared" si="17"/>
        <v>R</v>
      </c>
      <c r="AC83" s="105" t="str">
        <f t="shared" si="17"/>
        <v>F</v>
      </c>
      <c r="AD83" s="105" t="str">
        <f t="shared" si="17"/>
        <v>S</v>
      </c>
      <c r="AE83" s="105" t="str">
        <f t="shared" si="17"/>
        <v>S</v>
      </c>
      <c r="AF83" s="105" t="str">
        <f t="shared" si="17"/>
        <v>M</v>
      </c>
      <c r="AG83" s="105" t="str">
        <f t="shared" si="17"/>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18">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8"/>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8"/>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8"/>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8"/>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8"/>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8"/>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8"/>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8"/>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8"/>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8"/>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8"/>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8"/>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22">B44</f>
        <v>36982</v>
      </c>
      <c r="C105" s="104">
        <f t="shared" si="22"/>
        <v>36982</v>
      </c>
      <c r="D105" s="104">
        <f t="shared" si="22"/>
        <v>36983</v>
      </c>
      <c r="E105" s="104">
        <f t="shared" si="22"/>
        <v>36984</v>
      </c>
      <c r="F105" s="104">
        <f t="shared" si="22"/>
        <v>36985</v>
      </c>
      <c r="G105" s="104">
        <f t="shared" si="22"/>
        <v>36986</v>
      </c>
      <c r="H105" s="104">
        <f t="shared" si="22"/>
        <v>36987</v>
      </c>
      <c r="I105" s="104">
        <f t="shared" si="22"/>
        <v>36988</v>
      </c>
      <c r="J105" s="104">
        <f t="shared" si="22"/>
        <v>36989</v>
      </c>
      <c r="K105" s="104">
        <f t="shared" si="22"/>
        <v>36990</v>
      </c>
      <c r="L105" s="104">
        <f t="shared" si="22"/>
        <v>36991</v>
      </c>
      <c r="M105" s="104">
        <f t="shared" si="22"/>
        <v>36992</v>
      </c>
      <c r="N105" s="104">
        <f t="shared" si="22"/>
        <v>36993</v>
      </c>
      <c r="O105" s="104">
        <f t="shared" si="22"/>
        <v>36994</v>
      </c>
      <c r="P105" s="104">
        <f t="shared" si="22"/>
        <v>36995</v>
      </c>
      <c r="Q105" s="104">
        <f t="shared" si="22"/>
        <v>36996</v>
      </c>
      <c r="R105" s="104">
        <f t="shared" si="22"/>
        <v>36997</v>
      </c>
      <c r="S105" s="104">
        <f t="shared" si="22"/>
        <v>36998</v>
      </c>
      <c r="T105" s="104">
        <f t="shared" si="22"/>
        <v>36999</v>
      </c>
      <c r="U105" s="104">
        <f t="shared" si="22"/>
        <v>37000</v>
      </c>
      <c r="V105" s="104">
        <f t="shared" si="22"/>
        <v>37001</v>
      </c>
      <c r="W105" s="104">
        <f t="shared" si="22"/>
        <v>37002</v>
      </c>
      <c r="X105" s="104">
        <f t="shared" si="22"/>
        <v>37003</v>
      </c>
      <c r="Y105" s="104">
        <f t="shared" si="22"/>
        <v>37004</v>
      </c>
      <c r="Z105" s="104">
        <f t="shared" si="22"/>
        <v>37005</v>
      </c>
      <c r="AA105" s="104">
        <f t="shared" si="22"/>
        <v>37006</v>
      </c>
      <c r="AB105" s="104">
        <f t="shared" si="22"/>
        <v>37007</v>
      </c>
      <c r="AC105" s="104">
        <f t="shared" si="22"/>
        <v>37008</v>
      </c>
      <c r="AD105" s="104">
        <f t="shared" si="22"/>
        <v>37009</v>
      </c>
      <c r="AE105" s="104">
        <f t="shared" si="22"/>
        <v>37010</v>
      </c>
      <c r="AF105" s="104">
        <f t="shared" si="22"/>
        <v>37011</v>
      </c>
      <c r="AG105" s="104">
        <f t="shared" si="22"/>
        <v>37012</v>
      </c>
      <c r="AI105" s="117"/>
      <c r="AJ105" s="119"/>
      <c r="AL105" s="100"/>
    </row>
    <row r="106" spans="1:45" ht="12.75" customHeight="1" x14ac:dyDescent="0.3">
      <c r="A106" s="34"/>
      <c r="B106" s="34"/>
      <c r="C106" s="105" t="str">
        <f t="shared" ref="C106:AG106" si="23">C45</f>
        <v>S</v>
      </c>
      <c r="D106" s="105" t="str">
        <f t="shared" si="23"/>
        <v>M</v>
      </c>
      <c r="E106" s="105" t="str">
        <f t="shared" si="23"/>
        <v>T</v>
      </c>
      <c r="F106" s="105" t="str">
        <f t="shared" si="23"/>
        <v>W</v>
      </c>
      <c r="G106" s="105" t="str">
        <f t="shared" si="23"/>
        <v>R</v>
      </c>
      <c r="H106" s="105" t="str">
        <f t="shared" si="23"/>
        <v>F</v>
      </c>
      <c r="I106" s="105" t="str">
        <f t="shared" si="23"/>
        <v>S</v>
      </c>
      <c r="J106" s="105" t="str">
        <f t="shared" si="23"/>
        <v>S</v>
      </c>
      <c r="K106" s="105" t="str">
        <f t="shared" si="23"/>
        <v>M</v>
      </c>
      <c r="L106" s="105" t="str">
        <f t="shared" si="23"/>
        <v>T</v>
      </c>
      <c r="M106" s="105" t="str">
        <f t="shared" si="23"/>
        <v>W</v>
      </c>
      <c r="N106" s="105" t="str">
        <f t="shared" si="23"/>
        <v>R</v>
      </c>
      <c r="O106" s="105" t="str">
        <f t="shared" si="23"/>
        <v>F</v>
      </c>
      <c r="P106" s="105" t="str">
        <f t="shared" si="23"/>
        <v>S</v>
      </c>
      <c r="Q106" s="105" t="str">
        <f t="shared" si="23"/>
        <v>S</v>
      </c>
      <c r="R106" s="105" t="str">
        <f t="shared" si="23"/>
        <v>M</v>
      </c>
      <c r="S106" s="105" t="str">
        <f t="shared" si="23"/>
        <v>T</v>
      </c>
      <c r="T106" s="105" t="str">
        <f t="shared" si="23"/>
        <v>W</v>
      </c>
      <c r="U106" s="105" t="str">
        <f t="shared" si="23"/>
        <v>R</v>
      </c>
      <c r="V106" s="105" t="str">
        <f t="shared" si="23"/>
        <v>F</v>
      </c>
      <c r="W106" s="105" t="str">
        <f t="shared" si="23"/>
        <v>S</v>
      </c>
      <c r="X106" s="105" t="str">
        <f t="shared" si="23"/>
        <v>S</v>
      </c>
      <c r="Y106" s="105" t="str">
        <f t="shared" si="23"/>
        <v>M</v>
      </c>
      <c r="Z106" s="105" t="str">
        <f t="shared" si="23"/>
        <v>T</v>
      </c>
      <c r="AA106" s="105" t="str">
        <f t="shared" si="23"/>
        <v>W</v>
      </c>
      <c r="AB106" s="105" t="str">
        <f t="shared" si="23"/>
        <v>R</v>
      </c>
      <c r="AC106" s="105" t="str">
        <f t="shared" si="23"/>
        <v>F</v>
      </c>
      <c r="AD106" s="105" t="str">
        <f t="shared" si="23"/>
        <v>S</v>
      </c>
      <c r="AE106" s="105" t="str">
        <f t="shared" si="23"/>
        <v>S</v>
      </c>
      <c r="AF106" s="105" t="str">
        <f t="shared" si="23"/>
        <v>M</v>
      </c>
      <c r="AG106" s="105" t="str">
        <f t="shared" si="23"/>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24">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24"/>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24"/>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24"/>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24"/>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24"/>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151"/>
      <c r="B126" s="24"/>
      <c r="C126" s="24"/>
      <c r="D126" s="38"/>
      <c r="E126" s="140"/>
      <c r="G126" s="79"/>
      <c r="H126" s="80"/>
      <c r="I126" s="24"/>
      <c r="J126" s="1"/>
      <c r="K126" s="148"/>
      <c r="L126" s="140"/>
      <c r="M126" s="1"/>
      <c r="N126" s="1"/>
      <c r="O126" s="1"/>
      <c r="P126" s="1"/>
    </row>
    <row r="127" spans="1:39" ht="12.75" customHeight="1" x14ac:dyDescent="0.25">
      <c r="A127" s="152"/>
      <c r="B127" s="24"/>
      <c r="C127" s="24"/>
      <c r="D127" s="38"/>
      <c r="E127" s="140"/>
      <c r="G127" s="81"/>
      <c r="H127" s="9"/>
      <c r="I127" s="82"/>
      <c r="J127" s="1"/>
      <c r="K127" s="148"/>
      <c r="L127" s="140"/>
      <c r="M127" s="1"/>
      <c r="N127" s="1"/>
      <c r="O127" s="1"/>
      <c r="P127" s="1"/>
    </row>
    <row r="128" spans="1:39" ht="12.75" customHeight="1" x14ac:dyDescent="0.25">
      <c r="A128" s="152"/>
      <c r="B128" s="24"/>
      <c r="C128" s="24"/>
      <c r="D128" s="38"/>
      <c r="E128" s="140"/>
      <c r="G128" s="81"/>
      <c r="H128" s="24"/>
      <c r="I128" s="1"/>
      <c r="J128" s="1"/>
      <c r="K128" s="148"/>
      <c r="L128" s="140"/>
      <c r="M128" s="1"/>
      <c r="N128" s="1"/>
      <c r="O128" s="1"/>
      <c r="P128" s="1"/>
    </row>
    <row r="129" spans="1:16" ht="12.75" customHeight="1" x14ac:dyDescent="0.25">
      <c r="A129" s="152"/>
      <c r="B129" s="24"/>
      <c r="C129" s="24"/>
      <c r="D129" s="38"/>
      <c r="E129" s="141"/>
      <c r="G129" s="81"/>
      <c r="H129" s="24"/>
      <c r="I129" s="1"/>
      <c r="J129" s="1"/>
      <c r="K129" s="38"/>
      <c r="L129" s="141"/>
      <c r="M129" s="1"/>
      <c r="N129" s="1"/>
      <c r="O129" s="1"/>
      <c r="P129" s="1"/>
    </row>
    <row r="130" spans="1:16" ht="12.75" customHeight="1" x14ac:dyDescent="0.25">
      <c r="A130" s="152"/>
      <c r="B130" s="24"/>
      <c r="C130" s="24"/>
      <c r="D130" s="38"/>
      <c r="E130" s="140"/>
      <c r="G130" s="81"/>
      <c r="H130" s="24"/>
      <c r="I130" s="1"/>
      <c r="J130" s="1"/>
      <c r="K130" s="38"/>
      <c r="L130" s="140"/>
      <c r="M130" s="1"/>
      <c r="N130" s="1"/>
      <c r="O130" s="1"/>
      <c r="P130" s="1"/>
    </row>
    <row r="131" spans="1:16" ht="12.75" customHeight="1" x14ac:dyDescent="0.25">
      <c r="A131" s="152"/>
      <c r="B131" s="24"/>
      <c r="C131" s="24"/>
      <c r="D131" s="38"/>
      <c r="E131" s="140"/>
      <c r="G131" s="81"/>
      <c r="H131" s="24"/>
      <c r="I131" s="1"/>
      <c r="J131" s="1"/>
      <c r="K131" s="38"/>
      <c r="L131" s="140"/>
      <c r="M131" s="1"/>
      <c r="N131" s="1"/>
      <c r="O131" s="1"/>
      <c r="P131" s="1"/>
    </row>
    <row r="132" spans="1:16" ht="12.75" customHeight="1" x14ac:dyDescent="0.25">
      <c r="A132" s="152"/>
      <c r="B132" s="24"/>
      <c r="C132" s="82"/>
      <c r="D132" s="139"/>
      <c r="E132" s="141"/>
      <c r="G132" s="81"/>
      <c r="H132" s="1"/>
      <c r="I132" s="1"/>
      <c r="J132" s="1"/>
      <c r="K132" s="148"/>
      <c r="L132" s="141"/>
      <c r="M132" s="1"/>
      <c r="N132" s="1"/>
      <c r="O132" s="1"/>
      <c r="P132" s="1"/>
    </row>
    <row r="133" spans="1:16" ht="12.75" customHeight="1" x14ac:dyDescent="0.25">
      <c r="A133" s="152"/>
      <c r="B133" s="24"/>
      <c r="C133" s="82"/>
      <c r="D133" s="139"/>
      <c r="E133" s="141"/>
      <c r="G133" s="81"/>
      <c r="H133" s="24"/>
      <c r="I133" s="1"/>
      <c r="J133" s="1"/>
      <c r="K133" s="38"/>
      <c r="L133" s="141"/>
      <c r="M133" s="1"/>
      <c r="N133" s="1"/>
      <c r="O133" s="1"/>
      <c r="P133" s="1"/>
    </row>
    <row r="134" spans="1:16" ht="12.75" customHeight="1" x14ac:dyDescent="0.25">
      <c r="A134" s="152"/>
      <c r="B134" s="24"/>
      <c r="C134" s="82"/>
      <c r="D134" s="139"/>
      <c r="E134" s="140"/>
      <c r="G134" s="81"/>
      <c r="H134" s="24"/>
      <c r="I134" s="1"/>
      <c r="J134" s="1"/>
      <c r="K134" s="38"/>
      <c r="L134" s="140"/>
      <c r="M134" s="43"/>
      <c r="N134" s="42"/>
      <c r="O134" s="1"/>
      <c r="P134" s="1"/>
    </row>
    <row r="135" spans="1:16" ht="12.75" customHeight="1" x14ac:dyDescent="0.25">
      <c r="A135" s="152"/>
      <c r="B135" s="24"/>
      <c r="C135" s="24"/>
      <c r="D135" s="38"/>
      <c r="E135" s="140"/>
      <c r="G135" s="81"/>
      <c r="H135" s="24"/>
      <c r="I135" s="1"/>
      <c r="J135" s="1"/>
      <c r="K135" s="38"/>
      <c r="L135" s="140"/>
      <c r="M135" s="43"/>
      <c r="N135" s="1"/>
      <c r="O135" s="1"/>
      <c r="P135" s="1"/>
    </row>
    <row r="136" spans="1:16" ht="12.75" customHeight="1" x14ac:dyDescent="0.25">
      <c r="A136" s="152"/>
      <c r="B136" s="24"/>
      <c r="C136" s="24"/>
      <c r="D136" s="38"/>
      <c r="E136" s="140"/>
      <c r="G136" s="81"/>
      <c r="H136" s="24"/>
      <c r="I136" s="1"/>
      <c r="J136" s="1"/>
      <c r="K136" s="38"/>
      <c r="L136" s="140"/>
      <c r="M136" s="1"/>
      <c r="N136" s="43"/>
      <c r="O136" s="1"/>
      <c r="P136" s="1"/>
    </row>
    <row r="137" spans="1:16" ht="12.75" customHeight="1" x14ac:dyDescent="0.25">
      <c r="A137" s="152"/>
      <c r="B137" s="24"/>
      <c r="C137" s="24"/>
      <c r="D137" s="38"/>
      <c r="E137" s="140"/>
      <c r="G137" s="81"/>
      <c r="H137" s="24"/>
      <c r="I137" s="1"/>
      <c r="J137" s="1"/>
      <c r="K137" s="38"/>
      <c r="L137" s="140"/>
      <c r="M137" s="1"/>
      <c r="N137" s="43"/>
      <c r="O137" s="1"/>
      <c r="P137" s="1"/>
    </row>
    <row r="138" spans="1:16" ht="12.75" customHeight="1" x14ac:dyDescent="0.25">
      <c r="A138" s="152"/>
      <c r="B138" s="24"/>
      <c r="C138" s="83"/>
      <c r="D138" s="38"/>
      <c r="E138" s="140"/>
      <c r="G138" s="81"/>
      <c r="H138" s="24"/>
      <c r="I138" s="1"/>
      <c r="J138" s="1"/>
      <c r="K138" s="38"/>
      <c r="L138" s="140"/>
      <c r="M138" s="1"/>
      <c r="N138" s="1"/>
      <c r="O138" s="1"/>
      <c r="P138" s="1"/>
    </row>
    <row r="139" spans="1:16" ht="12.75" customHeight="1" x14ac:dyDescent="0.25">
      <c r="A139" s="152"/>
      <c r="B139" s="1"/>
      <c r="C139" s="1"/>
      <c r="D139" s="49"/>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0"/>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A-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6-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F2-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BB240"/>
  <sheetViews>
    <sheetView showGridLines="0" zoomScale="65" workbookViewId="0">
      <pane xSplit="1" ySplit="5" topLeftCell="K35"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3320312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53" width="9.109375" style="13"/>
    <col min="54" max="54" width="9.88671875" style="13" bestFit="1" customWidth="1"/>
    <col min="55"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B2" s="261"/>
      <c r="D2" s="1"/>
      <c r="E2" s="1"/>
      <c r="F2" s="1"/>
      <c r="G2" s="1"/>
      <c r="H2" s="1"/>
      <c r="I2" s="1"/>
      <c r="J2" s="1"/>
      <c r="K2" s="1"/>
      <c r="L2" s="1"/>
      <c r="M2" s="1"/>
      <c r="N2" s="1"/>
      <c r="O2" s="1"/>
    </row>
    <row r="3" spans="1:37" ht="12.75" customHeight="1" x14ac:dyDescent="0.3">
      <c r="A3" s="263" t="s">
        <v>181</v>
      </c>
      <c r="B3" s="261" t="s">
        <v>54</v>
      </c>
      <c r="C3" s="350" t="s">
        <v>398</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+Input!J4</f>
        <v>0</v>
      </c>
      <c r="C6"/>
      <c r="I6" s="13">
        <f>M38</f>
        <v>0</v>
      </c>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Input!J6</f>
        <v>0</v>
      </c>
      <c r="F9" s="1" t="s">
        <v>203</v>
      </c>
      <c r="G9" s="19" t="s">
        <v>204</v>
      </c>
      <c r="H9" s="19"/>
      <c r="J9" s="308">
        <f>+Input!J27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24"/>
      <c r="D10" s="24"/>
      <c r="E10" s="356">
        <f>Input!J7</f>
        <v>0</v>
      </c>
      <c r="F10" s="1" t="s">
        <v>203</v>
      </c>
      <c r="G10" s="19" t="s">
        <v>204</v>
      </c>
      <c r="H10" s="19"/>
      <c r="J10" s="308">
        <f>+Input!J28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+Input!J29</f>
        <v>0</v>
      </c>
      <c r="K11" s="67" t="s">
        <v>211</v>
      </c>
      <c r="L11" s="69">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+Input!J30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C15" s="24"/>
      <c r="D15" s="24"/>
      <c r="E15" s="22">
        <f>+L159</f>
        <v>0</v>
      </c>
      <c r="F15" s="13" t="s">
        <v>220</v>
      </c>
      <c r="J15" s="307" t="s">
        <v>199</v>
      </c>
      <c r="K15" s="67" t="s">
        <v>225</v>
      </c>
      <c r="L15" s="255">
        <v>1.0999999999999999E-2</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C16" s="336"/>
      <c r="D16" s="336"/>
      <c r="E16" s="22">
        <f>+E185</f>
        <v>0</v>
      </c>
      <c r="F16" s="13" t="s">
        <v>220</v>
      </c>
      <c r="I16" s="23"/>
      <c r="J16" s="308">
        <f>+Input!J32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54" ht="12.75" customHeight="1" x14ac:dyDescent="0.25">
      <c r="A33" s="13" t="s">
        <v>342</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thickBot="1" x14ac:dyDescent="0.3">
      <c r="K40" s="24"/>
      <c r="L40" s="24"/>
      <c r="M40" s="24"/>
      <c r="N40" s="24"/>
      <c r="O40" s="24"/>
      <c r="P40" s="24"/>
      <c r="AJ40" s="1"/>
      <c r="AK40" s="1"/>
      <c r="AN40" s="1"/>
      <c r="AO40" s="1"/>
      <c r="AP40" s="1"/>
      <c r="AQ40" s="1"/>
      <c r="AR40" s="1"/>
      <c r="AS40" s="1"/>
    </row>
    <row r="41" spans="1:54" ht="12.75" customHeight="1" thickBot="1" x14ac:dyDescent="0.35">
      <c r="A41" s="56" t="s">
        <v>265</v>
      </c>
      <c r="B41" s="57"/>
      <c r="I41"/>
      <c r="L41" s="43"/>
      <c r="M41" s="43"/>
      <c r="N41" s="1"/>
      <c r="O41" s="1"/>
      <c r="P41" s="1"/>
      <c r="X41" s="24"/>
      <c r="Y41" s="309"/>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SUM(Z47:Z71)-AC61-AC68-AC69</f>
        <v>0</v>
      </c>
      <c r="AA43" s="32">
        <f>SUM(AA47:AA71)-AD61-AD68-AD69</f>
        <v>0</v>
      </c>
      <c r="AB43" s="32">
        <f>SUM(AB47:AB71)-AC61-AC68-AC69</f>
        <v>0</v>
      </c>
      <c r="AC43" s="32">
        <f>SUM(AC47:AC71)-AD61-AD68-AD69</f>
        <v>0</v>
      </c>
      <c r="AD43" s="32">
        <f>SUM(AD47:AD71)-AE61-AE68-AE69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AG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si="5"/>
        <v>36999</v>
      </c>
      <c r="U44" s="104">
        <f t="shared" si="5"/>
        <v>37000</v>
      </c>
      <c r="V44" s="104">
        <f t="shared" si="5"/>
        <v>37001</v>
      </c>
      <c r="W44" s="104">
        <f t="shared" si="5"/>
        <v>37002</v>
      </c>
      <c r="X44" s="104">
        <f t="shared" si="5"/>
        <v>37003</v>
      </c>
      <c r="Y44" s="104">
        <f t="shared" si="5"/>
        <v>37004</v>
      </c>
      <c r="Z44" s="104">
        <f t="shared" si="5"/>
        <v>37005</v>
      </c>
      <c r="AA44" s="104">
        <f t="shared" si="5"/>
        <v>37006</v>
      </c>
      <c r="AB44" s="104">
        <f>AA44+1</f>
        <v>37007</v>
      </c>
      <c r="AC44" s="104">
        <f>AB44+1</f>
        <v>37008</v>
      </c>
      <c r="AD44" s="104">
        <f>AC44+1</f>
        <v>37009</v>
      </c>
      <c r="AE44" s="104">
        <f t="shared" si="5"/>
        <v>37010</v>
      </c>
      <c r="AF44" s="104">
        <f t="shared" si="5"/>
        <v>37011</v>
      </c>
      <c r="AG44" s="104">
        <f t="shared" si="5"/>
        <v>37012</v>
      </c>
      <c r="AI44" s="110">
        <v>1</v>
      </c>
      <c r="AJ44" s="111" t="s">
        <v>270</v>
      </c>
      <c r="AL44" s="100"/>
    </row>
    <row r="45" spans="1:54" ht="12.75" customHeight="1" x14ac:dyDescent="0.3">
      <c r="A45" s="34">
        <f>M38</f>
        <v>0</v>
      </c>
      <c r="B45" s="34">
        <f>M38</f>
        <v>0</v>
      </c>
      <c r="C45" s="105" t="str">
        <f t="shared" ref="C45:AG45" si="6">LOOKUP((WEEKDAY(C44,1)),$AI$44:$AI$50,$AJ$44:$AJ$50)</f>
        <v>S</v>
      </c>
      <c r="D45" s="105" t="str">
        <f t="shared" si="6"/>
        <v>M</v>
      </c>
      <c r="E45" s="105" t="str">
        <f t="shared" si="6"/>
        <v>T</v>
      </c>
      <c r="F45" s="105" t="str">
        <f t="shared" si="6"/>
        <v>W</v>
      </c>
      <c r="G45" s="105" t="str">
        <f t="shared" si="6"/>
        <v>R</v>
      </c>
      <c r="H45" s="105" t="str">
        <f t="shared" si="6"/>
        <v>F</v>
      </c>
      <c r="I45" s="105" t="str">
        <f t="shared" si="6"/>
        <v>S</v>
      </c>
      <c r="J45" s="105" t="str">
        <f t="shared" si="6"/>
        <v>S</v>
      </c>
      <c r="K45" s="105" t="str">
        <f t="shared" si="6"/>
        <v>M</v>
      </c>
      <c r="L45" s="105" t="str">
        <f t="shared" si="6"/>
        <v>T</v>
      </c>
      <c r="M45" s="105" t="str">
        <f t="shared" si="6"/>
        <v>W</v>
      </c>
      <c r="N45" s="105" t="str">
        <f t="shared" si="6"/>
        <v>R</v>
      </c>
      <c r="O45" s="105" t="str">
        <f t="shared" si="6"/>
        <v>F</v>
      </c>
      <c r="P45" s="105" t="str">
        <f t="shared" si="6"/>
        <v>S</v>
      </c>
      <c r="Q45" s="105" t="str">
        <f t="shared" si="6"/>
        <v>S</v>
      </c>
      <c r="R45" s="105" t="str">
        <f t="shared" si="6"/>
        <v>M</v>
      </c>
      <c r="S45" s="105" t="str">
        <f t="shared" si="6"/>
        <v>T</v>
      </c>
      <c r="T45" s="105" t="str">
        <f t="shared" si="6"/>
        <v>W</v>
      </c>
      <c r="U45" s="105" t="str">
        <f t="shared" si="6"/>
        <v>R</v>
      </c>
      <c r="V45" s="105" t="str">
        <f t="shared" si="6"/>
        <v>F</v>
      </c>
      <c r="W45" s="105" t="str">
        <f t="shared" si="6"/>
        <v>S</v>
      </c>
      <c r="X45" s="105" t="str">
        <f t="shared" si="6"/>
        <v>S</v>
      </c>
      <c r="Y45" s="105" t="str">
        <f t="shared" si="6"/>
        <v>M</v>
      </c>
      <c r="Z45" s="105" t="str">
        <f t="shared" si="6"/>
        <v>T</v>
      </c>
      <c r="AA45" s="105" t="str">
        <f t="shared" si="6"/>
        <v>W</v>
      </c>
      <c r="AB45" s="105" t="str">
        <f>LOOKUP((WEEKDAY(AB44,1)),$AI$44:$AI$50,$AJ$44:$AJ$50)</f>
        <v>R</v>
      </c>
      <c r="AC45" s="105" t="str">
        <f>LOOKUP((WEEKDAY(AC44,1)),$AI$44:$AI$50,$AJ$44:$AJ$50)</f>
        <v>F</v>
      </c>
      <c r="AD45" s="105" t="str">
        <f t="shared" si="6"/>
        <v>S</v>
      </c>
      <c r="AE45" s="105" t="str">
        <f t="shared" si="6"/>
        <v>S</v>
      </c>
      <c r="AF45" s="105" t="str">
        <f t="shared" si="6"/>
        <v>M</v>
      </c>
      <c r="AG45" s="105" t="str">
        <f t="shared" si="6"/>
        <v>T</v>
      </c>
      <c r="AH45" s="1"/>
      <c r="AI45" s="112">
        <v>2</v>
      </c>
      <c r="AJ45" s="113" t="s">
        <v>271</v>
      </c>
      <c r="AK45" s="1"/>
      <c r="AL45" s="24"/>
      <c r="AN45" s="1"/>
      <c r="AO45" s="1"/>
      <c r="AP45" s="1"/>
      <c r="AQ45" s="1"/>
      <c r="AR45" s="1"/>
      <c r="AS45" s="1"/>
    </row>
    <row r="46" spans="1:54" ht="12.75" customHeight="1" thickBot="1" x14ac:dyDescent="0.3">
      <c r="A46" s="220"/>
      <c r="B46" s="35" t="s">
        <v>272</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1"/>
      <c r="AI46" s="112">
        <v>3</v>
      </c>
      <c r="AJ46" s="113" t="s">
        <v>273</v>
      </c>
      <c r="AK46" s="1"/>
      <c r="AL46" s="24"/>
      <c r="AN46" s="1"/>
      <c r="AO46" s="1"/>
      <c r="AP46" s="1"/>
      <c r="AQ46" s="1"/>
      <c r="AR46" s="1"/>
      <c r="AS46" s="1"/>
    </row>
    <row r="47" spans="1:54" ht="12.75" customHeight="1" thickTop="1" x14ac:dyDescent="0.25">
      <c r="A47" s="22" t="s">
        <v>274</v>
      </c>
      <c r="B47" s="39">
        <f t="shared" ref="B47:B70" si="7">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+Input!$J$11</f>
        <v>0</v>
      </c>
      <c r="AA47" s="20"/>
      <c r="AB47" s="20"/>
      <c r="AC47" s="20"/>
      <c r="AD47" s="20"/>
      <c r="AE47" s="20"/>
      <c r="AF47" s="20"/>
      <c r="AG47" s="20"/>
      <c r="AH47" s="20"/>
      <c r="AI47" s="112">
        <v>4</v>
      </c>
      <c r="AJ47" s="113" t="s">
        <v>275</v>
      </c>
      <c r="AK47" s="1"/>
      <c r="AL47" s="41"/>
      <c r="AM47" s="42"/>
      <c r="AN47" s="43"/>
      <c r="AO47" s="1"/>
      <c r="AP47" s="1"/>
      <c r="AQ47" s="1"/>
      <c r="AR47" s="1"/>
      <c r="AS47" s="1"/>
      <c r="BB47" s="20">
        <f>+Input!$J$11</f>
        <v>0</v>
      </c>
    </row>
    <row r="48" spans="1:54" ht="12.75" customHeight="1" x14ac:dyDescent="0.25">
      <c r="A48" s="44" t="s">
        <v>276</v>
      </c>
      <c r="B48" s="39">
        <f t="shared" si="7"/>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20"/>
      <c r="AI48" s="112">
        <v>5</v>
      </c>
      <c r="AJ48" s="113" t="s">
        <v>277</v>
      </c>
      <c r="AK48" s="1"/>
      <c r="AL48" s="41"/>
      <c r="AM48" s="45"/>
      <c r="AN48" s="47"/>
      <c r="AO48" s="41"/>
      <c r="AP48" s="41"/>
      <c r="AQ48" s="41"/>
      <c r="AR48" s="41"/>
      <c r="AS48" s="41"/>
      <c r="AT48" s="46"/>
      <c r="AU48" s="46"/>
      <c r="BB48" s="20"/>
    </row>
    <row r="49" spans="1:54" ht="12.75" customHeight="1" x14ac:dyDescent="0.25">
      <c r="A49" s="44" t="s">
        <v>278</v>
      </c>
      <c r="B49" s="39">
        <f t="shared" si="7"/>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20"/>
      <c r="AI49" s="112">
        <v>6</v>
      </c>
      <c r="AJ49" s="113" t="s">
        <v>279</v>
      </c>
      <c r="AK49" s="1"/>
      <c r="AL49" s="41"/>
      <c r="AM49" s="45"/>
      <c r="AN49" s="47"/>
      <c r="AO49" s="41"/>
      <c r="AP49" s="41"/>
      <c r="AQ49" s="41"/>
      <c r="AR49" s="41"/>
      <c r="AS49" s="41"/>
      <c r="AT49" s="46"/>
      <c r="AU49" s="46"/>
      <c r="BB49" s="20"/>
    </row>
    <row r="50" spans="1:54" ht="12.75" customHeight="1" x14ac:dyDescent="0.25">
      <c r="A50" s="44" t="s">
        <v>280</v>
      </c>
      <c r="B50" s="39">
        <f t="shared" si="7"/>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20"/>
      <c r="AI50" s="114">
        <v>7</v>
      </c>
      <c r="AJ50" s="115" t="s">
        <v>270</v>
      </c>
      <c r="AK50" s="1"/>
      <c r="AL50" s="48"/>
      <c r="AM50" s="48"/>
      <c r="AN50" s="47"/>
      <c r="AO50" s="41"/>
      <c r="AP50" s="41"/>
      <c r="AQ50" s="41"/>
      <c r="AR50" s="41"/>
      <c r="AS50" s="41"/>
      <c r="AT50" s="46"/>
      <c r="AU50" s="46"/>
      <c r="BB50" s="20"/>
    </row>
    <row r="51" spans="1:54" ht="12.75" customHeight="1" x14ac:dyDescent="0.25">
      <c r="A51" s="44" t="s">
        <v>281</v>
      </c>
      <c r="B51" s="39">
        <f t="shared" si="7"/>
        <v>0</v>
      </c>
      <c r="C51" s="20"/>
      <c r="D51" s="20">
        <v>0</v>
      </c>
      <c r="E51" s="13">
        <v>0</v>
      </c>
      <c r="F51" s="20">
        <v>0</v>
      </c>
      <c r="G51" s="20">
        <v>0</v>
      </c>
      <c r="H51" s="20">
        <v>0</v>
      </c>
      <c r="I51" s="20"/>
      <c r="J51" s="20"/>
      <c r="K51" s="20">
        <v>0</v>
      </c>
      <c r="L51" s="20">
        <v>0</v>
      </c>
      <c r="M51" s="20">
        <v>0</v>
      </c>
      <c r="N51" s="20">
        <v>0</v>
      </c>
      <c r="O51" s="20"/>
      <c r="P51" s="20"/>
      <c r="Q51" s="20"/>
      <c r="R51" s="20">
        <v>0</v>
      </c>
      <c r="S51" s="20">
        <v>0</v>
      </c>
      <c r="T51" s="20">
        <v>0</v>
      </c>
      <c r="U51" s="20">
        <v>0</v>
      </c>
      <c r="V51" s="20">
        <v>0</v>
      </c>
      <c r="X51" s="20"/>
      <c r="Y51" s="20">
        <v>0</v>
      </c>
      <c r="Z51" s="20">
        <v>0</v>
      </c>
      <c r="AA51" s="20"/>
      <c r="AB51" s="20"/>
      <c r="AC51" s="20"/>
      <c r="AD51" s="20"/>
      <c r="AE51" s="20"/>
      <c r="AF51" s="20"/>
      <c r="AG51" s="20"/>
      <c r="AH51" s="20"/>
      <c r="AI51" s="46"/>
      <c r="AJ51" s="1"/>
      <c r="AK51" s="1"/>
      <c r="AL51" s="48"/>
      <c r="AM51" s="42"/>
      <c r="AN51" s="43"/>
      <c r="AO51" s="1"/>
      <c r="AP51" s="1"/>
      <c r="AQ51" s="1"/>
      <c r="AR51" s="1"/>
      <c r="AS51" s="1"/>
      <c r="BB51" s="20">
        <v>0</v>
      </c>
    </row>
    <row r="52" spans="1:54" ht="12.75" customHeight="1" thickBot="1" x14ac:dyDescent="0.3">
      <c r="A52" s="44" t="s">
        <v>282</v>
      </c>
      <c r="B52" s="39">
        <f t="shared" si="7"/>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20"/>
      <c r="AI52" s="46"/>
      <c r="AJ52" s="1"/>
      <c r="AK52" s="1"/>
      <c r="AL52" s="48"/>
      <c r="AM52" s="42"/>
      <c r="AN52" s="43"/>
      <c r="AO52" s="1"/>
      <c r="AP52" s="1"/>
      <c r="AQ52" s="1"/>
      <c r="AR52" s="1"/>
      <c r="AS52" s="1"/>
      <c r="BB52" s="20"/>
    </row>
    <row r="53" spans="1:54" ht="12.75" customHeight="1" thickBot="1" x14ac:dyDescent="0.3">
      <c r="A53" s="22" t="s">
        <v>66</v>
      </c>
      <c r="B53" s="39">
        <f t="shared" si="7"/>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+Input!$J$13</f>
        <v>0</v>
      </c>
      <c r="AA53" s="20"/>
      <c r="AB53" s="20"/>
      <c r="AC53" s="20"/>
      <c r="AD53" s="20"/>
      <c r="AE53" s="20"/>
      <c r="AF53" s="20"/>
      <c r="AG53" s="20"/>
      <c r="AH53" s="20"/>
      <c r="AI53" s="438" t="s">
        <v>283</v>
      </c>
      <c r="AJ53" s="344"/>
      <c r="AK53" s="342"/>
      <c r="AL53" s="349"/>
      <c r="AM53" s="245"/>
      <c r="AN53" s="43"/>
      <c r="AO53" s="1"/>
      <c r="AP53" s="1"/>
      <c r="AQ53" s="1"/>
      <c r="AR53" s="1"/>
      <c r="AS53" s="1"/>
      <c r="BB53" s="20">
        <f>+Input!$J$13</f>
        <v>0</v>
      </c>
    </row>
    <row r="54" spans="1:54" ht="12.75" customHeight="1" x14ac:dyDescent="0.25">
      <c r="A54" s="22" t="s">
        <v>67</v>
      </c>
      <c r="B54" s="39">
        <f t="shared" si="7"/>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+Input!$J$14</f>
        <v>0</v>
      </c>
      <c r="AA54" s="20"/>
      <c r="AB54" s="20"/>
      <c r="AC54" s="20"/>
      <c r="AD54" s="20"/>
      <c r="AE54" s="20"/>
      <c r="AF54" s="20"/>
      <c r="AG54" s="20"/>
      <c r="AH54" s="20"/>
      <c r="AI54" s="439" t="s">
        <v>284</v>
      </c>
      <c r="AJ54" s="421" t="s">
        <v>285</v>
      </c>
      <c r="AK54" s="339" t="s">
        <v>286</v>
      </c>
      <c r="AL54" s="424" t="s">
        <v>287</v>
      </c>
      <c r="AM54" s="413" t="s">
        <v>288</v>
      </c>
      <c r="AN54" s="43"/>
      <c r="AO54" s="1"/>
      <c r="AP54" s="1"/>
      <c r="AQ54" s="1"/>
      <c r="AR54" s="1"/>
      <c r="AS54" s="1"/>
      <c r="BB54" s="20">
        <f>+Input!$J$14</f>
        <v>0</v>
      </c>
    </row>
    <row r="55" spans="1:54" ht="12.75" customHeight="1" x14ac:dyDescent="0.25">
      <c r="A55" s="22" t="s">
        <v>68</v>
      </c>
      <c r="B55" s="39">
        <f t="shared" si="7"/>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+Input!$J$15</f>
        <v>0</v>
      </c>
      <c r="AA55" s="20"/>
      <c r="AB55" s="20"/>
      <c r="AC55" s="20"/>
      <c r="AD55" s="20"/>
      <c r="AE55" s="20"/>
      <c r="AF55" s="20"/>
      <c r="AG55" s="20"/>
      <c r="AH55" s="20"/>
      <c r="AI55" s="440"/>
      <c r="AJ55" s="425"/>
      <c r="AK55" s="342"/>
      <c r="AL55" s="349"/>
      <c r="AM55" s="472"/>
      <c r="AN55" s="43"/>
      <c r="AO55" s="1"/>
      <c r="AP55" s="1"/>
      <c r="AQ55" s="1"/>
      <c r="AR55" s="1"/>
      <c r="AS55" s="1"/>
      <c r="BB55" s="20">
        <f>+Input!$J$15</f>
        <v>0</v>
      </c>
    </row>
    <row r="56" spans="1:54" ht="12.75" customHeight="1" x14ac:dyDescent="0.25">
      <c r="A56" s="22" t="s">
        <v>69</v>
      </c>
      <c r="B56" s="39">
        <f t="shared" si="7"/>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+Input!$J$16</f>
        <v>0</v>
      </c>
      <c r="AA56" s="20"/>
      <c r="AB56" s="20"/>
      <c r="AC56" s="20"/>
      <c r="AD56" s="20"/>
      <c r="AE56" s="20"/>
      <c r="AF56" s="20"/>
      <c r="AG56" s="20"/>
      <c r="AH56" s="20"/>
      <c r="AI56" s="440"/>
      <c r="AJ56" s="425"/>
      <c r="AK56" s="342"/>
      <c r="AL56" s="349"/>
      <c r="AM56" s="412"/>
      <c r="AN56" s="43"/>
      <c r="AO56" s="1"/>
      <c r="AP56" s="1"/>
      <c r="AQ56" s="1"/>
      <c r="AR56" s="1"/>
      <c r="AS56" s="1"/>
      <c r="BB56" s="20">
        <f>+Input!$J$16</f>
        <v>0</v>
      </c>
    </row>
    <row r="57" spans="1:54" ht="12.75" customHeight="1" x14ac:dyDescent="0.25">
      <c r="A57" s="44" t="s">
        <v>70</v>
      </c>
      <c r="B57" s="39">
        <f t="shared" si="7"/>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+Input!$J$17</f>
        <v>0</v>
      </c>
      <c r="AA57" s="20"/>
      <c r="AB57" s="20"/>
      <c r="AC57" s="20"/>
      <c r="AD57" s="20"/>
      <c r="AE57" s="20"/>
      <c r="AF57" s="20"/>
      <c r="AG57" s="20"/>
      <c r="AH57" s="20"/>
      <c r="AI57" s="440"/>
      <c r="AJ57" s="425"/>
      <c r="AK57" s="342"/>
      <c r="AL57" s="349"/>
      <c r="AM57" s="412"/>
      <c r="AN57" s="43"/>
      <c r="AO57" s="1"/>
      <c r="AP57" s="1"/>
      <c r="AQ57" s="1"/>
      <c r="AR57" s="1"/>
      <c r="AS57" s="1"/>
      <c r="BB57" s="20">
        <f>+Input!$J$17</f>
        <v>0</v>
      </c>
    </row>
    <row r="58" spans="1:54" ht="12.75" customHeight="1" x14ac:dyDescent="0.25">
      <c r="A58" s="44" t="s">
        <v>289</v>
      </c>
      <c r="B58" s="39">
        <f t="shared" si="7"/>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+Input!$J$18</f>
        <v>0</v>
      </c>
      <c r="AA58" s="20"/>
      <c r="AB58" s="20"/>
      <c r="AC58" s="20"/>
      <c r="AD58" s="20"/>
      <c r="AE58" s="20"/>
      <c r="AF58" s="20"/>
      <c r="AG58" s="20"/>
      <c r="AH58" s="20"/>
      <c r="AI58" s="440"/>
      <c r="AJ58" s="425"/>
      <c r="AK58" s="342"/>
      <c r="AL58" s="349"/>
      <c r="AM58" s="245"/>
      <c r="AN58" s="47"/>
      <c r="AO58" s="41"/>
      <c r="AP58" s="41"/>
      <c r="AQ58" s="41"/>
      <c r="AR58" s="41"/>
      <c r="AS58" s="41"/>
      <c r="AT58" s="46"/>
      <c r="AU58" s="46"/>
      <c r="AV58" s="46"/>
      <c r="AW58" s="46"/>
      <c r="AX58" s="46"/>
      <c r="BB58" s="20">
        <f>+Input!$J$18</f>
        <v>0</v>
      </c>
    </row>
    <row r="59" spans="1:54" ht="12.75" customHeight="1" x14ac:dyDescent="0.25">
      <c r="A59" s="44" t="s">
        <v>72</v>
      </c>
      <c r="B59" s="39">
        <f t="shared" si="7"/>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+Input!$J$19</f>
        <v>0</v>
      </c>
      <c r="AA59" s="20"/>
      <c r="AB59" s="20"/>
      <c r="AC59" s="20"/>
      <c r="AD59" s="20"/>
      <c r="AE59" s="20"/>
      <c r="AF59" s="20"/>
      <c r="AG59" s="20"/>
      <c r="AH59" s="20"/>
      <c r="AI59" s="440"/>
      <c r="AJ59" s="415"/>
      <c r="AK59" s="342"/>
      <c r="AL59" s="349"/>
      <c r="AM59" s="245"/>
      <c r="AN59" s="47"/>
      <c r="AO59" s="41"/>
      <c r="AP59" s="41"/>
      <c r="AQ59" s="41"/>
      <c r="AR59" s="41"/>
      <c r="AS59" s="41"/>
      <c r="AT59" s="46"/>
      <c r="AU59" s="46"/>
      <c r="AV59" s="46"/>
      <c r="AW59" s="46"/>
      <c r="AX59" s="46"/>
      <c r="BB59" s="20">
        <f>+Input!$J$19</f>
        <v>0</v>
      </c>
    </row>
    <row r="60" spans="1:54" ht="12.75" customHeight="1" x14ac:dyDescent="0.25">
      <c r="A60" s="44" t="s">
        <v>73</v>
      </c>
      <c r="B60" s="39">
        <f t="shared" si="7"/>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+Input!$J$20</f>
        <v>0</v>
      </c>
      <c r="AA60" s="20"/>
      <c r="AB60" s="20"/>
      <c r="AC60" s="20"/>
      <c r="AD60" s="20"/>
      <c r="AE60" s="20"/>
      <c r="AF60" s="20"/>
      <c r="AG60" s="20"/>
      <c r="AH60" s="20"/>
      <c r="AI60" s="440"/>
      <c r="AJ60" s="425"/>
      <c r="AK60" s="342"/>
      <c r="AL60" s="349"/>
      <c r="AM60" s="245"/>
      <c r="AN60" s="47"/>
      <c r="AO60" s="41"/>
      <c r="AP60" s="41"/>
      <c r="AQ60" s="41"/>
      <c r="AR60" s="41"/>
      <c r="AS60" s="41"/>
      <c r="AT60" s="46"/>
      <c r="AU60" s="46"/>
      <c r="AV60" s="46"/>
      <c r="AW60" s="46"/>
      <c r="AX60" s="46"/>
      <c r="BB60" s="20">
        <f>+Input!$J$20</f>
        <v>0</v>
      </c>
    </row>
    <row r="61" spans="1:54" ht="12.75" customHeight="1" x14ac:dyDescent="0.25">
      <c r="A61" s="44" t="s">
        <v>290</v>
      </c>
      <c r="B61" s="39">
        <f t="shared" si="7"/>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+Input!$J$21</f>
        <v>0</v>
      </c>
      <c r="AA61" s="20"/>
      <c r="AB61" s="20"/>
      <c r="AC61" s="20"/>
      <c r="AD61" s="20"/>
      <c r="AE61" s="20"/>
      <c r="AF61" s="20"/>
      <c r="AG61" s="20"/>
      <c r="AH61" s="20"/>
      <c r="AI61" s="440"/>
      <c r="AJ61" s="425"/>
      <c r="AK61" s="342"/>
      <c r="AL61" s="349"/>
      <c r="AM61" s="245"/>
      <c r="AN61" s="43"/>
      <c r="AO61" s="1"/>
      <c r="AP61" s="1"/>
      <c r="AQ61" s="1"/>
      <c r="AR61" s="1"/>
      <c r="AS61" s="1"/>
      <c r="BB61" s="20">
        <f>+Input!$J$21</f>
        <v>0</v>
      </c>
    </row>
    <row r="62" spans="1:54" ht="12.75" customHeight="1" x14ac:dyDescent="0.25">
      <c r="A62" s="44" t="s">
        <v>75</v>
      </c>
      <c r="B62" s="39">
        <f t="shared" si="7"/>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+Input!$J$22</f>
        <v>0</v>
      </c>
      <c r="AA62" s="20"/>
      <c r="AB62" s="20"/>
      <c r="AC62" s="20"/>
      <c r="AD62" s="20"/>
      <c r="AE62" s="20"/>
      <c r="AF62" s="20"/>
      <c r="AG62" s="20"/>
      <c r="AH62" s="20"/>
      <c r="AI62" s="441"/>
      <c r="AJ62" s="344"/>
      <c r="AK62" s="342"/>
      <c r="AL62" s="349"/>
      <c r="AM62" s="245"/>
      <c r="AN62" s="43"/>
      <c r="AO62" s="43"/>
      <c r="AP62" s="1"/>
      <c r="AQ62" s="1"/>
      <c r="AR62" s="1"/>
      <c r="AS62" s="1"/>
      <c r="BB62" s="20">
        <f>+Input!$J$22</f>
        <v>0</v>
      </c>
    </row>
    <row r="63" spans="1:54" ht="12.75" customHeight="1" x14ac:dyDescent="0.25">
      <c r="A63" s="44" t="s">
        <v>245</v>
      </c>
      <c r="B63" s="39">
        <f t="shared" si="7"/>
        <v>0</v>
      </c>
      <c r="C63" s="20"/>
      <c r="D63" s="20"/>
      <c r="F63" s="20"/>
      <c r="G63" s="20"/>
      <c r="H63" s="20"/>
      <c r="I63" s="20"/>
      <c r="J63" s="20"/>
      <c r="K63" s="20"/>
      <c r="L63" s="20"/>
      <c r="M63" s="20"/>
      <c r="N63" s="20"/>
      <c r="O63" s="20"/>
      <c r="P63" s="20"/>
      <c r="Q63" s="20"/>
      <c r="R63" s="20"/>
      <c r="S63" s="20"/>
      <c r="T63" s="20"/>
      <c r="U63" s="20"/>
      <c r="V63" s="20"/>
      <c r="X63" s="20"/>
      <c r="Y63" s="20"/>
      <c r="Z63" s="20"/>
      <c r="AA63" s="20"/>
      <c r="AB63" s="20"/>
      <c r="AC63" s="20"/>
      <c r="AD63" s="20"/>
      <c r="AE63" s="20"/>
      <c r="AF63" s="20"/>
      <c r="AG63" s="20"/>
      <c r="AH63" s="290"/>
      <c r="AI63" s="442"/>
      <c r="AJ63" s="426"/>
      <c r="AK63" s="342"/>
      <c r="AL63" s="349"/>
      <c r="AM63" s="245"/>
      <c r="AN63" s="43"/>
      <c r="AO63" s="1"/>
      <c r="AP63" s="1"/>
      <c r="AQ63" s="1"/>
      <c r="AR63" s="1"/>
      <c r="AS63" s="1"/>
      <c r="BB63" s="20"/>
    </row>
    <row r="64" spans="1:54" ht="12.75" customHeight="1" x14ac:dyDescent="0.25">
      <c r="A64" s="44" t="s">
        <v>291</v>
      </c>
      <c r="B64" s="39">
        <f t="shared" si="7"/>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20"/>
      <c r="AI64" s="443"/>
      <c r="AJ64" s="426"/>
      <c r="AK64" s="342"/>
      <c r="AL64" s="349"/>
      <c r="AM64" s="245"/>
      <c r="AN64" s="1"/>
      <c r="AO64" s="1"/>
      <c r="AP64" s="1"/>
      <c r="AQ64" s="1"/>
      <c r="AR64" s="1"/>
      <c r="AS64" s="1"/>
      <c r="BB64" s="20"/>
    </row>
    <row r="65" spans="1:54" ht="12.75" customHeight="1" x14ac:dyDescent="0.25">
      <c r="A65" s="22" t="s">
        <v>292</v>
      </c>
      <c r="B65" s="39">
        <f t="shared" si="7"/>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20"/>
      <c r="AI65" s="444"/>
      <c r="AJ65" s="427"/>
      <c r="AK65" s="346"/>
      <c r="AL65" s="428"/>
      <c r="AM65" s="453"/>
      <c r="AN65" s="1"/>
      <c r="AO65" s="1"/>
      <c r="AP65" s="1"/>
      <c r="AQ65" s="1"/>
      <c r="AR65" s="1"/>
      <c r="AS65" s="1"/>
      <c r="BB65" s="20"/>
    </row>
    <row r="66" spans="1:54" ht="12.75" customHeight="1" x14ac:dyDescent="0.25">
      <c r="A66" s="22" t="s">
        <v>293</v>
      </c>
      <c r="B66" s="39">
        <f t="shared" si="7"/>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20"/>
      <c r="AI66" s="444"/>
      <c r="AJ66" s="427"/>
      <c r="AK66" s="346"/>
      <c r="AL66" s="428"/>
      <c r="AM66" s="453"/>
      <c r="AN66" s="1"/>
      <c r="AO66" s="1"/>
      <c r="AP66" s="1"/>
      <c r="AQ66" s="1"/>
      <c r="AR66" s="1"/>
      <c r="AS66" s="1"/>
      <c r="BB66" s="20"/>
    </row>
    <row r="67" spans="1:54" ht="12.75" customHeight="1" x14ac:dyDescent="0.25">
      <c r="A67" s="22" t="s">
        <v>294</v>
      </c>
      <c r="B67" s="39">
        <f t="shared" si="7"/>
        <v>0</v>
      </c>
      <c r="C67" s="20"/>
      <c r="D67" s="20"/>
      <c r="F67" s="20"/>
      <c r="G67" s="20"/>
      <c r="H67" s="20"/>
      <c r="I67" s="20"/>
      <c r="J67" s="20"/>
      <c r="K67" s="20"/>
      <c r="L67" s="20"/>
      <c r="M67" s="20"/>
      <c r="N67" s="20"/>
      <c r="O67" s="20"/>
      <c r="P67" s="20"/>
      <c r="Q67" s="20"/>
      <c r="R67" s="20"/>
      <c r="S67" s="20"/>
      <c r="T67" s="20"/>
      <c r="U67" s="20"/>
      <c r="V67" s="20"/>
      <c r="X67" s="20"/>
      <c r="Y67" s="20"/>
      <c r="Z67" s="20"/>
      <c r="AA67" s="20"/>
      <c r="AB67" s="20"/>
      <c r="AC67" s="20"/>
      <c r="AD67" s="20"/>
      <c r="AE67" s="20"/>
      <c r="AF67" s="20"/>
      <c r="AG67" s="20"/>
      <c r="AH67" s="20"/>
      <c r="AI67" s="444"/>
      <c r="AJ67" s="427"/>
      <c r="AK67" s="346"/>
      <c r="AL67" s="428"/>
      <c r="AM67" s="453"/>
      <c r="AN67" s="1"/>
      <c r="AO67" s="1"/>
      <c r="AP67" s="1"/>
      <c r="AQ67" s="1"/>
      <c r="AR67" s="1"/>
      <c r="AS67" s="1"/>
      <c r="BB67" s="20"/>
    </row>
    <row r="68" spans="1:54" ht="12.75" customHeight="1" x14ac:dyDescent="0.25">
      <c r="A68" s="22" t="s">
        <v>295</v>
      </c>
      <c r="B68" s="39">
        <f t="shared" si="7"/>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444"/>
      <c r="AJ68" s="427"/>
      <c r="AK68" s="346"/>
      <c r="AL68" s="428"/>
      <c r="AM68" s="453"/>
      <c r="AN68" s="1"/>
      <c r="AO68" s="1"/>
      <c r="AP68" s="1"/>
      <c r="AQ68" s="1"/>
      <c r="AR68" s="1"/>
      <c r="AS68" s="1"/>
      <c r="BB68" s="20"/>
    </row>
    <row r="69" spans="1:54" ht="12.75" customHeight="1" x14ac:dyDescent="0.25">
      <c r="A69" s="44" t="s">
        <v>296</v>
      </c>
      <c r="B69" s="39">
        <f t="shared" si="7"/>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444"/>
      <c r="AJ69" s="427"/>
      <c r="AK69" s="346"/>
      <c r="AL69" s="428"/>
      <c r="AM69" s="453"/>
      <c r="AN69" s="1"/>
      <c r="AO69" s="1"/>
      <c r="AP69" s="1"/>
      <c r="AQ69" s="1"/>
      <c r="AR69" s="1"/>
      <c r="AS69" s="1"/>
      <c r="BB69" s="20"/>
    </row>
    <row r="70" spans="1:54" ht="12.75" customHeight="1" x14ac:dyDescent="0.25">
      <c r="A70" s="22" t="s">
        <v>297</v>
      </c>
      <c r="B70" s="39">
        <f t="shared" si="7"/>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444"/>
      <c r="AJ70" s="427"/>
      <c r="AK70" s="346"/>
      <c r="AL70" s="428"/>
      <c r="AM70" s="453"/>
      <c r="AN70" s="1"/>
      <c r="AO70" s="1"/>
      <c r="AP70" s="1"/>
      <c r="AQ70" s="1"/>
      <c r="AR70" s="1"/>
      <c r="AS70" s="1"/>
      <c r="BB70" s="20"/>
    </row>
    <row r="71" spans="1:54" ht="12.75" customHeight="1" x14ac:dyDescent="0.25">
      <c r="A71" s="22" t="s">
        <v>298</v>
      </c>
      <c r="B71" s="39" t="s">
        <v>299</v>
      </c>
      <c r="C71" s="20"/>
      <c r="AH71" s="1"/>
      <c r="AJ71" s="1"/>
      <c r="AK71" s="1"/>
      <c r="AL71" s="41"/>
      <c r="AM71" s="42"/>
    </row>
    <row r="72" spans="1:54" ht="12.75" customHeight="1" x14ac:dyDescent="0.25">
      <c r="A72" s="22"/>
      <c r="B72" s="292" t="s">
        <v>300</v>
      </c>
      <c r="C72" s="42"/>
      <c r="AH72" s="1"/>
      <c r="AJ72" s="1"/>
      <c r="AK72" s="1"/>
      <c r="AL72" s="41"/>
      <c r="AM72" s="42"/>
    </row>
    <row r="73" spans="1:54" ht="12.75" customHeight="1" x14ac:dyDescent="0.25">
      <c r="A73" s="22" t="s">
        <v>301</v>
      </c>
      <c r="B73" s="293">
        <f>E22</f>
        <v>0</v>
      </c>
      <c r="C73" s="294"/>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3">
      <c r="A82" s="219" t="s">
        <v>305</v>
      </c>
      <c r="B82" s="116">
        <f t="shared" ref="B82:AG83" si="9">B44</f>
        <v>36982</v>
      </c>
      <c r="C82" s="104">
        <f t="shared" si="9"/>
        <v>36982</v>
      </c>
      <c r="D82" s="104">
        <f t="shared" si="9"/>
        <v>36983</v>
      </c>
      <c r="E82" s="104">
        <f t="shared" si="9"/>
        <v>36984</v>
      </c>
      <c r="F82" s="104">
        <f t="shared" si="9"/>
        <v>36985</v>
      </c>
      <c r="G82" s="104">
        <f t="shared" si="9"/>
        <v>36986</v>
      </c>
      <c r="H82" s="104">
        <f t="shared" si="9"/>
        <v>36987</v>
      </c>
      <c r="I82" s="104">
        <f t="shared" si="9"/>
        <v>36988</v>
      </c>
      <c r="J82" s="104">
        <f t="shared" si="9"/>
        <v>36989</v>
      </c>
      <c r="K82" s="104">
        <f t="shared" si="9"/>
        <v>36990</v>
      </c>
      <c r="L82" s="104">
        <f t="shared" si="9"/>
        <v>36991</v>
      </c>
      <c r="M82" s="104">
        <f t="shared" si="9"/>
        <v>36992</v>
      </c>
      <c r="N82" s="104">
        <f t="shared" si="9"/>
        <v>36993</v>
      </c>
      <c r="O82" s="104">
        <f t="shared" si="9"/>
        <v>36994</v>
      </c>
      <c r="P82" s="104">
        <f t="shared" si="9"/>
        <v>36995</v>
      </c>
      <c r="Q82" s="104">
        <f t="shared" si="9"/>
        <v>36996</v>
      </c>
      <c r="R82" s="104">
        <f t="shared" si="9"/>
        <v>36997</v>
      </c>
      <c r="S82" s="104">
        <f t="shared" si="9"/>
        <v>36998</v>
      </c>
      <c r="T82" s="104">
        <f t="shared" si="9"/>
        <v>36999</v>
      </c>
      <c r="U82" s="104">
        <f t="shared" si="9"/>
        <v>37000</v>
      </c>
      <c r="V82" s="104">
        <f t="shared" si="9"/>
        <v>37001</v>
      </c>
      <c r="W82" s="104">
        <f t="shared" si="9"/>
        <v>37002</v>
      </c>
      <c r="X82" s="104">
        <f t="shared" si="9"/>
        <v>37003</v>
      </c>
      <c r="Y82" s="104">
        <f t="shared" si="9"/>
        <v>37004</v>
      </c>
      <c r="Z82" s="104">
        <f t="shared" si="9"/>
        <v>37005</v>
      </c>
      <c r="AA82" s="104">
        <f t="shared" si="9"/>
        <v>37006</v>
      </c>
      <c r="AB82" s="104">
        <f t="shared" si="9"/>
        <v>37007</v>
      </c>
      <c r="AC82" s="104">
        <f t="shared" si="9"/>
        <v>37008</v>
      </c>
      <c r="AD82" s="104">
        <f t="shared" si="9"/>
        <v>37009</v>
      </c>
      <c r="AE82" s="104">
        <f t="shared" si="9"/>
        <v>37010</v>
      </c>
      <c r="AF82" s="104">
        <f t="shared" si="9"/>
        <v>37011</v>
      </c>
      <c r="AG82" s="104">
        <f t="shared" si="9"/>
        <v>37012</v>
      </c>
      <c r="AI82" s="117"/>
      <c r="AJ82" s="119"/>
      <c r="AL82" s="100"/>
    </row>
    <row r="83" spans="1:45" ht="12.75" customHeight="1" x14ac:dyDescent="0.3">
      <c r="A83" s="34"/>
      <c r="B83" s="34"/>
      <c r="C83" s="105" t="str">
        <f t="shared" si="9"/>
        <v>S</v>
      </c>
      <c r="D83" s="105" t="str">
        <f t="shared" si="9"/>
        <v>M</v>
      </c>
      <c r="E83" s="105" t="str">
        <f t="shared" si="9"/>
        <v>T</v>
      </c>
      <c r="F83" s="105" t="str">
        <f t="shared" si="9"/>
        <v>W</v>
      </c>
      <c r="G83" s="105" t="str">
        <f t="shared" si="9"/>
        <v>R</v>
      </c>
      <c r="H83" s="105" t="str">
        <f t="shared" si="9"/>
        <v>F</v>
      </c>
      <c r="I83" s="105" t="str">
        <f t="shared" si="9"/>
        <v>S</v>
      </c>
      <c r="J83" s="105" t="str">
        <f t="shared" si="9"/>
        <v>S</v>
      </c>
      <c r="K83" s="105" t="str">
        <f t="shared" si="9"/>
        <v>M</v>
      </c>
      <c r="L83" s="105" t="str">
        <f t="shared" si="9"/>
        <v>T</v>
      </c>
      <c r="M83" s="105" t="str">
        <f t="shared" si="9"/>
        <v>W</v>
      </c>
      <c r="N83" s="105" t="str">
        <f t="shared" si="9"/>
        <v>R</v>
      </c>
      <c r="O83" s="105" t="str">
        <f t="shared" si="9"/>
        <v>F</v>
      </c>
      <c r="P83" s="105" t="str">
        <f t="shared" si="9"/>
        <v>S</v>
      </c>
      <c r="Q83" s="105" t="str">
        <f t="shared" si="9"/>
        <v>S</v>
      </c>
      <c r="R83" s="105" t="str">
        <f t="shared" si="9"/>
        <v>M</v>
      </c>
      <c r="S83" s="105" t="str">
        <f t="shared" si="9"/>
        <v>T</v>
      </c>
      <c r="T83" s="105" t="str">
        <f t="shared" si="9"/>
        <v>W</v>
      </c>
      <c r="U83" s="105" t="str">
        <f t="shared" si="9"/>
        <v>R</v>
      </c>
      <c r="V83" s="105" t="str">
        <f t="shared" si="9"/>
        <v>F</v>
      </c>
      <c r="W83" s="105" t="str">
        <f t="shared" si="9"/>
        <v>S</v>
      </c>
      <c r="X83" s="105" t="str">
        <f t="shared" si="9"/>
        <v>S</v>
      </c>
      <c r="Y83" s="105" t="str">
        <f t="shared" si="9"/>
        <v>M</v>
      </c>
      <c r="Z83" s="105" t="str">
        <f t="shared" si="9"/>
        <v>T</v>
      </c>
      <c r="AA83" s="105" t="str">
        <f t="shared" si="9"/>
        <v>W</v>
      </c>
      <c r="AB83" s="105" t="str">
        <f t="shared" si="9"/>
        <v>R</v>
      </c>
      <c r="AC83" s="105" t="str">
        <f t="shared" si="9"/>
        <v>F</v>
      </c>
      <c r="AD83" s="105" t="str">
        <f t="shared" si="9"/>
        <v>S</v>
      </c>
      <c r="AE83" s="105" t="str">
        <f t="shared" si="9"/>
        <v>S</v>
      </c>
      <c r="AF83" s="105" t="str">
        <f t="shared" si="9"/>
        <v>M</v>
      </c>
      <c r="AG83" s="105" t="str">
        <f t="shared" si="9"/>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10">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0"/>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0"/>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0"/>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0"/>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0"/>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0"/>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0"/>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0"/>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0"/>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0"/>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0"/>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0"/>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AG104" si="11">SUM(C108:C117)</f>
        <v>0</v>
      </c>
      <c r="D104" s="32">
        <f t="shared" si="11"/>
        <v>0</v>
      </c>
      <c r="E104" s="32">
        <f t="shared" si="11"/>
        <v>0</v>
      </c>
      <c r="F104" s="32">
        <f t="shared" si="11"/>
        <v>0</v>
      </c>
      <c r="G104" s="32">
        <f t="shared" si="11"/>
        <v>0</v>
      </c>
      <c r="H104" s="32">
        <f t="shared" si="11"/>
        <v>0</v>
      </c>
      <c r="I104" s="32">
        <f t="shared" si="11"/>
        <v>0</v>
      </c>
      <c r="J104" s="32">
        <f t="shared" si="11"/>
        <v>0</v>
      </c>
      <c r="K104" s="32">
        <f t="shared" si="11"/>
        <v>0</v>
      </c>
      <c r="L104" s="32">
        <f t="shared" si="11"/>
        <v>0</v>
      </c>
      <c r="M104" s="32">
        <f t="shared" si="11"/>
        <v>0</v>
      </c>
      <c r="N104" s="32">
        <f t="shared" si="11"/>
        <v>0</v>
      </c>
      <c r="O104" s="32">
        <f t="shared" si="11"/>
        <v>0</v>
      </c>
      <c r="P104" s="32">
        <f t="shared" si="11"/>
        <v>0</v>
      </c>
      <c r="Q104" s="32">
        <f t="shared" si="11"/>
        <v>0</v>
      </c>
      <c r="R104" s="32">
        <f t="shared" si="11"/>
        <v>0</v>
      </c>
      <c r="S104" s="32">
        <f t="shared" si="11"/>
        <v>0</v>
      </c>
      <c r="T104" s="32">
        <f t="shared" si="11"/>
        <v>0</v>
      </c>
      <c r="U104" s="32">
        <f t="shared" si="11"/>
        <v>0</v>
      </c>
      <c r="V104" s="32">
        <f t="shared" si="11"/>
        <v>0</v>
      </c>
      <c r="W104" s="32">
        <f t="shared" si="11"/>
        <v>0</v>
      </c>
      <c r="X104" s="32">
        <f t="shared" si="11"/>
        <v>0</v>
      </c>
      <c r="Y104" s="32">
        <f t="shared" si="11"/>
        <v>0</v>
      </c>
      <c r="Z104" s="32">
        <f t="shared" si="11"/>
        <v>0</v>
      </c>
      <c r="AA104" s="32">
        <f t="shared" si="11"/>
        <v>0</v>
      </c>
      <c r="AB104" s="32">
        <f t="shared" si="11"/>
        <v>0</v>
      </c>
      <c r="AC104" s="32">
        <f t="shared" si="11"/>
        <v>0</v>
      </c>
      <c r="AD104" s="32">
        <f t="shared" si="11"/>
        <v>0</v>
      </c>
      <c r="AE104" s="32">
        <f t="shared" si="11"/>
        <v>0</v>
      </c>
      <c r="AF104" s="32">
        <f t="shared" si="11"/>
        <v>0</v>
      </c>
      <c r="AG104" s="32">
        <f t="shared" si="11"/>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6" si="12">B44</f>
        <v>36982</v>
      </c>
      <c r="C105" s="104">
        <f t="shared" si="12"/>
        <v>36982</v>
      </c>
      <c r="D105" s="104">
        <f t="shared" si="12"/>
        <v>36983</v>
      </c>
      <c r="E105" s="104">
        <f t="shared" si="12"/>
        <v>36984</v>
      </c>
      <c r="F105" s="104">
        <f t="shared" si="12"/>
        <v>36985</v>
      </c>
      <c r="G105" s="104">
        <f t="shared" si="12"/>
        <v>36986</v>
      </c>
      <c r="H105" s="104">
        <f t="shared" si="12"/>
        <v>36987</v>
      </c>
      <c r="I105" s="104">
        <f t="shared" si="12"/>
        <v>36988</v>
      </c>
      <c r="J105" s="104">
        <f t="shared" si="12"/>
        <v>36989</v>
      </c>
      <c r="K105" s="104">
        <f t="shared" si="12"/>
        <v>36990</v>
      </c>
      <c r="L105" s="104">
        <f t="shared" si="12"/>
        <v>36991</v>
      </c>
      <c r="M105" s="104">
        <f t="shared" si="12"/>
        <v>36992</v>
      </c>
      <c r="N105" s="104">
        <f t="shared" si="12"/>
        <v>36993</v>
      </c>
      <c r="O105" s="104">
        <f t="shared" si="12"/>
        <v>36994</v>
      </c>
      <c r="P105" s="104">
        <f t="shared" si="12"/>
        <v>36995</v>
      </c>
      <c r="Q105" s="104">
        <f t="shared" si="12"/>
        <v>36996</v>
      </c>
      <c r="R105" s="104">
        <f t="shared" si="12"/>
        <v>36997</v>
      </c>
      <c r="S105" s="104">
        <f t="shared" si="12"/>
        <v>36998</v>
      </c>
      <c r="T105" s="104">
        <f t="shared" si="12"/>
        <v>36999</v>
      </c>
      <c r="U105" s="104">
        <f t="shared" si="12"/>
        <v>37000</v>
      </c>
      <c r="V105" s="104">
        <f t="shared" si="12"/>
        <v>37001</v>
      </c>
      <c r="W105" s="104">
        <f t="shared" si="12"/>
        <v>37002</v>
      </c>
      <c r="X105" s="104">
        <f t="shared" si="12"/>
        <v>37003</v>
      </c>
      <c r="Y105" s="104">
        <f t="shared" si="12"/>
        <v>37004</v>
      </c>
      <c r="Z105" s="104">
        <f t="shared" si="12"/>
        <v>37005</v>
      </c>
      <c r="AA105" s="104">
        <f t="shared" si="12"/>
        <v>37006</v>
      </c>
      <c r="AB105" s="104">
        <f t="shared" si="12"/>
        <v>37007</v>
      </c>
      <c r="AC105" s="104">
        <f t="shared" si="12"/>
        <v>37008</v>
      </c>
      <c r="AD105" s="104">
        <f t="shared" si="12"/>
        <v>37009</v>
      </c>
      <c r="AE105" s="104">
        <f t="shared" si="12"/>
        <v>37010</v>
      </c>
      <c r="AF105" s="104">
        <f t="shared" si="12"/>
        <v>37011</v>
      </c>
      <c r="AG105" s="104">
        <f t="shared" si="12"/>
        <v>37012</v>
      </c>
      <c r="AI105" s="117"/>
      <c r="AJ105" s="119"/>
      <c r="AL105" s="100"/>
    </row>
    <row r="106" spans="1:45" ht="12.75" customHeight="1" x14ac:dyDescent="0.3">
      <c r="A106" s="34"/>
      <c r="B106" s="34"/>
      <c r="C106" s="105" t="str">
        <f t="shared" si="12"/>
        <v>S</v>
      </c>
      <c r="D106" s="105" t="str">
        <f t="shared" si="12"/>
        <v>M</v>
      </c>
      <c r="E106" s="105" t="str">
        <f t="shared" si="12"/>
        <v>T</v>
      </c>
      <c r="F106" s="105" t="str">
        <f t="shared" si="12"/>
        <v>W</v>
      </c>
      <c r="G106" s="105" t="str">
        <f t="shared" si="12"/>
        <v>R</v>
      </c>
      <c r="H106" s="105" t="str">
        <f t="shared" si="12"/>
        <v>F</v>
      </c>
      <c r="I106" s="105" t="str">
        <f t="shared" si="12"/>
        <v>S</v>
      </c>
      <c r="J106" s="105" t="str">
        <f t="shared" si="12"/>
        <v>S</v>
      </c>
      <c r="K106" s="105" t="str">
        <f t="shared" si="12"/>
        <v>M</v>
      </c>
      <c r="L106" s="105" t="str">
        <f t="shared" si="12"/>
        <v>T</v>
      </c>
      <c r="M106" s="105" t="str">
        <f t="shared" si="12"/>
        <v>W</v>
      </c>
      <c r="N106" s="105" t="str">
        <f t="shared" si="12"/>
        <v>R</v>
      </c>
      <c r="O106" s="105" t="str">
        <f t="shared" si="12"/>
        <v>F</v>
      </c>
      <c r="P106" s="105" t="str">
        <f t="shared" si="12"/>
        <v>S</v>
      </c>
      <c r="Q106" s="105" t="str">
        <f t="shared" si="12"/>
        <v>S</v>
      </c>
      <c r="R106" s="105" t="str">
        <f t="shared" si="12"/>
        <v>M</v>
      </c>
      <c r="S106" s="105" t="str">
        <f t="shared" si="12"/>
        <v>T</v>
      </c>
      <c r="T106" s="105" t="str">
        <f t="shared" si="12"/>
        <v>W</v>
      </c>
      <c r="U106" s="105" t="str">
        <f t="shared" si="12"/>
        <v>R</v>
      </c>
      <c r="V106" s="105" t="str">
        <f t="shared" si="12"/>
        <v>F</v>
      </c>
      <c r="W106" s="105" t="str">
        <f t="shared" si="12"/>
        <v>S</v>
      </c>
      <c r="X106" s="105" t="str">
        <f t="shared" si="12"/>
        <v>S</v>
      </c>
      <c r="Y106" s="105" t="str">
        <f t="shared" si="12"/>
        <v>M</v>
      </c>
      <c r="Z106" s="105" t="str">
        <f t="shared" si="12"/>
        <v>T</v>
      </c>
      <c r="AA106" s="105" t="str">
        <f t="shared" si="12"/>
        <v>W</v>
      </c>
      <c r="AB106" s="105" t="str">
        <f t="shared" si="12"/>
        <v>R</v>
      </c>
      <c r="AC106" s="105" t="str">
        <f t="shared" si="12"/>
        <v>F</v>
      </c>
      <c r="AD106" s="105" t="str">
        <f t="shared" si="12"/>
        <v>S</v>
      </c>
      <c r="AE106" s="105" t="str">
        <f t="shared" si="12"/>
        <v>S</v>
      </c>
      <c r="AF106" s="105" t="str">
        <f t="shared" si="12"/>
        <v>M</v>
      </c>
      <c r="AG106" s="105" t="str">
        <f t="shared" si="12"/>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13">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13"/>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13"/>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13"/>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13"/>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13"/>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310"/>
      <c r="D127" s="38"/>
      <c r="E127" s="140"/>
      <c r="G127" s="81"/>
      <c r="H127" s="9"/>
      <c r="I127" s="82"/>
      <c r="J127" s="1"/>
      <c r="K127" s="148"/>
      <c r="L127" s="140"/>
      <c r="M127" s="1"/>
      <c r="N127" s="1"/>
      <c r="O127" s="1"/>
      <c r="P127" s="1"/>
    </row>
    <row r="128" spans="1:39" ht="12.75" customHeight="1" x14ac:dyDescent="0.25">
      <c r="A128" s="152"/>
      <c r="B128" s="24"/>
      <c r="C128" s="310"/>
      <c r="D128" s="38"/>
      <c r="E128" s="140"/>
      <c r="G128" s="81"/>
      <c r="H128" s="24"/>
      <c r="I128" s="1"/>
      <c r="J128" s="1"/>
      <c r="K128" s="148"/>
      <c r="L128" s="140"/>
      <c r="M128" s="1"/>
      <c r="N128" s="1"/>
      <c r="O128" s="1"/>
      <c r="P128" s="1"/>
    </row>
    <row r="129" spans="1:16" ht="12.75" customHeight="1" x14ac:dyDescent="0.25">
      <c r="A129" s="152"/>
      <c r="B129" s="24"/>
      <c r="C129" s="310"/>
      <c r="D129" s="38"/>
      <c r="E129" s="141"/>
      <c r="G129" s="81"/>
      <c r="H129" s="24"/>
      <c r="I129" s="1"/>
      <c r="J129" s="1"/>
      <c r="K129" s="38"/>
      <c r="L129" s="141"/>
      <c r="M129" s="1"/>
      <c r="N129" s="1"/>
      <c r="O129" s="1"/>
      <c r="P129" s="1"/>
    </row>
    <row r="130" spans="1:16" ht="12.75" customHeight="1" x14ac:dyDescent="0.25">
      <c r="A130" s="152"/>
      <c r="B130" s="24"/>
      <c r="C130" s="310"/>
      <c r="D130" s="38"/>
      <c r="E130" s="140"/>
      <c r="G130" s="81"/>
      <c r="H130" s="24"/>
      <c r="I130" s="1"/>
      <c r="J130" s="1"/>
      <c r="K130" s="38"/>
      <c r="L130" s="140"/>
      <c r="M130" s="1"/>
      <c r="N130" s="1"/>
      <c r="O130" s="1"/>
      <c r="P130" s="1"/>
    </row>
    <row r="131" spans="1:16" ht="12.75" customHeight="1" x14ac:dyDescent="0.25">
      <c r="A131" s="152"/>
      <c r="B131" s="24"/>
      <c r="C131" s="310"/>
      <c r="D131" s="38"/>
      <c r="E131" s="140"/>
      <c r="G131" s="81"/>
      <c r="H131" s="24"/>
      <c r="I131" s="1"/>
      <c r="J131" s="1"/>
      <c r="K131" s="38"/>
      <c r="L131" s="140"/>
      <c r="M131" s="1"/>
      <c r="N131" s="1"/>
      <c r="O131" s="1"/>
      <c r="P131" s="1"/>
    </row>
    <row r="132" spans="1:16" ht="12.75" customHeight="1" x14ac:dyDescent="0.25">
      <c r="A132" s="152"/>
      <c r="B132" s="24"/>
      <c r="C132" s="310"/>
      <c r="D132" s="139"/>
      <c r="E132" s="141"/>
      <c r="G132" s="81"/>
      <c r="H132" s="1"/>
      <c r="I132" s="1"/>
      <c r="J132" s="1"/>
      <c r="K132" s="148"/>
      <c r="L132" s="141"/>
      <c r="M132" s="1"/>
      <c r="N132" s="1"/>
      <c r="O132" s="1"/>
      <c r="P132" s="1"/>
    </row>
    <row r="133" spans="1:16" ht="12.75" customHeight="1" x14ac:dyDescent="0.25">
      <c r="A133" s="152"/>
      <c r="B133" s="24"/>
      <c r="C133" s="310"/>
      <c r="D133" s="139"/>
      <c r="E133" s="141"/>
      <c r="G133" s="81"/>
      <c r="H133" s="24"/>
      <c r="I133" s="1"/>
      <c r="J133" s="1"/>
      <c r="K133" s="38"/>
      <c r="L133" s="141"/>
      <c r="M133" s="1"/>
      <c r="N133" s="1"/>
      <c r="O133" s="1"/>
      <c r="P133" s="1"/>
    </row>
    <row r="134" spans="1:16" ht="12.75" customHeight="1" x14ac:dyDescent="0.25">
      <c r="A134" s="152"/>
      <c r="B134" s="24"/>
      <c r="C134" s="310"/>
      <c r="D134" s="139"/>
      <c r="E134" s="140"/>
      <c r="G134" s="81"/>
      <c r="H134" s="24"/>
      <c r="I134" s="1"/>
      <c r="J134" s="1"/>
      <c r="K134" s="38"/>
      <c r="L134" s="140"/>
      <c r="M134" s="43"/>
      <c r="N134" s="42"/>
      <c r="O134" s="1"/>
      <c r="P134" s="1"/>
    </row>
    <row r="135" spans="1:16" ht="12.75" customHeight="1" x14ac:dyDescent="0.25">
      <c r="A135" s="152"/>
      <c r="B135" s="24"/>
      <c r="C135" s="310"/>
      <c r="D135" s="38"/>
      <c r="E135" s="140"/>
      <c r="G135" s="81"/>
      <c r="H135" s="24"/>
      <c r="I135" s="1"/>
      <c r="J135" s="1"/>
      <c r="K135" s="38"/>
      <c r="L135" s="140"/>
      <c r="M135" s="43"/>
      <c r="N135" s="1"/>
      <c r="O135" s="1"/>
      <c r="P135" s="1"/>
    </row>
    <row r="136" spans="1:16" ht="12.75" customHeight="1" x14ac:dyDescent="0.25">
      <c r="A136" s="152"/>
      <c r="B136" s="24"/>
      <c r="C136" s="310"/>
      <c r="D136" s="38"/>
      <c r="E136" s="140"/>
      <c r="G136" s="81"/>
      <c r="H136" s="24"/>
      <c r="I136" s="1"/>
      <c r="J136" s="1"/>
      <c r="K136" s="38"/>
      <c r="L136" s="140"/>
      <c r="M136" s="1"/>
      <c r="N136" s="43"/>
      <c r="O136" s="1"/>
      <c r="P136" s="1"/>
    </row>
    <row r="137" spans="1:16" ht="12.75" customHeight="1" x14ac:dyDescent="0.25">
      <c r="A137" s="152"/>
      <c r="B137" s="24"/>
      <c r="C137" s="310"/>
      <c r="D137" s="38"/>
      <c r="E137" s="140"/>
      <c r="G137" s="81"/>
      <c r="H137" s="24"/>
      <c r="I137" s="1"/>
      <c r="J137" s="1"/>
      <c r="K137" s="38"/>
      <c r="L137" s="140"/>
      <c r="M137" s="1"/>
      <c r="N137" s="43"/>
      <c r="O137" s="1"/>
      <c r="P137" s="1"/>
    </row>
    <row r="138" spans="1:16" ht="12.75" customHeight="1" x14ac:dyDescent="0.25">
      <c r="A138" s="152"/>
      <c r="B138" s="24"/>
      <c r="C138" s="310"/>
      <c r="D138" s="38"/>
      <c r="E138" s="140"/>
      <c r="F138" s="13">
        <f>SUM(E127:E138)</f>
        <v>0</v>
      </c>
      <c r="G138" s="81"/>
      <c r="H138" s="24"/>
      <c r="I138" s="1"/>
      <c r="J138" s="1"/>
      <c r="K138" s="38"/>
      <c r="L138" s="140"/>
      <c r="M138" s="1"/>
      <c r="N138" s="1"/>
      <c r="O138" s="1"/>
      <c r="P138" s="1"/>
    </row>
    <row r="139" spans="1:16" ht="12.75" customHeight="1" x14ac:dyDescent="0.25">
      <c r="A139" s="152"/>
      <c r="B139" s="24"/>
      <c r="C139" s="83"/>
      <c r="D139" s="38"/>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470"/>
      <c r="D165" s="38"/>
      <c r="E165" s="140"/>
      <c r="AJ165" s="1"/>
      <c r="AK165" s="1"/>
      <c r="AL165" s="1"/>
      <c r="AM165" s="1"/>
    </row>
    <row r="166" spans="1:39" ht="12.75" customHeight="1" x14ac:dyDescent="0.25">
      <c r="A166" s="224"/>
      <c r="B166" s="24"/>
      <c r="C166" s="82"/>
      <c r="D166" s="38"/>
      <c r="E166" s="141"/>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467"/>
      <c r="D169" s="38"/>
      <c r="E169" s="140"/>
      <c r="AJ169" s="1"/>
      <c r="AK169" s="1"/>
      <c r="AL169" s="1"/>
      <c r="AM169" s="1"/>
    </row>
    <row r="170" spans="1:39" ht="12.75" customHeight="1" x14ac:dyDescent="0.25">
      <c r="A170" s="224"/>
      <c r="B170" s="470"/>
      <c r="C170" s="470"/>
      <c r="D170" s="471"/>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478"/>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343</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0-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C-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8-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BB240"/>
  <sheetViews>
    <sheetView showGridLines="0" zoomScale="65" workbookViewId="0">
      <pane xSplit="1" ySplit="5" topLeftCell="B6"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53" width="9.109375" style="13"/>
    <col min="54" max="54" width="9.88671875" style="13" bestFit="1" customWidth="1"/>
    <col min="55"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54</v>
      </c>
      <c r="C3" s="350" t="s">
        <v>399</v>
      </c>
      <c r="D3" s="1"/>
      <c r="E3" s="1"/>
      <c r="F3" s="1"/>
      <c r="G3" s="1"/>
      <c r="H3" s="1"/>
      <c r="I3" s="1"/>
      <c r="J3" s="1"/>
      <c r="K3" s="1"/>
      <c r="L3" s="1"/>
      <c r="M3" s="1"/>
      <c r="N3" s="1"/>
      <c r="O3" s="1"/>
    </row>
    <row r="4" spans="1:37" ht="12.75" customHeight="1" x14ac:dyDescent="0.3">
      <c r="A4" s="263" t="s">
        <v>182</v>
      </c>
      <c r="B4" s="204">
        <f>'Roll-1'!B4</f>
        <v>36982</v>
      </c>
      <c r="D4" s="1"/>
      <c r="E4" s="1"/>
      <c r="F4" s="1"/>
      <c r="G4" s="1"/>
      <c r="H4" s="1"/>
      <c r="I4" s="1"/>
      <c r="J4" s="305" t="s">
        <v>183</v>
      </c>
      <c r="K4" s="1"/>
      <c r="L4" s="1"/>
      <c r="M4" s="1"/>
      <c r="N4" s="1"/>
      <c r="O4" s="1"/>
    </row>
    <row r="5" spans="1:37" ht="12.75" customHeight="1" thickBot="1" x14ac:dyDescent="0.35">
      <c r="A5" s="263" t="s">
        <v>184</v>
      </c>
      <c r="B5" s="14">
        <f>'Roll-1'!B5</f>
        <v>37005</v>
      </c>
      <c r="C5" s="15"/>
      <c r="J5" s="306" t="s">
        <v>185</v>
      </c>
      <c r="V5" s="24"/>
      <c r="W5" s="24"/>
      <c r="X5" s="24"/>
      <c r="Y5" s="24"/>
      <c r="Z5" s="24"/>
      <c r="AA5" s="24"/>
    </row>
    <row r="6" spans="1:37" ht="12.75" customHeight="1" x14ac:dyDescent="0.3">
      <c r="A6" s="263" t="s">
        <v>186</v>
      </c>
      <c r="B6" s="262">
        <f>Input!K4</f>
        <v>0</v>
      </c>
      <c r="C6" s="15"/>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120"/>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s="355" t="s">
        <v>351</v>
      </c>
      <c r="D8" s="355" t="s">
        <v>352</v>
      </c>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56">
        <v>0</v>
      </c>
      <c r="D9" s="359">
        <f>E9-C9</f>
        <v>0</v>
      </c>
      <c r="E9" s="356">
        <v>0</v>
      </c>
      <c r="F9" s="1" t="s">
        <v>203</v>
      </c>
      <c r="G9" s="19" t="s">
        <v>204</v>
      </c>
      <c r="H9" s="19"/>
      <c r="J9" s="308">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E10" s="21">
        <v>0</v>
      </c>
      <c r="F10" s="1" t="s">
        <v>203</v>
      </c>
      <c r="G10" s="19" t="s">
        <v>204</v>
      </c>
      <c r="H10" s="19"/>
      <c r="J10" s="308">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0</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x14ac:dyDescent="0.25">
      <c r="K40" s="24"/>
      <c r="L40" s="24"/>
      <c r="M40" s="24"/>
      <c r="N40" s="24"/>
      <c r="O40" s="24"/>
      <c r="P40" s="24"/>
      <c r="AJ40" s="1"/>
      <c r="AK40" s="1"/>
      <c r="AN40" s="1"/>
      <c r="AO40" s="1"/>
      <c r="AP40" s="1"/>
      <c r="AQ40" s="1"/>
      <c r="AR40" s="1"/>
      <c r="AS40" s="1"/>
    </row>
    <row r="41" spans="1:54" ht="12.75" customHeight="1" x14ac:dyDescent="0.3">
      <c r="A41" s="56" t="s">
        <v>265</v>
      </c>
      <c r="B41" s="57"/>
      <c r="K41" s="1"/>
      <c r="L41" s="1"/>
      <c r="M41" s="43"/>
      <c r="N41" s="1"/>
      <c r="O41" s="1"/>
      <c r="P41" s="1"/>
      <c r="X41" s="24"/>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t="e">
        <f>SUM(Z47:Z71)-#REF!-Z68-Z69</f>
        <v>#REF!</v>
      </c>
      <c r="AA43" s="32">
        <f t="shared" si="5"/>
        <v>0</v>
      </c>
      <c r="AB43" s="32">
        <f>SUM(AB47:AB71)-AB61-AB68-AB69</f>
        <v>0</v>
      </c>
      <c r="AC43" s="32">
        <f>SUM(AC47:AC71)-AC61-AC68-AC69</f>
        <v>0</v>
      </c>
      <c r="AD43" s="32">
        <f t="shared" si="5"/>
        <v>0</v>
      </c>
      <c r="AE43" s="32">
        <f t="shared" si="5"/>
        <v>0</v>
      </c>
      <c r="AF43" s="32">
        <f t="shared" si="5"/>
        <v>0</v>
      </c>
      <c r="AG43" s="32">
        <f t="shared" si="5"/>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AA44+1</f>
        <v>37007</v>
      </c>
      <c r="AC44" s="104">
        <f>AB44+1</f>
        <v>37008</v>
      </c>
      <c r="AD44" s="104">
        <f>AC44+1</f>
        <v>37009</v>
      </c>
      <c r="AE44" s="104">
        <f t="shared" si="8"/>
        <v>37010</v>
      </c>
      <c r="AF44" s="104">
        <f t="shared" si="8"/>
        <v>37011</v>
      </c>
      <c r="AG44" s="104">
        <f t="shared" si="8"/>
        <v>37012</v>
      </c>
      <c r="AI44" s="110">
        <v>1</v>
      </c>
      <c r="AJ44" s="111" t="s">
        <v>270</v>
      </c>
      <c r="AL44" s="100"/>
    </row>
    <row r="45" spans="1:54" ht="12.75" customHeight="1" x14ac:dyDescent="0.3">
      <c r="A45" s="34"/>
      <c r="B45" s="34"/>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LOOKUP((WEEKDAY(AB44,1)),$AI$44:$AI$50,$AJ$44:$AJ$50)</f>
        <v>R</v>
      </c>
      <c r="AC45" s="105" t="str">
        <f>LOOKUP((WEEKDAY(AC44,1)),$AI$44:$AI$50,$AJ$44:$AJ$50)</f>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274</v>
      </c>
      <c r="B47" s="39">
        <f t="shared" ref="B47:B70" si="12">SUM(C47:AG47)</f>
        <v>0</v>
      </c>
      <c r="C47" s="20">
        <v>0</v>
      </c>
      <c r="D47" s="20">
        <v>0</v>
      </c>
      <c r="E47" s="13">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13">
        <v>0</v>
      </c>
      <c r="X47" s="20">
        <v>0</v>
      </c>
      <c r="Y47" s="20">
        <v>0</v>
      </c>
      <c r="Z47" s="20">
        <v>0</v>
      </c>
      <c r="AA47" s="20">
        <v>0</v>
      </c>
      <c r="AB47" s="20">
        <v>0</v>
      </c>
      <c r="AC47" s="20">
        <v>0</v>
      </c>
      <c r="AD47" s="20">
        <v>0</v>
      </c>
      <c r="AE47" s="20">
        <v>0</v>
      </c>
      <c r="AF47" s="20">
        <v>0</v>
      </c>
      <c r="AG47" s="20">
        <v>0</v>
      </c>
      <c r="AH47" s="1"/>
      <c r="AI47" s="112">
        <v>4</v>
      </c>
      <c r="AJ47" s="113" t="s">
        <v>275</v>
      </c>
      <c r="AK47" s="1"/>
      <c r="AL47" s="41"/>
      <c r="AM47" s="42"/>
      <c r="AN47" s="43"/>
      <c r="AO47" s="1"/>
      <c r="AP47" s="1"/>
      <c r="AQ47" s="1"/>
      <c r="AR47" s="1"/>
      <c r="AS47" s="1"/>
      <c r="BB47" s="20">
        <v>0</v>
      </c>
    </row>
    <row r="48" spans="1:54" ht="12.75" customHeight="1" x14ac:dyDescent="0.25">
      <c r="A48" s="44" t="s">
        <v>276</v>
      </c>
      <c r="B48" s="39">
        <f t="shared" si="12"/>
        <v>0</v>
      </c>
      <c r="C48" s="20">
        <v>0</v>
      </c>
      <c r="D48" s="20">
        <v>0</v>
      </c>
      <c r="E48" s="13">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13">
        <v>0</v>
      </c>
      <c r="X48" s="20">
        <v>0</v>
      </c>
      <c r="Y48" s="20">
        <v>0</v>
      </c>
      <c r="Z48" s="20">
        <v>0</v>
      </c>
      <c r="AA48" s="20">
        <v>0</v>
      </c>
      <c r="AB48" s="20">
        <v>0</v>
      </c>
      <c r="AC48" s="20">
        <v>0</v>
      </c>
      <c r="AD48" s="20">
        <v>0</v>
      </c>
      <c r="AE48" s="20">
        <v>0</v>
      </c>
      <c r="AF48" s="20">
        <v>0</v>
      </c>
      <c r="AG48" s="20">
        <v>0</v>
      </c>
      <c r="AH48" s="1"/>
      <c r="AI48" s="112">
        <v>5</v>
      </c>
      <c r="AJ48" s="113" t="s">
        <v>277</v>
      </c>
      <c r="AK48" s="1"/>
      <c r="AL48" s="41"/>
      <c r="AM48" s="45"/>
      <c r="AN48" s="47"/>
      <c r="AO48" s="41"/>
      <c r="AP48" s="41"/>
      <c r="AQ48" s="41"/>
      <c r="AR48" s="41"/>
      <c r="AS48" s="41"/>
      <c r="AT48" s="46"/>
      <c r="AU48" s="46"/>
      <c r="BB48" s="20">
        <v>0</v>
      </c>
    </row>
    <row r="49" spans="1:54" ht="12.75" customHeight="1" x14ac:dyDescent="0.25">
      <c r="A49" s="44" t="s">
        <v>278</v>
      </c>
      <c r="B49" s="39">
        <f t="shared" si="12"/>
        <v>0</v>
      </c>
      <c r="C49" s="20">
        <v>0</v>
      </c>
      <c r="D49" s="20">
        <v>0</v>
      </c>
      <c r="E49" s="13">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13">
        <v>0</v>
      </c>
      <c r="X49" s="20">
        <v>0</v>
      </c>
      <c r="Y49" s="20">
        <v>0</v>
      </c>
      <c r="Z49" s="20">
        <v>0</v>
      </c>
      <c r="AA49" s="20">
        <v>0</v>
      </c>
      <c r="AB49" s="20">
        <v>0</v>
      </c>
      <c r="AC49" s="20">
        <v>0</v>
      </c>
      <c r="AD49" s="20">
        <v>0</v>
      </c>
      <c r="AE49" s="20">
        <v>0</v>
      </c>
      <c r="AF49" s="20">
        <v>0</v>
      </c>
      <c r="AG49" s="20">
        <v>0</v>
      </c>
      <c r="AH49" s="1"/>
      <c r="AI49" s="112">
        <v>6</v>
      </c>
      <c r="AJ49" s="113" t="s">
        <v>279</v>
      </c>
      <c r="AK49" s="1"/>
      <c r="AL49" s="41"/>
      <c r="AM49" s="45"/>
      <c r="AN49" s="47"/>
      <c r="AO49" s="41"/>
      <c r="AP49" s="41"/>
      <c r="AQ49" s="41"/>
      <c r="AR49" s="41"/>
      <c r="AS49" s="41"/>
      <c r="AT49" s="46"/>
      <c r="AU49" s="46"/>
      <c r="BB49" s="20">
        <v>0</v>
      </c>
    </row>
    <row r="50" spans="1:54" ht="12.75" customHeight="1" x14ac:dyDescent="0.25">
      <c r="A50" s="44" t="s">
        <v>280</v>
      </c>
      <c r="B50" s="39">
        <f t="shared" si="12"/>
        <v>0</v>
      </c>
      <c r="C50" s="20">
        <v>0</v>
      </c>
      <c r="D50" s="20">
        <v>0</v>
      </c>
      <c r="E50" s="13">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13">
        <v>0</v>
      </c>
      <c r="X50" s="20">
        <v>0</v>
      </c>
      <c r="Y50" s="20">
        <v>0</v>
      </c>
      <c r="Z50" s="20">
        <v>0</v>
      </c>
      <c r="AA50" s="20">
        <v>0</v>
      </c>
      <c r="AB50" s="20">
        <v>0</v>
      </c>
      <c r="AC50" s="20">
        <v>0</v>
      </c>
      <c r="AD50" s="20">
        <v>0</v>
      </c>
      <c r="AE50" s="20">
        <v>0</v>
      </c>
      <c r="AF50" s="20">
        <v>0</v>
      </c>
      <c r="AG50" s="20">
        <v>0</v>
      </c>
      <c r="AH50" s="1"/>
      <c r="AI50" s="114">
        <v>7</v>
      </c>
      <c r="AJ50" s="115" t="s">
        <v>270</v>
      </c>
      <c r="AK50" s="1"/>
      <c r="AL50" s="48"/>
      <c r="AM50" s="48"/>
      <c r="AN50" s="47"/>
      <c r="AO50" s="41"/>
      <c r="AP50" s="41"/>
      <c r="AQ50" s="41"/>
      <c r="AR50" s="41"/>
      <c r="AS50" s="41"/>
      <c r="AT50" s="46"/>
      <c r="AU50" s="46"/>
      <c r="BB50" s="20">
        <v>0</v>
      </c>
    </row>
    <row r="51" spans="1:54" ht="12.75" customHeight="1" x14ac:dyDescent="0.25">
      <c r="A51" s="44" t="s">
        <v>281</v>
      </c>
      <c r="B51" s="39">
        <f t="shared" si="12"/>
        <v>0</v>
      </c>
      <c r="C51" s="20">
        <v>0</v>
      </c>
      <c r="D51" s="20">
        <v>0</v>
      </c>
      <c r="E51" s="13">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13">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c r="BB51" s="20">
        <v>0</v>
      </c>
    </row>
    <row r="52" spans="1:54" ht="12.75" customHeight="1" x14ac:dyDescent="0.25">
      <c r="A52" s="44" t="s">
        <v>282</v>
      </c>
      <c r="B52" s="39">
        <f t="shared" si="12"/>
        <v>0</v>
      </c>
      <c r="C52" s="20">
        <v>0</v>
      </c>
      <c r="D52" s="20">
        <v>0</v>
      </c>
      <c r="E52" s="13">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13">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c r="BB52" s="20">
        <v>0</v>
      </c>
    </row>
    <row r="53" spans="1:54" ht="12.75" customHeight="1" x14ac:dyDescent="0.25">
      <c r="A53" s="22" t="s">
        <v>66</v>
      </c>
      <c r="B53" s="39">
        <f t="shared" si="12"/>
        <v>0</v>
      </c>
      <c r="C53" s="20">
        <v>0</v>
      </c>
      <c r="D53" s="20">
        <v>0</v>
      </c>
      <c r="E53" s="13">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13">
        <v>0</v>
      </c>
      <c r="X53" s="20">
        <v>0</v>
      </c>
      <c r="Y53" s="20">
        <v>0</v>
      </c>
      <c r="Z53" s="20">
        <v>0</v>
      </c>
      <c r="AA53" s="20">
        <v>0</v>
      </c>
      <c r="AB53" s="20">
        <v>0</v>
      </c>
      <c r="AC53" s="20">
        <v>0</v>
      </c>
      <c r="AD53" s="20">
        <v>0</v>
      </c>
      <c r="AE53" s="20">
        <v>0</v>
      </c>
      <c r="AF53" s="20">
        <v>0</v>
      </c>
      <c r="AG53" s="20">
        <v>0</v>
      </c>
      <c r="AH53" s="1"/>
      <c r="AI53" s="337" t="s">
        <v>283</v>
      </c>
      <c r="AJ53" s="1"/>
      <c r="AK53" s="1"/>
      <c r="AL53" s="41"/>
      <c r="AM53" s="42"/>
      <c r="AN53" s="43"/>
      <c r="AO53" s="1"/>
      <c r="AP53" s="1"/>
      <c r="AQ53" s="1"/>
      <c r="AR53" s="1"/>
      <c r="AS53" s="1"/>
      <c r="BB53" s="20">
        <v>0</v>
      </c>
    </row>
    <row r="54" spans="1:54" ht="12.75" customHeight="1" x14ac:dyDescent="0.25">
      <c r="A54" s="22" t="s">
        <v>67</v>
      </c>
      <c r="B54" s="39">
        <f t="shared" si="12"/>
        <v>0</v>
      </c>
      <c r="C54" s="20">
        <v>0</v>
      </c>
      <c r="D54" s="20">
        <v>0</v>
      </c>
      <c r="E54" s="13">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13">
        <v>0</v>
      </c>
      <c r="X54" s="20">
        <v>0</v>
      </c>
      <c r="Y54" s="20">
        <v>0</v>
      </c>
      <c r="Z54" s="20">
        <v>0</v>
      </c>
      <c r="AA54" s="20">
        <v>0</v>
      </c>
      <c r="AB54" s="20">
        <v>0</v>
      </c>
      <c r="AC54" s="20">
        <v>0</v>
      </c>
      <c r="AD54" s="20">
        <v>0</v>
      </c>
      <c r="AE54" s="20">
        <v>0</v>
      </c>
      <c r="AF54" s="20">
        <v>0</v>
      </c>
      <c r="AG54" s="20">
        <v>0</v>
      </c>
      <c r="AH54" s="1"/>
      <c r="AI54" s="338" t="s">
        <v>284</v>
      </c>
      <c r="AJ54" s="339" t="s">
        <v>285</v>
      </c>
      <c r="AK54" s="340" t="s">
        <v>286</v>
      </c>
      <c r="AL54" s="340" t="s">
        <v>287</v>
      </c>
      <c r="AM54" s="341" t="s">
        <v>288</v>
      </c>
      <c r="AN54" s="43"/>
      <c r="AO54" s="1"/>
      <c r="AP54" s="1"/>
      <c r="AQ54" s="1"/>
      <c r="AR54" s="1"/>
      <c r="AS54" s="1"/>
      <c r="BB54" s="20">
        <v>0</v>
      </c>
    </row>
    <row r="55" spans="1:54" ht="12.75" customHeight="1" x14ac:dyDescent="0.25">
      <c r="A55" s="22" t="s">
        <v>68</v>
      </c>
      <c r="B55" s="39">
        <f t="shared" si="12"/>
        <v>0</v>
      </c>
      <c r="C55" s="20">
        <v>0</v>
      </c>
      <c r="D55" s="20">
        <v>0</v>
      </c>
      <c r="E55" s="13">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13">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c r="BB55" s="20">
        <v>0</v>
      </c>
    </row>
    <row r="56" spans="1:54" ht="12.75" customHeight="1" x14ac:dyDescent="0.25">
      <c r="A56" s="22" t="s">
        <v>69</v>
      </c>
      <c r="B56" s="39">
        <f t="shared" si="12"/>
        <v>0</v>
      </c>
      <c r="C56" s="20">
        <v>0</v>
      </c>
      <c r="D56" s="20">
        <v>0</v>
      </c>
      <c r="E56" s="13">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13">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c r="BB56" s="20">
        <v>0</v>
      </c>
    </row>
    <row r="57" spans="1:54" ht="12.75" customHeight="1" x14ac:dyDescent="0.25">
      <c r="A57" s="44" t="s">
        <v>70</v>
      </c>
      <c r="B57" s="39">
        <f t="shared" si="12"/>
        <v>0</v>
      </c>
      <c r="C57" s="20">
        <v>0</v>
      </c>
      <c r="D57" s="20">
        <v>0</v>
      </c>
      <c r="E57" s="13">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13">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c r="BB57" s="20">
        <v>0</v>
      </c>
    </row>
    <row r="58" spans="1:54" ht="12.75" customHeight="1" x14ac:dyDescent="0.25">
      <c r="A58" s="44" t="s">
        <v>289</v>
      </c>
      <c r="B58" s="39">
        <f t="shared" si="12"/>
        <v>0</v>
      </c>
      <c r="C58" s="20">
        <v>0</v>
      </c>
      <c r="D58" s="20">
        <v>0</v>
      </c>
      <c r="E58" s="13">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13">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c r="BB58" s="20">
        <v>0</v>
      </c>
    </row>
    <row r="59" spans="1:54" ht="12.75" customHeight="1" x14ac:dyDescent="0.25">
      <c r="A59" s="44" t="s">
        <v>72</v>
      </c>
      <c r="B59" s="39">
        <f t="shared" si="12"/>
        <v>0</v>
      </c>
      <c r="C59" s="20">
        <v>0</v>
      </c>
      <c r="D59" s="20">
        <v>0</v>
      </c>
      <c r="E59" s="13">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13">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c r="BB59" s="20">
        <v>0</v>
      </c>
    </row>
    <row r="60" spans="1:54" ht="12.75" customHeight="1" x14ac:dyDescent="0.25">
      <c r="A60" s="44" t="s">
        <v>73</v>
      </c>
      <c r="B60" s="39">
        <f t="shared" si="12"/>
        <v>0</v>
      </c>
      <c r="C60" s="20">
        <v>0</v>
      </c>
      <c r="D60" s="20">
        <v>0</v>
      </c>
      <c r="E60" s="13">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13">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c r="BB60" s="20">
        <v>0</v>
      </c>
    </row>
    <row r="61" spans="1:54" ht="12.75" customHeight="1" x14ac:dyDescent="0.25">
      <c r="A61" s="44" t="s">
        <v>290</v>
      </c>
      <c r="B61" s="39">
        <f t="shared" si="12"/>
        <v>0</v>
      </c>
      <c r="C61" s="20">
        <v>0</v>
      </c>
      <c r="D61" s="20">
        <v>0</v>
      </c>
      <c r="E61" s="13">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13">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c r="BB61" s="20">
        <v>0</v>
      </c>
    </row>
    <row r="62" spans="1:54" ht="12.75" customHeight="1" x14ac:dyDescent="0.25">
      <c r="A62" s="44" t="s">
        <v>75</v>
      </c>
      <c r="B62" s="39">
        <f t="shared" si="12"/>
        <v>0</v>
      </c>
      <c r="C62" s="20">
        <v>0</v>
      </c>
      <c r="D62" s="20">
        <v>0</v>
      </c>
      <c r="E62" s="13">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13">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c r="BB62" s="20">
        <v>0</v>
      </c>
    </row>
    <row r="63" spans="1:54" ht="12.75" customHeight="1" x14ac:dyDescent="0.25">
      <c r="A63" s="44" t="s">
        <v>245</v>
      </c>
      <c r="B63" s="39">
        <f t="shared" si="12"/>
        <v>0</v>
      </c>
      <c r="C63" s="290">
        <v>0</v>
      </c>
      <c r="D63" s="290">
        <v>0</v>
      </c>
      <c r="E63" s="13">
        <v>0</v>
      </c>
      <c r="F63" s="290">
        <v>0</v>
      </c>
      <c r="G63" s="290">
        <v>0</v>
      </c>
      <c r="H63" s="290">
        <v>0</v>
      </c>
      <c r="I63" s="290">
        <v>0</v>
      </c>
      <c r="J63" s="290">
        <v>0</v>
      </c>
      <c r="K63" s="290">
        <v>0</v>
      </c>
      <c r="L63" s="290">
        <v>0</v>
      </c>
      <c r="M63" s="290">
        <v>0</v>
      </c>
      <c r="N63" s="290">
        <v>0</v>
      </c>
      <c r="O63" s="290">
        <v>0</v>
      </c>
      <c r="P63" s="290">
        <v>0</v>
      </c>
      <c r="Q63" s="290">
        <v>0</v>
      </c>
      <c r="R63" s="290">
        <v>0</v>
      </c>
      <c r="S63" s="290">
        <v>0</v>
      </c>
      <c r="T63" s="290">
        <v>0</v>
      </c>
      <c r="U63" s="290">
        <v>0</v>
      </c>
      <c r="V63" s="290">
        <v>0</v>
      </c>
      <c r="W63" s="13">
        <v>0</v>
      </c>
      <c r="X63" s="290">
        <v>0</v>
      </c>
      <c r="Y63" s="290">
        <v>0</v>
      </c>
      <c r="Z63" s="290">
        <v>0</v>
      </c>
      <c r="AA63" s="290">
        <v>0</v>
      </c>
      <c r="AB63" s="290">
        <v>0</v>
      </c>
      <c r="AC63" s="290">
        <v>0</v>
      </c>
      <c r="AD63" s="290">
        <v>0</v>
      </c>
      <c r="AE63" s="20">
        <v>0</v>
      </c>
      <c r="AF63" s="290">
        <v>0</v>
      </c>
      <c r="AG63" s="290">
        <v>0</v>
      </c>
      <c r="AH63" s="1"/>
      <c r="AI63" s="46"/>
      <c r="AJ63" s="1"/>
      <c r="AK63" s="1"/>
      <c r="AL63" s="41"/>
      <c r="AM63" s="42"/>
      <c r="AN63" s="43"/>
      <c r="AO63" s="1"/>
      <c r="AP63" s="1"/>
      <c r="AQ63" s="1"/>
      <c r="AR63" s="1"/>
      <c r="AS63" s="1"/>
      <c r="BB63" s="290">
        <v>0</v>
      </c>
    </row>
    <row r="64" spans="1:54" ht="12.75" customHeight="1" x14ac:dyDescent="0.25">
      <c r="A64" s="44" t="s">
        <v>291</v>
      </c>
      <c r="B64" s="39">
        <f t="shared" si="12"/>
        <v>0</v>
      </c>
      <c r="C64" s="20">
        <v>0</v>
      </c>
      <c r="D64" s="20">
        <v>0</v>
      </c>
      <c r="E64" s="13">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13">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c r="BB64" s="20">
        <v>0</v>
      </c>
    </row>
    <row r="65" spans="1:54" ht="12.75" customHeight="1" x14ac:dyDescent="0.25">
      <c r="A65" s="22" t="s">
        <v>292</v>
      </c>
      <c r="B65" s="39">
        <f t="shared" si="12"/>
        <v>0</v>
      </c>
      <c r="C65" s="20">
        <v>0</v>
      </c>
      <c r="D65" s="20">
        <v>0</v>
      </c>
      <c r="E65" s="13">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13">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c r="BB65" s="20">
        <v>0</v>
      </c>
    </row>
    <row r="66" spans="1:54" ht="12.75" customHeight="1" x14ac:dyDescent="0.25">
      <c r="A66" s="22" t="s">
        <v>293</v>
      </c>
      <c r="B66" s="39">
        <f t="shared" si="12"/>
        <v>0</v>
      </c>
      <c r="C66" s="20">
        <v>0</v>
      </c>
      <c r="D66" s="20">
        <v>0</v>
      </c>
      <c r="E66" s="13">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13">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c r="BB66" s="20">
        <v>0</v>
      </c>
    </row>
    <row r="67" spans="1:54" ht="12.75" customHeight="1" x14ac:dyDescent="0.25">
      <c r="A67" s="22" t="s">
        <v>294</v>
      </c>
      <c r="B67" s="39">
        <f t="shared" si="12"/>
        <v>0</v>
      </c>
      <c r="C67" s="20">
        <v>0</v>
      </c>
      <c r="D67" s="20">
        <v>0</v>
      </c>
      <c r="E67" s="13">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13">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c r="BB67" s="20">
        <v>0</v>
      </c>
    </row>
    <row r="68" spans="1:54" ht="12.75" customHeight="1" x14ac:dyDescent="0.25">
      <c r="A68" s="22" t="s">
        <v>295</v>
      </c>
      <c r="B68" s="39">
        <f t="shared" si="12"/>
        <v>0</v>
      </c>
      <c r="C68" s="20">
        <v>0</v>
      </c>
      <c r="D68" s="20">
        <v>0</v>
      </c>
      <c r="E68" s="13">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c r="BB68" s="20">
        <v>0</v>
      </c>
    </row>
    <row r="69" spans="1:54" ht="12.75" customHeight="1" x14ac:dyDescent="0.25">
      <c r="A69" s="44" t="s">
        <v>296</v>
      </c>
      <c r="B69" s="39">
        <f t="shared" si="12"/>
        <v>0</v>
      </c>
      <c r="C69" s="20">
        <v>0</v>
      </c>
      <c r="D69" s="20">
        <v>0</v>
      </c>
      <c r="E69" s="13">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c r="BB69" s="20">
        <v>0</v>
      </c>
    </row>
    <row r="70" spans="1:54" ht="12.75" customHeight="1" x14ac:dyDescent="0.25">
      <c r="A70" s="22" t="s">
        <v>297</v>
      </c>
      <c r="B70" s="39">
        <f t="shared" si="12"/>
        <v>0</v>
      </c>
      <c r="C70" s="20">
        <v>0</v>
      </c>
      <c r="D70" s="20">
        <v>0</v>
      </c>
      <c r="E70" s="13">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c r="BB70" s="20">
        <v>0</v>
      </c>
    </row>
    <row r="71" spans="1:54" ht="12.75" customHeight="1" x14ac:dyDescent="0.25">
      <c r="A71" s="22" t="s">
        <v>298</v>
      </c>
      <c r="B71" s="39" t="s">
        <v>299</v>
      </c>
      <c r="C71" s="20"/>
      <c r="AH71" s="1"/>
      <c r="AJ71" s="1"/>
      <c r="AK71" s="1"/>
      <c r="AL71" s="41"/>
      <c r="AM71" s="42"/>
    </row>
    <row r="72" spans="1:54" ht="12.75" customHeight="1" x14ac:dyDescent="0.25">
      <c r="A72" s="22"/>
      <c r="B72" s="292" t="s">
        <v>300</v>
      </c>
      <c r="C72" s="42"/>
      <c r="AH72" s="1"/>
      <c r="AJ72" s="1"/>
      <c r="AK72" s="1"/>
      <c r="AL72" s="41"/>
      <c r="AM72" s="42"/>
    </row>
    <row r="73" spans="1:54" ht="12.75" customHeight="1" x14ac:dyDescent="0.25">
      <c r="A73" s="22" t="s">
        <v>301</v>
      </c>
      <c r="B73" s="293">
        <f>E22</f>
        <v>0</v>
      </c>
      <c r="C73" s="294"/>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53"/>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3">
      <c r="A82" s="219" t="s">
        <v>305</v>
      </c>
      <c r="B82" s="116">
        <f t="shared" ref="B82:AG82" si="16">B44</f>
        <v>36982</v>
      </c>
      <c r="C82" s="104">
        <f t="shared" si="16"/>
        <v>36982</v>
      </c>
      <c r="D82" s="104">
        <f t="shared" si="16"/>
        <v>36983</v>
      </c>
      <c r="E82" s="104">
        <f t="shared" si="16"/>
        <v>36984</v>
      </c>
      <c r="F82" s="104">
        <f t="shared" si="16"/>
        <v>36985</v>
      </c>
      <c r="G82" s="104">
        <f t="shared" si="16"/>
        <v>36986</v>
      </c>
      <c r="H82" s="104">
        <f t="shared" si="16"/>
        <v>36987</v>
      </c>
      <c r="I82" s="104">
        <f t="shared" si="16"/>
        <v>36988</v>
      </c>
      <c r="J82" s="104">
        <f t="shared" si="16"/>
        <v>36989</v>
      </c>
      <c r="K82" s="104">
        <f t="shared" si="16"/>
        <v>36990</v>
      </c>
      <c r="L82" s="104">
        <f t="shared" si="16"/>
        <v>36991</v>
      </c>
      <c r="M82" s="104">
        <f t="shared" si="16"/>
        <v>36992</v>
      </c>
      <c r="N82" s="104">
        <f t="shared" si="16"/>
        <v>36993</v>
      </c>
      <c r="O82" s="104">
        <f t="shared" si="16"/>
        <v>36994</v>
      </c>
      <c r="P82" s="104">
        <f t="shared" si="16"/>
        <v>36995</v>
      </c>
      <c r="Q82" s="104">
        <f t="shared" si="16"/>
        <v>36996</v>
      </c>
      <c r="R82" s="104">
        <f t="shared" si="16"/>
        <v>36997</v>
      </c>
      <c r="S82" s="104">
        <f t="shared" si="16"/>
        <v>36998</v>
      </c>
      <c r="T82" s="104">
        <f t="shared" si="16"/>
        <v>36999</v>
      </c>
      <c r="U82" s="104">
        <f t="shared" si="16"/>
        <v>37000</v>
      </c>
      <c r="V82" s="104">
        <f t="shared" si="16"/>
        <v>37001</v>
      </c>
      <c r="W82" s="104">
        <f t="shared" si="16"/>
        <v>37002</v>
      </c>
      <c r="X82" s="104">
        <f t="shared" si="16"/>
        <v>37003</v>
      </c>
      <c r="Y82" s="104">
        <f t="shared" si="16"/>
        <v>37004</v>
      </c>
      <c r="Z82" s="104">
        <f t="shared" si="16"/>
        <v>37005</v>
      </c>
      <c r="AA82" s="104">
        <f t="shared" si="16"/>
        <v>37006</v>
      </c>
      <c r="AB82" s="104">
        <f t="shared" si="16"/>
        <v>37007</v>
      </c>
      <c r="AC82" s="104">
        <f t="shared" si="16"/>
        <v>37008</v>
      </c>
      <c r="AD82" s="104">
        <f t="shared" si="16"/>
        <v>37009</v>
      </c>
      <c r="AE82" s="104">
        <f t="shared" si="16"/>
        <v>37010</v>
      </c>
      <c r="AF82" s="104">
        <f t="shared" si="16"/>
        <v>37011</v>
      </c>
      <c r="AG82" s="104">
        <f t="shared" si="16"/>
        <v>37012</v>
      </c>
      <c r="AI82" s="117"/>
      <c r="AJ82" s="119"/>
      <c r="AL82" s="100"/>
    </row>
    <row r="83" spans="1:45" ht="12.75" customHeight="1" x14ac:dyDescent="0.3">
      <c r="A83" s="34"/>
      <c r="B83" s="34"/>
      <c r="C83" s="105" t="str">
        <f t="shared" ref="C83:AG83" si="17">C45</f>
        <v>S</v>
      </c>
      <c r="D83" s="105" t="str">
        <f t="shared" si="17"/>
        <v>M</v>
      </c>
      <c r="E83" s="105" t="str">
        <f t="shared" si="17"/>
        <v>T</v>
      </c>
      <c r="F83" s="105" t="str">
        <f t="shared" si="17"/>
        <v>W</v>
      </c>
      <c r="G83" s="105" t="str">
        <f t="shared" si="17"/>
        <v>R</v>
      </c>
      <c r="H83" s="105" t="str">
        <f t="shared" si="17"/>
        <v>F</v>
      </c>
      <c r="I83" s="105" t="str">
        <f t="shared" si="17"/>
        <v>S</v>
      </c>
      <c r="J83" s="105" t="str">
        <f t="shared" si="17"/>
        <v>S</v>
      </c>
      <c r="K83" s="105" t="str">
        <f t="shared" si="17"/>
        <v>M</v>
      </c>
      <c r="L83" s="105" t="str">
        <f t="shared" si="17"/>
        <v>T</v>
      </c>
      <c r="M83" s="105" t="str">
        <f t="shared" si="17"/>
        <v>W</v>
      </c>
      <c r="N83" s="105" t="str">
        <f t="shared" si="17"/>
        <v>R</v>
      </c>
      <c r="O83" s="105" t="str">
        <f t="shared" si="17"/>
        <v>F</v>
      </c>
      <c r="P83" s="105" t="str">
        <f t="shared" si="17"/>
        <v>S</v>
      </c>
      <c r="Q83" s="105" t="str">
        <f t="shared" si="17"/>
        <v>S</v>
      </c>
      <c r="R83" s="105" t="str">
        <f t="shared" si="17"/>
        <v>M</v>
      </c>
      <c r="S83" s="105" t="str">
        <f t="shared" si="17"/>
        <v>T</v>
      </c>
      <c r="T83" s="105" t="str">
        <f t="shared" si="17"/>
        <v>W</v>
      </c>
      <c r="U83" s="105" t="str">
        <f t="shared" si="17"/>
        <v>R</v>
      </c>
      <c r="V83" s="105" t="str">
        <f t="shared" si="17"/>
        <v>F</v>
      </c>
      <c r="W83" s="105" t="str">
        <f t="shared" si="17"/>
        <v>S</v>
      </c>
      <c r="X83" s="105" t="str">
        <f t="shared" si="17"/>
        <v>S</v>
      </c>
      <c r="Y83" s="105" t="str">
        <f t="shared" si="17"/>
        <v>M</v>
      </c>
      <c r="Z83" s="105" t="str">
        <f t="shared" si="17"/>
        <v>T</v>
      </c>
      <c r="AA83" s="105" t="str">
        <f t="shared" si="17"/>
        <v>W</v>
      </c>
      <c r="AB83" s="105" t="str">
        <f t="shared" si="17"/>
        <v>R</v>
      </c>
      <c r="AC83" s="105" t="str">
        <f t="shared" si="17"/>
        <v>F</v>
      </c>
      <c r="AD83" s="105" t="str">
        <f t="shared" si="17"/>
        <v>S</v>
      </c>
      <c r="AE83" s="105" t="str">
        <f t="shared" si="17"/>
        <v>S</v>
      </c>
      <c r="AF83" s="105" t="str">
        <f t="shared" si="17"/>
        <v>M</v>
      </c>
      <c r="AG83" s="105" t="str">
        <f t="shared" si="17"/>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18">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8"/>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8"/>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8"/>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8"/>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8"/>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8"/>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8"/>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8"/>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8"/>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8"/>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8"/>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8"/>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22">B44</f>
        <v>36982</v>
      </c>
      <c r="C105" s="104">
        <f t="shared" si="22"/>
        <v>36982</v>
      </c>
      <c r="D105" s="104">
        <f t="shared" si="22"/>
        <v>36983</v>
      </c>
      <c r="E105" s="104">
        <f t="shared" si="22"/>
        <v>36984</v>
      </c>
      <c r="F105" s="104">
        <f t="shared" si="22"/>
        <v>36985</v>
      </c>
      <c r="G105" s="104">
        <f t="shared" si="22"/>
        <v>36986</v>
      </c>
      <c r="H105" s="104">
        <f t="shared" si="22"/>
        <v>36987</v>
      </c>
      <c r="I105" s="104">
        <f t="shared" si="22"/>
        <v>36988</v>
      </c>
      <c r="J105" s="104">
        <f t="shared" si="22"/>
        <v>36989</v>
      </c>
      <c r="K105" s="104">
        <f t="shared" si="22"/>
        <v>36990</v>
      </c>
      <c r="L105" s="104">
        <f t="shared" si="22"/>
        <v>36991</v>
      </c>
      <c r="M105" s="104">
        <f t="shared" si="22"/>
        <v>36992</v>
      </c>
      <c r="N105" s="104">
        <f t="shared" si="22"/>
        <v>36993</v>
      </c>
      <c r="O105" s="104">
        <f t="shared" si="22"/>
        <v>36994</v>
      </c>
      <c r="P105" s="104">
        <f t="shared" si="22"/>
        <v>36995</v>
      </c>
      <c r="Q105" s="104">
        <f t="shared" si="22"/>
        <v>36996</v>
      </c>
      <c r="R105" s="104">
        <f t="shared" si="22"/>
        <v>36997</v>
      </c>
      <c r="S105" s="104">
        <f t="shared" si="22"/>
        <v>36998</v>
      </c>
      <c r="T105" s="104">
        <f t="shared" si="22"/>
        <v>36999</v>
      </c>
      <c r="U105" s="104">
        <f t="shared" si="22"/>
        <v>37000</v>
      </c>
      <c r="V105" s="104">
        <f t="shared" si="22"/>
        <v>37001</v>
      </c>
      <c r="W105" s="104">
        <f t="shared" si="22"/>
        <v>37002</v>
      </c>
      <c r="X105" s="104">
        <f t="shared" si="22"/>
        <v>37003</v>
      </c>
      <c r="Y105" s="104">
        <f t="shared" si="22"/>
        <v>37004</v>
      </c>
      <c r="Z105" s="104">
        <f t="shared" si="22"/>
        <v>37005</v>
      </c>
      <c r="AA105" s="104">
        <f t="shared" si="22"/>
        <v>37006</v>
      </c>
      <c r="AB105" s="104">
        <f t="shared" si="22"/>
        <v>37007</v>
      </c>
      <c r="AC105" s="104">
        <f t="shared" si="22"/>
        <v>37008</v>
      </c>
      <c r="AD105" s="104">
        <f t="shared" si="22"/>
        <v>37009</v>
      </c>
      <c r="AE105" s="104">
        <f t="shared" si="22"/>
        <v>37010</v>
      </c>
      <c r="AF105" s="104">
        <f t="shared" si="22"/>
        <v>37011</v>
      </c>
      <c r="AG105" s="104">
        <f t="shared" si="22"/>
        <v>37012</v>
      </c>
      <c r="AI105" s="117"/>
      <c r="AJ105" s="119"/>
      <c r="AL105" s="100"/>
    </row>
    <row r="106" spans="1:45" ht="12.75" customHeight="1" x14ac:dyDescent="0.3">
      <c r="A106" s="34"/>
      <c r="B106" s="34"/>
      <c r="C106" s="105" t="str">
        <f t="shared" ref="C106:AG106" si="23">C45</f>
        <v>S</v>
      </c>
      <c r="D106" s="105" t="str">
        <f t="shared" si="23"/>
        <v>M</v>
      </c>
      <c r="E106" s="105" t="str">
        <f t="shared" si="23"/>
        <v>T</v>
      </c>
      <c r="F106" s="105" t="str">
        <f t="shared" si="23"/>
        <v>W</v>
      </c>
      <c r="G106" s="105" t="str">
        <f t="shared" si="23"/>
        <v>R</v>
      </c>
      <c r="H106" s="105" t="str">
        <f t="shared" si="23"/>
        <v>F</v>
      </c>
      <c r="I106" s="105" t="str">
        <f t="shared" si="23"/>
        <v>S</v>
      </c>
      <c r="J106" s="105" t="str">
        <f t="shared" si="23"/>
        <v>S</v>
      </c>
      <c r="K106" s="105" t="str">
        <f t="shared" si="23"/>
        <v>M</v>
      </c>
      <c r="L106" s="105" t="str">
        <f t="shared" si="23"/>
        <v>T</v>
      </c>
      <c r="M106" s="105" t="str">
        <f t="shared" si="23"/>
        <v>W</v>
      </c>
      <c r="N106" s="105" t="str">
        <f t="shared" si="23"/>
        <v>R</v>
      </c>
      <c r="O106" s="105" t="str">
        <f t="shared" si="23"/>
        <v>F</v>
      </c>
      <c r="P106" s="105" t="str">
        <f t="shared" si="23"/>
        <v>S</v>
      </c>
      <c r="Q106" s="105" t="str">
        <f t="shared" si="23"/>
        <v>S</v>
      </c>
      <c r="R106" s="105" t="str">
        <f t="shared" si="23"/>
        <v>M</v>
      </c>
      <c r="S106" s="105" t="str">
        <f t="shared" si="23"/>
        <v>T</v>
      </c>
      <c r="T106" s="105" t="str">
        <f t="shared" si="23"/>
        <v>W</v>
      </c>
      <c r="U106" s="105" t="str">
        <f t="shared" si="23"/>
        <v>R</v>
      </c>
      <c r="V106" s="105" t="str">
        <f t="shared" si="23"/>
        <v>F</v>
      </c>
      <c r="W106" s="105" t="str">
        <f t="shared" si="23"/>
        <v>S</v>
      </c>
      <c r="X106" s="105" t="str">
        <f t="shared" si="23"/>
        <v>S</v>
      </c>
      <c r="Y106" s="105" t="str">
        <f t="shared" si="23"/>
        <v>M</v>
      </c>
      <c r="Z106" s="105" t="str">
        <f t="shared" si="23"/>
        <v>T</v>
      </c>
      <c r="AA106" s="105" t="str">
        <f t="shared" si="23"/>
        <v>W</v>
      </c>
      <c r="AB106" s="105" t="str">
        <f t="shared" si="23"/>
        <v>R</v>
      </c>
      <c r="AC106" s="105" t="str">
        <f t="shared" si="23"/>
        <v>F</v>
      </c>
      <c r="AD106" s="105" t="str">
        <f t="shared" si="23"/>
        <v>S</v>
      </c>
      <c r="AE106" s="105" t="str">
        <f t="shared" si="23"/>
        <v>S</v>
      </c>
      <c r="AF106" s="105" t="str">
        <f t="shared" si="23"/>
        <v>M</v>
      </c>
      <c r="AG106" s="105" t="str">
        <f t="shared" si="23"/>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24">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24"/>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24"/>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24"/>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24"/>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24"/>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151"/>
      <c r="B126" s="24"/>
      <c r="C126" s="24"/>
      <c r="D126" s="38"/>
      <c r="E126" s="140"/>
      <c r="G126" s="79"/>
      <c r="H126" s="80"/>
      <c r="I126" s="24"/>
      <c r="J126" s="1"/>
      <c r="K126" s="148"/>
      <c r="L126" s="140"/>
      <c r="M126" s="1"/>
      <c r="N126" s="1"/>
      <c r="O126" s="1"/>
      <c r="P126" s="1"/>
    </row>
    <row r="127" spans="1:39" ht="12.75" customHeight="1" x14ac:dyDescent="0.25">
      <c r="A127" s="152"/>
      <c r="B127" s="24"/>
      <c r="C127" s="24"/>
      <c r="D127" s="38"/>
      <c r="E127" s="140"/>
      <c r="G127" s="81"/>
      <c r="H127" s="9"/>
      <c r="I127" s="82"/>
      <c r="J127" s="1"/>
      <c r="K127" s="148"/>
      <c r="L127" s="140"/>
      <c r="M127" s="1"/>
      <c r="N127" s="1"/>
      <c r="O127" s="1"/>
      <c r="P127" s="1"/>
    </row>
    <row r="128" spans="1:39" ht="12.75" customHeight="1" x14ac:dyDescent="0.25">
      <c r="A128" s="152"/>
      <c r="B128" s="24"/>
      <c r="C128" s="24"/>
      <c r="D128" s="38"/>
      <c r="E128" s="140"/>
      <c r="G128" s="81"/>
      <c r="H128" s="24"/>
      <c r="I128" s="1"/>
      <c r="J128" s="1"/>
      <c r="K128" s="148"/>
      <c r="L128" s="140"/>
      <c r="M128" s="1"/>
      <c r="N128" s="1"/>
      <c r="O128" s="1"/>
      <c r="P128" s="1"/>
    </row>
    <row r="129" spans="1:16" ht="12.75" customHeight="1" x14ac:dyDescent="0.25">
      <c r="A129" s="152"/>
      <c r="B129" s="24"/>
      <c r="C129" s="24"/>
      <c r="D129" s="38"/>
      <c r="E129" s="141"/>
      <c r="G129" s="81"/>
      <c r="H129" s="24"/>
      <c r="I129" s="1"/>
      <c r="J129" s="1"/>
      <c r="K129" s="38"/>
      <c r="L129" s="141"/>
      <c r="M129" s="1"/>
      <c r="N129" s="1"/>
      <c r="O129" s="1"/>
      <c r="P129" s="1"/>
    </row>
    <row r="130" spans="1:16" ht="12.75" customHeight="1" x14ac:dyDescent="0.25">
      <c r="A130" s="152"/>
      <c r="B130" s="24"/>
      <c r="C130" s="24"/>
      <c r="D130" s="38"/>
      <c r="E130" s="140"/>
      <c r="G130" s="81"/>
      <c r="H130" s="24"/>
      <c r="I130" s="1"/>
      <c r="J130" s="1"/>
      <c r="K130" s="38"/>
      <c r="L130" s="140"/>
      <c r="M130" s="1"/>
      <c r="N130" s="1"/>
      <c r="O130" s="1"/>
      <c r="P130" s="1"/>
    </row>
    <row r="131" spans="1:16" ht="12.75" customHeight="1" x14ac:dyDescent="0.25">
      <c r="A131" s="152"/>
      <c r="B131" s="24"/>
      <c r="C131" s="24"/>
      <c r="D131" s="38"/>
      <c r="E131" s="140"/>
      <c r="G131" s="81"/>
      <c r="H131" s="24"/>
      <c r="I131" s="1"/>
      <c r="J131" s="1"/>
      <c r="K131" s="38"/>
      <c r="L131" s="140"/>
      <c r="M131" s="1"/>
      <c r="N131" s="1"/>
      <c r="O131" s="1"/>
      <c r="P131" s="1"/>
    </row>
    <row r="132" spans="1:16" ht="12.75" customHeight="1" x14ac:dyDescent="0.25">
      <c r="A132" s="152"/>
      <c r="B132" s="24"/>
      <c r="C132" s="82"/>
      <c r="D132" s="139"/>
      <c r="E132" s="141"/>
      <c r="G132" s="81"/>
      <c r="H132" s="1"/>
      <c r="I132" s="1"/>
      <c r="J132" s="1"/>
      <c r="K132" s="148"/>
      <c r="L132" s="141"/>
      <c r="M132" s="1"/>
      <c r="N132" s="1"/>
      <c r="O132" s="1"/>
      <c r="P132" s="1"/>
    </row>
    <row r="133" spans="1:16" ht="12.75" customHeight="1" x14ac:dyDescent="0.25">
      <c r="A133" s="152"/>
      <c r="B133" s="24"/>
      <c r="C133" s="82"/>
      <c r="D133" s="139"/>
      <c r="E133" s="141"/>
      <c r="G133" s="81"/>
      <c r="H133" s="24"/>
      <c r="I133" s="1"/>
      <c r="J133" s="1"/>
      <c r="K133" s="38"/>
      <c r="L133" s="141"/>
      <c r="M133" s="1"/>
      <c r="N133" s="1"/>
      <c r="O133" s="1"/>
      <c r="P133" s="1"/>
    </row>
    <row r="134" spans="1:16" ht="12.75" customHeight="1" x14ac:dyDescent="0.25">
      <c r="A134" s="152"/>
      <c r="B134" s="24"/>
      <c r="C134" s="82"/>
      <c r="D134" s="139"/>
      <c r="E134" s="140"/>
      <c r="G134" s="81"/>
      <c r="H134" s="24"/>
      <c r="I134" s="1"/>
      <c r="J134" s="1"/>
      <c r="K134" s="38"/>
      <c r="L134" s="140"/>
      <c r="M134" s="43"/>
      <c r="N134" s="42"/>
      <c r="O134" s="1"/>
      <c r="P134" s="1"/>
    </row>
    <row r="135" spans="1:16" ht="12.75" customHeight="1" x14ac:dyDescent="0.25">
      <c r="A135" s="152"/>
      <c r="B135" s="24"/>
      <c r="C135" s="24"/>
      <c r="D135" s="38"/>
      <c r="E135" s="140"/>
      <c r="G135" s="81"/>
      <c r="H135" s="24"/>
      <c r="I135" s="1"/>
      <c r="J135" s="1"/>
      <c r="K135" s="38"/>
      <c r="L135" s="140"/>
      <c r="M135" s="43"/>
      <c r="N135" s="1"/>
      <c r="O135" s="1"/>
      <c r="P135" s="1"/>
    </row>
    <row r="136" spans="1:16" ht="12.75" customHeight="1" x14ac:dyDescent="0.25">
      <c r="A136" s="152"/>
      <c r="B136" s="24"/>
      <c r="C136" s="24"/>
      <c r="D136" s="38"/>
      <c r="E136" s="140"/>
      <c r="G136" s="81"/>
      <c r="H136" s="24"/>
      <c r="I136" s="1"/>
      <c r="J136" s="1"/>
      <c r="K136" s="38"/>
      <c r="L136" s="140"/>
      <c r="M136" s="1"/>
      <c r="N136" s="43"/>
      <c r="O136" s="1"/>
      <c r="P136" s="1"/>
    </row>
    <row r="137" spans="1:16" ht="12.75" customHeight="1" x14ac:dyDescent="0.25">
      <c r="A137" s="152"/>
      <c r="B137" s="24"/>
      <c r="C137" s="24"/>
      <c r="D137" s="38"/>
      <c r="E137" s="140"/>
      <c r="G137" s="81"/>
      <c r="H137" s="24"/>
      <c r="I137" s="1"/>
      <c r="J137" s="1"/>
      <c r="K137" s="38"/>
      <c r="L137" s="140"/>
      <c r="M137" s="1"/>
      <c r="N137" s="43"/>
      <c r="O137" s="1"/>
      <c r="P137" s="1"/>
    </row>
    <row r="138" spans="1:16" ht="12.75" customHeight="1" x14ac:dyDescent="0.25">
      <c r="A138" s="152">
        <v>35034</v>
      </c>
      <c r="B138" s="24" t="s">
        <v>353</v>
      </c>
      <c r="C138" s="83"/>
      <c r="D138" s="38"/>
      <c r="E138" s="140">
        <v>0</v>
      </c>
      <c r="G138" s="81"/>
      <c r="H138" s="24"/>
      <c r="I138" s="1"/>
      <c r="J138" s="1"/>
      <c r="K138" s="38"/>
      <c r="L138" s="140"/>
      <c r="M138" s="1"/>
      <c r="N138" s="1"/>
      <c r="O138" s="1"/>
      <c r="P138" s="1"/>
    </row>
    <row r="139" spans="1:16" ht="12.75" customHeight="1" x14ac:dyDescent="0.25">
      <c r="A139" s="152"/>
      <c r="B139" s="1"/>
      <c r="C139" s="1"/>
      <c r="D139" s="49"/>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0"/>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1-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D-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9-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X240"/>
  <sheetViews>
    <sheetView showGridLines="0" zoomScale="65" workbookViewId="0">
      <pane xSplit="1" ySplit="5" topLeftCell="B35" activePane="bottomRight" state="frozen"/>
      <selection activeCell="I56" sqref="I56"/>
      <selection pane="topRight" activeCell="I56" sqref="I56"/>
      <selection pane="bottomLeft" activeCell="I56" sqref="I56"/>
      <selection pane="bottomRight" activeCell="I56" sqref="I56"/>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54</v>
      </c>
      <c r="C3" s="350"/>
      <c r="D3" s="1"/>
      <c r="E3" s="1"/>
      <c r="F3" s="1"/>
      <c r="G3" s="1"/>
      <c r="H3" s="1"/>
      <c r="I3" s="1"/>
      <c r="J3" s="1"/>
      <c r="K3" s="1"/>
      <c r="L3" s="1"/>
      <c r="M3" s="1"/>
      <c r="N3" s="1"/>
      <c r="O3" s="1"/>
    </row>
    <row r="4" spans="1:37" ht="12.75" customHeight="1" x14ac:dyDescent="0.3">
      <c r="A4" s="263" t="s">
        <v>182</v>
      </c>
      <c r="B4" s="204">
        <f>'Roll-1'!B4</f>
        <v>36982</v>
      </c>
      <c r="D4" s="1"/>
      <c r="E4" s="1"/>
      <c r="F4" s="1"/>
      <c r="G4" s="1"/>
      <c r="H4" s="1"/>
      <c r="I4" s="1"/>
      <c r="J4" s="305" t="s">
        <v>183</v>
      </c>
      <c r="K4" s="1"/>
      <c r="L4" s="1"/>
      <c r="M4" s="1"/>
      <c r="N4" s="1"/>
      <c r="O4" s="1"/>
    </row>
    <row r="5" spans="1:37" ht="12.75" customHeight="1" thickBot="1" x14ac:dyDescent="0.35">
      <c r="A5" s="263" t="s">
        <v>184</v>
      </c>
      <c r="B5" s="14">
        <f>'Roll-1'!B5</f>
        <v>37005</v>
      </c>
      <c r="C5" s="15"/>
      <c r="J5" s="306" t="s">
        <v>185</v>
      </c>
      <c r="V5" s="24"/>
      <c r="W5" s="24"/>
      <c r="X5" s="24"/>
      <c r="Y5" s="24"/>
      <c r="Z5" s="24"/>
      <c r="AA5" s="24"/>
    </row>
    <row r="6" spans="1:37" ht="12.75" customHeight="1" x14ac:dyDescent="0.3">
      <c r="A6" s="263" t="s">
        <v>186</v>
      </c>
      <c r="B6" s="262">
        <v>0</v>
      </c>
      <c r="C6" s="15"/>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s="355" t="s">
        <v>351</v>
      </c>
      <c r="D8" s="355" t="s">
        <v>352</v>
      </c>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56">
        <v>0</v>
      </c>
      <c r="D9" s="359">
        <f>E9-C9</f>
        <v>0</v>
      </c>
      <c r="E9" s="356">
        <v>0</v>
      </c>
      <c r="F9" s="1" t="s">
        <v>203</v>
      </c>
      <c r="G9" s="19" t="s">
        <v>204</v>
      </c>
      <c r="H9" s="19"/>
      <c r="J9" s="308">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E10" s="21">
        <v>0</v>
      </c>
      <c r="F10" s="1" t="s">
        <v>203</v>
      </c>
      <c r="G10" s="19" t="s">
        <v>204</v>
      </c>
      <c r="H10" s="19"/>
      <c r="J10" s="308">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0</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47" ht="12.75" customHeight="1" x14ac:dyDescent="0.25">
      <c r="A33" s="13" t="s">
        <v>255</v>
      </c>
      <c r="E33" s="22">
        <f>+B67</f>
        <v>0</v>
      </c>
      <c r="F33" s="13" t="s">
        <v>249</v>
      </c>
      <c r="K33" s="67"/>
      <c r="L33" s="9"/>
      <c r="M33" s="27"/>
      <c r="N33" s="27"/>
      <c r="O33" s="24"/>
      <c r="P33" s="24"/>
      <c r="Q33" s="24"/>
      <c r="R33" s="68"/>
    </row>
    <row r="34" spans="1:47"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47" ht="12.75" customHeight="1" x14ac:dyDescent="0.25">
      <c r="A35" s="13" t="s">
        <v>260</v>
      </c>
      <c r="E35" s="22">
        <f>F238</f>
        <v>0</v>
      </c>
      <c r="F35" s="13" t="s">
        <v>249</v>
      </c>
      <c r="G35" s="477">
        <f>SUM(B58+B59)*-1</f>
        <v>0</v>
      </c>
      <c r="H35" s="13" t="s">
        <v>261</v>
      </c>
      <c r="K35" s="67"/>
      <c r="L35" s="24"/>
      <c r="M35" s="27"/>
      <c r="N35" s="27"/>
      <c r="O35" s="24"/>
      <c r="P35" s="24"/>
      <c r="Q35" s="24"/>
      <c r="R35" s="68"/>
    </row>
    <row r="36" spans="1:47" ht="12.75" customHeight="1" thickBot="1" x14ac:dyDescent="0.3">
      <c r="A36" s="17" t="s">
        <v>262</v>
      </c>
      <c r="E36" s="231">
        <f>SUM(E29:E35)</f>
        <v>0</v>
      </c>
      <c r="K36" s="67" t="s">
        <v>63</v>
      </c>
      <c r="L36" s="9"/>
      <c r="M36" s="27">
        <f>SUM(M30:M34)</f>
        <v>0</v>
      </c>
      <c r="N36" s="27">
        <f>SUM(N30:N34)</f>
        <v>0</v>
      </c>
      <c r="O36" s="24"/>
      <c r="P36" s="24"/>
      <c r="Q36" s="24"/>
      <c r="R36" s="68"/>
    </row>
    <row r="37" spans="1:47" ht="12.75" customHeight="1" thickTop="1" x14ac:dyDescent="0.25">
      <c r="K37" s="209"/>
      <c r="L37" s="9"/>
      <c r="M37" s="9"/>
      <c r="N37" s="9"/>
      <c r="O37" s="24"/>
      <c r="P37" s="24"/>
      <c r="Q37" s="24"/>
      <c r="R37" s="68"/>
    </row>
    <row r="38" spans="1:47"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47" ht="12.75" customHeight="1" thickTop="1" thickBot="1" x14ac:dyDescent="0.3">
      <c r="K39" s="74"/>
      <c r="L39" s="130"/>
      <c r="M39" s="130"/>
      <c r="N39" s="132"/>
      <c r="O39" s="130"/>
      <c r="P39" s="130"/>
      <c r="Q39" s="130"/>
      <c r="R39" s="131"/>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265</v>
      </c>
      <c r="B41" s="57"/>
      <c r="K41" s="1"/>
      <c r="L41" s="1"/>
      <c r="M41" s="43"/>
      <c r="N41" s="1"/>
      <c r="O41" s="1"/>
      <c r="P41" s="1"/>
      <c r="AJ41" s="1"/>
      <c r="AK41" s="1"/>
      <c r="AN41" s="1"/>
      <c r="AO41" s="1"/>
      <c r="AP41" s="1"/>
      <c r="AQ41" s="1"/>
      <c r="AR41" s="1"/>
      <c r="AS41" s="1"/>
    </row>
    <row r="42" spans="1:47" ht="12.75" customHeight="1" x14ac:dyDescent="0.25">
      <c r="B42" s="1"/>
      <c r="C42" s="19"/>
      <c r="AI42" s="106" t="s">
        <v>175</v>
      </c>
      <c r="AJ42" s="107"/>
      <c r="AK42" s="1"/>
      <c r="AN42" s="1"/>
      <c r="AO42" s="1"/>
      <c r="AP42" s="1"/>
      <c r="AQ42" s="1"/>
      <c r="AR42" s="1"/>
      <c r="AS42" s="1"/>
    </row>
    <row r="43" spans="1:47"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t="e">
        <f>SUM(Z47:Z71)-#REF!-Z68-Z69</f>
        <v>#REF!</v>
      </c>
      <c r="AA43" s="32">
        <f t="shared" si="5"/>
        <v>0</v>
      </c>
      <c r="AB43" s="32">
        <f t="shared" si="5"/>
        <v>0</v>
      </c>
      <c r="AC43" s="32">
        <f t="shared" si="5"/>
        <v>0</v>
      </c>
      <c r="AD43" s="32">
        <f t="shared" si="5"/>
        <v>0</v>
      </c>
      <c r="AE43" s="32">
        <f t="shared" si="5"/>
        <v>0</v>
      </c>
      <c r="AF43" s="32">
        <f t="shared" si="5"/>
        <v>0</v>
      </c>
      <c r="AG43" s="32">
        <f t="shared" si="5"/>
        <v>0</v>
      </c>
      <c r="AH43" s="1"/>
      <c r="AI43" s="108" t="s">
        <v>267</v>
      </c>
      <c r="AJ43" s="109" t="s">
        <v>268</v>
      </c>
      <c r="AK43" s="1"/>
      <c r="AL43" s="33"/>
      <c r="AN43" s="1"/>
      <c r="AO43" s="1"/>
      <c r="AP43" s="1"/>
      <c r="AQ43" s="1"/>
      <c r="AR43" s="1"/>
      <c r="AS43" s="1"/>
    </row>
    <row r="44" spans="1:47" s="99" customFormat="1" ht="12.75" customHeight="1" x14ac:dyDescent="0.3">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 t="shared" si="8"/>
        <v>37007</v>
      </c>
      <c r="AC44" s="104">
        <f t="shared" si="8"/>
        <v>37008</v>
      </c>
      <c r="AD44" s="104">
        <f t="shared" si="8"/>
        <v>37009</v>
      </c>
      <c r="AE44" s="104">
        <f t="shared" si="8"/>
        <v>37010</v>
      </c>
      <c r="AF44" s="104">
        <f t="shared" si="8"/>
        <v>37011</v>
      </c>
      <c r="AG44" s="104">
        <f t="shared" si="8"/>
        <v>37012</v>
      </c>
      <c r="AI44" s="110">
        <v>1</v>
      </c>
      <c r="AJ44" s="111" t="s">
        <v>270</v>
      </c>
      <c r="AL44" s="100"/>
    </row>
    <row r="45" spans="1:47" ht="12.75" customHeight="1" x14ac:dyDescent="0.3">
      <c r="A45" s="34"/>
      <c r="B45" s="34"/>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 t="shared" si="11"/>
        <v>R</v>
      </c>
      <c r="AC45" s="105" t="str">
        <f t="shared" si="11"/>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47"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47" ht="12.75" customHeight="1" thickTop="1" x14ac:dyDescent="0.25">
      <c r="A47" s="22" t="s">
        <v>274</v>
      </c>
      <c r="B47" s="39">
        <f t="shared" ref="B47:B70" si="12">SUM(C47:AG47)</f>
        <v>0</v>
      </c>
      <c r="C47" s="20"/>
      <c r="D47" s="20"/>
      <c r="F47"/>
      <c r="G47"/>
      <c r="H47" s="20"/>
      <c r="I47" s="20"/>
      <c r="J47" s="20"/>
      <c r="K47" s="20"/>
      <c r="L47" s="20"/>
      <c r="M47" s="20"/>
      <c r="N47" s="20"/>
      <c r="O47" s="20"/>
      <c r="P47" s="20"/>
      <c r="Q47" s="20"/>
      <c r="R47" s="20"/>
      <c r="S47" s="20"/>
      <c r="T47" s="20"/>
      <c r="U47" s="20"/>
      <c r="V47" s="20"/>
      <c r="X47" s="20"/>
      <c r="Y47" s="20"/>
      <c r="Z47" s="20"/>
      <c r="AA47" s="20"/>
      <c r="AB47" s="20"/>
      <c r="AC47" s="20"/>
      <c r="AD47" s="20"/>
      <c r="AE47" s="20">
        <v>0</v>
      </c>
      <c r="AF47" s="20"/>
      <c r="AG47" s="40"/>
      <c r="AH47" s="1"/>
      <c r="AI47" s="112">
        <v>4</v>
      </c>
      <c r="AJ47" s="113" t="s">
        <v>275</v>
      </c>
      <c r="AK47" s="1"/>
      <c r="AL47" s="41"/>
      <c r="AM47" s="42"/>
      <c r="AN47" s="43"/>
      <c r="AO47" s="1"/>
      <c r="AP47" s="1"/>
      <c r="AQ47" s="1"/>
      <c r="AR47" s="1"/>
      <c r="AS47" s="1"/>
    </row>
    <row r="48" spans="1:47" ht="12.75" customHeight="1" x14ac:dyDescent="0.25">
      <c r="A48" s="44" t="s">
        <v>276</v>
      </c>
      <c r="B48" s="39">
        <f t="shared" si="12"/>
        <v>0</v>
      </c>
      <c r="C48" s="20"/>
      <c r="D48" s="20"/>
      <c r="F48"/>
      <c r="G48"/>
      <c r="H48" s="20"/>
      <c r="I48" s="20"/>
      <c r="J48" s="20"/>
      <c r="K48" s="20"/>
      <c r="L48" s="20"/>
      <c r="M48" s="20"/>
      <c r="N48" s="20"/>
      <c r="O48" s="20"/>
      <c r="P48" s="20"/>
      <c r="Q48" s="20"/>
      <c r="R48" s="20"/>
      <c r="S48" s="20"/>
      <c r="T48" s="20"/>
      <c r="U48" s="20"/>
      <c r="V48" s="20"/>
      <c r="X48" s="20"/>
      <c r="Y48" s="20"/>
      <c r="Z48" s="20"/>
      <c r="AA48" s="20"/>
      <c r="AB48" s="20"/>
      <c r="AC48" s="20"/>
      <c r="AD48" s="20"/>
      <c r="AE48" s="20">
        <v>0</v>
      </c>
      <c r="AF48" s="20"/>
      <c r="AG48" s="40"/>
      <c r="AH48" s="1"/>
      <c r="AI48" s="112">
        <v>5</v>
      </c>
      <c r="AJ48" s="113" t="s">
        <v>277</v>
      </c>
      <c r="AK48" s="1"/>
      <c r="AL48" s="41"/>
      <c r="AM48" s="45"/>
      <c r="AN48" s="47"/>
      <c r="AO48" s="41"/>
      <c r="AP48" s="41"/>
      <c r="AQ48" s="41"/>
      <c r="AR48" s="41"/>
      <c r="AS48" s="41"/>
      <c r="AT48" s="46"/>
      <c r="AU48" s="46"/>
    </row>
    <row r="49" spans="1:50" ht="12.75" customHeight="1" x14ac:dyDescent="0.25">
      <c r="A49" s="44" t="s">
        <v>278</v>
      </c>
      <c r="B49" s="39">
        <f t="shared" si="12"/>
        <v>0</v>
      </c>
      <c r="C49" s="20"/>
      <c r="D49" s="20"/>
      <c r="F49"/>
      <c r="G49"/>
      <c r="H49" s="20"/>
      <c r="I49" s="20"/>
      <c r="J49" s="20"/>
      <c r="K49" s="20"/>
      <c r="L49" s="20"/>
      <c r="M49" s="20"/>
      <c r="N49" s="20"/>
      <c r="O49" s="20"/>
      <c r="P49" s="20"/>
      <c r="Q49" s="20"/>
      <c r="R49" s="20"/>
      <c r="S49" s="20"/>
      <c r="T49" s="20"/>
      <c r="U49" s="20"/>
      <c r="V49" s="20"/>
      <c r="X49" s="20"/>
      <c r="Y49" s="20"/>
      <c r="Z49" s="20"/>
      <c r="AA49" s="20"/>
      <c r="AB49" s="20"/>
      <c r="AC49" s="20"/>
      <c r="AD49" s="20"/>
      <c r="AE49" s="20">
        <v>0</v>
      </c>
      <c r="AF49" s="20"/>
      <c r="AG49" s="40"/>
      <c r="AH49" s="1"/>
      <c r="AI49" s="112">
        <v>6</v>
      </c>
      <c r="AJ49" s="113" t="s">
        <v>279</v>
      </c>
      <c r="AK49" s="1"/>
      <c r="AL49" s="41"/>
      <c r="AM49" s="45"/>
      <c r="AN49" s="47"/>
      <c r="AO49" s="41"/>
      <c r="AP49" s="41"/>
      <c r="AQ49" s="41"/>
      <c r="AR49" s="41"/>
      <c r="AS49" s="41"/>
      <c r="AT49" s="46"/>
      <c r="AU49" s="46"/>
    </row>
    <row r="50" spans="1:50" ht="12.75" customHeight="1" x14ac:dyDescent="0.25">
      <c r="A50" s="44" t="s">
        <v>280</v>
      </c>
      <c r="B50" s="39">
        <f t="shared" si="12"/>
        <v>0</v>
      </c>
      <c r="C50" s="20"/>
      <c r="D50" s="20"/>
      <c r="F50"/>
      <c r="G50"/>
      <c r="H50" s="20"/>
      <c r="I50" s="20"/>
      <c r="J50" s="20"/>
      <c r="K50" s="20"/>
      <c r="L50" s="20"/>
      <c r="M50" s="20"/>
      <c r="N50" s="20"/>
      <c r="O50" s="20"/>
      <c r="P50" s="20"/>
      <c r="Q50" s="20"/>
      <c r="R50" s="20"/>
      <c r="S50" s="20"/>
      <c r="T50" s="20"/>
      <c r="U50" s="20"/>
      <c r="V50" s="20"/>
      <c r="X50" s="20"/>
      <c r="Y50" s="20"/>
      <c r="Z50" s="20"/>
      <c r="AA50" s="20"/>
      <c r="AB50" s="20"/>
      <c r="AC50" s="20"/>
      <c r="AD50" s="20"/>
      <c r="AE50" s="20">
        <v>0</v>
      </c>
      <c r="AF50" s="20"/>
      <c r="AG50" s="40"/>
      <c r="AH50" s="1"/>
      <c r="AI50" s="114">
        <v>7</v>
      </c>
      <c r="AJ50" s="115" t="s">
        <v>270</v>
      </c>
      <c r="AK50" s="1"/>
      <c r="AL50" s="48"/>
      <c r="AM50" s="48"/>
      <c r="AN50" s="47"/>
      <c r="AO50" s="41"/>
      <c r="AP50" s="41"/>
      <c r="AQ50" s="41"/>
      <c r="AR50" s="41"/>
      <c r="AS50" s="41"/>
      <c r="AT50" s="46"/>
      <c r="AU50" s="46"/>
    </row>
    <row r="51" spans="1:50" ht="12.75" customHeight="1" x14ac:dyDescent="0.25">
      <c r="A51" s="44" t="s">
        <v>281</v>
      </c>
      <c r="B51" s="39">
        <f t="shared" si="12"/>
        <v>0</v>
      </c>
      <c r="C51" s="20"/>
      <c r="D51" s="20"/>
      <c r="F51"/>
      <c r="G51"/>
      <c r="H51" s="20"/>
      <c r="I51" s="20"/>
      <c r="J51" s="20"/>
      <c r="K51" s="20"/>
      <c r="L51" s="20"/>
      <c r="M51" s="20"/>
      <c r="N51" s="20"/>
      <c r="O51" s="20"/>
      <c r="P51" s="20"/>
      <c r="Q51" s="20"/>
      <c r="R51" s="20"/>
      <c r="S51" s="20"/>
      <c r="T51" s="20"/>
      <c r="U51" s="20"/>
      <c r="V51" s="20"/>
      <c r="X51" s="20"/>
      <c r="Y51" s="20"/>
      <c r="Z51" s="20"/>
      <c r="AA51" s="20"/>
      <c r="AB51" s="20"/>
      <c r="AC51" s="20"/>
      <c r="AD51" s="20"/>
      <c r="AE51" s="20">
        <v>0</v>
      </c>
      <c r="AF51" s="20"/>
      <c r="AG51" s="40"/>
      <c r="AH51" s="1"/>
      <c r="AI51" s="46"/>
      <c r="AJ51" s="1"/>
      <c r="AK51" s="1"/>
      <c r="AL51" s="48"/>
      <c r="AM51" s="42"/>
      <c r="AN51" s="43"/>
      <c r="AO51" s="1"/>
      <c r="AP51" s="1"/>
      <c r="AQ51" s="1"/>
      <c r="AR51" s="1"/>
      <c r="AS51" s="1"/>
    </row>
    <row r="52" spans="1:50" ht="12.75" customHeight="1" x14ac:dyDescent="0.25">
      <c r="A52" s="44" t="s">
        <v>282</v>
      </c>
      <c r="B52" s="39">
        <f t="shared" si="12"/>
        <v>0</v>
      </c>
      <c r="C52" s="20"/>
      <c r="D52" s="20"/>
      <c r="F52"/>
      <c r="G52"/>
      <c r="H52" s="20"/>
      <c r="I52" s="20"/>
      <c r="J52" s="20"/>
      <c r="K52" s="20"/>
      <c r="L52" s="20"/>
      <c r="M52" s="20"/>
      <c r="N52" s="20"/>
      <c r="O52" s="20"/>
      <c r="P52" s="20"/>
      <c r="Q52" s="20"/>
      <c r="R52" s="20"/>
      <c r="S52" s="20"/>
      <c r="T52" s="20"/>
      <c r="U52" s="20"/>
      <c r="V52" s="20"/>
      <c r="X52" s="20"/>
      <c r="Y52" s="20"/>
      <c r="Z52" s="20"/>
      <c r="AA52" s="20"/>
      <c r="AB52" s="20"/>
      <c r="AC52" s="20"/>
      <c r="AD52" s="20"/>
      <c r="AE52" s="20">
        <v>0</v>
      </c>
      <c r="AF52" s="20"/>
      <c r="AG52" s="40"/>
      <c r="AH52" s="1"/>
      <c r="AI52" s="46"/>
      <c r="AJ52" s="1"/>
      <c r="AK52" s="1"/>
      <c r="AL52" s="48"/>
      <c r="AM52" s="42"/>
      <c r="AN52" s="43"/>
      <c r="AO52" s="1"/>
      <c r="AP52" s="1"/>
      <c r="AQ52" s="1"/>
      <c r="AR52" s="1"/>
      <c r="AS52" s="1"/>
    </row>
    <row r="53" spans="1:50" ht="12.75" customHeight="1" x14ac:dyDescent="0.25">
      <c r="A53" s="22" t="s">
        <v>66</v>
      </c>
      <c r="B53" s="39">
        <f t="shared" si="12"/>
        <v>0</v>
      </c>
      <c r="C53" s="20"/>
      <c r="D53" s="20"/>
      <c r="F53"/>
      <c r="G53"/>
      <c r="H53" s="20"/>
      <c r="I53" s="20"/>
      <c r="J53" s="20"/>
      <c r="K53" s="20"/>
      <c r="L53" s="20"/>
      <c r="M53" s="20"/>
      <c r="N53" s="20"/>
      <c r="O53" s="20"/>
      <c r="P53" s="20"/>
      <c r="Q53" s="20"/>
      <c r="R53" s="20"/>
      <c r="S53" s="20"/>
      <c r="T53" s="20"/>
      <c r="U53" s="20"/>
      <c r="V53" s="20"/>
      <c r="X53" s="20"/>
      <c r="Y53" s="20"/>
      <c r="Z53" s="20"/>
      <c r="AA53" s="20"/>
      <c r="AB53" s="20"/>
      <c r="AC53" s="20"/>
      <c r="AD53" s="20"/>
      <c r="AE53" s="20">
        <v>0</v>
      </c>
      <c r="AF53" s="20"/>
      <c r="AG53" s="40"/>
      <c r="AH53" s="1"/>
      <c r="AI53" s="337" t="s">
        <v>283</v>
      </c>
      <c r="AJ53" s="1"/>
      <c r="AK53" s="1"/>
      <c r="AL53" s="41"/>
      <c r="AM53" s="42"/>
      <c r="AN53" s="43"/>
      <c r="AO53" s="1"/>
      <c r="AP53" s="1"/>
      <c r="AQ53" s="1"/>
      <c r="AR53" s="1"/>
      <c r="AS53" s="1"/>
    </row>
    <row r="54" spans="1:50" ht="12.75" customHeight="1" x14ac:dyDescent="0.25">
      <c r="A54" s="22" t="s">
        <v>67</v>
      </c>
      <c r="B54" s="39">
        <f t="shared" si="12"/>
        <v>0</v>
      </c>
      <c r="C54" s="20"/>
      <c r="D54" s="20"/>
      <c r="F54"/>
      <c r="G54"/>
      <c r="H54" s="20"/>
      <c r="I54" s="20"/>
      <c r="J54" s="20"/>
      <c r="K54" s="20"/>
      <c r="L54" s="20"/>
      <c r="M54" s="20"/>
      <c r="N54" s="20"/>
      <c r="O54" s="20"/>
      <c r="P54" s="20"/>
      <c r="Q54" s="20"/>
      <c r="R54" s="20"/>
      <c r="S54" s="20"/>
      <c r="T54" s="20"/>
      <c r="U54" s="20"/>
      <c r="V54" s="20"/>
      <c r="X54" s="20"/>
      <c r="Y54" s="20"/>
      <c r="Z54" s="20"/>
      <c r="AA54" s="20"/>
      <c r="AB54" s="20"/>
      <c r="AC54" s="20"/>
      <c r="AD54" s="20"/>
      <c r="AE54" s="20">
        <v>0</v>
      </c>
      <c r="AF54" s="20"/>
      <c r="AG54" s="40"/>
      <c r="AH54" s="1"/>
      <c r="AI54" s="338" t="s">
        <v>284</v>
      </c>
      <c r="AJ54" s="339" t="s">
        <v>285</v>
      </c>
      <c r="AK54" s="340" t="s">
        <v>286</v>
      </c>
      <c r="AL54" s="340" t="s">
        <v>287</v>
      </c>
      <c r="AM54" s="341" t="s">
        <v>288</v>
      </c>
      <c r="AN54" s="43"/>
      <c r="AO54" s="1"/>
      <c r="AP54" s="1"/>
      <c r="AQ54" s="1"/>
      <c r="AR54" s="1"/>
      <c r="AS54" s="1"/>
    </row>
    <row r="55" spans="1:50" ht="12.75" customHeight="1" x14ac:dyDescent="0.25">
      <c r="A55" s="22" t="s">
        <v>68</v>
      </c>
      <c r="B55" s="39">
        <f t="shared" si="12"/>
        <v>0</v>
      </c>
      <c r="C55" s="20"/>
      <c r="D55" s="20"/>
      <c r="F55"/>
      <c r="G55"/>
      <c r="H55" s="20"/>
      <c r="I55" s="20"/>
      <c r="J55" s="20"/>
      <c r="K55" s="20"/>
      <c r="L55" s="20"/>
      <c r="M55" s="20"/>
      <c r="N55" s="20"/>
      <c r="O55" s="20"/>
      <c r="P55" s="20"/>
      <c r="Q55" s="20"/>
      <c r="R55" s="20"/>
      <c r="S55" s="20"/>
      <c r="T55" s="20"/>
      <c r="U55" s="20"/>
      <c r="V55" s="20"/>
      <c r="X55" s="20"/>
      <c r="Y55" s="20"/>
      <c r="Z55" s="20"/>
      <c r="AA55" s="20"/>
      <c r="AB55" s="20"/>
      <c r="AC55" s="20"/>
      <c r="AD55" s="20"/>
      <c r="AE55" s="20">
        <v>0</v>
      </c>
      <c r="AF55" s="20"/>
      <c r="AG55" s="40"/>
      <c r="AH55" s="1"/>
      <c r="AJ55" s="1"/>
      <c r="AK55" s="1"/>
      <c r="AL55" s="41"/>
      <c r="AM55" s="42"/>
      <c r="AN55" s="43"/>
      <c r="AO55" s="1"/>
      <c r="AP55" s="1"/>
      <c r="AQ55" s="1"/>
      <c r="AR55" s="1"/>
      <c r="AS55" s="1"/>
    </row>
    <row r="56" spans="1:50" ht="12.75" customHeight="1" x14ac:dyDescent="0.25">
      <c r="A56" s="22" t="s">
        <v>69</v>
      </c>
      <c r="B56" s="39">
        <f t="shared" si="12"/>
        <v>0</v>
      </c>
      <c r="C56" s="20"/>
      <c r="D56" s="20"/>
      <c r="F56"/>
      <c r="G56"/>
      <c r="H56" s="20"/>
      <c r="I56" s="20"/>
      <c r="J56" s="20"/>
      <c r="K56" s="20"/>
      <c r="L56" s="20"/>
      <c r="M56" s="20"/>
      <c r="N56" s="20"/>
      <c r="O56" s="20"/>
      <c r="P56" s="20"/>
      <c r="Q56" s="20"/>
      <c r="R56" s="20"/>
      <c r="S56" s="20"/>
      <c r="T56" s="20"/>
      <c r="U56" s="20"/>
      <c r="V56" s="20"/>
      <c r="X56" s="20"/>
      <c r="Y56" s="20"/>
      <c r="Z56" s="20"/>
      <c r="AA56" s="20"/>
      <c r="AB56" s="20"/>
      <c r="AC56" s="20"/>
      <c r="AD56" s="20"/>
      <c r="AE56" s="20">
        <v>0</v>
      </c>
      <c r="AF56" s="20"/>
      <c r="AG56" s="40"/>
      <c r="AH56" s="1"/>
      <c r="AI56" s="46"/>
      <c r="AJ56" s="1"/>
      <c r="AK56" s="1"/>
      <c r="AL56" s="41"/>
      <c r="AM56" s="42"/>
      <c r="AN56" s="43"/>
      <c r="AO56" s="1"/>
      <c r="AP56" s="1"/>
      <c r="AQ56" s="1"/>
      <c r="AR56" s="1"/>
      <c r="AS56" s="1"/>
    </row>
    <row r="57" spans="1:50" ht="12.75" customHeight="1" x14ac:dyDescent="0.25">
      <c r="A57" s="44" t="s">
        <v>70</v>
      </c>
      <c r="B57" s="39">
        <f t="shared" si="12"/>
        <v>0</v>
      </c>
      <c r="C57" s="20"/>
      <c r="D57" s="20"/>
      <c r="F57"/>
      <c r="G57"/>
      <c r="H57" s="20"/>
      <c r="I57" s="20"/>
      <c r="J57" s="20"/>
      <c r="K57" s="20"/>
      <c r="L57" s="20"/>
      <c r="M57" s="20"/>
      <c r="N57" s="20"/>
      <c r="O57" s="20"/>
      <c r="P57" s="20"/>
      <c r="Q57" s="20"/>
      <c r="R57" s="20"/>
      <c r="S57" s="20"/>
      <c r="T57" s="20"/>
      <c r="U57" s="20"/>
      <c r="V57" s="20"/>
      <c r="X57" s="20"/>
      <c r="Y57" s="20"/>
      <c r="Z57" s="20"/>
      <c r="AA57" s="20"/>
      <c r="AB57" s="20"/>
      <c r="AC57" s="20"/>
      <c r="AD57" s="20"/>
      <c r="AE57" s="20">
        <v>0</v>
      </c>
      <c r="AF57" s="20"/>
      <c r="AG57" s="40"/>
      <c r="AH57" s="1"/>
      <c r="AI57" s="46"/>
      <c r="AJ57" s="1"/>
      <c r="AK57" s="1"/>
      <c r="AL57" s="41"/>
      <c r="AM57" s="42"/>
      <c r="AN57" s="43"/>
      <c r="AO57" s="1"/>
      <c r="AP57" s="1"/>
      <c r="AQ57" s="1"/>
      <c r="AR57" s="1"/>
      <c r="AS57" s="1"/>
    </row>
    <row r="58" spans="1:50" ht="12.75" customHeight="1" x14ac:dyDescent="0.25">
      <c r="A58" s="44" t="s">
        <v>289</v>
      </c>
      <c r="B58" s="39">
        <f t="shared" si="12"/>
        <v>0</v>
      </c>
      <c r="C58" s="20"/>
      <c r="D58" s="20"/>
      <c r="F58"/>
      <c r="G58"/>
      <c r="H58" s="20"/>
      <c r="I58" s="20"/>
      <c r="J58" s="20"/>
      <c r="K58" s="20"/>
      <c r="L58" s="20"/>
      <c r="M58" s="20"/>
      <c r="N58" s="20"/>
      <c r="O58" s="20"/>
      <c r="P58" s="20"/>
      <c r="Q58" s="20"/>
      <c r="R58" s="20"/>
      <c r="S58" s="20"/>
      <c r="T58" s="20"/>
      <c r="U58" s="20"/>
      <c r="V58" s="20"/>
      <c r="X58" s="20"/>
      <c r="Y58" s="20"/>
      <c r="Z58" s="20"/>
      <c r="AA58" s="20"/>
      <c r="AB58" s="20"/>
      <c r="AC58" s="20"/>
      <c r="AD58" s="20"/>
      <c r="AE58" s="20">
        <v>0</v>
      </c>
      <c r="AF58" s="20"/>
      <c r="AG58" s="40"/>
      <c r="AH58" s="1"/>
      <c r="AI58" s="46"/>
      <c r="AJ58" s="1"/>
      <c r="AK58" s="1"/>
      <c r="AL58" s="41"/>
      <c r="AM58" s="48"/>
      <c r="AN58" s="47"/>
      <c r="AO58" s="41"/>
      <c r="AP58" s="41"/>
      <c r="AQ58" s="41"/>
      <c r="AR58" s="41"/>
      <c r="AS58" s="41"/>
      <c r="AT58" s="46"/>
      <c r="AU58" s="46"/>
      <c r="AV58" s="46"/>
      <c r="AW58" s="46"/>
      <c r="AX58" s="46"/>
    </row>
    <row r="59" spans="1:50" ht="12.75" customHeight="1" x14ac:dyDescent="0.25">
      <c r="A59" s="44" t="s">
        <v>72</v>
      </c>
      <c r="B59" s="39">
        <f t="shared" si="12"/>
        <v>0</v>
      </c>
      <c r="C59" s="20"/>
      <c r="D59" s="20"/>
      <c r="F59"/>
      <c r="G59"/>
      <c r="H59" s="20"/>
      <c r="I59" s="20"/>
      <c r="J59" s="20"/>
      <c r="K59" s="20"/>
      <c r="L59" s="20"/>
      <c r="M59" s="20"/>
      <c r="N59" s="20"/>
      <c r="O59" s="20"/>
      <c r="P59" s="20"/>
      <c r="Q59" s="20"/>
      <c r="R59" s="20"/>
      <c r="S59" s="20"/>
      <c r="T59" s="20"/>
      <c r="U59" s="20"/>
      <c r="V59" s="20"/>
      <c r="X59" s="20"/>
      <c r="Y59" s="20"/>
      <c r="Z59" s="20"/>
      <c r="AA59" s="20"/>
      <c r="AB59" s="20"/>
      <c r="AC59" s="20"/>
      <c r="AD59" s="20"/>
      <c r="AE59" s="20">
        <v>0</v>
      </c>
      <c r="AF59" s="20"/>
      <c r="AG59" s="40"/>
      <c r="AH59" s="1"/>
      <c r="AI59" s="46"/>
      <c r="AJ59" s="1"/>
      <c r="AK59" s="1"/>
      <c r="AL59" s="41"/>
      <c r="AM59" s="48"/>
      <c r="AN59" s="47"/>
      <c r="AO59" s="41"/>
      <c r="AP59" s="41"/>
      <c r="AQ59" s="41"/>
      <c r="AR59" s="41"/>
      <c r="AS59" s="41"/>
      <c r="AT59" s="46"/>
      <c r="AU59" s="46"/>
      <c r="AV59" s="46"/>
      <c r="AW59" s="46"/>
      <c r="AX59" s="46"/>
    </row>
    <row r="60" spans="1:50" ht="12.75" customHeight="1" x14ac:dyDescent="0.25">
      <c r="A60" s="44" t="s">
        <v>73</v>
      </c>
      <c r="B60" s="39">
        <f t="shared" si="12"/>
        <v>0</v>
      </c>
      <c r="C60" s="20"/>
      <c r="D60" s="20"/>
      <c r="F60"/>
      <c r="G60"/>
      <c r="H60" s="20"/>
      <c r="I60" s="20"/>
      <c r="J60" s="20"/>
      <c r="K60" s="20"/>
      <c r="L60" s="20"/>
      <c r="M60" s="20"/>
      <c r="N60" s="20"/>
      <c r="O60" s="20"/>
      <c r="P60" s="20"/>
      <c r="Q60" s="20"/>
      <c r="R60" s="20"/>
      <c r="S60" s="20"/>
      <c r="T60" s="20"/>
      <c r="U60" s="20"/>
      <c r="V60" s="20"/>
      <c r="X60" s="20"/>
      <c r="Y60" s="20"/>
      <c r="Z60" s="20"/>
      <c r="AA60" s="20"/>
      <c r="AB60" s="20"/>
      <c r="AC60" s="20"/>
      <c r="AD60" s="20"/>
      <c r="AE60" s="20">
        <v>0</v>
      </c>
      <c r="AF60" s="20"/>
      <c r="AG60" s="40"/>
      <c r="AH60" s="1"/>
      <c r="AI60" s="46"/>
      <c r="AJ60" s="1"/>
      <c r="AK60" s="1"/>
      <c r="AL60" s="41"/>
      <c r="AM60" s="48"/>
      <c r="AN60" s="47"/>
      <c r="AO60" s="41"/>
      <c r="AP60" s="41"/>
      <c r="AQ60" s="41"/>
      <c r="AR60" s="41"/>
      <c r="AS60" s="41"/>
      <c r="AT60" s="46"/>
      <c r="AU60" s="46"/>
      <c r="AV60" s="46"/>
      <c r="AW60" s="46"/>
      <c r="AX60" s="46"/>
    </row>
    <row r="61" spans="1:50" ht="12.75" customHeight="1" x14ac:dyDescent="0.25">
      <c r="A61" s="44" t="s">
        <v>290</v>
      </c>
      <c r="B61" s="39">
        <f t="shared" si="12"/>
        <v>0</v>
      </c>
      <c r="C61" s="20"/>
      <c r="D61" s="20"/>
      <c r="F61"/>
      <c r="G61"/>
      <c r="H61" s="20"/>
      <c r="I61" s="20"/>
      <c r="J61" s="20"/>
      <c r="K61" s="20"/>
      <c r="L61" s="20"/>
      <c r="M61" s="20"/>
      <c r="N61" s="20"/>
      <c r="O61" s="20"/>
      <c r="P61" s="20"/>
      <c r="Q61" s="20"/>
      <c r="R61" s="20"/>
      <c r="S61" s="20"/>
      <c r="T61" s="20"/>
      <c r="U61" s="20"/>
      <c r="V61" s="20"/>
      <c r="X61" s="20"/>
      <c r="Y61" s="20"/>
      <c r="Z61" s="20"/>
      <c r="AA61" s="20"/>
      <c r="AB61" s="20"/>
      <c r="AC61" s="20"/>
      <c r="AD61" s="20"/>
      <c r="AE61" s="20">
        <v>0</v>
      </c>
      <c r="AF61" s="20"/>
      <c r="AG61" s="40"/>
      <c r="AH61" s="1"/>
      <c r="AJ61" s="1"/>
      <c r="AK61" s="1"/>
      <c r="AL61" s="41"/>
      <c r="AM61" s="42"/>
      <c r="AN61" s="43"/>
      <c r="AO61" s="1"/>
      <c r="AP61" s="1"/>
      <c r="AQ61" s="1"/>
      <c r="AR61" s="1"/>
      <c r="AS61" s="1"/>
    </row>
    <row r="62" spans="1:50" ht="12.75" customHeight="1" x14ac:dyDescent="0.25">
      <c r="A62" s="44" t="s">
        <v>75</v>
      </c>
      <c r="B62" s="39">
        <f t="shared" si="12"/>
        <v>0</v>
      </c>
      <c r="C62" s="20"/>
      <c r="D62" s="20"/>
      <c r="F62"/>
      <c r="G62"/>
      <c r="H62" s="20"/>
      <c r="I62" s="20"/>
      <c r="J62" s="20"/>
      <c r="K62" s="20"/>
      <c r="L62" s="20"/>
      <c r="M62" s="20"/>
      <c r="N62" s="20"/>
      <c r="O62" s="20"/>
      <c r="P62" s="20"/>
      <c r="Q62" s="20"/>
      <c r="R62" s="20"/>
      <c r="S62" s="20"/>
      <c r="T62" s="20"/>
      <c r="U62" s="20"/>
      <c r="V62" s="20"/>
      <c r="X62" s="20"/>
      <c r="Y62" s="20"/>
      <c r="Z62" s="20"/>
      <c r="AA62" s="20"/>
      <c r="AB62" s="20"/>
      <c r="AC62" s="20"/>
      <c r="AD62" s="20"/>
      <c r="AE62" s="20">
        <v>0</v>
      </c>
      <c r="AF62" s="20"/>
      <c r="AG62" s="40"/>
      <c r="AH62" s="1"/>
      <c r="AJ62" s="1"/>
      <c r="AK62" s="1"/>
      <c r="AL62" s="41"/>
      <c r="AM62" s="42"/>
      <c r="AN62" s="43"/>
      <c r="AO62" s="43"/>
      <c r="AP62" s="1"/>
      <c r="AQ62" s="1"/>
      <c r="AR62" s="1"/>
      <c r="AS62" s="1"/>
    </row>
    <row r="63" spans="1:50" ht="12.75" customHeight="1" x14ac:dyDescent="0.25">
      <c r="A63" s="44" t="s">
        <v>245</v>
      </c>
      <c r="B63" s="39">
        <f t="shared" si="12"/>
        <v>0</v>
      </c>
      <c r="C63" s="290"/>
      <c r="D63" s="290"/>
      <c r="F63"/>
      <c r="G63"/>
      <c r="H63" s="290"/>
      <c r="I63" s="290"/>
      <c r="J63" s="290"/>
      <c r="K63" s="290"/>
      <c r="L63" s="290"/>
      <c r="M63" s="290"/>
      <c r="N63" s="290"/>
      <c r="O63" s="290"/>
      <c r="P63" s="290"/>
      <c r="Q63" s="290"/>
      <c r="R63" s="290"/>
      <c r="S63" s="290"/>
      <c r="T63" s="290"/>
      <c r="U63" s="290"/>
      <c r="V63" s="290"/>
      <c r="X63" s="290"/>
      <c r="Y63" s="290"/>
      <c r="Z63" s="290"/>
      <c r="AA63" s="290"/>
      <c r="AB63" s="290"/>
      <c r="AC63" s="290"/>
      <c r="AD63" s="290"/>
      <c r="AE63" s="20">
        <v>0</v>
      </c>
      <c r="AF63" s="290"/>
      <c r="AG63" s="291"/>
      <c r="AH63" s="1"/>
      <c r="AI63" s="46"/>
      <c r="AJ63" s="1"/>
      <c r="AK63" s="1"/>
      <c r="AL63" s="41"/>
      <c r="AM63" s="42"/>
      <c r="AN63" s="43"/>
      <c r="AO63" s="1"/>
      <c r="AP63" s="1"/>
      <c r="AQ63" s="1"/>
      <c r="AR63" s="1"/>
      <c r="AS63" s="1"/>
    </row>
    <row r="64" spans="1:50" ht="12.75" customHeight="1" x14ac:dyDescent="0.25">
      <c r="A64" s="44" t="s">
        <v>291</v>
      </c>
      <c r="B64" s="39">
        <f t="shared" si="12"/>
        <v>0</v>
      </c>
      <c r="C64" s="20"/>
      <c r="D64" s="20"/>
      <c r="F64"/>
      <c r="G64"/>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40"/>
      <c r="AH64" s="1"/>
      <c r="AI64" s="46"/>
      <c r="AJ64" s="1"/>
      <c r="AK64" s="1"/>
      <c r="AL64" s="48"/>
      <c r="AM64" s="42"/>
      <c r="AN64" s="1"/>
      <c r="AO64" s="1"/>
      <c r="AP64" s="1"/>
      <c r="AQ64" s="1"/>
      <c r="AR64" s="1"/>
      <c r="AS64" s="1"/>
    </row>
    <row r="65" spans="1:45" ht="12.75" customHeight="1" x14ac:dyDescent="0.25">
      <c r="A65" s="22" t="s">
        <v>292</v>
      </c>
      <c r="B65" s="39">
        <f t="shared" si="12"/>
        <v>0</v>
      </c>
      <c r="C65" s="20"/>
      <c r="D65" s="20"/>
      <c r="F65"/>
      <c r="G65"/>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40"/>
      <c r="AH65" s="1"/>
      <c r="AJ65" s="1"/>
      <c r="AK65" s="1"/>
      <c r="AL65" s="41"/>
      <c r="AM65" s="42"/>
      <c r="AN65" s="1"/>
      <c r="AO65" s="1"/>
      <c r="AP65" s="1"/>
      <c r="AQ65" s="1"/>
      <c r="AR65" s="1"/>
      <c r="AS65" s="1"/>
    </row>
    <row r="66" spans="1:45" ht="12.75" customHeight="1" x14ac:dyDescent="0.25">
      <c r="A66" s="22" t="s">
        <v>293</v>
      </c>
      <c r="B66" s="39">
        <f t="shared" si="12"/>
        <v>0</v>
      </c>
      <c r="C66" s="20"/>
      <c r="D66" s="20"/>
      <c r="F66"/>
      <c r="G66"/>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40"/>
      <c r="AH66" s="1"/>
      <c r="AI66" s="46"/>
      <c r="AJ66" s="1"/>
      <c r="AK66" s="1"/>
      <c r="AL66" s="41"/>
      <c r="AM66" s="42"/>
      <c r="AN66" s="1"/>
      <c r="AO66" s="1"/>
      <c r="AP66" s="1"/>
      <c r="AQ66" s="1"/>
      <c r="AR66" s="1"/>
      <c r="AS66" s="1"/>
    </row>
    <row r="67" spans="1:45" ht="12.75" customHeight="1" x14ac:dyDescent="0.25">
      <c r="A67" s="22" t="s">
        <v>294</v>
      </c>
      <c r="B67" s="39">
        <f t="shared" si="12"/>
        <v>0</v>
      </c>
      <c r="C67" s="20"/>
      <c r="D67" s="20"/>
      <c r="F67"/>
      <c r="G67"/>
      <c r="H67" s="20"/>
      <c r="I67" s="20"/>
      <c r="J67" s="20"/>
      <c r="K67" s="20"/>
      <c r="L67" s="20"/>
      <c r="M67" s="20"/>
      <c r="N67" s="20"/>
      <c r="O67" s="20"/>
      <c r="P67" s="20"/>
      <c r="Q67" s="20"/>
      <c r="R67" s="20"/>
      <c r="S67" s="20"/>
      <c r="T67" s="20"/>
      <c r="U67" s="20"/>
      <c r="V67" s="20"/>
      <c r="X67" s="20"/>
      <c r="Y67" s="20"/>
      <c r="Z67" s="20"/>
      <c r="AA67" s="20"/>
      <c r="AB67" s="20"/>
      <c r="AC67" s="20"/>
      <c r="AD67" s="20"/>
      <c r="AE67" s="20">
        <v>0</v>
      </c>
      <c r="AF67" s="20"/>
      <c r="AG67" s="40"/>
      <c r="AH67" s="1"/>
      <c r="AI67" s="46"/>
      <c r="AJ67" s="1"/>
      <c r="AK67" s="1"/>
      <c r="AL67" s="41"/>
      <c r="AM67" s="42"/>
      <c r="AN67" s="1"/>
      <c r="AO67" s="1"/>
      <c r="AP67" s="1"/>
      <c r="AQ67" s="1"/>
      <c r="AR67" s="1"/>
      <c r="AS67" s="1"/>
    </row>
    <row r="68" spans="1:45" ht="12.75" customHeight="1" x14ac:dyDescent="0.25">
      <c r="A68" s="22" t="s">
        <v>295</v>
      </c>
      <c r="B68" s="39">
        <f t="shared" si="12"/>
        <v>0</v>
      </c>
      <c r="C68" s="20"/>
      <c r="D68" s="20"/>
      <c r="F68"/>
      <c r="G68"/>
      <c r="H68" s="20"/>
      <c r="I68"/>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J68" s="1"/>
      <c r="AK68" s="1"/>
      <c r="AL68" s="41"/>
      <c r="AM68" s="42"/>
      <c r="AN68" s="1"/>
      <c r="AO68" s="1"/>
      <c r="AP68" s="1"/>
      <c r="AQ68" s="1"/>
      <c r="AR68" s="1"/>
      <c r="AS68" s="1"/>
    </row>
    <row r="69" spans="1:45" ht="12.75" customHeight="1" x14ac:dyDescent="0.25">
      <c r="A69" s="44" t="s">
        <v>296</v>
      </c>
      <c r="B69" s="39">
        <f t="shared" si="12"/>
        <v>0</v>
      </c>
      <c r="C69" s="20"/>
      <c r="D69" s="20"/>
      <c r="F69"/>
      <c r="G69"/>
      <c r="H69" s="20"/>
      <c r="I69"/>
      <c r="J69" s="20"/>
      <c r="K69" s="20"/>
      <c r="L69" s="20"/>
      <c r="M69" s="20"/>
      <c r="N69" s="20"/>
      <c r="O69" s="20"/>
      <c r="P69" s="20"/>
      <c r="Q69" s="20"/>
      <c r="R69" s="20"/>
      <c r="S69" s="20"/>
      <c r="T69" s="20"/>
      <c r="U69" s="20"/>
      <c r="V69" s="20"/>
      <c r="W69" s="20"/>
      <c r="X69" s="20"/>
      <c r="Y69" s="20"/>
      <c r="Z69" s="20"/>
      <c r="AA69" s="20"/>
      <c r="AB69" s="20"/>
      <c r="AC69" s="20"/>
      <c r="AD69" s="20"/>
      <c r="AE69" s="20"/>
      <c r="AF69" s="20"/>
      <c r="AG69" s="40"/>
      <c r="AH69" s="1"/>
      <c r="AI69" s="46"/>
      <c r="AJ69" s="1"/>
      <c r="AK69" s="1"/>
      <c r="AL69" s="41"/>
      <c r="AM69" s="42"/>
      <c r="AN69" s="1"/>
      <c r="AO69" s="1"/>
      <c r="AP69" s="1"/>
      <c r="AQ69" s="1"/>
      <c r="AR69" s="1"/>
      <c r="AS69" s="1"/>
    </row>
    <row r="70" spans="1:45" ht="12.75" customHeight="1" x14ac:dyDescent="0.25">
      <c r="A70" s="22" t="s">
        <v>297</v>
      </c>
      <c r="B70" s="39">
        <f t="shared" si="12"/>
        <v>0</v>
      </c>
      <c r="C70" s="20"/>
      <c r="D70" s="20"/>
      <c r="F70" s="20"/>
      <c r="G70" s="20"/>
      <c r="H70" s="20"/>
      <c r="I70"/>
      <c r="J70" s="20"/>
      <c r="K70" s="20"/>
      <c r="L70" s="20"/>
      <c r="M70" s="20"/>
      <c r="N70" s="20"/>
      <c r="O70" s="20"/>
      <c r="P70" s="20"/>
      <c r="Q70" s="20"/>
      <c r="R70" s="20"/>
      <c r="S70" s="20"/>
      <c r="T70" s="20"/>
      <c r="U70" s="20"/>
      <c r="V70" s="20"/>
      <c r="W70" s="20"/>
      <c r="X70" s="20"/>
      <c r="Y70" s="20"/>
      <c r="Z70" s="20"/>
      <c r="AA70" s="20"/>
      <c r="AB70" s="20"/>
      <c r="AC70" s="20"/>
      <c r="AD70" s="20"/>
      <c r="AE70" s="20"/>
      <c r="AF70" s="20"/>
      <c r="AG70" s="40"/>
      <c r="AH70" s="1"/>
      <c r="AJ70" s="1"/>
      <c r="AK70" s="1"/>
      <c r="AL70" s="41"/>
      <c r="AM70" s="42"/>
      <c r="AN70" s="1"/>
      <c r="AO70" s="1"/>
      <c r="AP70" s="1"/>
      <c r="AQ70" s="1"/>
      <c r="AR70" s="1"/>
      <c r="AS70" s="1"/>
    </row>
    <row r="71" spans="1:45" ht="12.75" customHeight="1" x14ac:dyDescent="0.25">
      <c r="A71" s="22" t="s">
        <v>298</v>
      </c>
      <c r="B71" s="39" t="s">
        <v>299</v>
      </c>
      <c r="C71" s="20"/>
      <c r="D71" s="20"/>
      <c r="E71" s="20"/>
      <c r="F71" s="20"/>
      <c r="G71" s="20"/>
      <c r="H71" s="20"/>
      <c r="I71"/>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292" t="s">
        <v>300</v>
      </c>
      <c r="C72" s="42"/>
      <c r="D72" s="42"/>
      <c r="E72" s="42"/>
      <c r="F72" s="42"/>
      <c r="G72" s="42"/>
      <c r="H72" s="42"/>
      <c r="I7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t="s">
        <v>301</v>
      </c>
      <c r="B73" s="293">
        <f>E22</f>
        <v>0</v>
      </c>
      <c r="C73" s="294">
        <f t="shared" ref="C73:R73" si="13">B73</f>
        <v>0</v>
      </c>
      <c r="D73" s="294">
        <f t="shared" si="13"/>
        <v>0</v>
      </c>
      <c r="E73" s="294">
        <f t="shared" si="13"/>
        <v>0</v>
      </c>
      <c r="F73" s="294">
        <f t="shared" si="13"/>
        <v>0</v>
      </c>
      <c r="G73" s="294">
        <f t="shared" si="13"/>
        <v>0</v>
      </c>
      <c r="H73" s="294">
        <f t="shared" si="13"/>
        <v>0</v>
      </c>
      <c r="I73" s="294">
        <f t="shared" si="13"/>
        <v>0</v>
      </c>
      <c r="J73" s="294">
        <f t="shared" si="13"/>
        <v>0</v>
      </c>
      <c r="K73" s="294">
        <f t="shared" si="13"/>
        <v>0</v>
      </c>
      <c r="L73" s="294">
        <f t="shared" si="13"/>
        <v>0</v>
      </c>
      <c r="M73"/>
      <c r="N73" s="294">
        <f>P73</f>
        <v>0</v>
      </c>
      <c r="O73" s="294">
        <f t="shared" si="13"/>
        <v>0</v>
      </c>
      <c r="P73" s="294">
        <f>L73</f>
        <v>0</v>
      </c>
      <c r="Q73" s="294" t="e">
        <f>#REF!</f>
        <v>#REF!</v>
      </c>
      <c r="R73" s="294" t="e">
        <f t="shared" si="13"/>
        <v>#REF!</v>
      </c>
      <c r="S73" s="294"/>
      <c r="T73" s="294"/>
      <c r="U73" s="294">
        <f>T73</f>
        <v>0</v>
      </c>
      <c r="V73" s="294">
        <f t="shared" ref="V73:AG73" si="14">U73</f>
        <v>0</v>
      </c>
      <c r="W73" s="294">
        <f t="shared" si="14"/>
        <v>0</v>
      </c>
      <c r="X73" s="294">
        <f t="shared" si="14"/>
        <v>0</v>
      </c>
      <c r="Y73" s="294">
        <f t="shared" si="14"/>
        <v>0</v>
      </c>
      <c r="Z73" s="294">
        <f t="shared" si="14"/>
        <v>0</v>
      </c>
      <c r="AA73" s="294">
        <f t="shared" si="14"/>
        <v>0</v>
      </c>
      <c r="AB73" s="294">
        <f t="shared" si="14"/>
        <v>0</v>
      </c>
      <c r="AC73" s="294">
        <f t="shared" si="14"/>
        <v>0</v>
      </c>
      <c r="AD73" s="294">
        <f t="shared" si="14"/>
        <v>0</v>
      </c>
      <c r="AE73" s="294">
        <f t="shared" si="14"/>
        <v>0</v>
      </c>
      <c r="AF73" s="294">
        <f t="shared" si="14"/>
        <v>0</v>
      </c>
      <c r="AG73" s="295">
        <f t="shared" si="14"/>
        <v>0</v>
      </c>
      <c r="AH73" s="1"/>
      <c r="AJ73" s="1"/>
      <c r="AK73" s="1"/>
      <c r="AL73" s="41"/>
      <c r="AM73" s="42"/>
    </row>
    <row r="74" spans="1:45" ht="12.75" customHeight="1" x14ac:dyDescent="0.25">
      <c r="A74" s="22" t="s">
        <v>302</v>
      </c>
      <c r="B74" s="39">
        <f>SUM(C74:AG74)</f>
        <v>0</v>
      </c>
      <c r="C74" s="294">
        <v>0</v>
      </c>
      <c r="D74" s="294">
        <v>0</v>
      </c>
      <c r="E74" s="294">
        <v>0</v>
      </c>
      <c r="F74" s="294">
        <v>0</v>
      </c>
      <c r="G74" s="294">
        <v>0</v>
      </c>
      <c r="H74" s="294">
        <v>0</v>
      </c>
      <c r="I74" s="294">
        <v>0</v>
      </c>
      <c r="J74" s="294">
        <v>0</v>
      </c>
      <c r="K74" s="294">
        <v>0</v>
      </c>
      <c r="L74" s="294">
        <v>0</v>
      </c>
      <c r="M74"/>
      <c r="N74" s="294">
        <v>0</v>
      </c>
      <c r="O74" s="294">
        <v>0</v>
      </c>
      <c r="P74" s="294">
        <v>0</v>
      </c>
      <c r="Q74" s="294">
        <v>0</v>
      </c>
      <c r="R74" s="294">
        <v>0</v>
      </c>
      <c r="S74" s="294"/>
      <c r="T74" s="294"/>
      <c r="U74" s="294">
        <v>0</v>
      </c>
      <c r="V74" s="294">
        <v>0</v>
      </c>
      <c r="W74" s="294">
        <v>0</v>
      </c>
      <c r="X74" s="294">
        <v>0</v>
      </c>
      <c r="Y74" s="294">
        <v>0</v>
      </c>
      <c r="Z74" s="294">
        <v>0</v>
      </c>
      <c r="AA74" s="294">
        <v>0</v>
      </c>
      <c r="AB74" s="294">
        <v>0</v>
      </c>
      <c r="AC74" s="294">
        <v>0</v>
      </c>
      <c r="AD74" s="294">
        <v>0</v>
      </c>
      <c r="AE74" s="294">
        <v>0</v>
      </c>
      <c r="AF74" s="294">
        <v>0</v>
      </c>
      <c r="AG74" s="295">
        <v>0</v>
      </c>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304</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266</v>
      </c>
      <c r="C81" s="32">
        <f t="shared" ref="C81:L81" si="15">SUM(C85:C101)</f>
        <v>0</v>
      </c>
      <c r="D81" s="32">
        <f t="shared" si="15"/>
        <v>0</v>
      </c>
      <c r="E81" s="32">
        <f t="shared" si="15"/>
        <v>0</v>
      </c>
      <c r="F81" s="32">
        <f t="shared" si="15"/>
        <v>0</v>
      </c>
      <c r="G81" s="32">
        <f t="shared" si="15"/>
        <v>0</v>
      </c>
      <c r="H81" s="32">
        <f t="shared" si="15"/>
        <v>0</v>
      </c>
      <c r="I81" s="32">
        <f t="shared" si="15"/>
        <v>0</v>
      </c>
      <c r="J81" s="32">
        <f t="shared" si="15"/>
        <v>0</v>
      </c>
      <c r="K81" s="32">
        <f t="shared" si="15"/>
        <v>0</v>
      </c>
      <c r="L81" s="32">
        <f t="shared" si="15"/>
        <v>0</v>
      </c>
      <c r="M81" s="32">
        <f t="shared" ref="M81:V81" si="16">SUM(M85:M101)</f>
        <v>0</v>
      </c>
      <c r="N81" s="32">
        <f t="shared" si="16"/>
        <v>0</v>
      </c>
      <c r="O81" s="32">
        <f t="shared" si="16"/>
        <v>0</v>
      </c>
      <c r="P81" s="32">
        <f t="shared" si="16"/>
        <v>0</v>
      </c>
      <c r="Q81" s="32">
        <f t="shared" si="16"/>
        <v>0</v>
      </c>
      <c r="R81" s="32">
        <f t="shared" si="16"/>
        <v>0</v>
      </c>
      <c r="S81" s="32">
        <f t="shared" si="16"/>
        <v>0</v>
      </c>
      <c r="T81" s="32">
        <f t="shared" si="16"/>
        <v>0</v>
      </c>
      <c r="U81" s="32">
        <f t="shared" si="16"/>
        <v>0</v>
      </c>
      <c r="V81" s="32">
        <f t="shared" si="16"/>
        <v>0</v>
      </c>
      <c r="W81" s="32">
        <f t="shared" ref="W81:AG81" si="17">SUM(W85:W101)</f>
        <v>0</v>
      </c>
      <c r="X81" s="32">
        <f t="shared" si="17"/>
        <v>0</v>
      </c>
      <c r="Y81" s="32">
        <f t="shared" si="17"/>
        <v>0</v>
      </c>
      <c r="Z81" s="32">
        <f t="shared" si="17"/>
        <v>0</v>
      </c>
      <c r="AA81" s="32">
        <f t="shared" si="17"/>
        <v>0</v>
      </c>
      <c r="AB81" s="32">
        <f t="shared" si="17"/>
        <v>0</v>
      </c>
      <c r="AC81" s="32">
        <f t="shared" si="17"/>
        <v>0</v>
      </c>
      <c r="AD81" s="32">
        <f t="shared" si="17"/>
        <v>0</v>
      </c>
      <c r="AE81" s="32">
        <f t="shared" si="17"/>
        <v>0</v>
      </c>
      <c r="AF81" s="32">
        <f t="shared" si="17"/>
        <v>0</v>
      </c>
      <c r="AG81" s="32">
        <f t="shared" si="17"/>
        <v>0</v>
      </c>
      <c r="AH81" s="1"/>
      <c r="AI81" s="117"/>
      <c r="AJ81" s="118"/>
      <c r="AK81" s="1"/>
      <c r="AL81" s="33"/>
      <c r="AN81" s="1"/>
      <c r="AO81" s="1"/>
      <c r="AP81" s="1"/>
      <c r="AQ81" s="1"/>
      <c r="AR81" s="1"/>
      <c r="AS81" s="1"/>
    </row>
    <row r="82" spans="1:45" s="99" customFormat="1" ht="12.75" customHeight="1" x14ac:dyDescent="0.3">
      <c r="A82" s="219" t="s">
        <v>305</v>
      </c>
      <c r="B82" s="116">
        <f t="shared" ref="B82:AG82" si="18">B44</f>
        <v>36982</v>
      </c>
      <c r="C82" s="104">
        <f t="shared" si="18"/>
        <v>36982</v>
      </c>
      <c r="D82" s="104">
        <f t="shared" si="18"/>
        <v>36983</v>
      </c>
      <c r="E82" s="104">
        <f t="shared" si="18"/>
        <v>36984</v>
      </c>
      <c r="F82" s="104">
        <f t="shared" si="18"/>
        <v>36985</v>
      </c>
      <c r="G82" s="104">
        <f t="shared" si="18"/>
        <v>36986</v>
      </c>
      <c r="H82" s="104">
        <f t="shared" si="18"/>
        <v>36987</v>
      </c>
      <c r="I82" s="104">
        <f t="shared" si="18"/>
        <v>36988</v>
      </c>
      <c r="J82" s="104">
        <f t="shared" si="18"/>
        <v>36989</v>
      </c>
      <c r="K82" s="104">
        <f t="shared" si="18"/>
        <v>36990</v>
      </c>
      <c r="L82" s="104">
        <f t="shared" si="18"/>
        <v>36991</v>
      </c>
      <c r="M82" s="104">
        <f t="shared" si="18"/>
        <v>36992</v>
      </c>
      <c r="N82" s="104">
        <f t="shared" si="18"/>
        <v>36993</v>
      </c>
      <c r="O82" s="104">
        <f t="shared" si="18"/>
        <v>36994</v>
      </c>
      <c r="P82" s="104">
        <f t="shared" si="18"/>
        <v>36995</v>
      </c>
      <c r="Q82" s="104">
        <f t="shared" si="18"/>
        <v>36996</v>
      </c>
      <c r="R82" s="104">
        <f t="shared" si="18"/>
        <v>36997</v>
      </c>
      <c r="S82" s="104">
        <f t="shared" si="18"/>
        <v>36998</v>
      </c>
      <c r="T82" s="104">
        <f t="shared" si="18"/>
        <v>36999</v>
      </c>
      <c r="U82" s="104">
        <f t="shared" si="18"/>
        <v>37000</v>
      </c>
      <c r="V82" s="104">
        <f t="shared" si="18"/>
        <v>37001</v>
      </c>
      <c r="W82" s="104">
        <f t="shared" si="18"/>
        <v>37002</v>
      </c>
      <c r="X82" s="104">
        <f t="shared" si="18"/>
        <v>37003</v>
      </c>
      <c r="Y82" s="104">
        <f t="shared" si="18"/>
        <v>37004</v>
      </c>
      <c r="Z82" s="104">
        <f t="shared" si="18"/>
        <v>37005</v>
      </c>
      <c r="AA82" s="104">
        <f t="shared" si="18"/>
        <v>37006</v>
      </c>
      <c r="AB82" s="104">
        <f t="shared" si="18"/>
        <v>37007</v>
      </c>
      <c r="AC82" s="104">
        <f t="shared" si="18"/>
        <v>37008</v>
      </c>
      <c r="AD82" s="104">
        <f t="shared" si="18"/>
        <v>37009</v>
      </c>
      <c r="AE82" s="104">
        <f t="shared" si="18"/>
        <v>37010</v>
      </c>
      <c r="AF82" s="104">
        <f t="shared" si="18"/>
        <v>37011</v>
      </c>
      <c r="AG82" s="104">
        <f t="shared" si="18"/>
        <v>37012</v>
      </c>
      <c r="AI82" s="117"/>
      <c r="AJ82" s="119"/>
      <c r="AL82" s="100"/>
    </row>
    <row r="83" spans="1:45" ht="12.75" customHeight="1" x14ac:dyDescent="0.3">
      <c r="A83" s="34"/>
      <c r="B83" s="34"/>
      <c r="C83" s="105" t="str">
        <f t="shared" ref="C83:AG83" si="19">C45</f>
        <v>S</v>
      </c>
      <c r="D83" s="105" t="str">
        <f t="shared" si="19"/>
        <v>M</v>
      </c>
      <c r="E83" s="105" t="str">
        <f t="shared" si="19"/>
        <v>T</v>
      </c>
      <c r="F83" s="105" t="str">
        <f t="shared" si="19"/>
        <v>W</v>
      </c>
      <c r="G83" s="105" t="str">
        <f t="shared" si="19"/>
        <v>R</v>
      </c>
      <c r="H83" s="105" t="str">
        <f t="shared" si="19"/>
        <v>F</v>
      </c>
      <c r="I83" s="105" t="str">
        <f t="shared" si="19"/>
        <v>S</v>
      </c>
      <c r="J83" s="105" t="str">
        <f t="shared" si="19"/>
        <v>S</v>
      </c>
      <c r="K83" s="105" t="str">
        <f t="shared" si="19"/>
        <v>M</v>
      </c>
      <c r="L83" s="105" t="str">
        <f t="shared" si="19"/>
        <v>T</v>
      </c>
      <c r="M83" s="105" t="str">
        <f t="shared" si="19"/>
        <v>W</v>
      </c>
      <c r="N83" s="105" t="str">
        <f t="shared" si="19"/>
        <v>R</v>
      </c>
      <c r="O83" s="105" t="str">
        <f t="shared" si="19"/>
        <v>F</v>
      </c>
      <c r="P83" s="105" t="str">
        <f t="shared" si="19"/>
        <v>S</v>
      </c>
      <c r="Q83" s="105" t="str">
        <f t="shared" si="19"/>
        <v>S</v>
      </c>
      <c r="R83" s="105" t="str">
        <f t="shared" si="19"/>
        <v>M</v>
      </c>
      <c r="S83" s="105" t="str">
        <f t="shared" si="19"/>
        <v>T</v>
      </c>
      <c r="T83" s="105" t="str">
        <f t="shared" si="19"/>
        <v>W</v>
      </c>
      <c r="U83" s="105" t="str">
        <f t="shared" si="19"/>
        <v>R</v>
      </c>
      <c r="V83" s="105" t="str">
        <f t="shared" si="19"/>
        <v>F</v>
      </c>
      <c r="W83" s="105" t="str">
        <f t="shared" si="19"/>
        <v>S</v>
      </c>
      <c r="X83" s="105" t="str">
        <f t="shared" si="19"/>
        <v>S</v>
      </c>
      <c r="Y83" s="105" t="str">
        <f t="shared" si="19"/>
        <v>M</v>
      </c>
      <c r="Z83" s="105" t="str">
        <f t="shared" si="19"/>
        <v>T</v>
      </c>
      <c r="AA83" s="105" t="str">
        <f t="shared" si="19"/>
        <v>W</v>
      </c>
      <c r="AB83" s="105" t="str">
        <f t="shared" si="19"/>
        <v>R</v>
      </c>
      <c r="AC83" s="105" t="str">
        <f t="shared" si="19"/>
        <v>F</v>
      </c>
      <c r="AD83" s="105" t="str">
        <f t="shared" si="19"/>
        <v>S</v>
      </c>
      <c r="AE83" s="105" t="str">
        <f t="shared" si="19"/>
        <v>S</v>
      </c>
      <c r="AF83" s="105" t="str">
        <f t="shared" si="19"/>
        <v>M</v>
      </c>
      <c r="AG83" s="105" t="str">
        <f t="shared" si="19"/>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20">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307</v>
      </c>
      <c r="B86" s="39">
        <f t="shared" si="20"/>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308</v>
      </c>
      <c r="B87" s="39">
        <f t="shared" si="20"/>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309</v>
      </c>
      <c r="B88" s="39">
        <f t="shared" si="20"/>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310</v>
      </c>
      <c r="B89" s="39">
        <f t="shared" si="20"/>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311</v>
      </c>
      <c r="B90" s="39">
        <f t="shared" si="20"/>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312</v>
      </c>
      <c r="B91" s="39">
        <f t="shared" si="20"/>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313</v>
      </c>
      <c r="B92" s="39">
        <f t="shared" si="20"/>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314</v>
      </c>
      <c r="B93" s="39">
        <f t="shared" si="20"/>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315</v>
      </c>
      <c r="B94" s="39">
        <f t="shared" si="20"/>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316</v>
      </c>
      <c r="B95" s="39">
        <f t="shared" si="20"/>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317</v>
      </c>
      <c r="B96" s="39">
        <f t="shared" si="20"/>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318</v>
      </c>
      <c r="B97" s="39">
        <f t="shared" si="20"/>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L104" si="21">SUM(C108:C117)</f>
        <v>0</v>
      </c>
      <c r="D104" s="32">
        <f t="shared" si="21"/>
        <v>0</v>
      </c>
      <c r="E104" s="32">
        <f t="shared" si="21"/>
        <v>0</v>
      </c>
      <c r="F104" s="32">
        <f t="shared" si="21"/>
        <v>0</v>
      </c>
      <c r="G104" s="32">
        <f t="shared" si="21"/>
        <v>0</v>
      </c>
      <c r="H104" s="32">
        <f t="shared" si="21"/>
        <v>0</v>
      </c>
      <c r="I104" s="32">
        <f t="shared" si="21"/>
        <v>0</v>
      </c>
      <c r="J104" s="32">
        <f t="shared" si="21"/>
        <v>0</v>
      </c>
      <c r="K104" s="32">
        <f t="shared" si="21"/>
        <v>0</v>
      </c>
      <c r="L104" s="32">
        <f t="shared" si="21"/>
        <v>0</v>
      </c>
      <c r="M104" s="32">
        <f t="shared" ref="M104:V104" si="22">SUM(M108:M117)</f>
        <v>0</v>
      </c>
      <c r="N104" s="32">
        <f t="shared" si="22"/>
        <v>0</v>
      </c>
      <c r="O104" s="32">
        <f t="shared" si="22"/>
        <v>0</v>
      </c>
      <c r="P104" s="32">
        <f t="shared" si="22"/>
        <v>0</v>
      </c>
      <c r="Q104" s="32">
        <f t="shared" si="22"/>
        <v>0</v>
      </c>
      <c r="R104" s="32">
        <f t="shared" si="22"/>
        <v>0</v>
      </c>
      <c r="S104" s="32">
        <f t="shared" si="22"/>
        <v>0</v>
      </c>
      <c r="T104" s="32">
        <f t="shared" si="22"/>
        <v>0</v>
      </c>
      <c r="U104" s="32">
        <f t="shared" si="22"/>
        <v>0</v>
      </c>
      <c r="V104" s="32">
        <f t="shared" si="22"/>
        <v>0</v>
      </c>
      <c r="W104" s="32">
        <f t="shared" ref="W104:AG104" si="23">SUM(W108:W117)</f>
        <v>0</v>
      </c>
      <c r="X104" s="32">
        <f t="shared" si="23"/>
        <v>0</v>
      </c>
      <c r="Y104" s="32">
        <f t="shared" si="23"/>
        <v>0</v>
      </c>
      <c r="Z104" s="32">
        <f t="shared" si="23"/>
        <v>0</v>
      </c>
      <c r="AA104" s="32">
        <f t="shared" si="23"/>
        <v>0</v>
      </c>
      <c r="AB104" s="32">
        <f t="shared" si="23"/>
        <v>0</v>
      </c>
      <c r="AC104" s="32">
        <f t="shared" si="23"/>
        <v>0</v>
      </c>
      <c r="AD104" s="32">
        <f t="shared" si="23"/>
        <v>0</v>
      </c>
      <c r="AE104" s="32">
        <f t="shared" si="23"/>
        <v>0</v>
      </c>
      <c r="AF104" s="32">
        <f t="shared" si="23"/>
        <v>0</v>
      </c>
      <c r="AG104" s="32">
        <f t="shared" si="23"/>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24">B44</f>
        <v>36982</v>
      </c>
      <c r="C105" s="104">
        <f t="shared" si="24"/>
        <v>36982</v>
      </c>
      <c r="D105" s="104">
        <f t="shared" si="24"/>
        <v>36983</v>
      </c>
      <c r="E105" s="104">
        <f t="shared" si="24"/>
        <v>36984</v>
      </c>
      <c r="F105" s="104">
        <f t="shared" si="24"/>
        <v>36985</v>
      </c>
      <c r="G105" s="104">
        <f t="shared" si="24"/>
        <v>36986</v>
      </c>
      <c r="H105" s="104">
        <f t="shared" si="24"/>
        <v>36987</v>
      </c>
      <c r="I105" s="104">
        <f t="shared" si="24"/>
        <v>36988</v>
      </c>
      <c r="J105" s="104">
        <f t="shared" si="24"/>
        <v>36989</v>
      </c>
      <c r="K105" s="104">
        <f t="shared" si="24"/>
        <v>36990</v>
      </c>
      <c r="L105" s="104">
        <f t="shared" si="24"/>
        <v>36991</v>
      </c>
      <c r="M105" s="104">
        <f t="shared" si="24"/>
        <v>36992</v>
      </c>
      <c r="N105" s="104">
        <f t="shared" si="24"/>
        <v>36993</v>
      </c>
      <c r="O105" s="104">
        <f t="shared" si="24"/>
        <v>36994</v>
      </c>
      <c r="P105" s="104">
        <f t="shared" si="24"/>
        <v>36995</v>
      </c>
      <c r="Q105" s="104">
        <f t="shared" si="24"/>
        <v>36996</v>
      </c>
      <c r="R105" s="104">
        <f t="shared" si="24"/>
        <v>36997</v>
      </c>
      <c r="S105" s="104">
        <f t="shared" si="24"/>
        <v>36998</v>
      </c>
      <c r="T105" s="104">
        <f t="shared" si="24"/>
        <v>36999</v>
      </c>
      <c r="U105" s="104">
        <f t="shared" si="24"/>
        <v>37000</v>
      </c>
      <c r="V105" s="104">
        <f t="shared" si="24"/>
        <v>37001</v>
      </c>
      <c r="W105" s="104">
        <f t="shared" si="24"/>
        <v>37002</v>
      </c>
      <c r="X105" s="104">
        <f t="shared" si="24"/>
        <v>37003</v>
      </c>
      <c r="Y105" s="104">
        <f t="shared" si="24"/>
        <v>37004</v>
      </c>
      <c r="Z105" s="104">
        <f t="shared" si="24"/>
        <v>37005</v>
      </c>
      <c r="AA105" s="104">
        <f t="shared" si="24"/>
        <v>37006</v>
      </c>
      <c r="AB105" s="104">
        <f t="shared" si="24"/>
        <v>37007</v>
      </c>
      <c r="AC105" s="104">
        <f t="shared" si="24"/>
        <v>37008</v>
      </c>
      <c r="AD105" s="104">
        <f t="shared" si="24"/>
        <v>37009</v>
      </c>
      <c r="AE105" s="104">
        <f t="shared" si="24"/>
        <v>37010</v>
      </c>
      <c r="AF105" s="104">
        <f t="shared" si="24"/>
        <v>37011</v>
      </c>
      <c r="AG105" s="104">
        <f t="shared" si="24"/>
        <v>37012</v>
      </c>
      <c r="AI105" s="117"/>
      <c r="AJ105" s="119"/>
      <c r="AL105" s="100"/>
    </row>
    <row r="106" spans="1:45" ht="12.75" customHeight="1" x14ac:dyDescent="0.3">
      <c r="A106" s="34"/>
      <c r="B106" s="34"/>
      <c r="C106" s="105" t="str">
        <f t="shared" ref="C106:AG106" si="25">C45</f>
        <v>S</v>
      </c>
      <c r="D106" s="105" t="str">
        <f t="shared" si="25"/>
        <v>M</v>
      </c>
      <c r="E106" s="105" t="str">
        <f t="shared" si="25"/>
        <v>T</v>
      </c>
      <c r="F106" s="105" t="str">
        <f t="shared" si="25"/>
        <v>W</v>
      </c>
      <c r="G106" s="105" t="str">
        <f t="shared" si="25"/>
        <v>R</v>
      </c>
      <c r="H106" s="105" t="str">
        <f t="shared" si="25"/>
        <v>F</v>
      </c>
      <c r="I106" s="105" t="str">
        <f t="shared" si="25"/>
        <v>S</v>
      </c>
      <c r="J106" s="105" t="str">
        <f t="shared" si="25"/>
        <v>S</v>
      </c>
      <c r="K106" s="105" t="str">
        <f t="shared" si="25"/>
        <v>M</v>
      </c>
      <c r="L106" s="105" t="str">
        <f t="shared" si="25"/>
        <v>T</v>
      </c>
      <c r="M106" s="105" t="str">
        <f t="shared" si="25"/>
        <v>W</v>
      </c>
      <c r="N106" s="105" t="str">
        <f t="shared" si="25"/>
        <v>R</v>
      </c>
      <c r="O106" s="105" t="str">
        <f t="shared" si="25"/>
        <v>F</v>
      </c>
      <c r="P106" s="105" t="str">
        <f t="shared" si="25"/>
        <v>S</v>
      </c>
      <c r="Q106" s="105" t="str">
        <f t="shared" si="25"/>
        <v>S</v>
      </c>
      <c r="R106" s="105" t="str">
        <f t="shared" si="25"/>
        <v>M</v>
      </c>
      <c r="S106" s="105" t="str">
        <f t="shared" si="25"/>
        <v>T</v>
      </c>
      <c r="T106" s="105" t="str">
        <f t="shared" si="25"/>
        <v>W</v>
      </c>
      <c r="U106" s="105" t="str">
        <f t="shared" si="25"/>
        <v>R</v>
      </c>
      <c r="V106" s="105" t="str">
        <f t="shared" si="25"/>
        <v>F</v>
      </c>
      <c r="W106" s="105" t="str">
        <f t="shared" si="25"/>
        <v>S</v>
      </c>
      <c r="X106" s="105" t="str">
        <f t="shared" si="25"/>
        <v>S</v>
      </c>
      <c r="Y106" s="105" t="str">
        <f t="shared" si="25"/>
        <v>M</v>
      </c>
      <c r="Z106" s="105" t="str">
        <f t="shared" si="25"/>
        <v>T</v>
      </c>
      <c r="AA106" s="105" t="str">
        <f t="shared" si="25"/>
        <v>W</v>
      </c>
      <c r="AB106" s="105" t="str">
        <f t="shared" si="25"/>
        <v>R</v>
      </c>
      <c r="AC106" s="105" t="str">
        <f t="shared" si="25"/>
        <v>F</v>
      </c>
      <c r="AD106" s="105" t="str">
        <f t="shared" si="25"/>
        <v>S</v>
      </c>
      <c r="AE106" s="105" t="str">
        <f t="shared" si="25"/>
        <v>S</v>
      </c>
      <c r="AF106" s="105" t="str">
        <f t="shared" si="25"/>
        <v>M</v>
      </c>
      <c r="AG106" s="105" t="str">
        <f t="shared" si="25"/>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26">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313</v>
      </c>
      <c r="B109" s="39">
        <f t="shared" si="26"/>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314</v>
      </c>
      <c r="B110" s="39">
        <f t="shared" si="26"/>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315</v>
      </c>
      <c r="B111" s="39">
        <f t="shared" si="26"/>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316</v>
      </c>
      <c r="B112" s="39">
        <f t="shared" si="26"/>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318</v>
      </c>
      <c r="B113" s="39">
        <f t="shared" si="26"/>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151"/>
      <c r="B126" s="24"/>
      <c r="C126" s="24"/>
      <c r="D126" s="38"/>
      <c r="E126" s="140"/>
      <c r="G126" s="79"/>
      <c r="H126" s="80"/>
      <c r="I126" s="24"/>
      <c r="J126" s="1"/>
      <c r="K126" s="148"/>
      <c r="L126" s="140"/>
      <c r="M126" s="1"/>
      <c r="N126" s="1"/>
      <c r="O126" s="1"/>
      <c r="P126" s="1"/>
    </row>
    <row r="127" spans="1:39" ht="12.75" customHeight="1" x14ac:dyDescent="0.25">
      <c r="A127" s="152"/>
      <c r="B127" s="24"/>
      <c r="C127" s="24"/>
      <c r="D127" s="38"/>
      <c r="E127" s="140"/>
      <c r="G127" s="81"/>
      <c r="H127" s="9"/>
      <c r="I127" s="82"/>
      <c r="J127" s="1"/>
      <c r="K127" s="148"/>
      <c r="L127" s="140"/>
      <c r="M127" s="1"/>
      <c r="N127" s="1"/>
      <c r="O127" s="1"/>
      <c r="P127" s="1"/>
    </row>
    <row r="128" spans="1:39" ht="12.75" customHeight="1" x14ac:dyDescent="0.25">
      <c r="A128" s="152"/>
      <c r="B128" s="24"/>
      <c r="C128" s="24"/>
      <c r="D128" s="38"/>
      <c r="E128" s="140"/>
      <c r="G128" s="81"/>
      <c r="H128" s="24"/>
      <c r="I128" s="1"/>
      <c r="J128" s="1"/>
      <c r="K128" s="148"/>
      <c r="L128" s="140"/>
      <c r="M128" s="1"/>
      <c r="N128" s="1"/>
      <c r="O128" s="1"/>
      <c r="P128" s="1"/>
    </row>
    <row r="129" spans="1:16" ht="12.75" customHeight="1" x14ac:dyDescent="0.25">
      <c r="A129" s="152"/>
      <c r="B129" s="24"/>
      <c r="C129" s="24"/>
      <c r="D129" s="38"/>
      <c r="E129" s="141"/>
      <c r="G129" s="81"/>
      <c r="H129" s="24"/>
      <c r="I129" s="1"/>
      <c r="J129" s="1"/>
      <c r="K129" s="38"/>
      <c r="L129" s="141"/>
      <c r="M129" s="1"/>
      <c r="N129" s="1"/>
      <c r="O129" s="1"/>
      <c r="P129" s="1"/>
    </row>
    <row r="130" spans="1:16" ht="12.75" customHeight="1" x14ac:dyDescent="0.25">
      <c r="A130" s="152"/>
      <c r="B130" s="24"/>
      <c r="C130" s="24"/>
      <c r="D130" s="38"/>
      <c r="E130" s="140"/>
      <c r="G130" s="81"/>
      <c r="H130" s="24"/>
      <c r="I130" s="1"/>
      <c r="J130" s="1"/>
      <c r="K130" s="38"/>
      <c r="L130" s="140"/>
      <c r="M130" s="1"/>
      <c r="N130" s="1"/>
      <c r="O130" s="1"/>
      <c r="P130" s="1"/>
    </row>
    <row r="131" spans="1:16" ht="12.75" customHeight="1" x14ac:dyDescent="0.25">
      <c r="A131" s="152"/>
      <c r="B131" s="24"/>
      <c r="C131" s="24"/>
      <c r="D131" s="38"/>
      <c r="E131" s="140"/>
      <c r="G131" s="81"/>
      <c r="H131" s="24"/>
      <c r="I131" s="1"/>
      <c r="J131" s="1"/>
      <c r="K131" s="38"/>
      <c r="L131" s="140"/>
      <c r="M131" s="1"/>
      <c r="N131" s="1"/>
      <c r="O131" s="1"/>
      <c r="P131" s="1"/>
    </row>
    <row r="132" spans="1:16" ht="12.75" customHeight="1" x14ac:dyDescent="0.25">
      <c r="A132" s="152"/>
      <c r="B132" s="24"/>
      <c r="C132" s="82"/>
      <c r="D132" s="139"/>
      <c r="E132" s="141"/>
      <c r="G132" s="81"/>
      <c r="H132" s="1"/>
      <c r="I132" s="1"/>
      <c r="J132" s="1"/>
      <c r="K132" s="148"/>
      <c r="L132" s="141"/>
      <c r="M132" s="1"/>
      <c r="N132" s="1"/>
      <c r="O132" s="1"/>
      <c r="P132" s="1"/>
    </row>
    <row r="133" spans="1:16" ht="12.75" customHeight="1" x14ac:dyDescent="0.25">
      <c r="A133" s="152"/>
      <c r="B133" s="24"/>
      <c r="C133" s="82"/>
      <c r="D133" s="139"/>
      <c r="E133" s="141"/>
      <c r="G133" s="81"/>
      <c r="H133" s="24"/>
      <c r="I133" s="1"/>
      <c r="J133" s="1"/>
      <c r="K133" s="38"/>
      <c r="L133" s="141"/>
      <c r="M133" s="1"/>
      <c r="N133" s="1"/>
      <c r="O133" s="1"/>
      <c r="P133" s="1"/>
    </row>
    <row r="134" spans="1:16" ht="12.75" customHeight="1" x14ac:dyDescent="0.25">
      <c r="A134" s="152"/>
      <c r="B134" s="24"/>
      <c r="C134" s="82"/>
      <c r="D134" s="139"/>
      <c r="E134" s="140"/>
      <c r="G134" s="81"/>
      <c r="H134" s="24"/>
      <c r="I134" s="1"/>
      <c r="J134" s="1"/>
      <c r="K134" s="38"/>
      <c r="L134" s="140"/>
      <c r="M134" s="43"/>
      <c r="N134" s="42"/>
      <c r="O134" s="1"/>
      <c r="P134" s="1"/>
    </row>
    <row r="135" spans="1:16" ht="12.75" customHeight="1" x14ac:dyDescent="0.25">
      <c r="A135" s="152"/>
      <c r="B135" s="24"/>
      <c r="C135" s="24"/>
      <c r="D135" s="38"/>
      <c r="E135" s="140"/>
      <c r="G135" s="81"/>
      <c r="H135" s="24"/>
      <c r="I135" s="1"/>
      <c r="J135" s="1"/>
      <c r="K135" s="38"/>
      <c r="L135" s="140"/>
      <c r="M135" s="43"/>
      <c r="N135" s="1"/>
      <c r="O135" s="1"/>
      <c r="P135" s="1"/>
    </row>
    <row r="136" spans="1:16" ht="12.75" customHeight="1" x14ac:dyDescent="0.25">
      <c r="A136" s="152"/>
      <c r="B136" s="24"/>
      <c r="C136" s="24"/>
      <c r="D136" s="38"/>
      <c r="E136" s="140"/>
      <c r="G136" s="81"/>
      <c r="H136" s="24"/>
      <c r="I136" s="1"/>
      <c r="J136" s="1"/>
      <c r="K136" s="38"/>
      <c r="L136" s="140"/>
      <c r="M136" s="1"/>
      <c r="N136" s="43"/>
      <c r="O136" s="1"/>
      <c r="P136" s="1"/>
    </row>
    <row r="137" spans="1:16" ht="12.75" customHeight="1" x14ac:dyDescent="0.25">
      <c r="A137" s="152"/>
      <c r="B137" s="24"/>
      <c r="C137" s="24"/>
      <c r="D137" s="38"/>
      <c r="E137" s="140"/>
      <c r="G137" s="81"/>
      <c r="H137" s="24"/>
      <c r="I137" s="1"/>
      <c r="J137" s="1"/>
      <c r="K137" s="38"/>
      <c r="L137" s="140"/>
      <c r="M137" s="1"/>
      <c r="N137" s="43"/>
      <c r="O137" s="1"/>
      <c r="P137" s="1"/>
    </row>
    <row r="138" spans="1:16" ht="12.75" customHeight="1" x14ac:dyDescent="0.25">
      <c r="A138" s="152"/>
      <c r="B138" s="24"/>
      <c r="C138" s="83"/>
      <c r="D138" s="38"/>
      <c r="E138" s="140"/>
      <c r="G138" s="81"/>
      <c r="H138" s="24"/>
      <c r="I138" s="1"/>
      <c r="J138" s="1"/>
      <c r="K138" s="38"/>
      <c r="L138" s="140"/>
      <c r="M138" s="1"/>
      <c r="N138" s="1"/>
      <c r="O138" s="1"/>
      <c r="P138" s="1"/>
    </row>
    <row r="139" spans="1:16" ht="12.75" customHeight="1" x14ac:dyDescent="0.25">
      <c r="A139" s="152"/>
      <c r="B139" s="1"/>
      <c r="C139" s="1"/>
      <c r="D139" s="49"/>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0"/>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2-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E-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A-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17">
    <pageSetUpPr fitToPage="1"/>
  </sheetPr>
  <dimension ref="A1:AB72"/>
  <sheetViews>
    <sheetView showGridLines="0" zoomScale="75" workbookViewId="0">
      <selection activeCell="M10" sqref="M10"/>
    </sheetView>
  </sheetViews>
  <sheetFormatPr defaultColWidth="8.44140625" defaultRowHeight="12.75" customHeight="1" x14ac:dyDescent="0.25"/>
  <cols>
    <col min="1" max="1" width="10.44140625" style="239" customWidth="1"/>
    <col min="2" max="2" width="3.33203125" style="239" customWidth="1"/>
    <col min="3" max="3" width="9.5546875" style="239" customWidth="1"/>
    <col min="4" max="4" width="2.5546875" style="239" customWidth="1"/>
    <col min="5" max="5" width="24.88671875" style="239" customWidth="1"/>
    <col min="6" max="6" width="3.33203125" style="239" customWidth="1"/>
    <col min="7" max="7" width="17.88671875" style="239" customWidth="1"/>
    <col min="8" max="8" width="2.44140625" customWidth="1"/>
    <col min="9" max="9" width="8.44140625" style="500" customWidth="1"/>
    <col min="10" max="10" width="1.5546875" style="500" customWidth="1"/>
    <col min="11" max="11" width="8.33203125" style="500" customWidth="1"/>
    <col min="12" max="12" width="8.44140625" style="500" customWidth="1"/>
    <col min="13" max="13" width="25.88671875" style="518" customWidth="1"/>
    <col min="14" max="14" width="14.44140625" style="502" customWidth="1"/>
    <col min="15" max="15" width="14.44140625" style="239" customWidth="1"/>
    <col min="16" max="16" width="8.88671875" customWidth="1"/>
    <col min="17" max="17" width="8.44140625" style="239"/>
    <col min="18" max="18" width="2.44140625" style="239" customWidth="1"/>
    <col min="19" max="19" width="5" style="239" customWidth="1"/>
    <col min="20" max="20" width="2.44140625" style="239" customWidth="1"/>
    <col min="21" max="21" width="6.6640625" style="239" customWidth="1"/>
    <col min="22" max="22" width="2.44140625" style="239" customWidth="1"/>
    <col min="23" max="23" width="6.6640625" style="239" customWidth="1"/>
    <col min="24" max="24" width="2.44140625" style="239" customWidth="1"/>
    <col min="25" max="25" width="17.88671875" style="239" customWidth="1"/>
    <col min="26" max="26" width="3.33203125" style="239" customWidth="1"/>
    <col min="27" max="27" width="13.5546875" style="239" customWidth="1"/>
    <col min="28" max="28" width="3.33203125" style="239" customWidth="1"/>
    <col min="29" max="29" width="11" style="239" customWidth="1"/>
    <col min="30" max="30" width="2.44140625" style="239" customWidth="1"/>
    <col min="31" max="31" width="5" style="239" customWidth="1"/>
    <col min="32" max="32" width="1.5546875" style="239" customWidth="1"/>
    <col min="33" max="33" width="5.88671875" style="239" customWidth="1"/>
    <col min="34" max="34" width="3.33203125" style="239" customWidth="1"/>
    <col min="35" max="35" width="9.33203125" style="239" customWidth="1"/>
    <col min="36" max="36" width="2.44140625" style="239" customWidth="1"/>
    <col min="37" max="37" width="11" style="239" customWidth="1"/>
    <col min="38" max="16384" width="8.44140625" style="239"/>
  </cols>
  <sheetData>
    <row r="1" spans="1:28" ht="12.75" customHeight="1" x14ac:dyDescent="0.25">
      <c r="A1" s="269" t="s">
        <v>101</v>
      </c>
      <c r="B1" s="252"/>
      <c r="C1" s="252"/>
      <c r="D1" s="252"/>
      <c r="E1" s="252"/>
      <c r="F1" s="252"/>
      <c r="G1" s="268"/>
      <c r="H1" s="498"/>
      <c r="I1" s="499"/>
      <c r="J1" s="499"/>
      <c r="K1" s="499"/>
      <c r="L1" s="499"/>
      <c r="M1" s="517"/>
      <c r="N1" s="527"/>
      <c r="O1" s="252"/>
      <c r="Z1" s="270" t="s">
        <v>354</v>
      </c>
      <c r="AB1" s="240"/>
    </row>
    <row r="2" spans="1:28" ht="12.75" customHeight="1" x14ac:dyDescent="0.25">
      <c r="A2" s="271">
        <f>'Roll-1'!B4</f>
        <v>36982</v>
      </c>
      <c r="B2" s="252"/>
      <c r="C2" s="252"/>
      <c r="D2" s="252"/>
      <c r="E2" s="252"/>
      <c r="F2" s="252"/>
      <c r="G2" s="268"/>
      <c r="H2" s="498"/>
      <c r="I2" s="499"/>
      <c r="J2" s="499"/>
      <c r="K2" s="499"/>
      <c r="L2" s="499"/>
      <c r="M2" s="517"/>
      <c r="N2" s="527"/>
      <c r="O2" s="252"/>
      <c r="Z2" s="270" t="s">
        <v>355</v>
      </c>
      <c r="AB2" s="240"/>
    </row>
    <row r="3" spans="1:28" ht="12.75" customHeight="1" x14ac:dyDescent="0.25">
      <c r="A3" s="253" t="str">
        <f>'Roll-1'!B3</f>
        <v>FT-NORTHWEST</v>
      </c>
      <c r="B3" s="252"/>
      <c r="C3" s="252"/>
      <c r="D3" s="252"/>
      <c r="E3" s="252"/>
      <c r="F3" s="252"/>
      <c r="G3" s="268"/>
      <c r="H3" s="498"/>
      <c r="I3" s="499"/>
      <c r="J3" s="499"/>
      <c r="K3" s="499"/>
      <c r="L3" s="499"/>
      <c r="M3" s="517"/>
      <c r="N3" s="527"/>
      <c r="O3" s="252"/>
    </row>
    <row r="4" spans="1:28" ht="12.75" customHeight="1" x14ac:dyDescent="0.3">
      <c r="A4" s="273">
        <f>'Roll-1'!B5</f>
        <v>37005</v>
      </c>
      <c r="B4" s="252"/>
      <c r="C4" s="252"/>
      <c r="D4" s="252"/>
      <c r="E4" s="252"/>
      <c r="F4" s="253"/>
      <c r="G4" s="268"/>
      <c r="H4" s="498"/>
      <c r="I4" s="499"/>
      <c r="J4" s="499"/>
      <c r="K4" s="499"/>
      <c r="L4" s="499"/>
      <c r="M4" s="517"/>
      <c r="N4" s="527"/>
      <c r="O4" s="252"/>
    </row>
    <row r="5" spans="1:28" ht="12.75" customHeight="1" x14ac:dyDescent="0.25">
      <c r="F5" s="240"/>
      <c r="G5" s="272"/>
    </row>
    <row r="6" spans="1:28" s="501" customFormat="1" ht="12.75" customHeight="1" x14ac:dyDescent="0.25">
      <c r="I6" s="502"/>
      <c r="J6" s="503" t="s">
        <v>356</v>
      </c>
      <c r="K6" s="502"/>
      <c r="L6" s="502"/>
      <c r="M6" s="519" t="s">
        <v>357</v>
      </c>
      <c r="N6" s="502"/>
    </row>
    <row r="7" spans="1:28" s="501" customFormat="1" ht="12.75" customHeight="1" x14ac:dyDescent="0.25">
      <c r="A7" s="504"/>
      <c r="B7" s="504"/>
      <c r="C7" s="504"/>
      <c r="D7" s="504"/>
      <c r="E7" s="504"/>
      <c r="F7" s="504"/>
      <c r="G7" s="504"/>
      <c r="I7" s="505"/>
      <c r="J7" s="506" t="s">
        <v>400</v>
      </c>
      <c r="K7" s="505"/>
      <c r="L7" s="507"/>
      <c r="M7" s="519" t="s">
        <v>358</v>
      </c>
      <c r="N7" s="520" t="s">
        <v>359</v>
      </c>
      <c r="O7" s="504"/>
    </row>
    <row r="8" spans="1:28" s="501" customFormat="1" ht="12.75" customHeight="1" x14ac:dyDescent="0.25">
      <c r="A8" s="508" t="s">
        <v>360</v>
      </c>
      <c r="C8" s="509" t="s">
        <v>361</v>
      </c>
      <c r="E8" s="508" t="s">
        <v>362</v>
      </c>
      <c r="G8" s="508" t="s">
        <v>363</v>
      </c>
      <c r="I8" s="506" t="s">
        <v>365</v>
      </c>
      <c r="J8" s="502"/>
      <c r="K8" s="506" t="s">
        <v>366</v>
      </c>
      <c r="L8" s="503"/>
      <c r="M8" s="521" t="s">
        <v>367</v>
      </c>
      <c r="N8" s="522" t="s">
        <v>368</v>
      </c>
      <c r="O8" s="508" t="s">
        <v>364</v>
      </c>
    </row>
    <row r="9" spans="1:28" ht="12.75" customHeight="1" x14ac:dyDescent="0.25">
      <c r="C9" s="546"/>
      <c r="M9" s="523" t="s">
        <v>401</v>
      </c>
      <c r="O9" s="242"/>
    </row>
    <row r="10" spans="1:28" ht="12.75" customHeight="1" x14ac:dyDescent="0.25">
      <c r="A10" s="242"/>
      <c r="C10" s="246"/>
      <c r="E10" s="242"/>
      <c r="G10" s="241"/>
      <c r="H10" s="239"/>
      <c r="I10" s="510"/>
      <c r="K10" s="510"/>
      <c r="M10" s="529">
        <f t="shared" ref="M10:M29" si="0">N10/1000</f>
        <v>0</v>
      </c>
      <c r="N10" s="525"/>
      <c r="O10" s="242"/>
      <c r="P10" s="267"/>
      <c r="Q10" s="42"/>
    </row>
    <row r="11" spans="1:28" ht="12.75" customHeight="1" x14ac:dyDescent="0.25">
      <c r="A11" s="242"/>
      <c r="C11" s="246"/>
      <c r="E11" s="242"/>
      <c r="G11" s="241"/>
      <c r="H11" s="239"/>
      <c r="I11" s="510"/>
      <c r="K11" s="510"/>
      <c r="M11" s="529">
        <f t="shared" si="0"/>
        <v>0</v>
      </c>
      <c r="N11" s="525"/>
      <c r="O11" s="242"/>
    </row>
    <row r="12" spans="1:28" ht="12.75" customHeight="1" x14ac:dyDescent="0.25">
      <c r="A12" s="242"/>
      <c r="C12" s="244"/>
      <c r="E12" s="242"/>
      <c r="G12" s="241"/>
      <c r="H12" s="239"/>
      <c r="I12" s="510"/>
      <c r="K12" s="510"/>
      <c r="M12" s="529">
        <f t="shared" si="0"/>
        <v>0</v>
      </c>
      <c r="O12" s="242"/>
    </row>
    <row r="13" spans="1:28" ht="12.75" customHeight="1" x14ac:dyDescent="0.25">
      <c r="A13" s="242"/>
      <c r="C13" s="244"/>
      <c r="E13" s="242"/>
      <c r="G13" s="241"/>
      <c r="H13" s="239"/>
      <c r="I13" s="510"/>
      <c r="K13" s="510"/>
      <c r="M13" s="529">
        <f t="shared" si="0"/>
        <v>0</v>
      </c>
      <c r="O13" s="242"/>
    </row>
    <row r="14" spans="1:28" s="242" customFormat="1" ht="12.75" customHeight="1" x14ac:dyDescent="0.25">
      <c r="B14" s="239"/>
      <c r="C14" s="244"/>
      <c r="D14" s="239"/>
      <c r="F14" s="239"/>
      <c r="G14" s="241"/>
      <c r="H14" s="239"/>
      <c r="I14" s="510"/>
      <c r="J14" s="500"/>
      <c r="K14" s="510"/>
      <c r="L14" s="500"/>
      <c r="M14" s="529">
        <f t="shared" si="0"/>
        <v>0</v>
      </c>
      <c r="N14" s="502"/>
    </row>
    <row r="15" spans="1:28" s="242" customFormat="1" ht="12.75" customHeight="1" x14ac:dyDescent="0.25">
      <c r="B15" s="239"/>
      <c r="C15" s="244"/>
      <c r="D15" s="239"/>
      <c r="F15" s="239"/>
      <c r="G15" s="241"/>
      <c r="H15" s="239"/>
      <c r="I15" s="510"/>
      <c r="J15" s="500"/>
      <c r="K15" s="510"/>
      <c r="L15" s="500"/>
      <c r="M15" s="529">
        <f t="shared" si="0"/>
        <v>0</v>
      </c>
      <c r="N15" s="502"/>
    </row>
    <row r="16" spans="1:28" s="242" customFormat="1" ht="12.75" customHeight="1" x14ac:dyDescent="0.25">
      <c r="B16" s="239"/>
      <c r="C16" s="246"/>
      <c r="D16" s="239"/>
      <c r="F16" s="239"/>
      <c r="G16" s="241"/>
      <c r="H16" s="239"/>
      <c r="I16" s="510"/>
      <c r="J16" s="500"/>
      <c r="K16" s="510"/>
      <c r="L16" s="500"/>
      <c r="M16" s="529">
        <f t="shared" si="0"/>
        <v>0</v>
      </c>
      <c r="N16" s="502"/>
    </row>
    <row r="17" spans="1:14" s="242" customFormat="1" ht="12.75" customHeight="1" x14ac:dyDescent="0.25">
      <c r="B17" s="239"/>
      <c r="C17" s="246"/>
      <c r="D17" s="239"/>
      <c r="F17" s="239"/>
      <c r="G17" s="241"/>
      <c r="H17" s="239"/>
      <c r="I17" s="510"/>
      <c r="J17" s="500"/>
      <c r="K17" s="510"/>
      <c r="L17" s="500"/>
      <c r="M17" s="529">
        <f>N17/1000</f>
        <v>0</v>
      </c>
      <c r="N17" s="502"/>
    </row>
    <row r="18" spans="1:14" s="242" customFormat="1" ht="12.75" customHeight="1" x14ac:dyDescent="0.25">
      <c r="A18" s="246"/>
      <c r="B18" s="239"/>
      <c r="C18" s="246"/>
      <c r="D18" s="239"/>
      <c r="F18" s="239"/>
      <c r="G18" s="241"/>
      <c r="H18" s="239"/>
      <c r="I18" s="510"/>
      <c r="J18" s="500"/>
      <c r="K18" s="510"/>
      <c r="L18" s="500"/>
      <c r="M18" s="529">
        <f>N18/1000</f>
        <v>0</v>
      </c>
      <c r="N18" s="502"/>
    </row>
    <row r="19" spans="1:14" s="242" customFormat="1" ht="12.75" customHeight="1" x14ac:dyDescent="0.25">
      <c r="A19" s="246"/>
      <c r="B19" s="239"/>
      <c r="C19" s="244"/>
      <c r="D19" s="239"/>
      <c r="F19" s="239"/>
      <c r="G19" s="241"/>
      <c r="H19" s="239"/>
      <c r="I19" s="510"/>
      <c r="J19" s="500"/>
      <c r="K19" s="510"/>
      <c r="L19" s="500"/>
      <c r="M19" s="529">
        <f>N19/1000</f>
        <v>0</v>
      </c>
      <c r="N19" s="502"/>
    </row>
    <row r="20" spans="1:14" s="242" customFormat="1" ht="12.75" customHeight="1" x14ac:dyDescent="0.25">
      <c r="A20" s="246"/>
      <c r="B20" s="239"/>
      <c r="C20" s="244"/>
      <c r="D20" s="239"/>
      <c r="F20" s="239"/>
      <c r="G20" s="241"/>
      <c r="H20" s="239"/>
      <c r="I20" s="510"/>
      <c r="J20" s="500"/>
      <c r="K20" s="510"/>
      <c r="L20" s="500"/>
      <c r="M20" s="529">
        <f>N20/1000</f>
        <v>0</v>
      </c>
      <c r="N20" s="502"/>
    </row>
    <row r="21" spans="1:14" s="242" customFormat="1" ht="12.75" customHeight="1" x14ac:dyDescent="0.25">
      <c r="A21" s="246"/>
      <c r="B21" s="239"/>
      <c r="C21" s="244"/>
      <c r="D21" s="239"/>
      <c r="F21" s="239"/>
      <c r="G21" s="241"/>
      <c r="H21" s="239"/>
      <c r="I21" s="510"/>
      <c r="J21" s="500"/>
      <c r="K21" s="510"/>
      <c r="L21" s="500"/>
      <c r="M21" s="529">
        <f t="shared" si="0"/>
        <v>0</v>
      </c>
      <c r="N21" s="502"/>
    </row>
    <row r="22" spans="1:14" s="242" customFormat="1" ht="12.75" customHeight="1" x14ac:dyDescent="0.25">
      <c r="A22" s="246"/>
      <c r="B22" s="239"/>
      <c r="C22" s="244"/>
      <c r="D22" s="239"/>
      <c r="F22" s="239"/>
      <c r="G22" s="241"/>
      <c r="H22" s="239"/>
      <c r="I22" s="510"/>
      <c r="J22" s="500"/>
      <c r="K22" s="510"/>
      <c r="L22" s="500"/>
      <c r="M22" s="529">
        <f t="shared" si="0"/>
        <v>0</v>
      </c>
      <c r="N22" s="502"/>
    </row>
    <row r="23" spans="1:14" s="242" customFormat="1" ht="12.75" customHeight="1" x14ac:dyDescent="0.25">
      <c r="A23" s="246"/>
      <c r="B23" s="239"/>
      <c r="C23" s="244"/>
      <c r="D23" s="239"/>
      <c r="F23" s="239"/>
      <c r="G23" s="241"/>
      <c r="H23" s="239"/>
      <c r="I23" s="510"/>
      <c r="J23" s="500"/>
      <c r="K23" s="510"/>
      <c r="L23" s="500"/>
      <c r="M23" s="529">
        <f t="shared" si="0"/>
        <v>0</v>
      </c>
      <c r="N23" s="502"/>
    </row>
    <row r="24" spans="1:14" s="242" customFormat="1" ht="12.75" customHeight="1" x14ac:dyDescent="0.25">
      <c r="A24" s="246"/>
      <c r="B24" s="239"/>
      <c r="C24" s="244"/>
      <c r="D24" s="239"/>
      <c r="F24" s="239"/>
      <c r="G24" s="241"/>
      <c r="H24"/>
      <c r="I24" s="510"/>
      <c r="J24" s="500"/>
      <c r="K24" s="510"/>
      <c r="L24" s="500"/>
      <c r="M24" s="529">
        <f t="shared" si="0"/>
        <v>0</v>
      </c>
      <c r="N24" s="502"/>
    </row>
    <row r="25" spans="1:14" s="242" customFormat="1" ht="12.75" customHeight="1" x14ac:dyDescent="0.25">
      <c r="A25" s="246"/>
      <c r="B25" s="239"/>
      <c r="C25" s="244"/>
      <c r="D25" s="239"/>
      <c r="F25" s="239"/>
      <c r="G25" s="241"/>
      <c r="H25"/>
      <c r="I25" s="510"/>
      <c r="J25" s="500"/>
      <c r="K25" s="510"/>
      <c r="L25" s="500"/>
      <c r="M25" s="529">
        <f t="shared" si="0"/>
        <v>0</v>
      </c>
      <c r="N25" s="502"/>
    </row>
    <row r="26" spans="1:14" s="242" customFormat="1" ht="12.75" customHeight="1" x14ac:dyDescent="0.25">
      <c r="A26" s="246"/>
      <c r="B26" s="239"/>
      <c r="C26" s="244"/>
      <c r="D26" s="239"/>
      <c r="F26" s="239"/>
      <c r="G26" s="241"/>
      <c r="H26"/>
      <c r="I26" s="510"/>
      <c r="J26" s="500"/>
      <c r="K26" s="510"/>
      <c r="L26" s="500"/>
      <c r="M26" s="529">
        <f t="shared" si="0"/>
        <v>0</v>
      </c>
      <c r="N26" s="502"/>
    </row>
    <row r="27" spans="1:14" s="242" customFormat="1" ht="12.75" customHeight="1" x14ac:dyDescent="0.25">
      <c r="A27" s="246"/>
      <c r="B27" s="239"/>
      <c r="C27" s="244"/>
      <c r="D27" s="239"/>
      <c r="F27" s="239"/>
      <c r="G27" s="241"/>
      <c r="H27"/>
      <c r="I27" s="510"/>
      <c r="J27" s="500"/>
      <c r="K27" s="510"/>
      <c r="L27" s="500"/>
      <c r="M27" s="529">
        <f t="shared" si="0"/>
        <v>0</v>
      </c>
      <c r="N27" s="502"/>
    </row>
    <row r="28" spans="1:14" s="242" customFormat="1" ht="12.75" customHeight="1" x14ac:dyDescent="0.25">
      <c r="A28" s="246"/>
      <c r="B28" s="239"/>
      <c r="C28" s="244"/>
      <c r="D28" s="239"/>
      <c r="F28" s="239"/>
      <c r="G28" s="241"/>
      <c r="H28"/>
      <c r="I28" s="510"/>
      <c r="J28" s="500"/>
      <c r="K28" s="510"/>
      <c r="L28" s="500"/>
      <c r="M28" s="529">
        <f t="shared" si="0"/>
        <v>0</v>
      </c>
      <c r="N28" s="502"/>
    </row>
    <row r="29" spans="1:14" s="242" customFormat="1" ht="12.75" customHeight="1" x14ac:dyDescent="0.25">
      <c r="A29" s="246"/>
      <c r="B29" s="239"/>
      <c r="C29" s="244"/>
      <c r="D29" s="239"/>
      <c r="F29" s="239"/>
      <c r="G29" s="241"/>
      <c r="H29"/>
      <c r="I29" s="510"/>
      <c r="J29" s="500"/>
      <c r="K29" s="510"/>
      <c r="L29" s="500"/>
      <c r="M29" s="529">
        <f t="shared" si="0"/>
        <v>0</v>
      </c>
      <c r="N29" s="502"/>
    </row>
    <row r="30" spans="1:14" s="242" customFormat="1" ht="12.75" customHeight="1" x14ac:dyDescent="0.25">
      <c r="A30" s="246"/>
      <c r="B30" s="239"/>
      <c r="C30" s="244"/>
      <c r="D30" s="239"/>
      <c r="F30" s="239"/>
      <c r="G30" s="241"/>
      <c r="I30" s="500"/>
      <c r="J30" s="500"/>
      <c r="K30" s="500"/>
      <c r="L30" s="500"/>
      <c r="M30" s="529"/>
      <c r="N30" s="502"/>
    </row>
    <row r="31" spans="1:14" s="242" customFormat="1" ht="12.75" customHeight="1" x14ac:dyDescent="0.25">
      <c r="A31" s="246"/>
      <c r="B31" s="239"/>
      <c r="C31" s="244"/>
      <c r="D31" s="239"/>
      <c r="F31" s="239"/>
      <c r="G31" s="241"/>
      <c r="I31" s="500"/>
      <c r="J31" s="500"/>
      <c r="K31" s="500"/>
      <c r="L31" s="500"/>
      <c r="M31" s="529"/>
      <c r="N31" s="502"/>
    </row>
    <row r="32" spans="1:14" s="242" customFormat="1" ht="12.75" customHeight="1" x14ac:dyDescent="0.25">
      <c r="A32" s="246"/>
      <c r="B32" s="239"/>
      <c r="C32" s="244"/>
      <c r="D32" s="239"/>
      <c r="F32" s="239"/>
      <c r="G32" s="241"/>
      <c r="I32" s="500"/>
      <c r="J32" s="500"/>
      <c r="K32" s="500"/>
      <c r="L32" s="500"/>
      <c r="M32" s="529"/>
      <c r="N32" s="502"/>
    </row>
    <row r="33" spans="1:16" s="242" customFormat="1" ht="12.75" customHeight="1" x14ac:dyDescent="0.25">
      <c r="A33" s="239"/>
      <c r="B33" s="239"/>
      <c r="C33" s="239"/>
      <c r="D33" s="239"/>
      <c r="E33" s="239"/>
      <c r="F33" s="239"/>
      <c r="G33" s="239"/>
      <c r="I33" s="500"/>
      <c r="J33" s="500"/>
      <c r="K33" s="511"/>
      <c r="L33" s="511"/>
      <c r="M33" s="518"/>
      <c r="N33" s="528"/>
    </row>
    <row r="34" spans="1:16" ht="12.75" customHeight="1" x14ac:dyDescent="0.25">
      <c r="A34" s="249"/>
      <c r="B34" s="249"/>
      <c r="K34" s="511"/>
      <c r="L34" s="511"/>
      <c r="N34" s="528"/>
    </row>
    <row r="35" spans="1:16" ht="12.75" customHeight="1" x14ac:dyDescent="0.25">
      <c r="A35" s="240"/>
      <c r="B35" s="240"/>
      <c r="K35" s="511"/>
      <c r="L35" s="511"/>
      <c r="N35" s="528"/>
    </row>
    <row r="36" spans="1:16" ht="12" customHeight="1" x14ac:dyDescent="0.25">
      <c r="A36" s="250" t="s">
        <v>369</v>
      </c>
      <c r="B36" s="250"/>
      <c r="C36" s="512"/>
      <c r="D36" s="512"/>
      <c r="E36" s="513"/>
      <c r="F36" s="512"/>
      <c r="G36" s="513"/>
      <c r="H36" s="512"/>
      <c r="I36" s="514">
        <f>SUBTOTAL(9,I9:I35)</f>
        <v>0</v>
      </c>
      <c r="J36" s="514"/>
      <c r="K36" s="514">
        <f>SUBTOTAL(9,K9:K35)</f>
        <v>0</v>
      </c>
      <c r="L36" s="514"/>
      <c r="M36" s="530">
        <f>SUBTOTAL(9,M9:M35)</f>
        <v>0</v>
      </c>
      <c r="N36" s="526">
        <f>SUBTOTAL(9,N9:N35)</f>
        <v>0</v>
      </c>
      <c r="P36" s="239"/>
    </row>
    <row r="37" spans="1:16" ht="12.75" customHeight="1" x14ac:dyDescent="0.25">
      <c r="C37" s="247"/>
      <c r="G37" s="243"/>
      <c r="I37" s="515"/>
      <c r="J37" s="515"/>
      <c r="K37" s="516"/>
      <c r="L37" s="516"/>
      <c r="M37" s="524"/>
      <c r="O37" s="243"/>
    </row>
    <row r="38" spans="1:16" ht="12.75" customHeight="1" x14ac:dyDescent="0.25">
      <c r="A38" s="248"/>
      <c r="C38" s="247"/>
      <c r="G38" s="243"/>
      <c r="I38" s="515"/>
      <c r="J38" s="515"/>
      <c r="K38" s="516"/>
      <c r="L38" s="516"/>
      <c r="M38" s="524"/>
      <c r="O38" s="243"/>
    </row>
    <row r="39" spans="1:16" ht="12.75" customHeight="1" x14ac:dyDescent="0.25">
      <c r="A39" s="248"/>
      <c r="C39" s="247"/>
      <c r="G39" s="243"/>
      <c r="I39" s="515"/>
      <c r="J39" s="515"/>
      <c r="K39" s="516"/>
      <c r="L39" s="516"/>
      <c r="M39" s="524"/>
      <c r="O39" s="243"/>
    </row>
    <row r="40" spans="1:16" ht="12.75" customHeight="1" x14ac:dyDescent="0.25">
      <c r="A40" s="248"/>
      <c r="C40" s="247"/>
      <c r="G40" s="243"/>
      <c r="I40" s="515"/>
      <c r="J40" s="515"/>
      <c r="K40" s="516"/>
      <c r="L40" s="516"/>
      <c r="M40" s="524"/>
      <c r="O40" s="243"/>
    </row>
    <row r="41" spans="1:16" ht="12.75" customHeight="1" x14ac:dyDescent="0.25">
      <c r="A41" s="248"/>
      <c r="C41" s="247"/>
      <c r="G41" s="243"/>
      <c r="I41" s="515"/>
      <c r="J41" s="515"/>
      <c r="K41" s="516"/>
      <c r="L41" s="516"/>
      <c r="M41" s="524"/>
      <c r="O41" s="243"/>
    </row>
    <row r="42" spans="1:16" ht="12.75" customHeight="1" x14ac:dyDescent="0.25">
      <c r="A42" s="248"/>
      <c r="C42" s="247"/>
      <c r="G42" s="243"/>
      <c r="I42" s="515"/>
      <c r="J42" s="515"/>
      <c r="K42" s="516"/>
      <c r="L42" s="516"/>
      <c r="M42" s="524"/>
      <c r="O42" s="243"/>
    </row>
    <row r="43" spans="1:16" ht="12.75" customHeight="1" x14ac:dyDescent="0.25">
      <c r="A43" s="251"/>
      <c r="C43" s="247"/>
      <c r="G43" s="243"/>
      <c r="I43" s="515"/>
      <c r="J43" s="515"/>
      <c r="K43" s="516"/>
      <c r="L43" s="516"/>
      <c r="M43" s="524"/>
      <c r="O43" s="243"/>
    </row>
    <row r="44" spans="1:16" ht="12.75" customHeight="1" x14ac:dyDescent="0.25">
      <c r="A44" s="248"/>
      <c r="B44" s="248"/>
      <c r="C44" s="247"/>
      <c r="G44" s="243"/>
      <c r="I44" s="515"/>
      <c r="J44" s="515"/>
      <c r="K44" s="516"/>
      <c r="L44" s="516"/>
      <c r="M44" s="524"/>
      <c r="O44" s="243"/>
    </row>
    <row r="45" spans="1:16" ht="12.75" customHeight="1" x14ac:dyDescent="0.25">
      <c r="A45" s="248"/>
      <c r="B45" s="248"/>
      <c r="C45" s="247"/>
      <c r="G45" s="243"/>
      <c r="I45" s="515"/>
      <c r="J45" s="515"/>
      <c r="K45" s="516"/>
      <c r="L45" s="516"/>
      <c r="M45" s="524"/>
      <c r="O45" s="243"/>
    </row>
    <row r="46" spans="1:16" ht="12.75" customHeight="1" x14ac:dyDescent="0.25">
      <c r="A46" s="248"/>
      <c r="B46" s="248"/>
      <c r="C46" s="247"/>
      <c r="G46" s="243"/>
      <c r="I46" s="515"/>
      <c r="J46" s="515"/>
      <c r="K46" s="516"/>
      <c r="L46" s="516"/>
      <c r="M46" s="524"/>
      <c r="O46" s="243"/>
    </row>
    <row r="47" spans="1:16" ht="12.75" customHeight="1" x14ac:dyDescent="0.25">
      <c r="A47" s="248"/>
      <c r="B47" s="248"/>
      <c r="C47" s="247"/>
      <c r="G47" s="243"/>
      <c r="I47" s="515"/>
      <c r="J47" s="515"/>
      <c r="K47" s="516"/>
      <c r="L47" s="516"/>
      <c r="M47" s="524"/>
      <c r="O47" s="243"/>
    </row>
    <row r="48" spans="1:16" ht="12.75" customHeight="1" x14ac:dyDescent="0.25">
      <c r="A48" s="248"/>
      <c r="C48" s="247"/>
      <c r="G48" s="243"/>
      <c r="I48" s="515"/>
      <c r="J48" s="515"/>
      <c r="K48" s="516"/>
      <c r="L48" s="516"/>
      <c r="M48" s="524"/>
      <c r="O48" s="243"/>
    </row>
    <row r="49" spans="1:15" ht="12.75" customHeight="1" x14ac:dyDescent="0.25">
      <c r="A49" s="248"/>
      <c r="C49" s="247"/>
      <c r="G49" s="243"/>
      <c r="I49" s="515"/>
      <c r="J49" s="515"/>
      <c r="K49" s="516"/>
      <c r="L49" s="516"/>
      <c r="M49" s="524"/>
      <c r="O49" s="243"/>
    </row>
    <row r="50" spans="1:15" ht="12.75" customHeight="1" x14ac:dyDescent="0.25">
      <c r="A50" s="248"/>
      <c r="C50" s="247"/>
      <c r="G50" s="243"/>
      <c r="I50" s="515"/>
      <c r="J50" s="515"/>
      <c r="K50" s="516"/>
      <c r="L50" s="516"/>
      <c r="M50" s="524"/>
      <c r="O50" s="243"/>
    </row>
    <row r="51" spans="1:15" ht="12.75" customHeight="1" x14ac:dyDescent="0.25">
      <c r="A51" s="248"/>
      <c r="C51" s="247"/>
      <c r="G51" s="243"/>
      <c r="I51" s="515"/>
      <c r="J51" s="515"/>
      <c r="K51" s="516"/>
      <c r="L51" s="516"/>
      <c r="M51" s="524"/>
      <c r="O51" s="243"/>
    </row>
    <row r="52" spans="1:15" ht="12.75" customHeight="1" x14ac:dyDescent="0.25">
      <c r="A52" s="248"/>
      <c r="C52" s="247"/>
      <c r="G52" s="243"/>
      <c r="I52" s="515"/>
      <c r="J52" s="515"/>
      <c r="K52" s="516"/>
      <c r="L52" s="516"/>
      <c r="M52" s="524"/>
      <c r="O52" s="243"/>
    </row>
    <row r="53" spans="1:15" ht="12.75" customHeight="1" x14ac:dyDescent="0.25">
      <c r="A53" s="248"/>
      <c r="C53" s="247"/>
      <c r="G53" s="243"/>
      <c r="I53" s="515"/>
      <c r="J53" s="515"/>
      <c r="K53" s="516"/>
      <c r="L53" s="516"/>
      <c r="M53" s="524"/>
      <c r="O53" s="243"/>
    </row>
    <row r="54" spans="1:15" ht="12.75" customHeight="1" x14ac:dyDescent="0.25">
      <c r="A54" s="248"/>
      <c r="C54" s="247"/>
      <c r="G54" s="243"/>
      <c r="I54" s="515"/>
      <c r="J54" s="515"/>
      <c r="K54" s="516"/>
      <c r="L54" s="516"/>
      <c r="M54" s="524"/>
      <c r="O54" s="243"/>
    </row>
    <row r="55" spans="1:15" ht="12.75" customHeight="1" x14ac:dyDescent="0.25">
      <c r="A55" s="248"/>
      <c r="C55" s="247"/>
      <c r="G55" s="243"/>
      <c r="I55" s="515"/>
      <c r="J55" s="515"/>
      <c r="K55" s="516"/>
      <c r="L55" s="516"/>
      <c r="M55" s="524"/>
      <c r="O55" s="243"/>
    </row>
    <row r="56" spans="1:15" ht="12.75" customHeight="1" x14ac:dyDescent="0.25">
      <c r="A56" s="248"/>
      <c r="C56" s="247"/>
      <c r="G56" s="243"/>
      <c r="I56" s="515"/>
      <c r="J56" s="515"/>
      <c r="K56" s="516"/>
      <c r="L56" s="516"/>
      <c r="M56" s="524"/>
      <c r="O56" s="243"/>
    </row>
    <row r="57" spans="1:15" ht="12.75" customHeight="1" x14ac:dyDescent="0.25">
      <c r="A57" s="248"/>
      <c r="C57" s="247"/>
      <c r="G57" s="243"/>
      <c r="I57" s="515"/>
      <c r="J57" s="515"/>
      <c r="K57" s="516"/>
      <c r="L57" s="516"/>
      <c r="M57" s="524"/>
      <c r="O57" s="243"/>
    </row>
    <row r="58" spans="1:15" ht="12.75" customHeight="1" x14ac:dyDescent="0.25">
      <c r="A58" s="248"/>
      <c r="C58" s="247"/>
      <c r="G58" s="243"/>
      <c r="I58" s="515"/>
      <c r="J58" s="515"/>
      <c r="K58" s="515"/>
      <c r="L58" s="515"/>
      <c r="M58" s="524"/>
      <c r="O58" s="243"/>
    </row>
    <row r="59" spans="1:15" ht="12.75" customHeight="1" x14ac:dyDescent="0.25">
      <c r="A59" s="248"/>
      <c r="C59" s="247"/>
      <c r="G59" s="243"/>
      <c r="I59" s="515"/>
      <c r="J59" s="515"/>
      <c r="K59" s="515"/>
      <c r="L59" s="515"/>
      <c r="M59" s="524"/>
      <c r="O59" s="243"/>
    </row>
    <row r="60" spans="1:15" ht="12.75" customHeight="1" x14ac:dyDescent="0.25">
      <c r="A60" s="248"/>
      <c r="C60" s="247"/>
      <c r="G60" s="243"/>
      <c r="I60" s="515"/>
      <c r="J60" s="515"/>
      <c r="K60" s="515"/>
      <c r="L60" s="515"/>
      <c r="M60" s="524"/>
      <c r="O60" s="243"/>
    </row>
    <row r="61" spans="1:15" ht="12.75" customHeight="1" x14ac:dyDescent="0.25">
      <c r="A61" s="248"/>
      <c r="C61" s="247"/>
      <c r="G61" s="243"/>
      <c r="I61" s="515"/>
      <c r="J61" s="515"/>
      <c r="K61" s="515"/>
      <c r="L61" s="515"/>
      <c r="M61" s="524"/>
      <c r="O61" s="243"/>
    </row>
    <row r="62" spans="1:15" ht="12.75" customHeight="1" x14ac:dyDescent="0.25">
      <c r="A62" s="248"/>
      <c r="C62" s="247"/>
      <c r="G62" s="243"/>
      <c r="I62" s="515"/>
      <c r="J62" s="515"/>
      <c r="K62" s="515"/>
      <c r="L62" s="515"/>
      <c r="M62" s="524"/>
      <c r="O62" s="243"/>
    </row>
    <row r="63" spans="1:15" ht="12.75" customHeight="1" x14ac:dyDescent="0.25">
      <c r="A63" s="248"/>
      <c r="C63" s="247"/>
      <c r="G63" s="243"/>
      <c r="I63" s="515"/>
      <c r="J63" s="515"/>
      <c r="K63" s="515"/>
      <c r="L63" s="515"/>
      <c r="M63" s="524"/>
      <c r="O63" s="243"/>
    </row>
    <row r="64" spans="1:15" ht="12.75" customHeight="1" x14ac:dyDescent="0.25">
      <c r="A64" s="248"/>
      <c r="C64" s="247"/>
      <c r="G64" s="243"/>
      <c r="I64" s="515"/>
      <c r="J64" s="515"/>
      <c r="K64" s="515"/>
      <c r="L64" s="515"/>
      <c r="M64" s="524"/>
      <c r="O64" s="243"/>
    </row>
    <row r="65" spans="1:15" ht="12.75" customHeight="1" x14ac:dyDescent="0.25">
      <c r="A65" s="248"/>
      <c r="C65" s="247"/>
      <c r="G65" s="243"/>
      <c r="I65" s="515"/>
      <c r="J65" s="515"/>
      <c r="K65" s="515"/>
      <c r="L65" s="515"/>
      <c r="M65" s="524"/>
      <c r="O65" s="243"/>
    </row>
    <row r="66" spans="1:15" ht="12.75" customHeight="1" x14ac:dyDescent="0.25">
      <c r="A66" s="248"/>
      <c r="C66" s="247"/>
      <c r="G66" s="243"/>
      <c r="I66" s="515"/>
      <c r="J66" s="515"/>
      <c r="K66" s="515"/>
      <c r="L66" s="515"/>
      <c r="M66" s="524"/>
      <c r="O66" s="243"/>
    </row>
    <row r="67" spans="1:15" ht="12.75" customHeight="1" x14ac:dyDescent="0.25">
      <c r="A67" s="248"/>
      <c r="C67" s="247"/>
      <c r="G67" s="243"/>
      <c r="I67" s="515"/>
      <c r="J67" s="515"/>
      <c r="K67" s="515"/>
      <c r="L67" s="515"/>
      <c r="M67" s="524"/>
      <c r="O67" s="243"/>
    </row>
    <row r="68" spans="1:15" ht="12.75" customHeight="1" x14ac:dyDescent="0.25">
      <c r="A68" s="248"/>
      <c r="C68" s="247"/>
      <c r="G68" s="243"/>
      <c r="I68" s="515"/>
      <c r="J68" s="515"/>
      <c r="K68" s="515"/>
      <c r="L68" s="515"/>
      <c r="M68" s="524"/>
      <c r="O68" s="243"/>
    </row>
    <row r="69" spans="1:15" ht="12.75" customHeight="1" x14ac:dyDescent="0.25">
      <c r="A69" s="248"/>
      <c r="C69" s="247"/>
      <c r="G69" s="243"/>
      <c r="I69" s="515"/>
      <c r="J69" s="515"/>
      <c r="K69" s="515"/>
      <c r="L69" s="515"/>
      <c r="M69" s="524"/>
      <c r="O69" s="243"/>
    </row>
    <row r="70" spans="1:15" ht="12.75" customHeight="1" x14ac:dyDescent="0.25">
      <c r="A70" s="248"/>
      <c r="C70" s="247"/>
      <c r="G70" s="243"/>
      <c r="I70" s="515"/>
      <c r="J70" s="515"/>
      <c r="K70" s="515"/>
      <c r="L70" s="515"/>
      <c r="M70" s="524"/>
      <c r="O70" s="243"/>
    </row>
    <row r="71" spans="1:15" ht="12.75" customHeight="1" x14ac:dyDescent="0.25">
      <c r="A71" s="248"/>
      <c r="C71" s="247"/>
      <c r="G71" s="243"/>
      <c r="I71" s="515"/>
      <c r="J71" s="515"/>
      <c r="K71" s="515"/>
      <c r="L71" s="515"/>
      <c r="M71" s="524"/>
      <c r="O71" s="243"/>
    </row>
    <row r="72" spans="1:15" ht="12.75" customHeight="1" x14ac:dyDescent="0.25">
      <c r="A72" s="248"/>
    </row>
  </sheetData>
  <phoneticPr fontId="0" type="noConversion"/>
  <printOptions horizontalCentered="1" gridLinesSet="0"/>
  <pageMargins left="0.25" right="0.25" top="0.5" bottom="0.75" header="0.5" footer="0.25"/>
  <pageSetup scale="85" fitToHeight="0" orientation="landscape" horizontalDpi="4294967292" verticalDpi="4294967292" r:id="rId1"/>
  <headerFooter alignWithMargins="0">
    <oddFooter>&amp;L&amp;"Times New Roman,Italic"&amp;F/&amp;A&amp;R&amp;"Times New Roman,Italic"&amp;D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G134"/>
  <sheetViews>
    <sheetView showGridLines="0" topLeftCell="A96" zoomScale="75" workbookViewId="0">
      <selection activeCell="C134" sqref="C134"/>
    </sheetView>
  </sheetViews>
  <sheetFormatPr defaultColWidth="9.109375" defaultRowHeight="13.2" x14ac:dyDescent="0.25"/>
  <cols>
    <col min="1" max="1" width="46.5546875" style="1" customWidth="1"/>
    <col min="2" max="2" width="10.88671875" style="42" customWidth="1"/>
    <col min="3" max="3" width="17" style="1" customWidth="1"/>
    <col min="4" max="4" width="10.44140625" style="42" customWidth="1"/>
    <col min="5" max="5" width="13.88671875" style="1" customWidth="1"/>
    <col min="6" max="6" width="10.109375" style="42" customWidth="1"/>
    <col min="7" max="7" width="14.5546875" style="1" customWidth="1"/>
    <col min="8" max="8" width="10.88671875" style="42" bestFit="1" customWidth="1"/>
    <col min="9" max="9" width="14.6640625" style="1" customWidth="1"/>
    <col min="10" max="10" width="9.109375" style="42"/>
    <col min="11" max="11" width="17.109375" style="1" customWidth="1"/>
    <col min="12" max="12" width="9.109375" style="42"/>
    <col min="13" max="13" width="17.44140625" style="1" hidden="1" customWidth="1"/>
    <col min="14" max="14" width="10" style="42" hidden="1" customWidth="1"/>
    <col min="15" max="15" width="12.6640625" style="1" hidden="1" customWidth="1"/>
    <col min="16" max="16" width="9.109375" style="42" hidden="1" customWidth="1"/>
    <col min="17" max="19" width="12.6640625" style="1" hidden="1" customWidth="1"/>
    <col min="20" max="20" width="10" style="1" hidden="1" customWidth="1"/>
    <col min="21" max="21" width="12.6640625" style="1" hidden="1" customWidth="1"/>
    <col min="22" max="22" width="5.33203125" style="1" hidden="1" customWidth="1"/>
    <col min="23" max="23" width="5.6640625" style="1" hidden="1" customWidth="1"/>
    <col min="24" max="24" width="5" style="1" hidden="1" customWidth="1"/>
    <col min="25" max="25" width="5.6640625" style="1" hidden="1" customWidth="1"/>
    <col min="26" max="26" width="10.6640625" style="42" hidden="1" customWidth="1"/>
    <col min="27" max="27" width="14.6640625" style="43" customWidth="1"/>
    <col min="28" max="28" width="9.109375" style="1"/>
    <col min="29" max="29" width="14.33203125" style="1" customWidth="1"/>
    <col min="30" max="31" width="9.109375" style="1"/>
    <col min="32" max="32" width="22.109375" style="1" customWidth="1"/>
    <col min="33" max="16384" width="9.109375" style="1"/>
  </cols>
  <sheetData>
    <row r="1" spans="1:32" x14ac:dyDescent="0.25">
      <c r="A1" s="169" t="s">
        <v>101</v>
      </c>
      <c r="AF1" s="2"/>
    </row>
    <row r="2" spans="1:32" ht="13.8" thickBot="1" x14ac:dyDescent="0.3">
      <c r="A2" s="169" t="s">
        <v>102</v>
      </c>
      <c r="C2" s="170"/>
      <c r="E2" s="170"/>
      <c r="G2" s="170"/>
      <c r="I2" s="170"/>
      <c r="K2" s="170"/>
      <c r="M2" s="170"/>
      <c r="O2" s="170"/>
      <c r="P2" s="282"/>
      <c r="Q2" s="170"/>
      <c r="R2" s="170"/>
      <c r="S2" s="170"/>
      <c r="T2" s="170"/>
      <c r="U2" s="170"/>
      <c r="V2" s="170"/>
      <c r="W2" s="170"/>
      <c r="X2" s="170"/>
      <c r="Y2" s="170"/>
      <c r="Z2" s="274" t="s">
        <v>103</v>
      </c>
      <c r="AA2" s="558"/>
      <c r="AF2" s="3"/>
    </row>
    <row r="3" spans="1:32" x14ac:dyDescent="0.25">
      <c r="A3" s="169" t="s">
        <v>104</v>
      </c>
    </row>
    <row r="4" spans="1:32" ht="13.8" x14ac:dyDescent="0.3">
      <c r="A4" s="171">
        <f>'Roll-1'!B5</f>
        <v>37005</v>
      </c>
      <c r="C4" s="172"/>
      <c r="E4" s="172"/>
      <c r="G4" s="172"/>
      <c r="I4" s="172"/>
      <c r="K4" s="172"/>
      <c r="M4" s="172"/>
      <c r="O4" s="172"/>
      <c r="Q4" s="172"/>
      <c r="R4" s="320"/>
      <c r="S4" s="172"/>
      <c r="T4" s="320"/>
      <c r="U4" s="172"/>
      <c r="V4" s="320"/>
      <c r="W4" s="172"/>
      <c r="X4" s="320"/>
      <c r="Y4" s="172"/>
      <c r="AA4" s="559"/>
    </row>
    <row r="5" spans="1:32" ht="13.8" thickBot="1" x14ac:dyDescent="0.3">
      <c r="C5" s="33" t="str">
        <f>'Roll-1'!$B3</f>
        <v>FT-NORTHWEST</v>
      </c>
      <c r="E5" s="33" t="str">
        <f>'Roll-2'!$B3</f>
        <v>FT-NORTHWEST</v>
      </c>
      <c r="G5" s="33" t="str">
        <f>'Roll-3'!$B3</f>
        <v>FT-NORTHWEST</v>
      </c>
      <c r="I5" s="33" t="str">
        <f>'Roll-4'!$B3</f>
        <v>FT-NORTHWEST</v>
      </c>
      <c r="K5" s="33" t="str">
        <f>Input!A1</f>
        <v>FT-Northwest</v>
      </c>
      <c r="M5" s="33" t="str">
        <f>'Roll-6'!$B3</f>
        <v>FT-CENTRAL</v>
      </c>
      <c r="O5" s="33" t="str">
        <f>'Roll-7'!$B3</f>
        <v>FT-CENTRAL</v>
      </c>
      <c r="Q5" s="33" t="str">
        <f>'Roll-10'!$B3</f>
        <v>FT-CENTRAL</v>
      </c>
      <c r="R5" s="33"/>
      <c r="S5" s="33" t="str">
        <f>'Roll-9'!$B3</f>
        <v>FT-CENTRAL</v>
      </c>
      <c r="T5" s="33"/>
      <c r="U5" s="33" t="str">
        <f>'Roll-8'!$B3</f>
        <v>FT-CENTRAL</v>
      </c>
      <c r="V5" s="33"/>
      <c r="W5" s="33" t="str">
        <f>'Roll-11'!$B3</f>
        <v>FT-CENTRAL</v>
      </c>
      <c r="X5" s="33"/>
      <c r="Y5" s="33" t="str">
        <f>'Roll-12'!$B3</f>
        <v>FT-CENTRAL</v>
      </c>
      <c r="AA5" s="560" t="str">
        <f>'Roll-1'!B3</f>
        <v>FT-NORTHWEST</v>
      </c>
    </row>
    <row r="6" spans="1:32" ht="23.4" thickBot="1" x14ac:dyDescent="0.45">
      <c r="A6" s="391" t="str">
        <f>+Input!A4</f>
        <v>META ID 69041</v>
      </c>
      <c r="B6" s="390"/>
      <c r="C6" s="283" t="str">
        <f>'Roll-1'!$C3</f>
        <v>Price - LAP</v>
      </c>
      <c r="E6" s="283" t="str">
        <f>'Roll-2'!$C3</f>
        <v>Basis - LAD</v>
      </c>
      <c r="G6" s="283" t="str">
        <f>'Roll-3'!$C3</f>
        <v>Gas Daily - LAM</v>
      </c>
      <c r="I6" s="283" t="str">
        <f>'Roll-4'!$C3</f>
        <v>Index - LAI</v>
      </c>
      <c r="K6" s="283" t="str">
        <f>Input!F3</f>
        <v>Basis Opt</v>
      </c>
      <c r="M6" s="283" t="str">
        <f>'Roll-6'!C3</f>
        <v>Options Price - GOP</v>
      </c>
      <c r="O6" s="283" t="str">
        <f>'Roll-7'!C3</f>
        <v>Options Basis - GOD</v>
      </c>
      <c r="Q6" s="283" t="str">
        <f>'Roll-10'!C3</f>
        <v>CAD - B~P</v>
      </c>
      <c r="R6" s="33"/>
      <c r="S6" s="283" t="str">
        <f>'Roll-9'!C3</f>
        <v>Weather</v>
      </c>
      <c r="T6" s="33"/>
      <c r="U6" s="283" t="str">
        <f>'Roll-8'!C3</f>
        <v>Options / Trans GOI</v>
      </c>
      <c r="V6" s="33"/>
      <c r="W6" s="283" t="str">
        <f>'Roll-11'!C3</f>
        <v>Crude - WTI</v>
      </c>
      <c r="X6" s="33"/>
      <c r="Y6" s="283">
        <f>'Roll-12'!C3</f>
        <v>0</v>
      </c>
      <c r="AA6" s="561" t="s">
        <v>60</v>
      </c>
    </row>
    <row r="7" spans="1:32" x14ac:dyDescent="0.25">
      <c r="C7" s="173"/>
      <c r="E7" s="173"/>
      <c r="G7" s="173"/>
      <c r="I7" s="173"/>
      <c r="K7" s="173"/>
      <c r="M7" s="173"/>
      <c r="O7" s="173"/>
      <c r="Q7" s="173"/>
      <c r="R7" s="173"/>
      <c r="S7" s="173"/>
      <c r="T7" s="173"/>
      <c r="U7" s="173"/>
      <c r="V7" s="173"/>
      <c r="W7" s="173"/>
      <c r="X7" s="173"/>
      <c r="Y7" s="173"/>
      <c r="AA7" s="560"/>
    </row>
    <row r="8" spans="1:32" ht="25.2" x14ac:dyDescent="0.45">
      <c r="A8" s="362"/>
      <c r="B8" s="1" t="s">
        <v>105</v>
      </c>
      <c r="C8" s="544">
        <f>'Roll-1'!$B6</f>
        <v>1114561</v>
      </c>
      <c r="D8" s="545"/>
      <c r="E8" s="544">
        <f>'Roll-2'!$B6</f>
        <v>1114562</v>
      </c>
      <c r="G8" s="544">
        <f>'Roll-3'!$B6</f>
        <v>1114565</v>
      </c>
      <c r="H8" s="532"/>
      <c r="I8" s="544">
        <f>'Roll-4'!$B6</f>
        <v>1114564</v>
      </c>
      <c r="J8" s="532"/>
      <c r="K8" s="531">
        <f>'Roll-5'!$B6</f>
        <v>0</v>
      </c>
      <c r="L8" s="532"/>
      <c r="M8" s="531">
        <f>'Roll-6'!$B6</f>
        <v>0</v>
      </c>
      <c r="N8" s="532"/>
      <c r="O8" s="531">
        <f>'Roll-7'!$B6</f>
        <v>0</v>
      </c>
      <c r="P8" s="532"/>
      <c r="Q8" s="531">
        <f>'Roll-10'!$B6</f>
        <v>0</v>
      </c>
      <c r="R8" s="531"/>
      <c r="S8" s="531">
        <f>'Roll-9'!$B6</f>
        <v>0</v>
      </c>
      <c r="T8" s="531"/>
      <c r="U8" s="531">
        <f>'Roll-8'!B6</f>
        <v>0</v>
      </c>
      <c r="V8" s="174"/>
      <c r="W8" s="174">
        <f>'Roll-11'!B6</f>
        <v>0</v>
      </c>
      <c r="X8" s="174"/>
      <c r="Y8" s="174">
        <f>'Roll-12'!$B6</f>
        <v>0</v>
      </c>
      <c r="AA8" s="562"/>
    </row>
    <row r="9" spans="1:32" x14ac:dyDescent="0.25">
      <c r="B9" s="1" t="s">
        <v>89</v>
      </c>
      <c r="C9" s="173"/>
      <c r="E9" s="173"/>
      <c r="G9" s="173"/>
      <c r="I9" s="173"/>
      <c r="K9" s="173"/>
      <c r="M9" s="173"/>
      <c r="O9" s="173"/>
      <c r="Q9" s="173"/>
      <c r="R9" s="173"/>
      <c r="S9" s="173"/>
      <c r="T9" s="173"/>
      <c r="U9" s="173"/>
      <c r="V9" s="173"/>
      <c r="W9" s="173"/>
      <c r="X9" s="173"/>
      <c r="Y9" s="173"/>
      <c r="AA9" s="560"/>
    </row>
    <row r="10" spans="1:32" x14ac:dyDescent="0.25">
      <c r="A10" s="175" t="s">
        <v>106</v>
      </c>
    </row>
    <row r="11" spans="1:32" ht="12" customHeight="1" x14ac:dyDescent="0.25">
      <c r="A11" s="175"/>
    </row>
    <row r="12" spans="1:32" ht="13.8" x14ac:dyDescent="0.3">
      <c r="A12" s="176">
        <f>A4</f>
        <v>37005</v>
      </c>
    </row>
    <row r="13" spans="1:32" x14ac:dyDescent="0.25">
      <c r="A13" s="177" t="s">
        <v>107</v>
      </c>
      <c r="C13" s="178">
        <f>'Roll-1'!$R15</f>
        <v>1</v>
      </c>
      <c r="E13" s="178">
        <f>'Roll-2'!$R15</f>
        <v>1.0999999999999999E-2</v>
      </c>
      <c r="G13" s="178">
        <f>'Roll-3'!$R15</f>
        <v>0</v>
      </c>
      <c r="I13" s="178">
        <f>'Roll-4'!$R15</f>
        <v>0</v>
      </c>
      <c r="K13" s="178">
        <f>'Roll-5'!$R15</f>
        <v>0</v>
      </c>
      <c r="M13" s="178">
        <f>'Roll-6'!$R15</f>
        <v>0</v>
      </c>
      <c r="O13" s="178">
        <f>'Roll-7'!$R15</f>
        <v>0</v>
      </c>
      <c r="Q13" s="178">
        <f>'Roll-10'!$R15</f>
        <v>0</v>
      </c>
      <c r="R13" s="255"/>
      <c r="S13" s="178">
        <f>'Roll-9'!$R15</f>
        <v>0</v>
      </c>
      <c r="T13" s="255"/>
      <c r="U13" s="178">
        <f>'Roll-8'!$R15</f>
        <v>0</v>
      </c>
      <c r="V13" s="255"/>
      <c r="W13" s="178">
        <f>'Roll-11'!$R15</f>
        <v>0</v>
      </c>
      <c r="X13" s="255"/>
      <c r="Y13" s="178">
        <f>'Roll-12'!$R15</f>
        <v>0</v>
      </c>
      <c r="AA13" s="563">
        <f>IF(AA14=0,0,AA15/AA14)</f>
        <v>0.30403907483460618</v>
      </c>
      <c r="AC13" s="4"/>
    </row>
    <row r="14" spans="1:32" x14ac:dyDescent="0.25">
      <c r="A14" s="177" t="s">
        <v>108</v>
      </c>
      <c r="C14" s="179">
        <f>+'Roll-1'!$R16</f>
        <v>-1.7677514358999999</v>
      </c>
      <c r="E14" s="179">
        <f>+'Roll-2'!$R16</f>
        <v>-4.1983681715000003</v>
      </c>
      <c r="G14" s="179">
        <f>+'Roll-3'!$R16</f>
        <v>0</v>
      </c>
      <c r="I14" s="179">
        <f>+'Roll-4'!$R16</f>
        <v>0</v>
      </c>
      <c r="K14" s="179">
        <f>+'Roll-5'!$R16</f>
        <v>0</v>
      </c>
      <c r="M14" s="179">
        <f>+'Roll-6'!$R16</f>
        <v>0</v>
      </c>
      <c r="O14" s="179">
        <f>+'Roll-7'!$R16</f>
        <v>0</v>
      </c>
      <c r="Q14" s="179">
        <f>+'Roll-10'!$R16</f>
        <v>0</v>
      </c>
      <c r="R14" s="321"/>
      <c r="S14" s="179">
        <f>+'Roll-9'!$R16</f>
        <v>0</v>
      </c>
      <c r="T14" s="321"/>
      <c r="U14" s="179">
        <f>+'Roll-8'!$R16</f>
        <v>0</v>
      </c>
      <c r="V14" s="321"/>
      <c r="W14" s="179">
        <f>+'Roll-11'!$R16</f>
        <v>0</v>
      </c>
      <c r="X14" s="321"/>
      <c r="Y14" s="179">
        <f>+'Roll-12'!$R16</f>
        <v>0</v>
      </c>
      <c r="AA14" s="564">
        <f>C14 +E14+G14+I14+K14</f>
        <v>-5.9661196074000005</v>
      </c>
      <c r="AC14" s="4"/>
    </row>
    <row r="15" spans="1:32" x14ac:dyDescent="0.25">
      <c r="A15" s="180" t="s">
        <v>109</v>
      </c>
      <c r="B15" s="275"/>
      <c r="C15" s="286">
        <f>'Roll-1'!$R17</f>
        <v>-1.7677514358999999</v>
      </c>
      <c r="D15" s="275"/>
      <c r="E15" s="286">
        <f>'Roll-2'!$R17</f>
        <v>-4.6182049886500001E-2</v>
      </c>
      <c r="F15" s="275"/>
      <c r="G15" s="286">
        <f>'Roll-3'!$R17</f>
        <v>0</v>
      </c>
      <c r="H15" s="275"/>
      <c r="I15" s="286">
        <f>'Roll-4'!$R17</f>
        <v>0</v>
      </c>
      <c r="J15" s="275"/>
      <c r="K15" s="331">
        <f>'Roll-5'!$R17</f>
        <v>0</v>
      </c>
      <c r="L15" s="275"/>
      <c r="M15" s="331">
        <f>'Roll-6'!$R17</f>
        <v>0</v>
      </c>
      <c r="N15" s="275"/>
      <c r="O15" s="331">
        <f>'Roll-7'!$R17</f>
        <v>0</v>
      </c>
      <c r="P15" s="275"/>
      <c r="Q15" s="331">
        <f>'Roll-10'!$R17</f>
        <v>0</v>
      </c>
      <c r="R15" s="322"/>
      <c r="S15" s="331">
        <f>'Roll-9'!$R17</f>
        <v>0</v>
      </c>
      <c r="T15" s="275"/>
      <c r="U15" s="331">
        <f>'Roll-8'!$R17</f>
        <v>0</v>
      </c>
      <c r="V15" s="351"/>
      <c r="W15" s="331">
        <f>'Roll-11'!$R17</f>
        <v>0</v>
      </c>
      <c r="X15" s="351"/>
      <c r="Y15" s="331">
        <f>'Roll-12'!$R17</f>
        <v>0</v>
      </c>
      <c r="Z15" s="275"/>
      <c r="AA15" s="564">
        <f>C15 +E15+G15+I15+K15</f>
        <v>-1.8139334857864999</v>
      </c>
      <c r="AC15" s="4"/>
    </row>
    <row r="16" spans="1:32" x14ac:dyDescent="0.25">
      <c r="A16" s="181" t="s">
        <v>110</v>
      </c>
      <c r="C16" s="182"/>
      <c r="E16" s="182"/>
      <c r="G16" s="182"/>
      <c r="I16" s="182"/>
      <c r="K16" s="182"/>
      <c r="M16" s="182"/>
      <c r="O16" s="182"/>
      <c r="Q16" s="182"/>
      <c r="R16" s="182"/>
      <c r="S16" s="182"/>
      <c r="T16" s="182"/>
      <c r="U16" s="182"/>
      <c r="V16" s="182"/>
      <c r="W16" s="182"/>
      <c r="X16" s="182"/>
      <c r="Y16" s="182"/>
      <c r="AA16" s="565"/>
      <c r="AC16" s="4"/>
    </row>
    <row r="17" spans="1:27" x14ac:dyDescent="0.25">
      <c r="A17" s="181" t="s">
        <v>111</v>
      </c>
    </row>
    <row r="18" spans="1:27" x14ac:dyDescent="0.25">
      <c r="A18" s="181"/>
      <c r="C18" s="182"/>
      <c r="E18" s="182"/>
      <c r="G18" s="182"/>
      <c r="I18" s="182"/>
      <c r="K18" s="182"/>
      <c r="M18" s="182"/>
      <c r="O18" s="182"/>
      <c r="Q18" s="182"/>
      <c r="R18" s="182"/>
      <c r="S18" s="182"/>
      <c r="T18" s="182"/>
      <c r="U18" s="182"/>
      <c r="V18" s="182"/>
      <c r="W18" s="182"/>
      <c r="X18" s="182"/>
      <c r="Y18" s="182"/>
      <c r="AA18" s="565"/>
    </row>
    <row r="19" spans="1:27" x14ac:dyDescent="0.25">
      <c r="A19" s="181" t="s">
        <v>112</v>
      </c>
      <c r="C19" s="183">
        <f>'Roll-1'!$S14+'Roll-1'!$Y16</f>
        <v>0</v>
      </c>
      <c r="E19" s="183">
        <f>'Roll-2'!$S14+'Roll-2'!$Y16</f>
        <v>0</v>
      </c>
      <c r="G19" s="183">
        <f>'Roll-3'!$S14+'Roll-3'!$Y16</f>
        <v>0</v>
      </c>
      <c r="I19" s="183">
        <f>'Roll-4'!$S14+'Roll-4'!$Y16</f>
        <v>0</v>
      </c>
      <c r="K19" s="183">
        <f>'Roll-5'!$S14+'Roll-5'!$Y16</f>
        <v>0</v>
      </c>
      <c r="M19" s="183">
        <f>'Roll-6'!$S14+'Roll-6'!$Y16</f>
        <v>0</v>
      </c>
      <c r="O19" s="183">
        <f>'Roll-7'!$S14+'Roll-7'!$Y16</f>
        <v>0</v>
      </c>
      <c r="Q19" s="183">
        <f>'Roll-10'!$S14+'Roll-10'!$Y16</f>
        <v>0</v>
      </c>
      <c r="R19" s="323"/>
      <c r="S19" s="183">
        <f>'Roll-9'!$S14+'Roll-9'!$Y16</f>
        <v>0</v>
      </c>
      <c r="T19" s="323"/>
      <c r="U19" s="183">
        <f>'Roll-8'!$S14+'Roll-8'!$Y16</f>
        <v>0</v>
      </c>
      <c r="V19" s="323"/>
      <c r="W19" s="183">
        <f>'Roll-11'!$S14+'Roll-11'!$Y16</f>
        <v>0</v>
      </c>
      <c r="X19" s="323"/>
      <c r="Y19" s="183">
        <f>'Roll-12'!$S14+'Roll-12'!$Y16</f>
        <v>0</v>
      </c>
      <c r="AA19" s="564">
        <f>C19+E19+G19+I19+K19</f>
        <v>0</v>
      </c>
    </row>
    <row r="20" spans="1:27" x14ac:dyDescent="0.25">
      <c r="A20" s="181" t="s">
        <v>113</v>
      </c>
      <c r="C20" s="183">
        <f>'Roll-1'!$T14+'Roll-1'!$Y17</f>
        <v>0</v>
      </c>
      <c r="E20" s="183">
        <f>'Roll-2'!$T14+'Roll-2'!$Y17</f>
        <v>0</v>
      </c>
      <c r="G20" s="183">
        <f>'Roll-3'!$T14+'Roll-3'!$Y17</f>
        <v>0</v>
      </c>
      <c r="I20" s="183">
        <f>'Roll-4'!$T14+'Roll-4'!$Y17</f>
        <v>0</v>
      </c>
      <c r="K20" s="183">
        <f>'Roll-5'!$T14+'Roll-5'!$Y17</f>
        <v>0</v>
      </c>
      <c r="M20" s="183">
        <f>'Roll-6'!$T14+'Roll-6'!$Y17</f>
        <v>0</v>
      </c>
      <c r="O20" s="183">
        <f>'Roll-7'!$T14+'Roll-7'!$Y17</f>
        <v>0</v>
      </c>
      <c r="Q20" s="183">
        <f>'Roll-10'!$T14+'Roll-10'!$Y17</f>
        <v>0</v>
      </c>
      <c r="R20" s="323"/>
      <c r="S20" s="183">
        <f>'Roll-9'!$T14+'Roll-9'!$Y17</f>
        <v>0</v>
      </c>
      <c r="T20" s="323"/>
      <c r="U20" s="183">
        <f>'Roll-8'!$T14+'Roll-8'!$Y17</f>
        <v>0</v>
      </c>
      <c r="V20" s="323"/>
      <c r="W20" s="183">
        <f>'Roll-11'!$T14+'Roll-11'!$Y17</f>
        <v>0</v>
      </c>
      <c r="X20" s="323"/>
      <c r="Y20" s="183">
        <f>'Roll-12'!$T14+'Roll-12'!$Y17</f>
        <v>0</v>
      </c>
      <c r="AA20" s="564">
        <f t="shared" ref="AA20:AA28" si="0">C20+E20+G20+I20+K20</f>
        <v>0</v>
      </c>
    </row>
    <row r="21" spans="1:27" x14ac:dyDescent="0.25">
      <c r="A21" s="181" t="s">
        <v>114</v>
      </c>
      <c r="B21" s="193"/>
      <c r="C21" s="183">
        <f>SUM(C19:C20)</f>
        <v>0</v>
      </c>
      <c r="D21" s="193"/>
      <c r="E21" s="183">
        <f>SUM(E19:E20)</f>
        <v>0</v>
      </c>
      <c r="F21" s="193"/>
      <c r="G21" s="183">
        <f>SUM(G19:G20)</f>
        <v>0</v>
      </c>
      <c r="H21" s="193"/>
      <c r="I21" s="183">
        <f>SUM(I19:I20)</f>
        <v>0</v>
      </c>
      <c r="J21" s="193"/>
      <c r="K21" s="183">
        <f>SUM(K19:K20)</f>
        <v>0</v>
      </c>
      <c r="L21" s="193"/>
      <c r="M21" s="183">
        <f>SUM(M19:M20)</f>
        <v>0</v>
      </c>
      <c r="N21" s="193"/>
      <c r="O21" s="183">
        <f>SUM(O19:O20)</f>
        <v>0</v>
      </c>
      <c r="P21" s="193"/>
      <c r="Q21" s="183">
        <f>SUM(Q19:Q20)</f>
        <v>0</v>
      </c>
      <c r="R21" s="323"/>
      <c r="S21" s="183">
        <f>SUM(S19:S20)</f>
        <v>0</v>
      </c>
      <c r="T21" s="323"/>
      <c r="U21" s="183">
        <f>SUM(U19:U20)</f>
        <v>0</v>
      </c>
      <c r="V21" s="323"/>
      <c r="W21" s="183">
        <f>SUM(W19:W20)</f>
        <v>0</v>
      </c>
      <c r="X21" s="323"/>
      <c r="Y21" s="183">
        <f>SUM(Y19:Y20)</f>
        <v>0</v>
      </c>
      <c r="Z21" s="193"/>
      <c r="AA21" s="564">
        <f t="shared" si="0"/>
        <v>0</v>
      </c>
    </row>
    <row r="22" spans="1:27" x14ac:dyDescent="0.25">
      <c r="C22" s="182"/>
      <c r="E22" s="182"/>
      <c r="G22" s="182"/>
      <c r="I22" s="182"/>
      <c r="K22" s="182"/>
      <c r="M22" s="182"/>
      <c r="O22" s="182"/>
      <c r="Q22" s="182"/>
      <c r="R22" s="182"/>
      <c r="S22" s="182"/>
      <c r="T22" s="182"/>
      <c r="U22" s="182"/>
      <c r="V22" s="182"/>
      <c r="W22" s="182"/>
      <c r="X22" s="182"/>
      <c r="Y22" s="182"/>
      <c r="AA22" s="564"/>
    </row>
    <row r="23" spans="1:27" x14ac:dyDescent="0.25">
      <c r="A23" s="185">
        <f>EOMONTH(A4,-1)</f>
        <v>36981</v>
      </c>
      <c r="AA23" s="564"/>
    </row>
    <row r="24" spans="1:27" x14ac:dyDescent="0.25">
      <c r="A24" s="181" t="s">
        <v>112</v>
      </c>
      <c r="C24" s="183">
        <f>'Roll-1'!$S24+'Roll-1'!$Y16</f>
        <v>0</v>
      </c>
      <c r="E24" s="183">
        <f>'Roll-2'!$S24+'Roll-2'!$Y16</f>
        <v>0</v>
      </c>
      <c r="G24" s="183">
        <f>'Roll-3'!$S24+'Roll-3'!$Y16</f>
        <v>0</v>
      </c>
      <c r="I24" s="183">
        <f>'Roll-4'!$S24+'Roll-4'!$Y16</f>
        <v>0</v>
      </c>
      <c r="K24" s="183">
        <f>'Roll-5'!$S24+'Roll-5'!$Y16</f>
        <v>0</v>
      </c>
      <c r="M24" s="183">
        <f>'Roll-6'!$S24+'Roll-6'!$Y16</f>
        <v>0</v>
      </c>
      <c r="O24" s="183">
        <f>'Roll-7'!$S24+'Roll-7'!$Y16</f>
        <v>0</v>
      </c>
      <c r="Q24" s="183">
        <f>'Roll-10'!$S24+'Roll-10'!$Y16</f>
        <v>0</v>
      </c>
      <c r="R24" s="323"/>
      <c r="S24" s="183">
        <f>'Roll-9'!$S24+'Roll-9'!$Y16</f>
        <v>0</v>
      </c>
      <c r="T24" s="323"/>
      <c r="U24" s="183">
        <f>'Roll-8'!$S24+'Roll-8'!$Y16</f>
        <v>0</v>
      </c>
      <c r="V24" s="323"/>
      <c r="W24" s="183">
        <f>'Roll-11'!$S24+'Roll-11'!$Y16</f>
        <v>0</v>
      </c>
      <c r="X24" s="323"/>
      <c r="Y24" s="183">
        <f>'Roll-12'!$S24+'Roll-12'!$Y16</f>
        <v>0</v>
      </c>
      <c r="AA24" s="564">
        <f t="shared" si="0"/>
        <v>0</v>
      </c>
    </row>
    <row r="25" spans="1:27" x14ac:dyDescent="0.25">
      <c r="A25" s="181" t="s">
        <v>113</v>
      </c>
      <c r="C25" s="183">
        <f>'Roll-1'!$T24+'Roll-1'!$Y17</f>
        <v>0</v>
      </c>
      <c r="E25" s="183">
        <f>'Roll-2'!$T24+'Roll-2'!$Y17</f>
        <v>0</v>
      </c>
      <c r="G25" s="183">
        <f>'Roll-3'!$T24+'Roll-3'!$Y17</f>
        <v>0</v>
      </c>
      <c r="I25" s="183">
        <f>'Roll-4'!$T24+'Roll-4'!$Y17</f>
        <v>0</v>
      </c>
      <c r="K25" s="183">
        <f>'Roll-5'!$T24+'Roll-5'!$Y17</f>
        <v>0</v>
      </c>
      <c r="M25" s="183">
        <f>'Roll-6'!$T24+'Roll-6'!$Y17</f>
        <v>0</v>
      </c>
      <c r="O25" s="183">
        <f>'Roll-7'!$T24+'Roll-7'!$Y17</f>
        <v>0</v>
      </c>
      <c r="Q25" s="183">
        <f>'Roll-10'!$T24+'Roll-10'!$Y17</f>
        <v>0</v>
      </c>
      <c r="R25" s="323"/>
      <c r="S25" s="183">
        <f>'Roll-9'!$T24+'Roll-9'!$Y17</f>
        <v>0</v>
      </c>
      <c r="T25" s="323"/>
      <c r="U25" s="183">
        <f>'Roll-8'!$T24+'Roll-8'!$Y17</f>
        <v>0</v>
      </c>
      <c r="V25" s="323"/>
      <c r="W25" s="183">
        <f>'Roll-11'!$T24+'Roll-11'!$Y17</f>
        <v>0</v>
      </c>
      <c r="X25" s="323"/>
      <c r="Y25" s="183">
        <f>'Roll-12'!$T24+'Roll-12'!$Y17</f>
        <v>0</v>
      </c>
      <c r="AA25" s="564">
        <f t="shared" si="0"/>
        <v>0</v>
      </c>
    </row>
    <row r="26" spans="1:27" x14ac:dyDescent="0.25">
      <c r="A26" s="181" t="s">
        <v>114</v>
      </c>
      <c r="B26" s="193"/>
      <c r="C26" s="183">
        <f>SUM(C24:C25)</f>
        <v>0</v>
      </c>
      <c r="D26" s="193"/>
      <c r="E26" s="183">
        <f>SUM(E24:E25)</f>
        <v>0</v>
      </c>
      <c r="F26" s="193"/>
      <c r="G26" s="183">
        <f>SUM(G24:G25)</f>
        <v>0</v>
      </c>
      <c r="H26" s="193"/>
      <c r="I26" s="183">
        <f>SUM(I24:I25)</f>
        <v>0</v>
      </c>
      <c r="J26" s="193"/>
      <c r="K26" s="183">
        <f>SUM(K24:K25)</f>
        <v>0</v>
      </c>
      <c r="L26" s="193"/>
      <c r="M26" s="183">
        <f>SUM(M24:M25)</f>
        <v>0</v>
      </c>
      <c r="N26" s="193"/>
      <c r="O26" s="183">
        <f>SUM(O24:O25)</f>
        <v>0</v>
      </c>
      <c r="P26" s="193"/>
      <c r="Q26" s="183">
        <f>SUM(Q24:Q25)</f>
        <v>0</v>
      </c>
      <c r="R26" s="323"/>
      <c r="S26" s="183">
        <f>SUM(S24:S25)</f>
        <v>0</v>
      </c>
      <c r="T26" s="323"/>
      <c r="U26" s="183">
        <f>SUM(U24:U25)</f>
        <v>0</v>
      </c>
      <c r="V26" s="323"/>
      <c r="W26" s="183">
        <f>SUM(W24:W25)</f>
        <v>0</v>
      </c>
      <c r="X26" s="323"/>
      <c r="Y26" s="183">
        <f>SUM(Y24:Y25)</f>
        <v>0</v>
      </c>
      <c r="Z26" s="193"/>
      <c r="AA26" s="564">
        <f t="shared" si="0"/>
        <v>0</v>
      </c>
    </row>
    <row r="27" spans="1:27" x14ac:dyDescent="0.25">
      <c r="B27" s="193"/>
      <c r="D27" s="193"/>
      <c r="F27" s="193"/>
      <c r="H27" s="193"/>
      <c r="J27" s="193"/>
      <c r="L27" s="193"/>
      <c r="N27" s="193"/>
      <c r="P27" s="193"/>
      <c r="Z27" s="193"/>
      <c r="AA27" s="564">
        <f t="shared" si="0"/>
        <v>0</v>
      </c>
    </row>
    <row r="28" spans="1:27" x14ac:dyDescent="0.25">
      <c r="A28" s="185">
        <f>EOMONTH(A4,-1)</f>
        <v>36981</v>
      </c>
      <c r="B28" s="193"/>
      <c r="C28" s="183">
        <f>-C26+C21</f>
        <v>0</v>
      </c>
      <c r="D28" s="193"/>
      <c r="E28" s="183">
        <f>-E26+E21</f>
        <v>0</v>
      </c>
      <c r="F28" s="193"/>
      <c r="G28" s="183">
        <f>-G26+G21</f>
        <v>0</v>
      </c>
      <c r="H28" s="193"/>
      <c r="I28" s="183">
        <f>-I26+I21</f>
        <v>0</v>
      </c>
      <c r="J28" s="193"/>
      <c r="K28" s="183">
        <f>-K26+K21</f>
        <v>0</v>
      </c>
      <c r="L28" s="193"/>
      <c r="M28" s="183">
        <f>-M26+M21</f>
        <v>0</v>
      </c>
      <c r="N28" s="193"/>
      <c r="O28" s="183">
        <f>-O26+O21</f>
        <v>0</v>
      </c>
      <c r="P28" s="193"/>
      <c r="Q28" s="183">
        <f>-Q26+Q21</f>
        <v>0</v>
      </c>
      <c r="R28" s="323"/>
      <c r="S28" s="183">
        <f>-S26+S21</f>
        <v>0</v>
      </c>
      <c r="T28" s="323"/>
      <c r="U28" s="183">
        <f>-U26+U21</f>
        <v>0</v>
      </c>
      <c r="V28" s="323"/>
      <c r="W28" s="183">
        <f>-W26+W21</f>
        <v>0</v>
      </c>
      <c r="X28" s="323"/>
      <c r="Y28" s="183">
        <f>-Y26+Y21</f>
        <v>0</v>
      </c>
      <c r="Z28" s="193"/>
      <c r="AA28" s="564">
        <f t="shared" si="0"/>
        <v>0</v>
      </c>
    </row>
    <row r="29" spans="1:27" x14ac:dyDescent="0.25">
      <c r="B29" s="193"/>
      <c r="D29" s="193"/>
      <c r="F29" s="193"/>
      <c r="H29" s="193"/>
      <c r="J29" s="193"/>
      <c r="L29" s="193"/>
      <c r="N29" s="193"/>
      <c r="P29" s="193"/>
      <c r="Z29" s="193"/>
    </row>
    <row r="30" spans="1:27" x14ac:dyDescent="0.25">
      <c r="A30" s="186" t="s">
        <v>115</v>
      </c>
      <c r="B30" s="193"/>
      <c r="D30" s="193"/>
      <c r="F30" s="193"/>
      <c r="H30" s="193"/>
      <c r="J30" s="193"/>
      <c r="L30" s="193"/>
      <c r="N30" s="193"/>
      <c r="P30" s="193"/>
      <c r="Z30" s="193"/>
    </row>
    <row r="31" spans="1:27" x14ac:dyDescent="0.25">
      <c r="B31" s="193"/>
      <c r="D31" s="193"/>
      <c r="F31" s="193"/>
      <c r="H31" s="193"/>
      <c r="J31" s="193"/>
      <c r="L31" s="193"/>
      <c r="N31" s="193"/>
      <c r="P31" s="193"/>
      <c r="Z31" s="193"/>
    </row>
    <row r="32" spans="1:27" ht="13.8" x14ac:dyDescent="0.3">
      <c r="A32" s="187">
        <f>EOMONTH(A4,-1)</f>
        <v>36981</v>
      </c>
      <c r="B32" s="193"/>
      <c r="C32" s="182"/>
      <c r="D32" s="193"/>
      <c r="E32" s="182"/>
      <c r="F32" s="193"/>
      <c r="G32" s="182"/>
      <c r="H32" s="193"/>
      <c r="I32" s="182"/>
      <c r="J32" s="193"/>
      <c r="K32" s="182"/>
      <c r="L32" s="193"/>
      <c r="M32" s="182"/>
      <c r="N32" s="193"/>
      <c r="O32" s="182"/>
      <c r="P32" s="193"/>
      <c r="Q32" s="182"/>
      <c r="R32" s="182"/>
      <c r="S32" s="182"/>
      <c r="T32" s="182"/>
      <c r="U32" s="182"/>
      <c r="V32" s="182"/>
      <c r="W32" s="182"/>
      <c r="X32" s="182"/>
      <c r="Y32" s="182"/>
      <c r="Z32" s="193"/>
      <c r="AA32" s="565"/>
    </row>
    <row r="33" spans="1:29" x14ac:dyDescent="0.25">
      <c r="A33" s="181" t="s">
        <v>116</v>
      </c>
      <c r="B33" s="193"/>
      <c r="C33" s="188">
        <f>'Roll-1'!$M30/1</f>
        <v>-10722733.4526</v>
      </c>
      <c r="D33" s="193"/>
      <c r="E33" s="188">
        <f>'Roll-2'!$M30/1</f>
        <v>84566965.931199998</v>
      </c>
      <c r="F33" s="193"/>
      <c r="G33" s="188">
        <f>'Roll-3'!$M30/1</f>
        <v>1493531</v>
      </c>
      <c r="H33" s="193"/>
      <c r="I33" s="188">
        <f>'Roll-4'!$M30/1</f>
        <v>0</v>
      </c>
      <c r="J33" s="193"/>
      <c r="K33" s="188">
        <f>'Roll-5'!$M30/1</f>
        <v>0</v>
      </c>
      <c r="L33" s="193"/>
      <c r="M33" s="188">
        <f>'Roll-6'!$M30</f>
        <v>0</v>
      </c>
      <c r="N33" s="193"/>
      <c r="O33" s="188">
        <f>'Roll-7'!$M30</f>
        <v>0</v>
      </c>
      <c r="P33" s="193"/>
      <c r="Q33" s="188">
        <f>'Roll-10'!$M30</f>
        <v>0</v>
      </c>
      <c r="R33" s="191"/>
      <c r="S33" s="188">
        <f>'Roll-9'!$M30</f>
        <v>0</v>
      </c>
      <c r="T33" s="191"/>
      <c r="U33" s="188">
        <f>'Roll-8'!$M30</f>
        <v>0</v>
      </c>
      <c r="V33" s="191"/>
      <c r="W33" s="188">
        <f>'Roll-11'!$M30</f>
        <v>0</v>
      </c>
      <c r="X33" s="191"/>
      <c r="Y33" s="188">
        <f>'Roll-12'!$M30</f>
        <v>0</v>
      </c>
      <c r="Z33" s="193"/>
      <c r="AA33" s="564">
        <f>C33+E33+G33+I33+K33</f>
        <v>75337763.478599995</v>
      </c>
      <c r="AB33" s="264"/>
    </row>
    <row r="34" spans="1:29" x14ac:dyDescent="0.25">
      <c r="A34" s="181" t="s">
        <v>117</v>
      </c>
      <c r="B34" s="193"/>
      <c r="C34" s="188">
        <f>'Roll-1'!$M31/1</f>
        <v>0</v>
      </c>
      <c r="D34" s="193"/>
      <c r="E34" s="188">
        <f>'Roll-2'!$M31/1</f>
        <v>0</v>
      </c>
      <c r="F34" s="193"/>
      <c r="G34" s="188">
        <f>'Roll-3'!$M31/1</f>
        <v>0</v>
      </c>
      <c r="H34" s="193"/>
      <c r="I34" s="188">
        <f>'Roll-4'!$M31/1</f>
        <v>0</v>
      </c>
      <c r="J34" s="193"/>
      <c r="K34" s="188">
        <f>'Roll-5'!$M31/1</f>
        <v>0</v>
      </c>
      <c r="L34" s="193"/>
      <c r="M34" s="188">
        <f>'Roll-6'!$M31</f>
        <v>0</v>
      </c>
      <c r="N34" s="193"/>
      <c r="O34" s="188">
        <f>'Roll-7'!$M31</f>
        <v>0</v>
      </c>
      <c r="P34" s="193"/>
      <c r="Q34" s="188">
        <f>'Roll-10'!$M31</f>
        <v>0</v>
      </c>
      <c r="R34" s="191"/>
      <c r="S34" s="188">
        <f>'Roll-9'!$M31</f>
        <v>0</v>
      </c>
      <c r="T34" s="191"/>
      <c r="U34" s="188">
        <f>'Roll-8'!$M31</f>
        <v>0</v>
      </c>
      <c r="V34" s="191"/>
      <c r="W34" s="188">
        <f>'Roll-11'!$M31</f>
        <v>0</v>
      </c>
      <c r="X34" s="191"/>
      <c r="Y34" s="188">
        <f>'Roll-12'!$M31</f>
        <v>0</v>
      </c>
      <c r="Z34" s="193"/>
      <c r="AA34" s="564">
        <f>C34+E34+G34+I34+K34</f>
        <v>0</v>
      </c>
      <c r="AB34" s="264"/>
    </row>
    <row r="35" spans="1:29" x14ac:dyDescent="0.25">
      <c r="A35" s="181" t="s">
        <v>118</v>
      </c>
      <c r="B35" s="193"/>
      <c r="C35" s="188">
        <f>'Roll-1'!$M32/1</f>
        <v>14954741.978299998</v>
      </c>
      <c r="D35" s="193"/>
      <c r="E35" s="188">
        <f>'Roll-2'!$M32/1</f>
        <v>71467016.970600009</v>
      </c>
      <c r="F35" s="193"/>
      <c r="G35" s="188">
        <f>'Roll-3'!$M32/1</f>
        <v>8375483.5157000022</v>
      </c>
      <c r="H35" s="193"/>
      <c r="I35" s="188">
        <f>'Roll-4'!$M32/1</f>
        <v>0</v>
      </c>
      <c r="J35" s="193"/>
      <c r="K35" s="188">
        <f>'Roll-5'!$M32/1</f>
        <v>-880400</v>
      </c>
      <c r="L35" s="193"/>
      <c r="M35" s="188">
        <f>'Roll-6'!$M32</f>
        <v>0</v>
      </c>
      <c r="N35" s="193"/>
      <c r="O35" s="188">
        <f>'Roll-7'!$M32</f>
        <v>0</v>
      </c>
      <c r="P35" s="193"/>
      <c r="Q35" s="188">
        <f>'Roll-10'!$M32</f>
        <v>0</v>
      </c>
      <c r="R35" s="191"/>
      <c r="S35" s="188">
        <f>'Roll-9'!$M32</f>
        <v>0</v>
      </c>
      <c r="T35" s="191"/>
      <c r="U35" s="188">
        <f>'Roll-8'!$M32</f>
        <v>0</v>
      </c>
      <c r="V35" s="191"/>
      <c r="W35" s="188">
        <f>'Roll-11'!$M32</f>
        <v>0</v>
      </c>
      <c r="X35" s="191"/>
      <c r="Y35" s="188">
        <f>'Roll-12'!$M32</f>
        <v>0</v>
      </c>
      <c r="Z35" s="193"/>
      <c r="AA35" s="564">
        <f>C35+E35+G35+I35+K35</f>
        <v>93916842.464600012</v>
      </c>
      <c r="AB35" s="264"/>
    </row>
    <row r="36" spans="1:29" x14ac:dyDescent="0.25">
      <c r="A36" s="181" t="s">
        <v>119</v>
      </c>
      <c r="B36" s="193"/>
      <c r="C36" s="188">
        <f>SUM(C33:C35)</f>
        <v>4232008.5256999973</v>
      </c>
      <c r="D36" s="193"/>
      <c r="E36" s="188">
        <f>SUM(E33:E35)</f>
        <v>156033982.90180001</v>
      </c>
      <c r="F36" s="193"/>
      <c r="G36" s="188">
        <f>SUM(G33:G35)</f>
        <v>9869014.5157000013</v>
      </c>
      <c r="H36" s="193"/>
      <c r="I36" s="188">
        <f>SUM(I33:I35)</f>
        <v>0</v>
      </c>
      <c r="J36" s="193"/>
      <c r="K36" s="188">
        <f>SUM(K33:K35)</f>
        <v>-880400</v>
      </c>
      <c r="L36" s="193"/>
      <c r="M36" s="188">
        <f>SUM(M33:M35)</f>
        <v>0</v>
      </c>
      <c r="N36" s="193"/>
      <c r="O36" s="188">
        <f>SUM(O33:O35)</f>
        <v>0</v>
      </c>
      <c r="P36" s="193"/>
      <c r="Q36" s="188">
        <f>SUM(Q33:Q35)</f>
        <v>0</v>
      </c>
      <c r="R36" s="191"/>
      <c r="S36" s="188">
        <f>SUM(S33:S35)</f>
        <v>0</v>
      </c>
      <c r="T36" s="191"/>
      <c r="U36" s="188">
        <f>SUM(U33:U35)</f>
        <v>0</v>
      </c>
      <c r="V36" s="191"/>
      <c r="W36" s="188">
        <f>SUM(W33:W35)</f>
        <v>0</v>
      </c>
      <c r="X36" s="191"/>
      <c r="Y36" s="188">
        <f>SUM(Y33:Y35)</f>
        <v>0</v>
      </c>
      <c r="Z36" s="193"/>
      <c r="AA36" s="564">
        <f>C36+E36+G36+I36+K36</f>
        <v>169254605.94320002</v>
      </c>
      <c r="AB36" s="264"/>
    </row>
    <row r="37" spans="1:29" x14ac:dyDescent="0.25">
      <c r="B37" s="193"/>
      <c r="C37" s="189"/>
      <c r="D37" s="193"/>
      <c r="E37" s="189"/>
      <c r="F37" s="193"/>
      <c r="G37" s="189"/>
      <c r="H37" s="193"/>
      <c r="I37" s="189"/>
      <c r="J37" s="193"/>
      <c r="K37" s="189"/>
      <c r="L37" s="193"/>
      <c r="M37" s="189"/>
      <c r="N37" s="193"/>
      <c r="O37" s="189"/>
      <c r="P37" s="193"/>
      <c r="Q37" s="189"/>
      <c r="R37" s="189"/>
      <c r="S37" s="189"/>
      <c r="T37" s="189"/>
      <c r="U37" s="189"/>
      <c r="V37" s="189"/>
      <c r="W37" s="189"/>
      <c r="X37" s="189"/>
      <c r="Y37" s="189"/>
      <c r="Z37" s="193"/>
      <c r="AA37" s="565"/>
      <c r="AB37" s="264"/>
    </row>
    <row r="38" spans="1:29" ht="13.8" x14ac:dyDescent="0.3">
      <c r="A38" s="190">
        <f>A4</f>
        <v>37005</v>
      </c>
      <c r="B38" s="193"/>
      <c r="D38" s="193"/>
      <c r="F38" s="193"/>
      <c r="H38" s="193"/>
      <c r="J38" s="193"/>
      <c r="L38" s="193"/>
      <c r="N38" s="193"/>
      <c r="P38" s="193"/>
      <c r="Z38" s="193"/>
      <c r="AB38" s="264"/>
    </row>
    <row r="39" spans="1:29" x14ac:dyDescent="0.25">
      <c r="A39" s="181" t="s">
        <v>120</v>
      </c>
      <c r="B39" s="276"/>
      <c r="C39" s="188">
        <f>+'Roll-1'!$B60/1</f>
        <v>0</v>
      </c>
      <c r="D39" s="276"/>
      <c r="E39" s="188">
        <f>+'Roll-2'!$B60/1</f>
        <v>137194</v>
      </c>
      <c r="F39" s="276"/>
      <c r="G39" s="188">
        <f>+'Roll-3'!$B60/1</f>
        <v>0</v>
      </c>
      <c r="H39" s="276"/>
      <c r="I39" s="188">
        <f>+'Roll-4'!$B60/1</f>
        <v>0</v>
      </c>
      <c r="J39" s="276"/>
      <c r="K39" s="188">
        <f>+'Roll-5'!$B60/1</f>
        <v>0</v>
      </c>
      <c r="L39" s="276"/>
      <c r="M39" s="188">
        <f>+'Roll-6'!$B60</f>
        <v>0</v>
      </c>
      <c r="N39" s="276"/>
      <c r="O39" s="188">
        <f>+'Roll-7'!$B60</f>
        <v>0</v>
      </c>
      <c r="P39" s="276"/>
      <c r="Q39" s="188">
        <f>+'Roll-10'!$B60</f>
        <v>0</v>
      </c>
      <c r="R39" s="191"/>
      <c r="S39" s="188">
        <f>+'Roll-9'!$B60</f>
        <v>0</v>
      </c>
      <c r="T39" s="191"/>
      <c r="U39" s="188">
        <f>+'Roll-8'!$B60</f>
        <v>0</v>
      </c>
      <c r="V39" s="191"/>
      <c r="W39" s="188">
        <f>+'Roll-11'!$B60</f>
        <v>0</v>
      </c>
      <c r="X39" s="191"/>
      <c r="Y39" s="188">
        <f>+'Roll-12'!$B60</f>
        <v>0</v>
      </c>
      <c r="Z39" s="276"/>
      <c r="AA39" s="564">
        <f t="shared" ref="AA39:AA53" si="1">C39+E39+G39+I39+K39</f>
        <v>137194</v>
      </c>
      <c r="AB39" s="264"/>
    </row>
    <row r="40" spans="1:29" x14ac:dyDescent="0.25">
      <c r="A40" s="181" t="s">
        <v>121</v>
      </c>
      <c r="B40" s="193"/>
      <c r="C40" s="189"/>
      <c r="D40" s="193"/>
      <c r="E40" s="189"/>
      <c r="F40" s="193"/>
      <c r="G40" s="189"/>
      <c r="H40" s="193"/>
      <c r="I40" s="189"/>
      <c r="J40" s="193"/>
      <c r="K40" s="189"/>
      <c r="L40" s="193"/>
      <c r="M40" s="189"/>
      <c r="N40" s="193"/>
      <c r="O40" s="189"/>
      <c r="P40" s="193"/>
      <c r="Q40" s="189"/>
      <c r="R40" s="189"/>
      <c r="S40" s="189"/>
      <c r="T40" s="189"/>
      <c r="U40" s="189"/>
      <c r="V40" s="189"/>
      <c r="W40" s="189"/>
      <c r="X40" s="189"/>
      <c r="Y40" s="189"/>
      <c r="Z40" s="193"/>
      <c r="AA40" s="565"/>
      <c r="AB40" s="264"/>
    </row>
    <row r="41" spans="1:29" x14ac:dyDescent="0.25">
      <c r="A41" s="181" t="s">
        <v>122</v>
      </c>
      <c r="B41" s="193"/>
      <c r="C41" s="191">
        <f>('Roll-1'!$B53)/1</f>
        <v>21403.446500000005</v>
      </c>
      <c r="D41" s="193"/>
      <c r="E41" s="191">
        <f>('Roll-2'!$B53)/1</f>
        <v>13192017.573900001</v>
      </c>
      <c r="F41" s="193"/>
      <c r="G41" s="191">
        <f>('Roll-3'!$B53)/1</f>
        <v>-426133.76610000001</v>
      </c>
      <c r="H41" s="193"/>
      <c r="I41" s="191">
        <f>('Roll-4'!$B53)/1</f>
        <v>0</v>
      </c>
      <c r="J41" s="193"/>
      <c r="K41" s="191">
        <f>('Roll-5'!$B53)/1</f>
        <v>0</v>
      </c>
      <c r="L41" s="193"/>
      <c r="M41" s="191">
        <f>('Roll-6'!$B53)</f>
        <v>0</v>
      </c>
      <c r="N41" s="193"/>
      <c r="O41" s="191">
        <f>('Roll-7'!$B53)/1</f>
        <v>0</v>
      </c>
      <c r="P41" s="193"/>
      <c r="Q41" s="191">
        <f>('Roll-10'!$B53)/1</f>
        <v>0</v>
      </c>
      <c r="R41" s="191"/>
      <c r="S41" s="191">
        <f>('Roll-9'!$B53)</f>
        <v>0</v>
      </c>
      <c r="T41" s="191"/>
      <c r="U41" s="191">
        <f>('Roll-8'!$B53)</f>
        <v>0</v>
      </c>
      <c r="V41" s="191"/>
      <c r="W41" s="191">
        <f>('Roll-11'!$B53)</f>
        <v>0</v>
      </c>
      <c r="X41" s="191"/>
      <c r="Y41" s="191">
        <f>('Roll-12'!$B53)</f>
        <v>0</v>
      </c>
      <c r="Z41" s="193"/>
      <c r="AA41" s="573">
        <f t="shared" si="1"/>
        <v>12787287.2543</v>
      </c>
      <c r="AB41" s="264"/>
    </row>
    <row r="42" spans="1:29" x14ac:dyDescent="0.25">
      <c r="A42" s="181" t="s">
        <v>123</v>
      </c>
      <c r="B42" s="193"/>
      <c r="C42" s="191">
        <f>('Roll-1'!$B47+'Roll-1'!$B51+'Roll-1'!$B54+'Roll-1'!$B52)/1</f>
        <v>-400058.97960000008</v>
      </c>
      <c r="D42" s="193"/>
      <c r="E42" s="191">
        <f>('Roll-2'!$B47)/1</f>
        <v>0</v>
      </c>
      <c r="F42" s="193"/>
      <c r="G42" s="191">
        <f>('Roll-3'!$B47+'Roll-3'!$B51+'Roll-3'!$B54+'Roll-3'!$B52+'Roll-3'!$B50)/1</f>
        <v>-643226.04549999989</v>
      </c>
      <c r="H42" s="193"/>
      <c r="I42" s="191">
        <f>('Roll-4'!$B47)/1</f>
        <v>0</v>
      </c>
      <c r="J42" s="193"/>
      <c r="K42" s="191">
        <f>('Roll-5'!$B47)/1</f>
        <v>0</v>
      </c>
      <c r="L42" s="193"/>
      <c r="M42" s="191">
        <f>('Roll-6'!$B47+'Roll-6'!$B51+'Roll-6'!$B54+'Roll-6'!$B52)</f>
        <v>0</v>
      </c>
      <c r="N42" s="193"/>
      <c r="O42" s="191">
        <f>('Roll-7'!$B47)/1</f>
        <v>0</v>
      </c>
      <c r="P42" s="193"/>
      <c r="Q42" s="191">
        <f>('Roll-10'!$B47+'Roll-10'!$B51+'Roll-10'!$B54+'Roll-10'!$B52)</f>
        <v>0</v>
      </c>
      <c r="R42" s="191"/>
      <c r="S42" s="191">
        <f>('Roll-9'!$B47+'Roll-9'!$B51+'Roll-9'!$B54+'Roll-9'!$B52)</f>
        <v>0</v>
      </c>
      <c r="T42" s="191"/>
      <c r="U42" s="191">
        <f>('Roll-8'!$B47+'Roll-8'!$B51+'Roll-8'!$B54+'Roll-8'!$B52)</f>
        <v>0</v>
      </c>
      <c r="V42" s="191"/>
      <c r="W42" s="191">
        <f>('Roll-11'!$B47+'Roll-11'!$B51+'Roll-11'!$B54+'Roll-11'!$B52)</f>
        <v>0</v>
      </c>
      <c r="X42" s="191"/>
      <c r="Y42" s="191">
        <f>('Roll-12'!$B47+'Roll-12'!$B51+'Roll-12'!$B54+'Roll-12'!$B52)</f>
        <v>0</v>
      </c>
      <c r="Z42" s="193"/>
      <c r="AA42" s="573">
        <f t="shared" si="1"/>
        <v>-1043285.0251</v>
      </c>
      <c r="AB42" s="264"/>
    </row>
    <row r="43" spans="1:29" x14ac:dyDescent="0.25">
      <c r="A43" s="181" t="s">
        <v>124</v>
      </c>
      <c r="B43" s="193"/>
      <c r="C43" s="191">
        <f>('Roll-1'!$B48)/1</f>
        <v>0</v>
      </c>
      <c r="D43" s="193"/>
      <c r="E43" s="191">
        <f>('Roll-2'!$B48+'Roll-2'!$B52+'Roll-2'!$B54+'Roll-2'!$B51)/1</f>
        <v>-3883781.4970999835</v>
      </c>
      <c r="F43" s="193"/>
      <c r="G43" s="191">
        <f>('Roll-3'!$B48)/1</f>
        <v>0</v>
      </c>
      <c r="H43" s="193"/>
      <c r="I43" s="191">
        <f>('Roll-4'!$B48)/1</f>
        <v>0</v>
      </c>
      <c r="J43" s="193"/>
      <c r="K43" s="191">
        <f>('Roll-5'!$B48+'Roll-5'!$B54)/1</f>
        <v>0</v>
      </c>
      <c r="L43" s="193"/>
      <c r="M43" s="191">
        <f>('Roll-6'!$B49+'Roll-6'!$B50)</f>
        <v>0</v>
      </c>
      <c r="N43" s="193"/>
      <c r="O43" s="191">
        <f>('Roll-7'!$B48+'Roll-7'!$B52+'Roll-7'!$B54+'Roll-7'!$B51)/1</f>
        <v>0</v>
      </c>
      <c r="P43" s="193"/>
      <c r="Q43" s="191">
        <f>('Roll-10'!$B49+'Roll-10'!$B50)</f>
        <v>0</v>
      </c>
      <c r="R43" s="191"/>
      <c r="S43" s="191">
        <f>('Roll-9'!$B49+'Roll-9'!$B50)</f>
        <v>0</v>
      </c>
      <c r="T43" s="191"/>
      <c r="U43" s="191">
        <f>('Roll-8'!$B49+'Roll-8'!$B50)</f>
        <v>0</v>
      </c>
      <c r="V43" s="191"/>
      <c r="W43" s="191">
        <f>('Roll-11'!$B49+'Roll-11'!$B50)</f>
        <v>0</v>
      </c>
      <c r="X43" s="191"/>
      <c r="Y43" s="191">
        <f>('Roll-12'!$B49+'Roll-12'!$B50)</f>
        <v>0</v>
      </c>
      <c r="Z43" s="193"/>
      <c r="AA43" s="573">
        <f t="shared" si="1"/>
        <v>-3883781.4970999835</v>
      </c>
      <c r="AB43" s="264"/>
    </row>
    <row r="44" spans="1:29" x14ac:dyDescent="0.25">
      <c r="A44" s="181" t="s">
        <v>125</v>
      </c>
      <c r="B44" s="193"/>
      <c r="C44" s="191">
        <f>('Roll-1'!$B49+'Roll-1'!$B50)/1</f>
        <v>0</v>
      </c>
      <c r="D44" s="193"/>
      <c r="E44" s="191">
        <f>('Roll-2'!$B49+'Roll-2'!$B50)/1</f>
        <v>0</v>
      </c>
      <c r="F44" s="193"/>
      <c r="G44" s="191">
        <f>('Roll-3'!$B49)/1</f>
        <v>0</v>
      </c>
      <c r="H44" s="193"/>
      <c r="I44" s="191">
        <f>('Roll-4'!$B49+'Roll-4'!$B51+'Roll-4'!$B52+'Roll-4'!$B54)/1</f>
        <v>0</v>
      </c>
      <c r="J44" s="193"/>
      <c r="K44" s="191">
        <f>'Roll-5'!$B49/1</f>
        <v>0</v>
      </c>
      <c r="L44" s="193"/>
      <c r="M44" s="191">
        <f>'Roll-6'!$B48</f>
        <v>0</v>
      </c>
      <c r="N44" s="193"/>
      <c r="O44" s="191">
        <f>('Roll-7'!$B49+'Roll-7'!$B50)/1</f>
        <v>0</v>
      </c>
      <c r="P44" s="193"/>
      <c r="Q44" s="191">
        <f>'Roll-10'!$B48</f>
        <v>0</v>
      </c>
      <c r="R44" s="191"/>
      <c r="S44" s="191">
        <f>'Roll-9'!$B48</f>
        <v>0</v>
      </c>
      <c r="T44" s="191"/>
      <c r="U44" s="191">
        <f>'Roll-8'!$B48</f>
        <v>0</v>
      </c>
      <c r="V44" s="191"/>
      <c r="W44" s="191">
        <f>'Roll-11'!$B48</f>
        <v>0</v>
      </c>
      <c r="X44" s="191"/>
      <c r="Y44" s="191">
        <f>'Roll-12'!$B48</f>
        <v>0</v>
      </c>
      <c r="Z44" s="193"/>
      <c r="AA44" s="573">
        <f t="shared" si="1"/>
        <v>0</v>
      </c>
      <c r="AB44" s="264"/>
    </row>
    <row r="45" spans="1:29" x14ac:dyDescent="0.25">
      <c r="A45" s="181" t="s">
        <v>126</v>
      </c>
      <c r="B45" s="193"/>
      <c r="C45" s="191">
        <f>+'Roll-1'!$B55/1</f>
        <v>0</v>
      </c>
      <c r="D45" s="193"/>
      <c r="E45" s="191">
        <f>+'Roll-2'!$B55/1</f>
        <v>0</v>
      </c>
      <c r="F45" s="193"/>
      <c r="G45" s="191">
        <f>+'Roll-3'!$B55/1</f>
        <v>0</v>
      </c>
      <c r="H45" s="193"/>
      <c r="I45" s="191">
        <f>+'Roll-4'!$B55/1</f>
        <v>0</v>
      </c>
      <c r="J45" s="193"/>
      <c r="K45" s="191">
        <f>+'Roll-5'!$B55/1</f>
        <v>0</v>
      </c>
      <c r="L45" s="193"/>
      <c r="M45" s="191">
        <f>+'Roll-6'!$B55</f>
        <v>0</v>
      </c>
      <c r="N45" s="193"/>
      <c r="O45" s="191">
        <f>+'Roll-7'!$B55/1</f>
        <v>0</v>
      </c>
      <c r="P45" s="193"/>
      <c r="Q45" s="191">
        <f>+'Roll-10'!$B55</f>
        <v>0</v>
      </c>
      <c r="R45" s="191"/>
      <c r="S45" s="191">
        <f>+'Roll-9'!$B55</f>
        <v>0</v>
      </c>
      <c r="T45" s="191"/>
      <c r="U45" s="191">
        <f>+'Roll-8'!$B55</f>
        <v>0</v>
      </c>
      <c r="V45" s="191"/>
      <c r="W45" s="191">
        <f>+'Roll-11'!$B55</f>
        <v>0</v>
      </c>
      <c r="X45" s="191"/>
      <c r="Y45" s="191">
        <f>+'Roll-12'!$B55</f>
        <v>0</v>
      </c>
      <c r="Z45" s="193"/>
      <c r="AA45" s="573">
        <f t="shared" si="1"/>
        <v>0</v>
      </c>
      <c r="AB45" s="264"/>
    </row>
    <row r="46" spans="1:29" x14ac:dyDescent="0.25">
      <c r="A46" s="181" t="s">
        <v>127</v>
      </c>
      <c r="B46" s="193"/>
      <c r="C46" s="191">
        <f>+'Roll-1'!$B56/1</f>
        <v>0</v>
      </c>
      <c r="D46" s="193"/>
      <c r="E46" s="191">
        <f>+'Roll-2'!$B56/1</f>
        <v>0</v>
      </c>
      <c r="F46" s="193"/>
      <c r="G46" s="191">
        <f>+'Roll-3'!$B56/1</f>
        <v>0</v>
      </c>
      <c r="H46" s="193"/>
      <c r="I46" s="191">
        <f>+'Roll-4'!$B56/1</f>
        <v>0</v>
      </c>
      <c r="J46" s="193"/>
      <c r="K46" s="191">
        <f>+'Roll-5'!$B56/1</f>
        <v>0</v>
      </c>
      <c r="L46" s="193"/>
      <c r="M46" s="191">
        <f>+'Roll-6'!$B56</f>
        <v>0</v>
      </c>
      <c r="N46" s="193"/>
      <c r="O46" s="191">
        <f>+'Roll-7'!$B56/1</f>
        <v>0</v>
      </c>
      <c r="P46" s="193"/>
      <c r="Q46" s="191">
        <f>+'Roll-10'!$B56</f>
        <v>0</v>
      </c>
      <c r="R46" s="191"/>
      <c r="S46" s="191">
        <f>+'Roll-9'!$B56</f>
        <v>0</v>
      </c>
      <c r="T46" s="191"/>
      <c r="U46" s="191">
        <f>+'Roll-8'!$B56</f>
        <v>0</v>
      </c>
      <c r="V46" s="191"/>
      <c r="W46" s="191">
        <f>+'Roll-11'!$B56</f>
        <v>0</v>
      </c>
      <c r="X46" s="191"/>
      <c r="Y46" s="191">
        <f>+'Roll-12'!$B56</f>
        <v>0</v>
      </c>
      <c r="Z46" s="193"/>
      <c r="AA46" s="573">
        <f t="shared" si="1"/>
        <v>0</v>
      </c>
      <c r="AB46" s="264"/>
      <c r="AC46" s="1">
        <v>0</v>
      </c>
    </row>
    <row r="47" spans="1:29" x14ac:dyDescent="0.25">
      <c r="A47" s="181" t="s">
        <v>128</v>
      </c>
      <c r="B47" s="193"/>
      <c r="C47" s="191">
        <f>+'Roll-1'!$B57/1</f>
        <v>0</v>
      </c>
      <c r="D47" s="193"/>
      <c r="E47" s="191">
        <f>+'Roll-2'!$B57/1</f>
        <v>0</v>
      </c>
      <c r="F47" s="193"/>
      <c r="G47" s="191">
        <f>+'Roll-3'!$B57/1</f>
        <v>0</v>
      </c>
      <c r="H47" s="193"/>
      <c r="I47" s="191">
        <f>+'Roll-4'!$B57/1</f>
        <v>0</v>
      </c>
      <c r="J47" s="193"/>
      <c r="K47" s="191">
        <f>+'Roll-5'!$B57/1</f>
        <v>0</v>
      </c>
      <c r="L47" s="193"/>
      <c r="M47" s="191">
        <f>+'Roll-6'!$B57</f>
        <v>0</v>
      </c>
      <c r="N47" s="193"/>
      <c r="O47" s="191">
        <f>+'Roll-7'!$B57/1</f>
        <v>0</v>
      </c>
      <c r="P47" s="193"/>
      <c r="Q47" s="191">
        <f>+'Roll-10'!$B57</f>
        <v>0</v>
      </c>
      <c r="R47" s="191"/>
      <c r="S47" s="191">
        <f>+'Roll-9'!$B57</f>
        <v>0</v>
      </c>
      <c r="T47" s="191"/>
      <c r="U47" s="191">
        <f>+'Roll-8'!$B57</f>
        <v>0</v>
      </c>
      <c r="V47" s="191"/>
      <c r="W47" s="191">
        <f>+'Roll-11'!$B57</f>
        <v>0</v>
      </c>
      <c r="X47" s="191"/>
      <c r="Y47" s="191">
        <f>+'Roll-12'!$B57</f>
        <v>0</v>
      </c>
      <c r="Z47" s="193"/>
      <c r="AA47" s="573">
        <f t="shared" si="1"/>
        <v>0</v>
      </c>
      <c r="AB47" s="264"/>
    </row>
    <row r="48" spans="1:29" x14ac:dyDescent="0.25">
      <c r="A48" s="181" t="s">
        <v>129</v>
      </c>
      <c r="B48" s="193"/>
      <c r="C48" s="191">
        <v>0</v>
      </c>
      <c r="D48" s="193"/>
      <c r="E48" s="191">
        <v>0</v>
      </c>
      <c r="F48" s="193"/>
      <c r="G48" s="191">
        <v>0</v>
      </c>
      <c r="H48" s="193"/>
      <c r="I48" s="191">
        <v>0</v>
      </c>
      <c r="J48" s="193"/>
      <c r="K48" s="191">
        <v>0</v>
      </c>
      <c r="L48" s="193"/>
      <c r="M48" s="191">
        <v>0</v>
      </c>
      <c r="N48" s="193"/>
      <c r="O48" s="191">
        <v>0</v>
      </c>
      <c r="P48" s="193"/>
      <c r="Q48" s="191">
        <v>0</v>
      </c>
      <c r="R48" s="191"/>
      <c r="S48" s="191">
        <v>0</v>
      </c>
      <c r="T48" s="191"/>
      <c r="U48" s="191">
        <v>0</v>
      </c>
      <c r="V48" s="191"/>
      <c r="W48" s="191">
        <v>0</v>
      </c>
      <c r="X48" s="191"/>
      <c r="Y48" s="191">
        <v>0</v>
      </c>
      <c r="Z48" s="193"/>
      <c r="AA48" s="573">
        <f t="shared" si="1"/>
        <v>0</v>
      </c>
      <c r="AB48" s="264"/>
    </row>
    <row r="49" spans="1:32" x14ac:dyDescent="0.25">
      <c r="A49" s="181" t="s">
        <v>130</v>
      </c>
      <c r="B49" s="193"/>
      <c r="C49" s="191">
        <f>'Roll-1'!$B67/1</f>
        <v>0</v>
      </c>
      <c r="D49" s="193"/>
      <c r="E49" s="191">
        <f>'Roll-2'!$B67/1</f>
        <v>-39894</v>
      </c>
      <c r="F49" s="193"/>
      <c r="G49" s="191">
        <f>'Roll-3'!$B67/1</f>
        <v>0</v>
      </c>
      <c r="H49" s="193"/>
      <c r="I49" s="191">
        <f>'Roll-4'!$B67/1</f>
        <v>0</v>
      </c>
      <c r="J49" s="193"/>
      <c r="K49" s="191">
        <f>'Roll-5'!$B67/1</f>
        <v>0</v>
      </c>
      <c r="L49" s="193"/>
      <c r="M49" s="191">
        <f>'Roll-6'!$B67</f>
        <v>0</v>
      </c>
      <c r="N49" s="193"/>
      <c r="O49" s="191">
        <f>'Roll-7'!$B67/1</f>
        <v>0</v>
      </c>
      <c r="P49" s="193"/>
      <c r="Q49" s="191">
        <f>'Roll-10'!$B67</f>
        <v>0</v>
      </c>
      <c r="R49" s="191"/>
      <c r="S49" s="191">
        <f>'Roll-9'!$B67</f>
        <v>0</v>
      </c>
      <c r="T49" s="191"/>
      <c r="U49" s="191">
        <f>'Roll-8'!$B67</f>
        <v>0</v>
      </c>
      <c r="V49" s="191"/>
      <c r="W49" s="191">
        <f>'Roll-11'!$B67</f>
        <v>0</v>
      </c>
      <c r="X49" s="191"/>
      <c r="Y49" s="191">
        <f>'Roll-12'!$B67</f>
        <v>0</v>
      </c>
      <c r="Z49" s="193"/>
      <c r="AA49" s="573">
        <f t="shared" si="1"/>
        <v>-39894</v>
      </c>
      <c r="AB49" s="264"/>
    </row>
    <row r="50" spans="1:32" x14ac:dyDescent="0.25">
      <c r="A50" s="192" t="s">
        <v>131</v>
      </c>
      <c r="B50" s="277"/>
      <c r="C50" s="287">
        <f>SUM(C41:C49)</f>
        <v>-378655.53310000006</v>
      </c>
      <c r="D50" s="277"/>
      <c r="E50" s="287">
        <f>SUM(E41:E49)</f>
        <v>9268342.0768000185</v>
      </c>
      <c r="F50" s="277"/>
      <c r="G50" s="287">
        <f>SUM(G41:G49)</f>
        <v>-1069359.8115999999</v>
      </c>
      <c r="H50" s="277"/>
      <c r="I50" s="287">
        <f>SUM(I41:I49)</f>
        <v>0</v>
      </c>
      <c r="J50" s="277"/>
      <c r="K50" s="332">
        <f>SUM(K41:K49)</f>
        <v>0</v>
      </c>
      <c r="L50" s="277"/>
      <c r="M50" s="332">
        <f>SUM(M41:M49)</f>
        <v>0</v>
      </c>
      <c r="N50" s="277"/>
      <c r="O50" s="332">
        <f>SUM(O41:O49)</f>
        <v>0</v>
      </c>
      <c r="P50" s="277"/>
      <c r="Q50" s="332">
        <f>SUM(Q41:Q49)</f>
        <v>0</v>
      </c>
      <c r="R50" s="324"/>
      <c r="S50" s="332">
        <f>SUM(S41:S49)</f>
        <v>0</v>
      </c>
      <c r="T50" s="277"/>
      <c r="U50" s="332">
        <f>SUM(U41:U49)</f>
        <v>0</v>
      </c>
      <c r="V50" s="352"/>
      <c r="W50" s="332">
        <f>SUM(W41:W49)</f>
        <v>0</v>
      </c>
      <c r="X50" s="352"/>
      <c r="Y50" s="332">
        <f>SUM(Y41:Y49)</f>
        <v>0</v>
      </c>
      <c r="Z50" s="277"/>
      <c r="AA50" s="575">
        <f t="shared" si="1"/>
        <v>7820326.7321000192</v>
      </c>
      <c r="AB50" s="264"/>
    </row>
    <row r="51" spans="1:32" x14ac:dyDescent="0.25">
      <c r="A51" s="181" t="s">
        <v>132</v>
      </c>
      <c r="B51" s="193"/>
      <c r="C51" s="188">
        <f>+'Roll-1'!$B63/1</f>
        <v>0</v>
      </c>
      <c r="D51" s="193"/>
      <c r="E51" s="188">
        <f>+'Roll-2'!$B63/1</f>
        <v>0</v>
      </c>
      <c r="F51" s="193"/>
      <c r="G51" s="188">
        <f>+'Roll-3'!$B63/1</f>
        <v>0</v>
      </c>
      <c r="H51" s="193"/>
      <c r="I51" s="188">
        <f>+'Roll-4'!$B63/1</f>
        <v>0</v>
      </c>
      <c r="J51" s="193"/>
      <c r="K51" s="188">
        <f>+'Roll-5'!$B63/1</f>
        <v>0</v>
      </c>
      <c r="L51" s="193"/>
      <c r="M51" s="188">
        <f>+'Roll-6'!$B63</f>
        <v>0</v>
      </c>
      <c r="N51" s="193"/>
      <c r="O51" s="188">
        <f>+'Roll-7'!$B63</f>
        <v>0</v>
      </c>
      <c r="P51" s="193"/>
      <c r="Q51" s="188">
        <f>+'Roll-10'!$B63</f>
        <v>0</v>
      </c>
      <c r="R51" s="191"/>
      <c r="S51" s="188">
        <f>+'Roll-9'!$B63</f>
        <v>0</v>
      </c>
      <c r="T51" s="193"/>
      <c r="U51" s="188">
        <f>+'Roll-8'!$B63</f>
        <v>0</v>
      </c>
      <c r="V51" s="191"/>
      <c r="W51" s="188">
        <f>+'Roll-11'!$B63</f>
        <v>0</v>
      </c>
      <c r="X51" s="191"/>
      <c r="Y51" s="188">
        <f>+'Roll-12'!$B63</f>
        <v>0</v>
      </c>
      <c r="Z51" s="193"/>
      <c r="AA51" s="575">
        <f t="shared" si="1"/>
        <v>0</v>
      </c>
      <c r="AB51" s="264"/>
    </row>
    <row r="52" spans="1:32" x14ac:dyDescent="0.25">
      <c r="A52" s="181" t="s">
        <v>133</v>
      </c>
      <c r="B52" s="193"/>
      <c r="C52" s="188">
        <f>(+'Roll-1'!$B62+'Roll-1'!$B70+'Roll-1'!$B66)/1</f>
        <v>54.95779999999997</v>
      </c>
      <c r="D52" s="193"/>
      <c r="E52" s="188">
        <f>(+'Roll-2'!$B62+'Roll-2'!$B70+'Roll-2'!$B66)/1</f>
        <v>7506.2896000000001</v>
      </c>
      <c r="F52" s="193"/>
      <c r="G52" s="188">
        <f>(+'Roll-3'!$B62+'Roll-3'!$B70+'Roll-3'!$B66)/1</f>
        <v>312.06560000000002</v>
      </c>
      <c r="H52" s="193"/>
      <c r="I52" s="188">
        <f>(+'Roll-4'!$B62+'Roll-4'!$B70+'Roll-4'!$B66)/1</f>
        <v>0</v>
      </c>
      <c r="J52" s="193"/>
      <c r="K52" s="188">
        <f>(+'Roll-5'!$B62+'Roll-5'!$B70+'Roll-5'!$B66)/1</f>
        <v>0</v>
      </c>
      <c r="L52" s="193"/>
      <c r="M52" s="188">
        <f>(+'Roll-6'!$B62+'Roll-6'!$B70+'Roll-6'!$B66)</f>
        <v>0</v>
      </c>
      <c r="N52" s="193"/>
      <c r="O52" s="188">
        <f>(+'Roll-7'!$B62+'Roll-7'!$B70+'Roll-7'!$B66)</f>
        <v>0</v>
      </c>
      <c r="P52" s="193"/>
      <c r="Q52" s="188">
        <f>(+'Roll-10'!$B62+'Roll-10'!$B70+'Roll-10'!$B66)</f>
        <v>0</v>
      </c>
      <c r="R52" s="191"/>
      <c r="S52" s="188">
        <f>(+'Roll-9'!$B62+'Roll-9'!$B70+'Roll-9'!$B66)</f>
        <v>0</v>
      </c>
      <c r="T52" s="193"/>
      <c r="U52" s="188">
        <f>(+'Roll-8'!$B62+'Roll-8'!$B70+'Roll-8'!$B66)</f>
        <v>0</v>
      </c>
      <c r="V52" s="191"/>
      <c r="W52" s="188">
        <f>(+'Roll-11'!$B62+'Roll-11'!$B70+'Roll-11'!$B66)</f>
        <v>0</v>
      </c>
      <c r="X52" s="191"/>
      <c r="Y52" s="188">
        <f>(+'Roll-12'!$B62+'Roll-12'!$B70+'Roll-12'!$B66)</f>
        <v>0</v>
      </c>
      <c r="Z52" s="193"/>
      <c r="AA52" s="575">
        <f t="shared" si="1"/>
        <v>7873.3130000000001</v>
      </c>
      <c r="AB52" s="264"/>
    </row>
    <row r="53" spans="1:32" x14ac:dyDescent="0.25">
      <c r="A53" s="192" t="s">
        <v>134</v>
      </c>
      <c r="B53" s="278"/>
      <c r="C53" s="287">
        <f>C39+C50+C51+C52</f>
        <v>-378600.57530000008</v>
      </c>
      <c r="D53" s="278"/>
      <c r="E53" s="287">
        <f>E39+E50+E51+E52</f>
        <v>9413042.3664000183</v>
      </c>
      <c r="F53" s="278"/>
      <c r="G53" s="287">
        <f>G39+G50+G51+G52</f>
        <v>-1069047.7459999998</v>
      </c>
      <c r="H53" s="278"/>
      <c r="I53" s="287">
        <f>I39+I50+I51+I52</f>
        <v>0</v>
      </c>
      <c r="J53" s="278"/>
      <c r="K53" s="332">
        <f>K39+K50+K51+K52</f>
        <v>0</v>
      </c>
      <c r="L53" s="278"/>
      <c r="M53" s="332">
        <f>M39+M50+M51+M52</f>
        <v>0</v>
      </c>
      <c r="N53" s="278"/>
      <c r="O53" s="332">
        <f>O39+O50+O51+O52</f>
        <v>0</v>
      </c>
      <c r="P53" s="278"/>
      <c r="Q53" s="332">
        <f>Q39+Q50+Q51+Q52</f>
        <v>0</v>
      </c>
      <c r="R53" s="325"/>
      <c r="S53" s="332">
        <f>S39+S50+S51+S52</f>
        <v>0</v>
      </c>
      <c r="T53" s="278"/>
      <c r="U53" s="332">
        <f>U39+U50+U51+U52</f>
        <v>0</v>
      </c>
      <c r="V53" s="352"/>
      <c r="W53" s="332">
        <f>W39+W50+W51+W52</f>
        <v>0</v>
      </c>
      <c r="X53" s="352"/>
      <c r="Y53" s="332">
        <f>Y39+Y50+Y51+Y52</f>
        <v>0</v>
      </c>
      <c r="Z53" s="278"/>
      <c r="AA53" s="575">
        <f t="shared" si="1"/>
        <v>7965394.0451000184</v>
      </c>
      <c r="AB53" s="264"/>
    </row>
    <row r="54" spans="1:32" x14ac:dyDescent="0.25">
      <c r="B54" s="193"/>
      <c r="C54" s="189"/>
      <c r="D54" s="193"/>
      <c r="E54" s="189"/>
      <c r="F54" s="193"/>
      <c r="G54" s="189"/>
      <c r="H54" s="193"/>
      <c r="I54" s="189"/>
      <c r="J54" s="193"/>
      <c r="K54" s="189"/>
      <c r="L54" s="193"/>
      <c r="M54" s="189"/>
      <c r="N54" s="193"/>
      <c r="O54" s="189"/>
      <c r="P54" s="193"/>
      <c r="Q54" s="189"/>
      <c r="R54" s="189"/>
      <c r="S54" s="189"/>
      <c r="T54" s="189"/>
      <c r="U54" s="189"/>
      <c r="V54" s="189"/>
      <c r="W54" s="189"/>
      <c r="X54" s="189"/>
      <c r="Y54" s="189"/>
      <c r="Z54" s="193"/>
      <c r="AA54" s="565"/>
      <c r="AB54" s="264"/>
      <c r="AC54"/>
      <c r="AD54" s="9"/>
      <c r="AE54" s="9"/>
      <c r="AF54" s="9"/>
    </row>
    <row r="55" spans="1:32" ht="13.8" x14ac:dyDescent="0.3">
      <c r="A55" s="187">
        <f>A4</f>
        <v>37005</v>
      </c>
      <c r="AB55" s="264"/>
    </row>
    <row r="56" spans="1:32" x14ac:dyDescent="0.25">
      <c r="A56" s="181" t="s">
        <v>135</v>
      </c>
      <c r="B56" s="193"/>
      <c r="C56" s="188">
        <f>+('Roll-1'!$E19/1)</f>
        <v>-11170984.460100001</v>
      </c>
      <c r="D56" s="193"/>
      <c r="E56" s="188">
        <f>+('Roll-2'!$E19/1)</f>
        <v>94413651.974600002</v>
      </c>
      <c r="F56" s="193"/>
      <c r="G56" s="188">
        <f>+('Roll-3'!$E19/1)</f>
        <v>424774.65700000001</v>
      </c>
      <c r="H56" s="193"/>
      <c r="I56" s="188">
        <f>+('Roll-4'!$E19/1)</f>
        <v>0</v>
      </c>
      <c r="J56" s="193"/>
      <c r="K56" s="188">
        <f>+('Roll-5'!$E19/1)</f>
        <v>0</v>
      </c>
      <c r="L56" s="193"/>
      <c r="M56" s="188">
        <f>+('Roll-6'!$E19)</f>
        <v>0</v>
      </c>
      <c r="N56" s="193"/>
      <c r="O56" s="188">
        <f>+('Roll-7'!$E19)</f>
        <v>0</v>
      </c>
      <c r="P56" s="193"/>
      <c r="Q56" s="188">
        <f>+('Roll-10'!$E19)</f>
        <v>0</v>
      </c>
      <c r="R56" s="191"/>
      <c r="S56" s="188">
        <f>+('Roll-9'!$E19)</f>
        <v>0</v>
      </c>
      <c r="T56" s="191"/>
      <c r="U56" s="188">
        <f>+('Roll-8'!$E19)</f>
        <v>0</v>
      </c>
      <c r="V56" s="191"/>
      <c r="W56" s="188">
        <f>+('Roll-11'!$E19)</f>
        <v>0</v>
      </c>
      <c r="X56" s="191"/>
      <c r="Y56" s="188">
        <f>+('Roll-12'!$E19)</f>
        <v>0</v>
      </c>
      <c r="Z56" s="193"/>
      <c r="AA56" s="564">
        <f t="shared" ref="AA56:AA63" si="2">C56+E56+G56+I56+K56</f>
        <v>83667442.171500012</v>
      </c>
      <c r="AB56" s="264"/>
    </row>
    <row r="57" spans="1:32" x14ac:dyDescent="0.25">
      <c r="A57" s="181" t="s">
        <v>136</v>
      </c>
      <c r="B57" s="193"/>
      <c r="C57" s="188">
        <f>('Roll-1'!$B58)/1</f>
        <v>-30239.448500000002</v>
      </c>
      <c r="D57" s="193"/>
      <c r="E57" s="188">
        <f>('Roll-2'!$B58)/1</f>
        <v>101765.45969999999</v>
      </c>
      <c r="F57" s="193"/>
      <c r="G57" s="188">
        <f>('Roll-3'!$B58)/1</f>
        <v>-115.2028</v>
      </c>
      <c r="H57" s="193"/>
      <c r="I57" s="188">
        <f>('Roll-4'!$B58)/1</f>
        <v>0</v>
      </c>
      <c r="J57" s="193"/>
      <c r="K57" s="188">
        <f>('Roll-5'!$B58)/1</f>
        <v>0</v>
      </c>
      <c r="L57" s="193"/>
      <c r="M57" s="188">
        <f>('Roll-6'!$B58)</f>
        <v>0</v>
      </c>
      <c r="N57" s="193"/>
      <c r="O57" s="188">
        <f>('Roll-7'!$B58)</f>
        <v>0</v>
      </c>
      <c r="P57" s="193"/>
      <c r="Q57" s="188">
        <f>('Roll-10'!$B58)</f>
        <v>0</v>
      </c>
      <c r="R57" s="191"/>
      <c r="S57" s="188">
        <f>('Roll-9'!$B58)</f>
        <v>0</v>
      </c>
      <c r="T57" s="191"/>
      <c r="U57" s="188">
        <f>('Roll-8'!$B58)</f>
        <v>0</v>
      </c>
      <c r="V57" s="191"/>
      <c r="W57" s="188">
        <f>('Roll-11'!$B58)</f>
        <v>0</v>
      </c>
      <c r="X57" s="191"/>
      <c r="Y57" s="188">
        <f>('Roll-12'!$B58)</f>
        <v>0</v>
      </c>
      <c r="Z57" s="193"/>
      <c r="AA57" s="564">
        <f t="shared" si="2"/>
        <v>71410.808399999994</v>
      </c>
      <c r="AB57" s="264"/>
    </row>
    <row r="58" spans="1:32" x14ac:dyDescent="0.25">
      <c r="A58" s="181" t="s">
        <v>137</v>
      </c>
      <c r="B58" s="193"/>
      <c r="C58" s="188">
        <f>('Roll-1'!$B59)/1</f>
        <v>-39410.983700000004</v>
      </c>
      <c r="D58" s="193"/>
      <c r="E58" s="188">
        <f>('Roll-2'!$B59)/1</f>
        <v>291984.21729999996</v>
      </c>
      <c r="F58" s="193"/>
      <c r="G58" s="188">
        <f>('Roll-3'!$B59)/1</f>
        <v>406.6058000000001</v>
      </c>
      <c r="H58" s="193"/>
      <c r="I58" s="188">
        <f>('Roll-4'!$B59)/1</f>
        <v>0</v>
      </c>
      <c r="J58" s="193"/>
      <c r="K58" s="188">
        <f>('Roll-5'!$B59)/1</f>
        <v>0</v>
      </c>
      <c r="L58" s="193"/>
      <c r="M58" s="188">
        <f>('Roll-6'!$B59)</f>
        <v>0</v>
      </c>
      <c r="N58" s="193"/>
      <c r="O58" s="188">
        <f>('Roll-7'!$B59)</f>
        <v>0</v>
      </c>
      <c r="P58" s="193"/>
      <c r="Q58" s="188">
        <f>('Roll-10'!$B59)</f>
        <v>0</v>
      </c>
      <c r="R58" s="191"/>
      <c r="S58" s="188">
        <f>('Roll-9'!$B59)</f>
        <v>0</v>
      </c>
      <c r="T58" s="191"/>
      <c r="U58" s="188">
        <f>('Roll-8'!$B59)</f>
        <v>0</v>
      </c>
      <c r="V58" s="191"/>
      <c r="W58" s="188">
        <f>('Roll-11'!$B59)</f>
        <v>0</v>
      </c>
      <c r="X58" s="191"/>
      <c r="Y58" s="188">
        <f>('Roll-12'!$B59)</f>
        <v>0</v>
      </c>
      <c r="Z58" s="193"/>
      <c r="AA58" s="564">
        <f t="shared" si="2"/>
        <v>252979.83939999994</v>
      </c>
      <c r="AB58" s="264"/>
    </row>
    <row r="59" spans="1:32" x14ac:dyDescent="0.25">
      <c r="A59" s="181"/>
      <c r="B59" s="193"/>
      <c r="C59" s="191"/>
      <c r="D59" s="193"/>
      <c r="E59" s="191"/>
      <c r="F59" s="193"/>
      <c r="G59" s="191"/>
      <c r="H59" s="193"/>
      <c r="I59" s="191"/>
      <c r="J59" s="193"/>
      <c r="K59" s="191"/>
      <c r="L59" s="193"/>
      <c r="M59" s="191"/>
      <c r="N59" s="193"/>
      <c r="O59" s="191"/>
      <c r="P59" s="193"/>
      <c r="Q59" s="191"/>
      <c r="R59" s="191"/>
      <c r="S59" s="191"/>
      <c r="T59" s="191"/>
      <c r="U59" s="191"/>
      <c r="V59" s="191"/>
      <c r="W59" s="191"/>
      <c r="X59" s="191"/>
      <c r="Y59" s="191"/>
      <c r="Z59" s="193"/>
      <c r="AA59" s="566"/>
      <c r="AB59" s="264"/>
    </row>
    <row r="60" spans="1:32" x14ac:dyDescent="0.25">
      <c r="A60" s="181" t="s">
        <v>138</v>
      </c>
      <c r="B60" s="193"/>
      <c r="C60" s="188">
        <f>C56</f>
        <v>-11170984.460100001</v>
      </c>
      <c r="D60" s="193"/>
      <c r="E60" s="188">
        <f>E56</f>
        <v>94413651.974600002</v>
      </c>
      <c r="F60" s="193"/>
      <c r="G60" s="188">
        <f>G56</f>
        <v>424774.65700000001</v>
      </c>
      <c r="H60" s="193"/>
      <c r="I60" s="188">
        <f>I56</f>
        <v>0</v>
      </c>
      <c r="J60" s="193"/>
      <c r="K60" s="188">
        <f>K56</f>
        <v>0</v>
      </c>
      <c r="L60" s="193"/>
      <c r="M60" s="188">
        <f>M56</f>
        <v>0</v>
      </c>
      <c r="N60" s="193"/>
      <c r="O60" s="188">
        <f>O56</f>
        <v>0</v>
      </c>
      <c r="P60" s="193"/>
      <c r="Q60" s="188">
        <f>Q56</f>
        <v>0</v>
      </c>
      <c r="R60" s="191"/>
      <c r="S60" s="188">
        <f>S56</f>
        <v>0</v>
      </c>
      <c r="T60" s="191"/>
      <c r="U60" s="188">
        <f>U56</f>
        <v>0</v>
      </c>
      <c r="V60" s="191"/>
      <c r="W60" s="188">
        <f>W56</f>
        <v>0</v>
      </c>
      <c r="X60" s="191"/>
      <c r="Y60" s="188">
        <f>Y56</f>
        <v>0</v>
      </c>
      <c r="Z60" s="193"/>
      <c r="AA60" s="564">
        <f t="shared" si="2"/>
        <v>83667442.171500012</v>
      </c>
      <c r="AB60" s="264"/>
    </row>
    <row r="61" spans="1:32" x14ac:dyDescent="0.25">
      <c r="A61" s="181" t="s">
        <v>139</v>
      </c>
      <c r="B61" s="193">
        <f>C34+C51-C61</f>
        <v>0</v>
      </c>
      <c r="C61" s="188">
        <f>+'Roll-1'!$E26/1</f>
        <v>0</v>
      </c>
      <c r="D61" s="193">
        <f>E34+E51-E61</f>
        <v>0</v>
      </c>
      <c r="E61" s="188">
        <f>+'Roll-2'!$E26/1</f>
        <v>0</v>
      </c>
      <c r="F61" s="193">
        <f>G34+G51-G61</f>
        <v>0</v>
      </c>
      <c r="G61" s="188">
        <f>+'Roll-3'!$E26/1</f>
        <v>0</v>
      </c>
      <c r="H61" s="193">
        <f>I34+I51-I61</f>
        <v>0</v>
      </c>
      <c r="I61" s="188">
        <f>+'Roll-4'!$E26/1</f>
        <v>0</v>
      </c>
      <c r="J61" s="193">
        <f>K34+K51-K61</f>
        <v>0</v>
      </c>
      <c r="K61" s="188">
        <f>+'Roll-5'!$E26/1</f>
        <v>0</v>
      </c>
      <c r="L61" s="193">
        <f>M34+M51-M61</f>
        <v>0</v>
      </c>
      <c r="M61" s="188">
        <f>+'Roll-6'!$E26</f>
        <v>0</v>
      </c>
      <c r="N61" s="193">
        <f>O34+O51-O61</f>
        <v>0</v>
      </c>
      <c r="O61" s="188">
        <f>+'Roll-7'!$E26</f>
        <v>0</v>
      </c>
      <c r="P61" s="193">
        <f>Q34+Q51-Q61</f>
        <v>0</v>
      </c>
      <c r="Q61" s="188">
        <f>+'Roll-10'!$E26</f>
        <v>0</v>
      </c>
      <c r="R61" s="193">
        <f>S34+S51-S61</f>
        <v>0</v>
      </c>
      <c r="S61" s="188">
        <f>+'Roll-9'!$E26</f>
        <v>0</v>
      </c>
      <c r="T61" s="193">
        <f>U34+U51-U61</f>
        <v>0</v>
      </c>
      <c r="U61" s="188">
        <f>+'Roll-8'!$E26</f>
        <v>0</v>
      </c>
      <c r="V61" s="193">
        <f>W34+W51-W61</f>
        <v>0</v>
      </c>
      <c r="W61" s="188">
        <f>+'Roll-11'!$E26</f>
        <v>0</v>
      </c>
      <c r="X61" s="193">
        <f>Y34+Y51-Y61</f>
        <v>0</v>
      </c>
      <c r="Y61" s="188">
        <f>+'Roll-12'!$E26</f>
        <v>0</v>
      </c>
      <c r="Z61" s="193">
        <f>AA34+AA51-AA61</f>
        <v>0</v>
      </c>
      <c r="AA61" s="564">
        <f t="shared" si="2"/>
        <v>0</v>
      </c>
      <c r="AB61" s="264"/>
    </row>
    <row r="62" spans="1:32" x14ac:dyDescent="0.25">
      <c r="A62" s="181" t="s">
        <v>140</v>
      </c>
      <c r="B62" s="193"/>
      <c r="C62" s="188">
        <f>+'Roll-1'!$E36/1</f>
        <v>15024392.410499997</v>
      </c>
      <c r="D62" s="193"/>
      <c r="E62" s="188">
        <f>+'Roll-2'!$E36/1</f>
        <v>71033373.293600008</v>
      </c>
      <c r="F62" s="193"/>
      <c r="G62" s="188">
        <f>+'Roll-3'!$E36/1</f>
        <v>8375192.1127000023</v>
      </c>
      <c r="H62" s="193"/>
      <c r="I62" s="188">
        <f>+'Roll-4'!$E36/1</f>
        <v>0</v>
      </c>
      <c r="J62" s="193"/>
      <c r="K62" s="188">
        <f>+'Roll-5'!$E36/1</f>
        <v>-880400</v>
      </c>
      <c r="L62" s="193"/>
      <c r="M62" s="188">
        <f>+'Roll-6'!$E36</f>
        <v>0</v>
      </c>
      <c r="N62" s="193"/>
      <c r="O62" s="188">
        <f>+'Roll-7'!$E36</f>
        <v>0</v>
      </c>
      <c r="P62" s="193"/>
      <c r="Q62" s="188">
        <f>+'Roll-10'!$E36</f>
        <v>0</v>
      </c>
      <c r="R62" s="193"/>
      <c r="S62" s="188">
        <f>+'Roll-9'!$E36</f>
        <v>0</v>
      </c>
      <c r="T62" s="193"/>
      <c r="U62" s="188">
        <f>+'Roll-8'!$E36</f>
        <v>0</v>
      </c>
      <c r="V62" s="193"/>
      <c r="W62" s="188">
        <f>+'Roll-11'!$E36</f>
        <v>0</v>
      </c>
      <c r="X62" s="193"/>
      <c r="Y62" s="188">
        <f>+'Roll-12'!$E36</f>
        <v>0</v>
      </c>
      <c r="Z62" s="193"/>
      <c r="AA62" s="564">
        <f t="shared" si="2"/>
        <v>93552557.816800013</v>
      </c>
      <c r="AB62" s="264"/>
    </row>
    <row r="63" spans="1:32" x14ac:dyDescent="0.25">
      <c r="A63" s="177" t="s">
        <v>141</v>
      </c>
      <c r="B63" s="193">
        <f>C63-SUM(C60:C62)+('Roll-1'!B67/1000)*0</f>
        <v>4.6566128730773926E-10</v>
      </c>
      <c r="C63" s="188">
        <f>C36+C53</f>
        <v>3853407.9503999972</v>
      </c>
      <c r="D63" s="193">
        <f>E63-SUM(E60:E62)+('Roll-2'!D67/1)*0</f>
        <v>2.9802322387695313E-8</v>
      </c>
      <c r="E63" s="188">
        <f>E36+E53</f>
        <v>165447025.26820004</v>
      </c>
      <c r="F63" s="193">
        <f>G63-SUM(G60:G62)+('Roll-3'!F67/1)*0</f>
        <v>0</v>
      </c>
      <c r="G63" s="188">
        <f>G36+G53</f>
        <v>8799966.7697000019</v>
      </c>
      <c r="H63" s="193">
        <f>I63-SUM(I60:I62)+('Roll-3'!H67/1)*0</f>
        <v>0</v>
      </c>
      <c r="I63" s="188">
        <f>I36+I53</f>
        <v>0</v>
      </c>
      <c r="J63" s="193">
        <f>K63-SUM(K60:K62)+('Roll-5'!K67/1000)*0</f>
        <v>0</v>
      </c>
      <c r="K63" s="188">
        <f>K36+K53</f>
        <v>-880400</v>
      </c>
      <c r="L63" s="193">
        <f>M63-SUM(M60:M62)+('Roll-6'!M67/1)*0</f>
        <v>0</v>
      </c>
      <c r="M63" s="188">
        <f>M36+M53</f>
        <v>0</v>
      </c>
      <c r="N63" s="193">
        <f>O63-SUM(O60:O62)+('Roll-1'!N67/1000)*0</f>
        <v>0</v>
      </c>
      <c r="O63" s="188">
        <f>O36+O53</f>
        <v>0</v>
      </c>
      <c r="P63" s="193">
        <f>Q63-SUM(Q60:Q62)+('Roll-10'!P67/1000)*0</f>
        <v>0</v>
      </c>
      <c r="Q63" s="188">
        <f>Q36+Q53-Q49</f>
        <v>0</v>
      </c>
      <c r="R63" s="193">
        <f>S63-SUM(S60:S62)+('Roll-10'!R67/1000)*0</f>
        <v>0</v>
      </c>
      <c r="S63" s="188">
        <f>S36+S53-S49</f>
        <v>0</v>
      </c>
      <c r="T63" s="193">
        <f>U63-SUM(U60:U62)+('Roll-1'!T67/1000)*0</f>
        <v>0</v>
      </c>
      <c r="U63" s="188">
        <f>U36+U53</f>
        <v>0</v>
      </c>
      <c r="V63" s="193">
        <f>W63-SUM(W60:W62)+('Roll-1'!V67/1000)*0</f>
        <v>0</v>
      </c>
      <c r="W63" s="188">
        <f>W36+W53-W49</f>
        <v>0</v>
      </c>
      <c r="X63" s="193">
        <f>Y63-SUM(Y60:Y62)+('Roll-1'!X67/1000)*0</f>
        <v>0</v>
      </c>
      <c r="Y63" s="188">
        <f>Y36+Y53-Y49</f>
        <v>0</v>
      </c>
      <c r="Z63" s="193">
        <f>AA63-SUM(AA60:AA62)+('Roll-1'!R67/1000)*0</f>
        <v>0</v>
      </c>
      <c r="AA63" s="564">
        <f t="shared" si="2"/>
        <v>177219999.98830003</v>
      </c>
      <c r="AB63" s="264"/>
    </row>
    <row r="64" spans="1:32" x14ac:dyDescent="0.25">
      <c r="B64" s="193"/>
      <c r="D64" s="193"/>
      <c r="F64" s="193"/>
      <c r="H64" s="193"/>
      <c r="J64" s="193"/>
      <c r="L64" s="193"/>
      <c r="N64" s="193"/>
      <c r="P64" s="193"/>
      <c r="R64" s="193"/>
      <c r="T64" s="193"/>
      <c r="V64" s="193"/>
      <c r="X64" s="193"/>
      <c r="Z64" s="193"/>
      <c r="AB64" s="264"/>
    </row>
    <row r="65" spans="1:33" ht="13.8" x14ac:dyDescent="0.3">
      <c r="A65" s="474" t="s">
        <v>542</v>
      </c>
      <c r="R65" s="42"/>
      <c r="T65" s="42"/>
      <c r="V65" s="42"/>
      <c r="X65" s="42"/>
      <c r="AB65" s="264"/>
      <c r="AG65" s="6"/>
    </row>
    <row r="66" spans="1:33" x14ac:dyDescent="0.25">
      <c r="A66" s="177" t="s">
        <v>141</v>
      </c>
      <c r="B66" s="193"/>
      <c r="C66" s="188">
        <v>1856467</v>
      </c>
      <c r="D66" s="193"/>
      <c r="E66" s="188">
        <v>83810542</v>
      </c>
      <c r="F66" s="193"/>
      <c r="G66" s="188">
        <v>12791477</v>
      </c>
      <c r="H66" s="193"/>
      <c r="I66" s="188">
        <v>0</v>
      </c>
      <c r="J66" s="193"/>
      <c r="K66" s="188">
        <v>-1916972</v>
      </c>
      <c r="L66" s="193"/>
      <c r="M66" s="188">
        <v>0</v>
      </c>
      <c r="N66" s="193"/>
      <c r="O66" s="188">
        <v>0</v>
      </c>
      <c r="P66" s="193"/>
      <c r="Q66" s="188">
        <v>0</v>
      </c>
      <c r="R66" s="193"/>
      <c r="S66" s="188">
        <v>0</v>
      </c>
      <c r="T66" s="193"/>
      <c r="U66" s="188">
        <v>0</v>
      </c>
      <c r="V66" s="193"/>
      <c r="W66" s="188">
        <v>0</v>
      </c>
      <c r="X66" s="193"/>
      <c r="Y66" s="188">
        <v>0</v>
      </c>
      <c r="Z66" s="193"/>
      <c r="AA66" s="564">
        <f>C66+E66+G66+I66+K66</f>
        <v>96541514</v>
      </c>
      <c r="AB66" s="264"/>
    </row>
    <row r="67" spans="1:33" x14ac:dyDescent="0.25">
      <c r="B67" s="193">
        <f>SUM(C69:C71)-C63+C66</f>
        <v>0</v>
      </c>
      <c r="C67" s="184"/>
      <c r="D67" s="193">
        <f>SUM(E69:E71)-E63+E66</f>
        <v>0</v>
      </c>
      <c r="E67" s="184"/>
      <c r="F67" s="193">
        <f>SUM(G69:G71)-G63+G66</f>
        <v>0</v>
      </c>
      <c r="G67" s="184"/>
      <c r="H67" s="193">
        <f>SUM(I69:I71)-I63+I66</f>
        <v>0</v>
      </c>
      <c r="I67" s="184"/>
      <c r="J67" s="193">
        <f>SUM(K69:K71)-K63+K66</f>
        <v>0</v>
      </c>
      <c r="K67" s="184"/>
      <c r="L67" s="193">
        <f>SUM(M69:M71)-M63+M66</f>
        <v>0</v>
      </c>
      <c r="M67" s="184"/>
      <c r="N67" s="193">
        <f>SUM(O69:O71)-O63+O66</f>
        <v>0</v>
      </c>
      <c r="O67" s="184"/>
      <c r="P67" s="193">
        <f>SUM(Q69:Q71)-Q63+Q66</f>
        <v>0</v>
      </c>
      <c r="Q67" s="184"/>
      <c r="R67" s="193">
        <f>SUM(S69:S71)-S63+S66</f>
        <v>0</v>
      </c>
      <c r="S67" s="184"/>
      <c r="T67" s="193">
        <f>SUM(U69:U71)-U63+U66</f>
        <v>0</v>
      </c>
      <c r="U67" s="184"/>
      <c r="V67" s="193">
        <f>SUM(W69:W71)-W63+W66</f>
        <v>0</v>
      </c>
      <c r="W67" s="184"/>
      <c r="X67" s="193">
        <f>SUM(Y69:Y71)-Y63+Y66</f>
        <v>0</v>
      </c>
      <c r="Y67" s="184"/>
      <c r="Z67" s="193">
        <f>SUM(AA69:AA71)-AA63+AA66</f>
        <v>0</v>
      </c>
      <c r="AA67" s="565"/>
      <c r="AB67" s="264"/>
    </row>
    <row r="68" spans="1:33" ht="13.8" x14ac:dyDescent="0.3">
      <c r="A68" s="194">
        <f>A4</f>
        <v>37005</v>
      </c>
      <c r="AB68" s="264"/>
    </row>
    <row r="69" spans="1:33" x14ac:dyDescent="0.25">
      <c r="A69" s="181" t="s">
        <v>116</v>
      </c>
      <c r="B69" s="193"/>
      <c r="C69" s="188">
        <f>C60-1856467</f>
        <v>-13027451.460100001</v>
      </c>
      <c r="D69" s="193"/>
      <c r="E69" s="188">
        <f>E60-83810542</f>
        <v>10603109.974600002</v>
      </c>
      <c r="F69" s="193"/>
      <c r="G69" s="188">
        <f>G60-12791477</f>
        <v>-12366702.343</v>
      </c>
      <c r="H69" s="193"/>
      <c r="I69" s="188">
        <f>I60</f>
        <v>0</v>
      </c>
      <c r="J69" s="193"/>
      <c r="K69" s="188">
        <f>K60+1916972</f>
        <v>1916972</v>
      </c>
      <c r="L69" s="193"/>
      <c r="M69" s="188">
        <f>M60</f>
        <v>0</v>
      </c>
      <c r="N69" s="193"/>
      <c r="O69" s="188">
        <f>O60</f>
        <v>0</v>
      </c>
      <c r="P69" s="193"/>
      <c r="Q69" s="188">
        <f>Q60+0</f>
        <v>0</v>
      </c>
      <c r="R69" s="191"/>
      <c r="S69" s="188">
        <f>S60-0</f>
        <v>0</v>
      </c>
      <c r="T69" s="191"/>
      <c r="U69" s="188">
        <f>U60</f>
        <v>0</v>
      </c>
      <c r="V69" s="191"/>
      <c r="W69" s="188">
        <f>W60-0</f>
        <v>0</v>
      </c>
      <c r="X69" s="191"/>
      <c r="Y69" s="188">
        <f>Y60-0</f>
        <v>0</v>
      </c>
      <c r="Z69" s="193"/>
      <c r="AA69" s="564">
        <f>C69+E69+G69+I69+K69</f>
        <v>-12874071.828499999</v>
      </c>
      <c r="AB69" s="264"/>
    </row>
    <row r="70" spans="1:33" x14ac:dyDescent="0.25">
      <c r="A70" s="181" t="s">
        <v>142</v>
      </c>
      <c r="B70" s="193"/>
      <c r="C70" s="188">
        <f>C61+0</f>
        <v>0</v>
      </c>
      <c r="D70" s="193"/>
      <c r="E70" s="188">
        <f>E61+0</f>
        <v>0</v>
      </c>
      <c r="F70" s="193"/>
      <c r="G70" s="188">
        <f>G61+0</f>
        <v>0</v>
      </c>
      <c r="H70" s="193"/>
      <c r="I70" s="188">
        <f>I61+0</f>
        <v>0</v>
      </c>
      <c r="J70" s="193"/>
      <c r="K70" s="188">
        <f>K61+0</f>
        <v>0</v>
      </c>
      <c r="L70" s="193"/>
      <c r="M70" s="188">
        <f>M61+0</f>
        <v>0</v>
      </c>
      <c r="N70" s="193"/>
      <c r="O70" s="188">
        <f>O61+0</f>
        <v>0</v>
      </c>
      <c r="P70" s="193"/>
      <c r="Q70" s="188">
        <f>Q61+0</f>
        <v>0</v>
      </c>
      <c r="R70" s="191"/>
      <c r="S70" s="188">
        <f>S61+0</f>
        <v>0</v>
      </c>
      <c r="T70" s="191"/>
      <c r="U70" s="188">
        <f>U61+0</f>
        <v>0</v>
      </c>
      <c r="V70" s="191"/>
      <c r="W70" s="188">
        <f>W61+0</f>
        <v>0</v>
      </c>
      <c r="X70" s="191"/>
      <c r="Y70" s="188">
        <f>Y61+0</f>
        <v>0</v>
      </c>
      <c r="Z70" s="193"/>
      <c r="AA70" s="564">
        <f>C70+E70+G70+I70+K70</f>
        <v>0</v>
      </c>
      <c r="AB70" s="264"/>
    </row>
    <row r="71" spans="1:33" x14ac:dyDescent="0.25">
      <c r="A71" s="181" t="s">
        <v>140</v>
      </c>
      <c r="B71" s="193"/>
      <c r="C71" s="188">
        <f>C62</f>
        <v>15024392.410499997</v>
      </c>
      <c r="D71" s="193"/>
      <c r="E71" s="188">
        <f>E62</f>
        <v>71033373.293600008</v>
      </c>
      <c r="F71" s="193"/>
      <c r="G71" s="188">
        <f>G62</f>
        <v>8375192.1127000023</v>
      </c>
      <c r="H71" s="193"/>
      <c r="I71" s="188">
        <f>I62</f>
        <v>0</v>
      </c>
      <c r="J71" s="193"/>
      <c r="K71" s="188">
        <f>K62</f>
        <v>-880400</v>
      </c>
      <c r="L71" s="193"/>
      <c r="M71" s="188">
        <f>M62</f>
        <v>0</v>
      </c>
      <c r="N71" s="193"/>
      <c r="O71" s="188">
        <f>O62</f>
        <v>0</v>
      </c>
      <c r="P71" s="193"/>
      <c r="Q71" s="188">
        <f>Q62</f>
        <v>0</v>
      </c>
      <c r="R71" s="191"/>
      <c r="S71" s="188">
        <f>S62-0</f>
        <v>0</v>
      </c>
      <c r="T71" s="191"/>
      <c r="U71" s="188">
        <f>U62</f>
        <v>0</v>
      </c>
      <c r="V71" s="191"/>
      <c r="W71" s="188">
        <f>W62-0</f>
        <v>0</v>
      </c>
      <c r="X71" s="191"/>
      <c r="Y71" s="188">
        <f>Y62-0</f>
        <v>0</v>
      </c>
      <c r="Z71" s="193"/>
      <c r="AA71" s="564">
        <f>C71+E71+G71+I71+K71</f>
        <v>93552557.816800013</v>
      </c>
      <c r="AB71" s="264"/>
    </row>
    <row r="72" spans="1:33" x14ac:dyDescent="0.25">
      <c r="A72" s="195" t="s">
        <v>141</v>
      </c>
      <c r="B72" s="278"/>
      <c r="C72" s="288">
        <f>SUM(C69:C71)</f>
        <v>1996940.9503999967</v>
      </c>
      <c r="D72" s="278"/>
      <c r="E72" s="288">
        <f>SUM(E69:E71)</f>
        <v>81636483.26820001</v>
      </c>
      <c r="F72" s="278"/>
      <c r="G72" s="288">
        <f>SUM(G69:G71)</f>
        <v>-3991510.2302999981</v>
      </c>
      <c r="H72" s="278"/>
      <c r="I72" s="288">
        <f>SUM(I69:I71)</f>
        <v>0</v>
      </c>
      <c r="J72" s="278"/>
      <c r="K72" s="333">
        <f>SUM(K69:K71)</f>
        <v>1036572</v>
      </c>
      <c r="L72" s="278"/>
      <c r="M72" s="333">
        <f>SUM(M69:M71)</f>
        <v>0</v>
      </c>
      <c r="N72" s="278"/>
      <c r="O72" s="333">
        <f>SUM(O69:O71)</f>
        <v>0</v>
      </c>
      <c r="P72" s="278"/>
      <c r="Q72" s="333">
        <f>SUM(Q69:Q71)</f>
        <v>0</v>
      </c>
      <c r="R72" s="326"/>
      <c r="S72" s="333">
        <f>SUM(S69:S71)</f>
        <v>0</v>
      </c>
      <c r="T72" s="278"/>
      <c r="U72" s="333">
        <f>SUM(U69:U71)</f>
        <v>0</v>
      </c>
      <c r="V72" s="353"/>
      <c r="W72" s="333">
        <f>SUM(W69:W71)</f>
        <v>0</v>
      </c>
      <c r="X72" s="353"/>
      <c r="Y72" s="333">
        <f>SUM(Y69:Y71)</f>
        <v>0</v>
      </c>
      <c r="Z72" s="278"/>
      <c r="AA72" s="564">
        <f>C72+E72+G72+I72+K72</f>
        <v>80678485.988300011</v>
      </c>
      <c r="AB72" s="264"/>
      <c r="AC72" s="9"/>
      <c r="AD72" s="9"/>
      <c r="AE72" s="9"/>
      <c r="AF72" s="9"/>
    </row>
    <row r="73" spans="1:33" x14ac:dyDescent="0.25">
      <c r="A73" s="177"/>
      <c r="B73" s="193"/>
      <c r="D73" s="193"/>
      <c r="F73" s="193"/>
      <c r="H73" s="193"/>
      <c r="J73" s="193"/>
      <c r="L73" s="193"/>
      <c r="N73" s="193"/>
      <c r="P73" s="193"/>
      <c r="Z73" s="193"/>
      <c r="AB73" s="264"/>
      <c r="AC73" s="9"/>
      <c r="AD73" s="9"/>
      <c r="AE73" s="9"/>
      <c r="AF73" s="168"/>
    </row>
    <row r="74" spans="1:33" ht="13.8" x14ac:dyDescent="0.3">
      <c r="A74" s="196" t="s">
        <v>143</v>
      </c>
      <c r="AB74" s="264"/>
      <c r="AC74" s="9"/>
      <c r="AD74" s="9"/>
      <c r="AE74" s="9"/>
      <c r="AF74" s="9"/>
    </row>
    <row r="75" spans="1:33" x14ac:dyDescent="0.25">
      <c r="A75" s="181" t="s">
        <v>120</v>
      </c>
      <c r="C75" s="233">
        <f>C39-C93</f>
        <v>0</v>
      </c>
      <c r="E75" s="233">
        <f>E39-E93</f>
        <v>-12124</v>
      </c>
      <c r="G75" s="233">
        <f>G39-G93</f>
        <v>0</v>
      </c>
      <c r="I75" s="233">
        <f>I39-I93</f>
        <v>0</v>
      </c>
      <c r="K75" s="233">
        <f>K39-K93</f>
        <v>0</v>
      </c>
      <c r="M75" s="233">
        <f>M39-M93</f>
        <v>0</v>
      </c>
      <c r="O75" s="233">
        <f>O39-O93</f>
        <v>0</v>
      </c>
      <c r="Q75" s="233">
        <f>Q39-Q93</f>
        <v>0</v>
      </c>
      <c r="R75" s="327"/>
      <c r="S75" s="233">
        <f>S39-S93</f>
        <v>0</v>
      </c>
      <c r="T75" s="327"/>
      <c r="U75" s="233">
        <f>U39-U93</f>
        <v>0</v>
      </c>
      <c r="V75" s="327"/>
      <c r="W75" s="233">
        <f>W39-W93</f>
        <v>0</v>
      </c>
      <c r="X75" s="327"/>
      <c r="Y75" s="233">
        <f>Y39-Y93</f>
        <v>0</v>
      </c>
      <c r="AA75" s="564">
        <f>C75+E75+G75+I75+K75</f>
        <v>-12124</v>
      </c>
      <c r="AB75" s="264"/>
      <c r="AC75" s="9"/>
      <c r="AD75" s="9"/>
      <c r="AE75" s="9"/>
      <c r="AF75" s="24"/>
    </row>
    <row r="76" spans="1:33" x14ac:dyDescent="0.25">
      <c r="A76" s="181" t="s">
        <v>121</v>
      </c>
      <c r="AA76" s="565"/>
      <c r="AB76" s="264"/>
      <c r="AC76" s="9"/>
      <c r="AD76" s="9"/>
      <c r="AE76" s="9"/>
      <c r="AF76" s="10"/>
    </row>
    <row r="77" spans="1:33" x14ac:dyDescent="0.25">
      <c r="A77" s="181" t="s">
        <v>122</v>
      </c>
      <c r="C77" s="8">
        <f>C41-C95</f>
        <v>24236.149100000002</v>
      </c>
      <c r="E77" s="8">
        <f>E41-E95</f>
        <v>582890.53050000034</v>
      </c>
      <c r="G77" s="8">
        <f t="shared" ref="G77:G85" si="3">G41-G95</f>
        <v>0</v>
      </c>
      <c r="I77" s="8">
        <f>I41-I95</f>
        <v>0</v>
      </c>
      <c r="K77" s="8">
        <f>K41-K95</f>
        <v>0</v>
      </c>
      <c r="M77" s="8">
        <f>M41-M95</f>
        <v>0</v>
      </c>
      <c r="O77" s="8">
        <f>O41-O95</f>
        <v>0</v>
      </c>
      <c r="Q77" s="8">
        <f t="shared" ref="Q77:Q85" si="4">Q41-Q95</f>
        <v>0</v>
      </c>
      <c r="R77" s="8"/>
      <c r="S77" s="8">
        <f t="shared" ref="S77:S85" si="5">S41-S95</f>
        <v>0</v>
      </c>
      <c r="T77" s="8"/>
      <c r="U77" s="8">
        <f t="shared" ref="U77:U85" si="6">U41-U95</f>
        <v>0</v>
      </c>
      <c r="V77" s="8"/>
      <c r="W77" s="8">
        <f t="shared" ref="W77:W85" si="7">W41-W95</f>
        <v>0</v>
      </c>
      <c r="X77" s="8"/>
      <c r="Y77" s="8">
        <f t="shared" ref="Y77:Y85" si="8">Y41-Y95</f>
        <v>0</v>
      </c>
      <c r="AA77" s="573">
        <f t="shared" ref="AA77:AA89" si="9">C77+E77+G77+I77+K77</f>
        <v>607126.67960000038</v>
      </c>
      <c r="AB77" s="264"/>
      <c r="AC77" s="9"/>
      <c r="AD77" s="9"/>
      <c r="AE77" s="9"/>
      <c r="AF77" s="10"/>
    </row>
    <row r="78" spans="1:33" x14ac:dyDescent="0.25">
      <c r="A78" s="181" t="s">
        <v>123</v>
      </c>
      <c r="C78" s="8">
        <f>C42-C96</f>
        <v>55815.459099999978</v>
      </c>
      <c r="E78" s="8">
        <f t="shared" ref="C78:E79" si="10">E42-E96</f>
        <v>0</v>
      </c>
      <c r="G78" s="8">
        <f t="shared" si="3"/>
        <v>-49800</v>
      </c>
      <c r="I78" s="8">
        <f>I42-I96</f>
        <v>0</v>
      </c>
      <c r="K78" s="8">
        <f>K42-K96</f>
        <v>0</v>
      </c>
      <c r="M78" s="8">
        <f>M42-M96</f>
        <v>0</v>
      </c>
      <c r="O78" s="8">
        <f>O42-O96</f>
        <v>0</v>
      </c>
      <c r="Q78" s="8">
        <f t="shared" si="4"/>
        <v>0</v>
      </c>
      <c r="R78" s="8"/>
      <c r="S78" s="8">
        <f t="shared" si="5"/>
        <v>0</v>
      </c>
      <c r="T78" s="8"/>
      <c r="U78" s="8">
        <f t="shared" si="6"/>
        <v>0</v>
      </c>
      <c r="V78" s="8"/>
      <c r="W78" s="8">
        <f t="shared" si="7"/>
        <v>0</v>
      </c>
      <c r="X78" s="8"/>
      <c r="Y78" s="8">
        <f t="shared" si="8"/>
        <v>0</v>
      </c>
      <c r="AA78" s="573">
        <f t="shared" si="9"/>
        <v>6015.4590999999782</v>
      </c>
      <c r="AB78" s="264"/>
      <c r="AC78" s="9"/>
      <c r="AD78" s="9"/>
      <c r="AE78" s="9"/>
      <c r="AF78" s="10"/>
    </row>
    <row r="79" spans="1:33" x14ac:dyDescent="0.25">
      <c r="A79" s="181" t="s">
        <v>124</v>
      </c>
      <c r="C79" s="8">
        <f t="shared" si="10"/>
        <v>0</v>
      </c>
      <c r="E79" s="8">
        <f t="shared" si="10"/>
        <v>-2990551.1421999978</v>
      </c>
      <c r="G79" s="8">
        <f t="shared" si="3"/>
        <v>0</v>
      </c>
      <c r="I79" s="8">
        <f>I43-I97</f>
        <v>0</v>
      </c>
      <c r="K79" s="8">
        <f>K43-K97</f>
        <v>0</v>
      </c>
      <c r="M79" s="8">
        <f>M43-M97</f>
        <v>0</v>
      </c>
      <c r="O79" s="8">
        <f>O43-O97</f>
        <v>0</v>
      </c>
      <c r="Q79" s="8">
        <f t="shared" si="4"/>
        <v>0</v>
      </c>
      <c r="R79" s="8"/>
      <c r="S79" s="8">
        <f t="shared" si="5"/>
        <v>0</v>
      </c>
      <c r="T79" s="8"/>
      <c r="U79" s="8">
        <f t="shared" si="6"/>
        <v>0</v>
      </c>
      <c r="V79" s="8"/>
      <c r="W79" s="8">
        <f t="shared" si="7"/>
        <v>0</v>
      </c>
      <c r="X79" s="8"/>
      <c r="Y79" s="8">
        <f t="shared" si="8"/>
        <v>0</v>
      </c>
      <c r="AA79" s="573">
        <f t="shared" si="9"/>
        <v>-2990551.1421999978</v>
      </c>
      <c r="AB79" s="264"/>
      <c r="AC79" s="9"/>
      <c r="AD79" s="9"/>
      <c r="AE79" s="9"/>
      <c r="AF79" s="10"/>
    </row>
    <row r="80" spans="1:33" x14ac:dyDescent="0.25">
      <c r="A80" s="181" t="s">
        <v>125</v>
      </c>
      <c r="C80" s="8">
        <f t="shared" ref="C80:C85" si="11">C44-C98</f>
        <v>0</v>
      </c>
      <c r="E80" s="8">
        <f t="shared" ref="E80:E85" si="12">E44-E98</f>
        <v>0</v>
      </c>
      <c r="G80" s="8">
        <f t="shared" si="3"/>
        <v>0</v>
      </c>
      <c r="I80" s="8">
        <f t="shared" ref="I80:I85" si="13">I44-I98</f>
        <v>0</v>
      </c>
      <c r="K80" s="8">
        <f t="shared" ref="K80:K85" si="14">K44-K98</f>
        <v>0</v>
      </c>
      <c r="M80" s="8">
        <f t="shared" ref="M80:M85" si="15">M44-M98</f>
        <v>0</v>
      </c>
      <c r="O80" s="8">
        <f t="shared" ref="O80:O85" si="16">O44-O98</f>
        <v>0</v>
      </c>
      <c r="Q80" s="8">
        <f t="shared" si="4"/>
        <v>0</v>
      </c>
      <c r="R80" s="8"/>
      <c r="S80" s="8">
        <f t="shared" si="5"/>
        <v>0</v>
      </c>
      <c r="T80" s="8"/>
      <c r="U80" s="8">
        <f t="shared" si="6"/>
        <v>0</v>
      </c>
      <c r="V80" s="8"/>
      <c r="W80" s="8">
        <f t="shared" si="7"/>
        <v>0</v>
      </c>
      <c r="X80" s="8"/>
      <c r="Y80" s="8">
        <f t="shared" si="8"/>
        <v>0</v>
      </c>
      <c r="AA80" s="573">
        <f t="shared" si="9"/>
        <v>0</v>
      </c>
      <c r="AB80" s="264"/>
      <c r="AC80" s="9"/>
      <c r="AD80" s="9"/>
      <c r="AE80" s="9"/>
      <c r="AF80" s="10"/>
    </row>
    <row r="81" spans="1:32" x14ac:dyDescent="0.25">
      <c r="A81" s="181" t="s">
        <v>126</v>
      </c>
      <c r="C81" s="8">
        <f t="shared" si="11"/>
        <v>0</v>
      </c>
      <c r="E81" s="8">
        <f t="shared" si="12"/>
        <v>0</v>
      </c>
      <c r="G81" s="8">
        <f t="shared" si="3"/>
        <v>0</v>
      </c>
      <c r="I81" s="8">
        <f t="shared" si="13"/>
        <v>0</v>
      </c>
      <c r="K81" s="8">
        <f t="shared" si="14"/>
        <v>0</v>
      </c>
      <c r="M81" s="8">
        <f t="shared" si="15"/>
        <v>0</v>
      </c>
      <c r="O81" s="8">
        <f t="shared" si="16"/>
        <v>0</v>
      </c>
      <c r="Q81" s="8">
        <f t="shared" si="4"/>
        <v>0</v>
      </c>
      <c r="R81" s="8"/>
      <c r="S81" s="8">
        <f t="shared" si="5"/>
        <v>0</v>
      </c>
      <c r="T81" s="8"/>
      <c r="U81" s="8">
        <f t="shared" si="6"/>
        <v>0</v>
      </c>
      <c r="V81" s="8"/>
      <c r="W81" s="8">
        <f t="shared" si="7"/>
        <v>0</v>
      </c>
      <c r="X81" s="8"/>
      <c r="Y81" s="8">
        <f t="shared" si="8"/>
        <v>0</v>
      </c>
      <c r="AA81" s="573">
        <f t="shared" si="9"/>
        <v>0</v>
      </c>
      <c r="AB81" s="264"/>
      <c r="AC81" s="9"/>
      <c r="AD81" s="9"/>
      <c r="AE81" s="9"/>
      <c r="AF81" s="10"/>
    </row>
    <row r="82" spans="1:32" x14ac:dyDescent="0.25">
      <c r="A82" s="181" t="s">
        <v>127</v>
      </c>
      <c r="C82" s="8">
        <f t="shared" si="11"/>
        <v>0</v>
      </c>
      <c r="E82" s="8">
        <f t="shared" si="12"/>
        <v>0</v>
      </c>
      <c r="G82" s="8">
        <f t="shared" si="3"/>
        <v>0</v>
      </c>
      <c r="I82" s="8">
        <f t="shared" si="13"/>
        <v>0</v>
      </c>
      <c r="K82" s="8">
        <f t="shared" si="14"/>
        <v>0</v>
      </c>
      <c r="M82" s="8">
        <f t="shared" si="15"/>
        <v>0</v>
      </c>
      <c r="O82" s="8">
        <f t="shared" si="16"/>
        <v>0</v>
      </c>
      <c r="Q82" s="8">
        <f t="shared" si="4"/>
        <v>0</v>
      </c>
      <c r="R82" s="8"/>
      <c r="S82" s="8">
        <f t="shared" si="5"/>
        <v>0</v>
      </c>
      <c r="T82" s="8"/>
      <c r="U82" s="8">
        <f t="shared" si="6"/>
        <v>0</v>
      </c>
      <c r="V82" s="8"/>
      <c r="W82" s="8">
        <f t="shared" si="7"/>
        <v>0</v>
      </c>
      <c r="X82" s="8"/>
      <c r="Y82" s="8">
        <f t="shared" si="8"/>
        <v>0</v>
      </c>
      <c r="AA82" s="573">
        <f t="shared" si="9"/>
        <v>0</v>
      </c>
      <c r="AB82" s="264"/>
      <c r="AC82" s="9"/>
      <c r="AD82" s="9"/>
      <c r="AE82" s="9"/>
      <c r="AF82" s="10"/>
    </row>
    <row r="83" spans="1:32" x14ac:dyDescent="0.25">
      <c r="A83" s="181" t="s">
        <v>128</v>
      </c>
      <c r="C83" s="8">
        <f t="shared" si="11"/>
        <v>0</v>
      </c>
      <c r="D83" s="42" t="s">
        <v>89</v>
      </c>
      <c r="E83" s="8">
        <f t="shared" si="12"/>
        <v>0</v>
      </c>
      <c r="G83" s="8">
        <f t="shared" si="3"/>
        <v>0</v>
      </c>
      <c r="I83" s="8">
        <f t="shared" si="13"/>
        <v>0</v>
      </c>
      <c r="K83" s="8">
        <f t="shared" si="14"/>
        <v>0</v>
      </c>
      <c r="M83" s="8">
        <f t="shared" si="15"/>
        <v>0</v>
      </c>
      <c r="O83" s="8">
        <f t="shared" si="16"/>
        <v>0</v>
      </c>
      <c r="Q83" s="8">
        <f t="shared" si="4"/>
        <v>0</v>
      </c>
      <c r="R83" s="8"/>
      <c r="S83" s="8">
        <f t="shared" si="5"/>
        <v>0</v>
      </c>
      <c r="T83" s="8"/>
      <c r="U83" s="8">
        <f t="shared" si="6"/>
        <v>0</v>
      </c>
      <c r="V83" s="8"/>
      <c r="W83" s="8">
        <f t="shared" si="7"/>
        <v>0</v>
      </c>
      <c r="X83" s="8"/>
      <c r="Y83" s="8">
        <f t="shared" si="8"/>
        <v>0</v>
      </c>
      <c r="AA83" s="573">
        <f t="shared" si="9"/>
        <v>0</v>
      </c>
      <c r="AB83" s="264"/>
      <c r="AC83" s="9"/>
      <c r="AD83" s="9"/>
      <c r="AE83" s="9"/>
      <c r="AF83" s="10"/>
    </row>
    <row r="84" spans="1:32" x14ac:dyDescent="0.25">
      <c r="A84" s="181" t="s">
        <v>129</v>
      </c>
      <c r="C84" s="8">
        <f t="shared" si="11"/>
        <v>0</v>
      </c>
      <c r="E84" s="8">
        <f t="shared" si="12"/>
        <v>0</v>
      </c>
      <c r="G84" s="8">
        <f t="shared" si="3"/>
        <v>0</v>
      </c>
      <c r="I84" s="8">
        <f t="shared" si="13"/>
        <v>0</v>
      </c>
      <c r="K84" s="8">
        <f t="shared" si="14"/>
        <v>0</v>
      </c>
      <c r="M84" s="8">
        <f t="shared" si="15"/>
        <v>0</v>
      </c>
      <c r="O84" s="8">
        <f t="shared" si="16"/>
        <v>0</v>
      </c>
      <c r="Q84" s="8">
        <f t="shared" si="4"/>
        <v>0</v>
      </c>
      <c r="R84" s="8"/>
      <c r="S84" s="8">
        <f t="shared" si="5"/>
        <v>0</v>
      </c>
      <c r="T84" s="8"/>
      <c r="U84" s="8">
        <f t="shared" si="6"/>
        <v>0</v>
      </c>
      <c r="V84" s="8"/>
      <c r="W84" s="8">
        <f t="shared" si="7"/>
        <v>0</v>
      </c>
      <c r="X84" s="8"/>
      <c r="Y84" s="8">
        <f t="shared" si="8"/>
        <v>0</v>
      </c>
      <c r="AA84" s="573">
        <f t="shared" si="9"/>
        <v>0</v>
      </c>
      <c r="AB84" s="264"/>
      <c r="AC84" s="9"/>
      <c r="AD84" s="9"/>
      <c r="AE84" s="9"/>
      <c r="AF84" s="10"/>
    </row>
    <row r="85" spans="1:32" x14ac:dyDescent="0.25">
      <c r="A85" s="181" t="s">
        <v>130</v>
      </c>
      <c r="C85" s="8">
        <f t="shared" si="11"/>
        <v>0</v>
      </c>
      <c r="E85" s="8">
        <f t="shared" si="12"/>
        <v>0</v>
      </c>
      <c r="G85" s="8">
        <f t="shared" si="3"/>
        <v>0</v>
      </c>
      <c r="I85" s="8">
        <f t="shared" si="13"/>
        <v>0</v>
      </c>
      <c r="K85" s="8">
        <f t="shared" si="14"/>
        <v>0</v>
      </c>
      <c r="M85" s="8">
        <f t="shared" si="15"/>
        <v>0</v>
      </c>
      <c r="O85" s="8">
        <f t="shared" si="16"/>
        <v>0</v>
      </c>
      <c r="Q85" s="8">
        <f t="shared" si="4"/>
        <v>0</v>
      </c>
      <c r="R85" s="8"/>
      <c r="S85" s="8">
        <f t="shared" si="5"/>
        <v>0</v>
      </c>
      <c r="T85" s="8"/>
      <c r="U85" s="8">
        <f t="shared" si="6"/>
        <v>0</v>
      </c>
      <c r="V85" s="8"/>
      <c r="W85" s="8">
        <f t="shared" si="7"/>
        <v>0</v>
      </c>
      <c r="X85" s="8"/>
      <c r="Y85" s="8">
        <f t="shared" si="8"/>
        <v>0</v>
      </c>
      <c r="AA85" s="573">
        <f t="shared" si="9"/>
        <v>0</v>
      </c>
      <c r="AB85" s="264"/>
      <c r="AC85" s="9"/>
      <c r="AD85" s="9"/>
      <c r="AE85" s="9"/>
      <c r="AF85" s="10"/>
    </row>
    <row r="86" spans="1:32" x14ac:dyDescent="0.25">
      <c r="A86" s="192" t="s">
        <v>131</v>
      </c>
      <c r="B86" s="279"/>
      <c r="C86" s="289">
        <f>SUM(C77:C85)</f>
        <v>80051.608199999988</v>
      </c>
      <c r="D86" s="279"/>
      <c r="E86" s="289">
        <f>SUM(E77:E85)</f>
        <v>-2407660.6116999974</v>
      </c>
      <c r="F86" s="279"/>
      <c r="G86" s="289">
        <f>SUM(G77:G85)</f>
        <v>-49800</v>
      </c>
      <c r="H86" s="279"/>
      <c r="I86" s="289">
        <f>SUM(I77:I85)</f>
        <v>0</v>
      </c>
      <c r="J86" s="279"/>
      <c r="K86" s="334">
        <f>SUM(K77:K85)</f>
        <v>0</v>
      </c>
      <c r="L86" s="279"/>
      <c r="M86" s="334">
        <f>SUM(M77:M85)</f>
        <v>0</v>
      </c>
      <c r="N86" s="279"/>
      <c r="O86" s="334">
        <f>SUM(O77:O85)</f>
        <v>0</v>
      </c>
      <c r="P86" s="279"/>
      <c r="Q86" s="334">
        <f>SUM(Q77:Q85)</f>
        <v>0</v>
      </c>
      <c r="R86" s="328"/>
      <c r="S86" s="334">
        <f>SUM(S77:S85)</f>
        <v>0</v>
      </c>
      <c r="T86" s="279"/>
      <c r="U86" s="334">
        <f>SUM(U77:U85)</f>
        <v>0</v>
      </c>
      <c r="V86" s="354"/>
      <c r="W86" s="334">
        <f>SUM(W77:W85)</f>
        <v>0</v>
      </c>
      <c r="X86" s="354"/>
      <c r="Y86" s="334">
        <f>SUM(Y77:Y85)</f>
        <v>0</v>
      </c>
      <c r="Z86" s="279"/>
      <c r="AA86" s="575">
        <f t="shared" si="9"/>
        <v>-2377409.0034999973</v>
      </c>
      <c r="AB86" s="264"/>
      <c r="AC86" s="9"/>
      <c r="AD86" s="9"/>
      <c r="AE86" s="9"/>
      <c r="AF86" s="10"/>
    </row>
    <row r="87" spans="1:32" x14ac:dyDescent="0.25">
      <c r="A87" s="202" t="s">
        <v>132</v>
      </c>
      <c r="B87" s="280"/>
      <c r="C87" s="203">
        <f>C51-C105</f>
        <v>0</v>
      </c>
      <c r="D87" s="280"/>
      <c r="E87" s="203">
        <f>E51-E105</f>
        <v>0</v>
      </c>
      <c r="F87" s="280"/>
      <c r="G87" s="203">
        <f>G51-G105</f>
        <v>0</v>
      </c>
      <c r="H87" s="280"/>
      <c r="I87" s="203">
        <f>I51-I105</f>
        <v>0</v>
      </c>
      <c r="J87" s="280"/>
      <c r="K87" s="203">
        <f>K51-K105</f>
        <v>0</v>
      </c>
      <c r="L87" s="280"/>
      <c r="M87" s="203">
        <f>M51-M105</f>
        <v>0</v>
      </c>
      <c r="N87" s="280"/>
      <c r="O87" s="203">
        <f>O51-O105</f>
        <v>0</v>
      </c>
      <c r="P87" s="280"/>
      <c r="Q87" s="203">
        <f>Q51-Q105</f>
        <v>0</v>
      </c>
      <c r="R87" s="329"/>
      <c r="S87" s="203">
        <f>S51-S105</f>
        <v>0</v>
      </c>
      <c r="T87" s="280"/>
      <c r="U87" s="203">
        <f>U51-U105</f>
        <v>0</v>
      </c>
      <c r="V87" s="329"/>
      <c r="W87" s="203">
        <f>W51-W105</f>
        <v>0</v>
      </c>
      <c r="X87" s="329"/>
      <c r="Y87" s="203">
        <f>Y51-Y105</f>
        <v>0</v>
      </c>
      <c r="Z87" s="280"/>
      <c r="AA87" s="575">
        <f t="shared" si="9"/>
        <v>0</v>
      </c>
      <c r="AB87" s="264"/>
    </row>
    <row r="88" spans="1:32" x14ac:dyDescent="0.25">
      <c r="A88" s="202" t="s">
        <v>133</v>
      </c>
      <c r="B88" s="280"/>
      <c r="C88" s="203">
        <f>C52-C106</f>
        <v>8.3220999999999989</v>
      </c>
      <c r="D88" s="280"/>
      <c r="E88" s="203">
        <f>E52-E106</f>
        <v>-447.77909999999974</v>
      </c>
      <c r="F88" s="280"/>
      <c r="G88" s="203">
        <f>G52-G106</f>
        <v>5.0455000000000041</v>
      </c>
      <c r="H88" s="280"/>
      <c r="I88" s="203">
        <f>I52-I106</f>
        <v>0</v>
      </c>
      <c r="J88" s="280"/>
      <c r="K88" s="203">
        <f>K52-K106</f>
        <v>0</v>
      </c>
      <c r="L88" s="280"/>
      <c r="M88" s="203">
        <f>M52-M106</f>
        <v>0</v>
      </c>
      <c r="N88" s="280"/>
      <c r="O88" s="203">
        <f>O52-O106</f>
        <v>0</v>
      </c>
      <c r="P88" s="280"/>
      <c r="Q88" s="203">
        <f>Q52-Q106</f>
        <v>0</v>
      </c>
      <c r="R88" s="329"/>
      <c r="S88" s="203">
        <f>S52-S106</f>
        <v>0</v>
      </c>
      <c r="T88" s="280"/>
      <c r="U88" s="203">
        <f>U52-U106</f>
        <v>0</v>
      </c>
      <c r="V88" s="329"/>
      <c r="W88" s="203">
        <f>W52-W106</f>
        <v>0</v>
      </c>
      <c r="X88" s="329"/>
      <c r="Y88" s="203">
        <f>Y52-Y106</f>
        <v>0</v>
      </c>
      <c r="Z88" s="280"/>
      <c r="AA88" s="575">
        <f t="shared" si="9"/>
        <v>-434.41149999999976</v>
      </c>
      <c r="AB88" s="264"/>
    </row>
    <row r="89" spans="1:32" ht="14.25" customHeight="1" x14ac:dyDescent="0.25">
      <c r="A89" s="192" t="s">
        <v>144</v>
      </c>
      <c r="B89" s="281">
        <f>SUM(C86:C88)+C75-C89</f>
        <v>-1.3096723705530167E-10</v>
      </c>
      <c r="C89" s="287">
        <f>C63-C91</f>
        <v>80059.930300000124</v>
      </c>
      <c r="D89" s="281">
        <f>SUM(E86:E88)+E75-E89</f>
        <v>-2.7939677238464355E-8</v>
      </c>
      <c r="E89" s="287">
        <f>E63-E91</f>
        <v>-2420232.3907999694</v>
      </c>
      <c r="F89" s="281">
        <f>SUM(G86:G88)+G75-G89</f>
        <v>-9.3859853222966194E-10</v>
      </c>
      <c r="G89" s="287">
        <f>G63-G91</f>
        <v>-49794.954499999061</v>
      </c>
      <c r="H89" s="281">
        <f>SUM(I86:I88)+I75-I89</f>
        <v>0</v>
      </c>
      <c r="I89" s="287">
        <f>I63-I91</f>
        <v>0</v>
      </c>
      <c r="J89" s="281">
        <f>SUM(K86:K88)+K75-K89</f>
        <v>0</v>
      </c>
      <c r="K89" s="332">
        <f>K63-K91</f>
        <v>0</v>
      </c>
      <c r="L89" s="281">
        <f>SUM(M86:M88)+M75-M89</f>
        <v>0</v>
      </c>
      <c r="M89" s="332">
        <f>M63-M91</f>
        <v>0</v>
      </c>
      <c r="N89" s="281">
        <f>SUM(O86:O88)+O75-O89</f>
        <v>0</v>
      </c>
      <c r="O89" s="332">
        <f>O63-O91+O85</f>
        <v>0</v>
      </c>
      <c r="P89" s="281">
        <f>SUM(Q86:Q88)+Q75-Q89</f>
        <v>0</v>
      </c>
      <c r="Q89" s="332">
        <f>Q63-Q91+Q85</f>
        <v>0</v>
      </c>
      <c r="R89" s="281">
        <f>SUM(S86:S88)+S75-S89</f>
        <v>0</v>
      </c>
      <c r="S89" s="332">
        <f>S63-S91+S85</f>
        <v>0</v>
      </c>
      <c r="T89" s="281">
        <f>SUM(U86:U88)+U75-U89</f>
        <v>0</v>
      </c>
      <c r="U89" s="332">
        <f>U63-U91+U85</f>
        <v>0</v>
      </c>
      <c r="V89" s="281">
        <f>SUM(W86:W88)+W75-W89</f>
        <v>0</v>
      </c>
      <c r="W89" s="332">
        <f>W63-W91+W85</f>
        <v>0</v>
      </c>
      <c r="X89" s="281">
        <f>SUM(Y86:Y88)+Y75-Y89</f>
        <v>0</v>
      </c>
      <c r="Y89" s="332">
        <f>Y63-Y91+Y85</f>
        <v>0</v>
      </c>
      <c r="Z89" s="281">
        <f>SUM(AA86:AA88)+AA75-AA89</f>
        <v>-2.8870999813079834E-8</v>
      </c>
      <c r="AA89" s="575">
        <f t="shared" si="9"/>
        <v>-2389967.4149999684</v>
      </c>
      <c r="AB89" s="264"/>
      <c r="AC89" s="6"/>
    </row>
    <row r="90" spans="1:32" ht="14.25" customHeight="1" x14ac:dyDescent="0.3">
      <c r="A90" s="177"/>
      <c r="C90" s="232"/>
      <c r="E90" s="232"/>
      <c r="AA90" s="567"/>
    </row>
    <row r="91" spans="1:32" ht="14.25" customHeight="1" x14ac:dyDescent="0.25">
      <c r="A91" s="181" t="s">
        <v>145</v>
      </c>
      <c r="B91" s="193"/>
      <c r="C91" s="197">
        <v>3773348.0200999971</v>
      </c>
      <c r="D91" s="193">
        <v>0</v>
      </c>
      <c r="E91" s="197">
        <v>167867257.65900001</v>
      </c>
      <c r="F91" s="193">
        <v>-1.862645149230957E-9</v>
      </c>
      <c r="G91" s="197">
        <v>8849761.724200001</v>
      </c>
      <c r="H91" s="193">
        <v>0</v>
      </c>
      <c r="I91" s="197">
        <v>0</v>
      </c>
      <c r="J91" s="193">
        <v>0</v>
      </c>
      <c r="K91" s="197">
        <v>-880400</v>
      </c>
      <c r="L91" s="193">
        <v>0</v>
      </c>
      <c r="M91" s="197">
        <v>0</v>
      </c>
      <c r="N91" s="193">
        <v>0</v>
      </c>
      <c r="O91" s="197">
        <v>0</v>
      </c>
      <c r="P91" s="193">
        <v>0</v>
      </c>
      <c r="Q91" s="197">
        <v>0</v>
      </c>
      <c r="R91" s="197">
        <v>0</v>
      </c>
      <c r="S91" s="197">
        <v>0</v>
      </c>
      <c r="T91" s="193">
        <v>0</v>
      </c>
      <c r="U91" s="197">
        <v>0</v>
      </c>
      <c r="V91" s="197">
        <v>0</v>
      </c>
      <c r="W91" s="197">
        <v>0</v>
      </c>
      <c r="X91" s="197">
        <v>0</v>
      </c>
      <c r="Y91" s="197">
        <v>0</v>
      </c>
      <c r="Z91" s="193">
        <v>0</v>
      </c>
      <c r="AA91" s="564">
        <v>179609967.40330002</v>
      </c>
      <c r="AB91" s="6"/>
    </row>
    <row r="92" spans="1:32" ht="14.25" customHeight="1" thickBot="1" x14ac:dyDescent="0.3">
      <c r="A92" s="181"/>
      <c r="C92" s="11"/>
      <c r="E92" s="11"/>
      <c r="G92" s="11"/>
      <c r="I92" s="11"/>
      <c r="K92" s="11"/>
      <c r="M92" s="11"/>
      <c r="O92" s="11"/>
      <c r="Q92" s="11"/>
      <c r="R92" s="11"/>
      <c r="S92" s="11"/>
      <c r="T92" s="42"/>
      <c r="U92" s="11"/>
      <c r="V92" s="11"/>
      <c r="W92" s="11"/>
      <c r="X92" s="11"/>
      <c r="Y92" s="11"/>
      <c r="AA92" s="377"/>
    </row>
    <row r="93" spans="1:32" ht="14.25" customHeight="1" thickBot="1" x14ac:dyDescent="0.3">
      <c r="A93" s="181" t="s">
        <v>146</v>
      </c>
      <c r="C93" s="199">
        <v>0</v>
      </c>
      <c r="E93" s="199">
        <v>149318</v>
      </c>
      <c r="G93" s="199">
        <v>0</v>
      </c>
      <c r="I93" s="199">
        <v>0</v>
      </c>
      <c r="K93" s="199">
        <v>0</v>
      </c>
      <c r="M93" s="199">
        <v>0</v>
      </c>
      <c r="O93" s="199">
        <v>0</v>
      </c>
      <c r="Q93" s="199">
        <v>0</v>
      </c>
      <c r="R93" s="200"/>
      <c r="S93" s="199">
        <v>0</v>
      </c>
      <c r="T93" s="42"/>
      <c r="U93" s="199">
        <v>0</v>
      </c>
      <c r="V93" s="200"/>
      <c r="W93" s="199">
        <v>0</v>
      </c>
      <c r="X93" s="200"/>
      <c r="Y93" s="199">
        <v>0</v>
      </c>
      <c r="AA93" s="574">
        <v>149318</v>
      </c>
    </row>
    <row r="94" spans="1:32" ht="14.25" customHeight="1" x14ac:dyDescent="0.25">
      <c r="A94" s="181" t="s">
        <v>147</v>
      </c>
      <c r="C94" s="197"/>
      <c r="E94" s="197"/>
      <c r="G94" s="197"/>
      <c r="I94" s="197"/>
      <c r="K94" s="197"/>
      <c r="M94" s="197"/>
      <c r="O94" s="197"/>
      <c r="Q94" s="197"/>
      <c r="R94" s="197"/>
      <c r="S94" s="197"/>
      <c r="T94" s="42"/>
      <c r="U94" s="197"/>
      <c r="V94" s="197"/>
      <c r="W94" s="197"/>
      <c r="X94" s="197"/>
      <c r="Y94" s="197"/>
      <c r="AA94" s="573"/>
    </row>
    <row r="95" spans="1:32" ht="14.25" customHeight="1" x14ac:dyDescent="0.25">
      <c r="A95" s="181" t="s">
        <v>148</v>
      </c>
      <c r="C95" s="200">
        <v>-2832.7025999999973</v>
      </c>
      <c r="E95" s="200">
        <v>12609127.043400001</v>
      </c>
      <c r="G95" s="200">
        <v>-426133.76610000001</v>
      </c>
      <c r="I95" s="200">
        <v>0</v>
      </c>
      <c r="K95" s="200">
        <v>0</v>
      </c>
      <c r="M95" s="200">
        <v>0</v>
      </c>
      <c r="O95" s="200">
        <v>0</v>
      </c>
      <c r="Q95" s="200">
        <v>0</v>
      </c>
      <c r="R95" s="200"/>
      <c r="S95" s="200">
        <v>0</v>
      </c>
      <c r="T95" s="42"/>
      <c r="U95" s="200">
        <v>0</v>
      </c>
      <c r="V95" s="200"/>
      <c r="W95" s="200">
        <v>0</v>
      </c>
      <c r="X95" s="200"/>
      <c r="Y95" s="200">
        <v>0</v>
      </c>
      <c r="AA95" s="573">
        <v>12180160.5747</v>
      </c>
    </row>
    <row r="96" spans="1:32" ht="14.25" customHeight="1" x14ac:dyDescent="0.25">
      <c r="A96" s="181" t="s">
        <v>149</v>
      </c>
      <c r="C96" s="200">
        <v>-455874.43870000006</v>
      </c>
      <c r="E96" s="200">
        <v>0</v>
      </c>
      <c r="G96" s="200">
        <v>-593426.04549999989</v>
      </c>
      <c r="I96" s="200">
        <v>0</v>
      </c>
      <c r="K96" s="200">
        <v>0</v>
      </c>
      <c r="M96" s="200">
        <v>0</v>
      </c>
      <c r="O96" s="200">
        <v>0</v>
      </c>
      <c r="Q96" s="200">
        <v>0</v>
      </c>
      <c r="R96" s="200"/>
      <c r="S96" s="200">
        <v>0</v>
      </c>
      <c r="T96" s="42"/>
      <c r="U96" s="200">
        <v>0</v>
      </c>
      <c r="V96" s="200"/>
      <c r="W96" s="200">
        <v>0</v>
      </c>
      <c r="X96" s="200"/>
      <c r="Y96" s="200">
        <v>0</v>
      </c>
      <c r="AA96" s="573">
        <v>-1049300.4841999998</v>
      </c>
    </row>
    <row r="97" spans="1:29" ht="14.25" customHeight="1" x14ac:dyDescent="0.25">
      <c r="A97" s="181" t="s">
        <v>150</v>
      </c>
      <c r="C97" s="200">
        <v>0</v>
      </c>
      <c r="E97" s="200">
        <v>-893230.35489998572</v>
      </c>
      <c r="G97" s="200">
        <v>0</v>
      </c>
      <c r="I97" s="200">
        <v>0</v>
      </c>
      <c r="K97" s="200">
        <v>0</v>
      </c>
      <c r="M97" s="200">
        <v>0</v>
      </c>
      <c r="O97" s="200">
        <v>0</v>
      </c>
      <c r="Q97" s="200">
        <v>0</v>
      </c>
      <c r="R97" s="200"/>
      <c r="S97" s="200">
        <v>0</v>
      </c>
      <c r="T97" s="42"/>
      <c r="U97" s="200">
        <v>0</v>
      </c>
      <c r="V97" s="200"/>
      <c r="W97" s="200">
        <v>0</v>
      </c>
      <c r="X97" s="200"/>
      <c r="Y97" s="200">
        <v>0</v>
      </c>
      <c r="AA97" s="573">
        <v>-893230.35489998572</v>
      </c>
    </row>
    <row r="98" spans="1:29" ht="14.25" customHeight="1" x14ac:dyDescent="0.25">
      <c r="A98" s="181" t="s">
        <v>151</v>
      </c>
      <c r="C98" s="200">
        <v>0</v>
      </c>
      <c r="E98" s="200">
        <v>0</v>
      </c>
      <c r="G98" s="200">
        <v>0</v>
      </c>
      <c r="I98" s="200">
        <v>0</v>
      </c>
      <c r="K98" s="200">
        <v>0</v>
      </c>
      <c r="M98" s="200">
        <v>0</v>
      </c>
      <c r="O98" s="200">
        <v>0</v>
      </c>
      <c r="Q98" s="200">
        <v>0</v>
      </c>
      <c r="R98" s="200"/>
      <c r="S98" s="200">
        <v>0</v>
      </c>
      <c r="T98" s="42"/>
      <c r="U98" s="200">
        <v>0</v>
      </c>
      <c r="V98" s="200"/>
      <c r="W98" s="200">
        <v>0</v>
      </c>
      <c r="X98" s="200"/>
      <c r="Y98" s="200">
        <v>0</v>
      </c>
      <c r="AA98" s="573">
        <v>0</v>
      </c>
    </row>
    <row r="99" spans="1:29" ht="14.25" customHeight="1" x14ac:dyDescent="0.25">
      <c r="A99" s="181" t="s">
        <v>152</v>
      </c>
      <c r="C99" s="200">
        <v>0</v>
      </c>
      <c r="E99" s="200">
        <v>0</v>
      </c>
      <c r="G99" s="200">
        <v>0</v>
      </c>
      <c r="I99" s="200">
        <v>0</v>
      </c>
      <c r="K99" s="200">
        <v>0</v>
      </c>
      <c r="M99" s="200">
        <v>0</v>
      </c>
      <c r="O99" s="200">
        <v>0</v>
      </c>
      <c r="Q99" s="200">
        <v>0</v>
      </c>
      <c r="R99" s="200"/>
      <c r="S99" s="200">
        <v>0</v>
      </c>
      <c r="T99" s="42"/>
      <c r="U99" s="200">
        <v>0</v>
      </c>
      <c r="V99" s="200"/>
      <c r="W99" s="200">
        <v>0</v>
      </c>
      <c r="X99" s="200"/>
      <c r="Y99" s="200">
        <v>0</v>
      </c>
      <c r="AA99" s="573">
        <v>0</v>
      </c>
    </row>
    <row r="100" spans="1:29" ht="14.25" customHeight="1" x14ac:dyDescent="0.25">
      <c r="A100" s="181" t="s">
        <v>153</v>
      </c>
      <c r="C100" s="200">
        <v>0</v>
      </c>
      <c r="E100" s="200">
        <v>0</v>
      </c>
      <c r="G100" s="200">
        <v>0</v>
      </c>
      <c r="I100" s="200">
        <v>0</v>
      </c>
      <c r="K100" s="200">
        <v>0</v>
      </c>
      <c r="M100" s="200">
        <v>0</v>
      </c>
      <c r="O100" s="200">
        <v>0</v>
      </c>
      <c r="Q100" s="200">
        <v>0</v>
      </c>
      <c r="R100" s="200"/>
      <c r="S100" s="200">
        <v>0</v>
      </c>
      <c r="T100" s="42"/>
      <c r="U100" s="200">
        <v>0</v>
      </c>
      <c r="V100" s="200"/>
      <c r="W100" s="200">
        <v>0</v>
      </c>
      <c r="X100" s="200"/>
      <c r="Y100" s="200">
        <v>0</v>
      </c>
      <c r="AA100" s="573">
        <v>0</v>
      </c>
      <c r="AC100" s="1">
        <v>0</v>
      </c>
    </row>
    <row r="101" spans="1:29" ht="14.25" customHeight="1" x14ac:dyDescent="0.25">
      <c r="A101" s="181" t="s">
        <v>154</v>
      </c>
      <c r="C101" s="200">
        <v>0</v>
      </c>
      <c r="E101" s="200">
        <v>0</v>
      </c>
      <c r="G101" s="200">
        <v>0</v>
      </c>
      <c r="I101" s="200">
        <v>0</v>
      </c>
      <c r="K101" s="200">
        <v>0</v>
      </c>
      <c r="M101" s="200">
        <v>0</v>
      </c>
      <c r="O101" s="200">
        <v>0</v>
      </c>
      <c r="Q101" s="200">
        <v>0</v>
      </c>
      <c r="R101" s="200"/>
      <c r="S101" s="200">
        <v>0</v>
      </c>
      <c r="T101" s="42"/>
      <c r="U101" s="200">
        <v>0</v>
      </c>
      <c r="V101" s="200"/>
      <c r="W101" s="200">
        <v>0</v>
      </c>
      <c r="X101" s="200"/>
      <c r="Y101" s="200">
        <v>0</v>
      </c>
      <c r="AA101" s="573">
        <v>0</v>
      </c>
    </row>
    <row r="102" spans="1:29" ht="14.25" customHeight="1" x14ac:dyDescent="0.25">
      <c r="A102" s="181" t="s">
        <v>155</v>
      </c>
      <c r="C102" s="200">
        <v>0</v>
      </c>
      <c r="E102" s="200">
        <v>0</v>
      </c>
      <c r="G102" s="200">
        <v>0</v>
      </c>
      <c r="I102" s="200">
        <v>0</v>
      </c>
      <c r="K102" s="200">
        <v>0</v>
      </c>
      <c r="M102" s="200">
        <v>0</v>
      </c>
      <c r="O102" s="200">
        <v>0</v>
      </c>
      <c r="Q102" s="200">
        <v>0</v>
      </c>
      <c r="R102" s="200"/>
      <c r="S102" s="200">
        <v>0</v>
      </c>
      <c r="T102" s="42"/>
      <c r="U102" s="200">
        <v>0</v>
      </c>
      <c r="V102" s="200"/>
      <c r="W102" s="200">
        <v>0</v>
      </c>
      <c r="X102" s="200"/>
      <c r="Y102" s="200">
        <v>0</v>
      </c>
      <c r="AA102" s="573">
        <v>0</v>
      </c>
    </row>
    <row r="103" spans="1:29" ht="14.25" customHeight="1" x14ac:dyDescent="0.25">
      <c r="A103" s="181" t="s">
        <v>156</v>
      </c>
      <c r="C103" s="200">
        <v>0</v>
      </c>
      <c r="E103" s="200">
        <v>-39894</v>
      </c>
      <c r="G103" s="200">
        <v>0</v>
      </c>
      <c r="I103" s="200">
        <v>0</v>
      </c>
      <c r="K103" s="200">
        <v>0</v>
      </c>
      <c r="M103" s="200">
        <v>0</v>
      </c>
      <c r="O103" s="200">
        <v>0</v>
      </c>
      <c r="Q103" s="200">
        <v>0</v>
      </c>
      <c r="R103" s="200"/>
      <c r="S103" s="200">
        <v>0</v>
      </c>
      <c r="T103" s="42"/>
      <c r="U103" s="200">
        <v>0</v>
      </c>
      <c r="V103" s="200"/>
      <c r="W103" s="200">
        <v>0</v>
      </c>
      <c r="X103" s="200"/>
      <c r="Y103" s="200">
        <v>0</v>
      </c>
      <c r="AA103" s="573">
        <v>-39894</v>
      </c>
    </row>
    <row r="104" spans="1:29" ht="14.25" customHeight="1" x14ac:dyDescent="0.25">
      <c r="A104" s="181" t="s">
        <v>157</v>
      </c>
      <c r="C104" s="201">
        <v>-458707.14130000008</v>
      </c>
      <c r="E104" s="201">
        <v>11676002.688500015</v>
      </c>
      <c r="G104" s="201">
        <v>-1019559.8115999999</v>
      </c>
      <c r="I104" s="201">
        <v>0</v>
      </c>
      <c r="K104" s="201">
        <v>0</v>
      </c>
      <c r="M104" s="201">
        <v>0</v>
      </c>
      <c r="O104" s="201">
        <v>0</v>
      </c>
      <c r="Q104" s="201">
        <v>0</v>
      </c>
      <c r="R104" s="330"/>
      <c r="S104" s="201">
        <v>0</v>
      </c>
      <c r="T104" s="42"/>
      <c r="U104" s="201">
        <v>0</v>
      </c>
      <c r="V104" s="330"/>
      <c r="W104" s="201">
        <v>0</v>
      </c>
      <c r="X104" s="330"/>
      <c r="Y104" s="201">
        <v>0</v>
      </c>
      <c r="AA104" s="564">
        <v>10197735.735600015</v>
      </c>
    </row>
    <row r="105" spans="1:29" ht="14.25" customHeight="1" x14ac:dyDescent="0.25">
      <c r="A105" s="181" t="s">
        <v>158</v>
      </c>
      <c r="C105" s="199">
        <v>0</v>
      </c>
      <c r="E105" s="199">
        <v>0</v>
      </c>
      <c r="G105" s="199">
        <v>0</v>
      </c>
      <c r="I105" s="199">
        <v>0</v>
      </c>
      <c r="K105" s="199">
        <v>0</v>
      </c>
      <c r="M105" s="199">
        <v>0</v>
      </c>
      <c r="O105" s="199">
        <v>0</v>
      </c>
      <c r="Q105" s="199">
        <v>0</v>
      </c>
      <c r="R105" s="200"/>
      <c r="S105" s="199">
        <v>0</v>
      </c>
      <c r="T105" s="42"/>
      <c r="U105" s="199">
        <v>0</v>
      </c>
      <c r="V105" s="200"/>
      <c r="W105" s="199">
        <v>0</v>
      </c>
      <c r="X105" s="200"/>
      <c r="Y105" s="199">
        <v>0</v>
      </c>
      <c r="AA105" s="564">
        <v>0</v>
      </c>
    </row>
    <row r="106" spans="1:29" ht="14.25" customHeight="1" x14ac:dyDescent="0.25">
      <c r="A106" s="181" t="s">
        <v>159</v>
      </c>
      <c r="C106" s="199">
        <v>46.635699999999972</v>
      </c>
      <c r="E106" s="199">
        <v>7954.0686999999998</v>
      </c>
      <c r="G106" s="199">
        <v>307.02010000000001</v>
      </c>
      <c r="I106" s="199">
        <v>0</v>
      </c>
      <c r="K106" s="199">
        <v>0</v>
      </c>
      <c r="M106" s="199">
        <v>0</v>
      </c>
      <c r="O106" s="199">
        <v>0</v>
      </c>
      <c r="Q106" s="199">
        <v>0</v>
      </c>
      <c r="R106" s="200"/>
      <c r="S106" s="199">
        <v>0</v>
      </c>
      <c r="T106" s="42"/>
      <c r="U106" s="199">
        <v>0</v>
      </c>
      <c r="V106" s="200"/>
      <c r="W106" s="199">
        <v>0</v>
      </c>
      <c r="X106" s="200"/>
      <c r="Y106" s="199">
        <v>0</v>
      </c>
      <c r="AA106" s="564">
        <v>8307.7245000000003</v>
      </c>
    </row>
    <row r="107" spans="1:29" ht="14.25" customHeight="1" x14ac:dyDescent="0.25"/>
    <row r="108" spans="1:29" ht="14.25" customHeight="1" x14ac:dyDescent="0.25">
      <c r="A108" s="181"/>
      <c r="C108" s="198"/>
      <c r="E108" s="198"/>
      <c r="G108" s="198"/>
      <c r="I108" s="198"/>
      <c r="K108" s="198"/>
      <c r="M108" s="198"/>
      <c r="O108" s="198"/>
      <c r="Q108" s="198"/>
      <c r="R108" s="198"/>
      <c r="S108" s="198"/>
      <c r="T108" s="198"/>
      <c r="U108" s="198"/>
      <c r="V108" s="198"/>
      <c r="W108" s="198"/>
      <c r="X108" s="198"/>
      <c r="Y108" s="198"/>
      <c r="AA108" s="568"/>
    </row>
    <row r="109" spans="1:29" x14ac:dyDescent="0.25">
      <c r="A109" s="12"/>
    </row>
    <row r="113" spans="1:27" hidden="1" x14ac:dyDescent="0.25">
      <c r="A113" s="181" t="s">
        <v>160</v>
      </c>
      <c r="B113" s="193"/>
      <c r="C113" s="197">
        <v>0</v>
      </c>
      <c r="D113" s="193">
        <v>0</v>
      </c>
      <c r="E113" s="197">
        <v>0</v>
      </c>
      <c r="F113" s="193">
        <v>0</v>
      </c>
      <c r="G113" s="197">
        <v>0</v>
      </c>
      <c r="H113" s="193">
        <v>0</v>
      </c>
      <c r="I113" s="197">
        <v>0</v>
      </c>
      <c r="J113" s="193">
        <v>0</v>
      </c>
      <c r="K113" s="197">
        <v>0</v>
      </c>
      <c r="L113" s="193">
        <v>0</v>
      </c>
      <c r="M113" s="197">
        <v>0</v>
      </c>
      <c r="N113" s="193">
        <v>0</v>
      </c>
      <c r="O113" s="197">
        <v>0</v>
      </c>
      <c r="P113" s="193">
        <v>0</v>
      </c>
      <c r="Q113" s="197">
        <v>0</v>
      </c>
      <c r="R113" s="197"/>
      <c r="S113" s="197">
        <v>0</v>
      </c>
      <c r="T113" s="197"/>
      <c r="U113" s="197">
        <v>0</v>
      </c>
      <c r="V113" s="197"/>
      <c r="W113" s="197">
        <v>0</v>
      </c>
      <c r="X113" s="197"/>
      <c r="Y113" s="197">
        <v>0</v>
      </c>
      <c r="Z113" s="193">
        <v>-1.1641532182693481E-10</v>
      </c>
      <c r="AA113" s="569">
        <v>0</v>
      </c>
    </row>
    <row r="114" spans="1:27" hidden="1" x14ac:dyDescent="0.25">
      <c r="A114" s="181"/>
      <c r="C114" s="11"/>
      <c r="E114" s="11"/>
      <c r="G114" s="11"/>
      <c r="I114" s="11"/>
      <c r="K114" s="11"/>
      <c r="M114" s="11"/>
      <c r="O114" s="11"/>
      <c r="Q114" s="11"/>
      <c r="R114" s="11"/>
      <c r="S114" s="11"/>
      <c r="T114" s="11"/>
      <c r="U114" s="11"/>
      <c r="V114" s="11"/>
      <c r="W114" s="11"/>
      <c r="X114" s="11"/>
      <c r="Y114" s="11"/>
      <c r="AA114" s="377"/>
    </row>
    <row r="115" spans="1:27" hidden="1" x14ac:dyDescent="0.25">
      <c r="A115" s="181" t="s">
        <v>161</v>
      </c>
      <c r="C115" s="199">
        <v>0</v>
      </c>
      <c r="E115" s="199">
        <v>0</v>
      </c>
      <c r="G115" s="199">
        <v>0</v>
      </c>
      <c r="I115" s="199">
        <v>0</v>
      </c>
      <c r="K115" s="199">
        <v>0</v>
      </c>
      <c r="M115" s="199">
        <v>0</v>
      </c>
      <c r="O115" s="199">
        <v>0</v>
      </c>
      <c r="Q115" s="199">
        <v>0</v>
      </c>
      <c r="R115" s="200"/>
      <c r="S115" s="199">
        <v>0</v>
      </c>
      <c r="T115" s="200"/>
      <c r="U115" s="199">
        <v>0</v>
      </c>
      <c r="V115" s="200"/>
      <c r="W115" s="199">
        <v>0</v>
      </c>
      <c r="X115" s="200"/>
      <c r="Y115" s="199">
        <v>0</v>
      </c>
      <c r="AA115" s="570">
        <v>0</v>
      </c>
    </row>
    <row r="116" spans="1:27" hidden="1" x14ac:dyDescent="0.25">
      <c r="A116" s="181" t="s">
        <v>162</v>
      </c>
      <c r="C116" s="197"/>
      <c r="E116" s="197"/>
      <c r="G116" s="197"/>
      <c r="I116" s="197"/>
      <c r="K116" s="197"/>
      <c r="M116" s="197"/>
      <c r="O116" s="197"/>
      <c r="Q116" s="197"/>
      <c r="R116" s="197"/>
      <c r="S116" s="197"/>
      <c r="T116" s="197"/>
      <c r="U116" s="197"/>
      <c r="V116" s="197"/>
      <c r="W116" s="197"/>
      <c r="X116" s="197"/>
      <c r="Y116" s="197"/>
      <c r="AA116" s="569"/>
    </row>
    <row r="117" spans="1:27" hidden="1" x14ac:dyDescent="0.25">
      <c r="A117" s="181" t="s">
        <v>163</v>
      </c>
      <c r="C117" s="197">
        <v>0</v>
      </c>
      <c r="E117" s="197">
        <v>0</v>
      </c>
      <c r="G117" s="197"/>
      <c r="I117" s="197">
        <v>0</v>
      </c>
      <c r="K117" s="197">
        <v>0</v>
      </c>
      <c r="M117" s="197">
        <v>0</v>
      </c>
      <c r="O117" s="197">
        <v>0</v>
      </c>
      <c r="Q117" s="197"/>
      <c r="R117" s="197"/>
      <c r="S117" s="197"/>
      <c r="T117" s="197"/>
      <c r="U117" s="197"/>
      <c r="V117" s="197"/>
      <c r="W117" s="197"/>
      <c r="X117" s="197"/>
      <c r="Y117" s="197"/>
      <c r="AA117" s="569">
        <v>0</v>
      </c>
    </row>
    <row r="118" spans="1:27" hidden="1" x14ac:dyDescent="0.25">
      <c r="A118" s="181" t="s">
        <v>164</v>
      </c>
      <c r="C118" s="200">
        <v>0</v>
      </c>
      <c r="E118" s="200">
        <v>0</v>
      </c>
      <c r="G118" s="200">
        <v>0</v>
      </c>
      <c r="I118" s="200">
        <v>0</v>
      </c>
      <c r="K118" s="200">
        <v>0</v>
      </c>
      <c r="M118" s="200">
        <v>0</v>
      </c>
      <c r="O118" s="200">
        <v>0</v>
      </c>
      <c r="Q118" s="200">
        <v>0</v>
      </c>
      <c r="R118" s="200"/>
      <c r="S118" s="200">
        <v>0</v>
      </c>
      <c r="T118" s="200"/>
      <c r="U118" s="200">
        <v>0</v>
      </c>
      <c r="V118" s="200"/>
      <c r="W118" s="200">
        <v>0</v>
      </c>
      <c r="X118" s="200"/>
      <c r="Y118" s="200">
        <v>0</v>
      </c>
      <c r="AA118" s="571">
        <v>0</v>
      </c>
    </row>
    <row r="119" spans="1:27" hidden="1" x14ac:dyDescent="0.25">
      <c r="A119" s="181" t="s">
        <v>165</v>
      </c>
      <c r="C119" s="200">
        <v>0</v>
      </c>
      <c r="E119" s="200">
        <v>0</v>
      </c>
      <c r="G119" s="200">
        <v>0</v>
      </c>
      <c r="I119" s="200">
        <v>0</v>
      </c>
      <c r="K119" s="200">
        <v>0</v>
      </c>
      <c r="M119" s="200">
        <v>0</v>
      </c>
      <c r="O119" s="200">
        <v>0</v>
      </c>
      <c r="Q119" s="200">
        <v>0</v>
      </c>
      <c r="R119" s="200"/>
      <c r="S119" s="200">
        <v>0</v>
      </c>
      <c r="T119" s="200"/>
      <c r="U119" s="200">
        <v>0</v>
      </c>
      <c r="V119" s="200"/>
      <c r="W119" s="200">
        <v>0</v>
      </c>
      <c r="X119" s="200"/>
      <c r="Y119" s="200">
        <v>0</v>
      </c>
      <c r="AA119" s="571">
        <v>0</v>
      </c>
    </row>
    <row r="120" spans="1:27" hidden="1" x14ac:dyDescent="0.25">
      <c r="A120" s="181" t="s">
        <v>166</v>
      </c>
      <c r="C120" s="200">
        <v>0</v>
      </c>
      <c r="E120" s="200">
        <v>0</v>
      </c>
      <c r="G120" s="200">
        <v>0</v>
      </c>
      <c r="I120" s="200">
        <v>0</v>
      </c>
      <c r="K120" s="200">
        <v>0</v>
      </c>
      <c r="M120" s="200">
        <v>0</v>
      </c>
      <c r="O120" s="200">
        <v>0</v>
      </c>
      <c r="Q120" s="200">
        <v>0</v>
      </c>
      <c r="R120" s="200"/>
      <c r="S120" s="200">
        <v>0</v>
      </c>
      <c r="T120" s="200"/>
      <c r="U120" s="200">
        <v>0</v>
      </c>
      <c r="V120" s="200"/>
      <c r="W120" s="200">
        <v>0</v>
      </c>
      <c r="X120" s="200"/>
      <c r="Y120" s="200">
        <v>0</v>
      </c>
      <c r="AA120" s="571">
        <v>0</v>
      </c>
    </row>
    <row r="121" spans="1:27" hidden="1" x14ac:dyDescent="0.25">
      <c r="A121" s="181" t="s">
        <v>167</v>
      </c>
      <c r="C121" s="200">
        <v>0</v>
      </c>
      <c r="E121" s="200">
        <v>0</v>
      </c>
      <c r="G121" s="200">
        <v>0</v>
      </c>
      <c r="I121" s="200">
        <v>0</v>
      </c>
      <c r="K121" s="200">
        <v>0</v>
      </c>
      <c r="M121" s="200">
        <v>0</v>
      </c>
      <c r="O121" s="200">
        <v>0</v>
      </c>
      <c r="Q121" s="200">
        <v>0</v>
      </c>
      <c r="R121" s="200"/>
      <c r="S121" s="200">
        <v>0</v>
      </c>
      <c r="T121" s="200"/>
      <c r="U121" s="200">
        <v>0</v>
      </c>
      <c r="V121" s="200"/>
      <c r="W121" s="200">
        <v>0</v>
      </c>
      <c r="X121" s="200"/>
      <c r="Y121" s="200">
        <v>0</v>
      </c>
      <c r="AA121" s="571">
        <v>0</v>
      </c>
    </row>
    <row r="122" spans="1:27" hidden="1" x14ac:dyDescent="0.25">
      <c r="A122" s="181" t="s">
        <v>168</v>
      </c>
      <c r="C122" s="200">
        <v>0</v>
      </c>
      <c r="E122" s="200">
        <v>0</v>
      </c>
      <c r="G122" s="200">
        <v>0</v>
      </c>
      <c r="I122" s="200">
        <v>0</v>
      </c>
      <c r="K122" s="200">
        <v>0</v>
      </c>
      <c r="M122" s="200">
        <v>0</v>
      </c>
      <c r="O122" s="200">
        <v>0</v>
      </c>
      <c r="Q122" s="200">
        <v>0</v>
      </c>
      <c r="R122" s="200"/>
      <c r="S122" s="200">
        <v>0</v>
      </c>
      <c r="T122" s="200"/>
      <c r="U122" s="200">
        <v>0</v>
      </c>
      <c r="V122" s="200"/>
      <c r="W122" s="200">
        <v>0</v>
      </c>
      <c r="X122" s="200"/>
      <c r="Y122" s="200">
        <v>0</v>
      </c>
      <c r="AA122" s="571">
        <v>0</v>
      </c>
    </row>
    <row r="123" spans="1:27" hidden="1" x14ac:dyDescent="0.25">
      <c r="A123" s="181" t="s">
        <v>169</v>
      </c>
      <c r="C123" s="200">
        <v>0</v>
      </c>
      <c r="E123" s="200">
        <v>0</v>
      </c>
      <c r="G123" s="200">
        <v>0</v>
      </c>
      <c r="I123" s="200">
        <v>0</v>
      </c>
      <c r="K123" s="200">
        <v>0</v>
      </c>
      <c r="M123" s="200">
        <v>0</v>
      </c>
      <c r="O123" s="200">
        <v>0</v>
      </c>
      <c r="Q123" s="200">
        <v>0</v>
      </c>
      <c r="R123" s="200"/>
      <c r="S123" s="200">
        <v>0</v>
      </c>
      <c r="T123" s="200"/>
      <c r="U123" s="200">
        <v>0</v>
      </c>
      <c r="V123" s="200"/>
      <c r="W123" s="200">
        <v>0</v>
      </c>
      <c r="X123" s="200"/>
      <c r="Y123" s="200">
        <v>0</v>
      </c>
      <c r="AA123" s="571">
        <v>0</v>
      </c>
    </row>
    <row r="124" spans="1:27" hidden="1" x14ac:dyDescent="0.25">
      <c r="A124" s="181" t="s">
        <v>170</v>
      </c>
      <c r="C124" s="200">
        <v>0</v>
      </c>
      <c r="E124" s="200">
        <v>0</v>
      </c>
      <c r="G124" s="200">
        <v>0</v>
      </c>
      <c r="I124" s="200">
        <v>0</v>
      </c>
      <c r="K124" s="200">
        <v>0</v>
      </c>
      <c r="M124" s="200">
        <v>0</v>
      </c>
      <c r="O124" s="200">
        <v>0</v>
      </c>
      <c r="Q124" s="200">
        <v>0</v>
      </c>
      <c r="R124" s="200"/>
      <c r="S124" s="200">
        <v>0</v>
      </c>
      <c r="T124" s="200"/>
      <c r="U124" s="200">
        <v>0</v>
      </c>
      <c r="V124" s="200"/>
      <c r="W124" s="200">
        <v>0</v>
      </c>
      <c r="X124" s="200"/>
      <c r="Y124" s="200">
        <v>0</v>
      </c>
      <c r="AA124" s="571">
        <v>0</v>
      </c>
    </row>
    <row r="125" spans="1:27" hidden="1" x14ac:dyDescent="0.25">
      <c r="A125" s="181" t="s">
        <v>171</v>
      </c>
      <c r="C125" s="200">
        <v>0</v>
      </c>
      <c r="E125" s="200">
        <v>0</v>
      </c>
      <c r="G125" s="200">
        <v>0</v>
      </c>
      <c r="I125" s="200">
        <v>0</v>
      </c>
      <c r="K125" s="200">
        <v>0</v>
      </c>
      <c r="M125" s="200">
        <v>0</v>
      </c>
      <c r="O125" s="200">
        <v>0</v>
      </c>
      <c r="Q125" s="200">
        <v>0</v>
      </c>
      <c r="R125" s="200"/>
      <c r="S125" s="200">
        <v>0</v>
      </c>
      <c r="T125" s="200"/>
      <c r="U125" s="200">
        <v>0</v>
      </c>
      <c r="V125" s="200"/>
      <c r="W125" s="200">
        <v>0</v>
      </c>
      <c r="X125" s="200"/>
      <c r="Y125" s="200">
        <v>0</v>
      </c>
      <c r="AA125" s="571">
        <v>0</v>
      </c>
    </row>
    <row r="126" spans="1:27" hidden="1" x14ac:dyDescent="0.25">
      <c r="A126" s="181" t="s">
        <v>172</v>
      </c>
      <c r="C126" s="201">
        <v>0</v>
      </c>
      <c r="E126" s="201">
        <v>0</v>
      </c>
      <c r="G126" s="201">
        <v>0</v>
      </c>
      <c r="I126" s="201">
        <v>0</v>
      </c>
      <c r="K126" s="201">
        <v>0</v>
      </c>
      <c r="M126" s="201">
        <v>0</v>
      </c>
      <c r="O126" s="201">
        <v>0</v>
      </c>
      <c r="Q126" s="201">
        <v>0</v>
      </c>
      <c r="R126" s="330"/>
      <c r="S126" s="201">
        <v>0</v>
      </c>
      <c r="T126" s="330"/>
      <c r="U126" s="201">
        <v>0</v>
      </c>
      <c r="V126" s="330"/>
      <c r="W126" s="201">
        <v>0</v>
      </c>
      <c r="X126" s="330"/>
      <c r="Y126" s="201">
        <v>0</v>
      </c>
      <c r="AA126" s="572">
        <v>0</v>
      </c>
    </row>
    <row r="127" spans="1:27" hidden="1" x14ac:dyDescent="0.25">
      <c r="A127" s="181" t="s">
        <v>173</v>
      </c>
      <c r="C127" s="199">
        <v>0</v>
      </c>
      <c r="E127" s="199">
        <v>0</v>
      </c>
      <c r="G127" s="199">
        <v>0</v>
      </c>
      <c r="I127" s="199">
        <v>0</v>
      </c>
      <c r="K127" s="199">
        <v>0</v>
      </c>
      <c r="M127" s="199">
        <v>0</v>
      </c>
      <c r="O127" s="199">
        <v>0</v>
      </c>
      <c r="Q127" s="199">
        <v>0</v>
      </c>
      <c r="R127" s="200"/>
      <c r="S127" s="199">
        <v>0</v>
      </c>
      <c r="T127" s="200"/>
      <c r="U127" s="199">
        <v>0</v>
      </c>
      <c r="V127" s="200"/>
      <c r="W127" s="199">
        <v>0</v>
      </c>
      <c r="X127" s="200"/>
      <c r="Y127" s="199">
        <v>0</v>
      </c>
      <c r="AA127" s="570">
        <v>0</v>
      </c>
    </row>
    <row r="128" spans="1:27" hidden="1" x14ac:dyDescent="0.25">
      <c r="A128" s="181" t="s">
        <v>174</v>
      </c>
      <c r="C128" s="199">
        <v>0</v>
      </c>
      <c r="E128" s="199">
        <v>0</v>
      </c>
      <c r="G128" s="199">
        <v>0</v>
      </c>
      <c r="I128" s="199">
        <v>0</v>
      </c>
      <c r="K128" s="199">
        <v>0</v>
      </c>
      <c r="M128" s="199">
        <v>0</v>
      </c>
      <c r="O128" s="199">
        <v>0</v>
      </c>
      <c r="Q128" s="199">
        <v>0</v>
      </c>
      <c r="R128" s="200"/>
      <c r="S128" s="199">
        <v>0</v>
      </c>
      <c r="T128" s="200"/>
      <c r="U128" s="199">
        <v>0</v>
      </c>
      <c r="V128" s="200"/>
      <c r="W128" s="199">
        <v>0</v>
      </c>
      <c r="X128" s="200"/>
      <c r="Y128" s="199">
        <v>0</v>
      </c>
      <c r="AA128" s="570">
        <v>0</v>
      </c>
    </row>
    <row r="129" spans="2:3" ht="13.8" thickBot="1" x14ac:dyDescent="0.3"/>
    <row r="130" spans="2:3" ht="13.8" thickBot="1" x14ac:dyDescent="0.3">
      <c r="B130" s="296" t="s">
        <v>175</v>
      </c>
      <c r="C130" s="297"/>
    </row>
    <row r="131" spans="2:3" x14ac:dyDescent="0.25">
      <c r="B131" s="298" t="s">
        <v>176</v>
      </c>
      <c r="C131" s="299"/>
    </row>
    <row r="132" spans="2:3" x14ac:dyDescent="0.25">
      <c r="B132" s="300" t="s">
        <v>177</v>
      </c>
      <c r="C132" s="68">
        <f>'Roll-1'!B74+'Roll-2'!B74+'Roll-3'!B74+'Roll-4'!B74+'Roll-5'!B74+'Roll-6'!B74+'Roll-7'!B74+'Roll-10'!B74</f>
        <v>0</v>
      </c>
    </row>
    <row r="133" spans="2:3" x14ac:dyDescent="0.25">
      <c r="B133" s="300" t="s">
        <v>178</v>
      </c>
      <c r="C133" s="68"/>
    </row>
    <row r="134" spans="2:3" ht="13.8" thickBot="1" x14ac:dyDescent="0.3">
      <c r="B134" s="301" t="s">
        <v>179</v>
      </c>
      <c r="C134" s="302">
        <v>0</v>
      </c>
    </row>
  </sheetData>
  <phoneticPr fontId="0" type="noConversion"/>
  <printOptions horizontalCentered="1" verticalCentered="1" gridLinesSet="0"/>
  <pageMargins left="0.65" right="0.4" top="0.25" bottom="0.25" header="0" footer="0"/>
  <pageSetup scale="48"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Q66"/>
  <sheetViews>
    <sheetView showGridLines="0" tabSelected="1" zoomScale="80" workbookViewId="0">
      <pane xSplit="1" ySplit="3" topLeftCell="B5" activePane="bottomRight" state="frozen"/>
      <selection activeCell="AF47" sqref="AF47:AF73"/>
      <selection pane="topRight" activeCell="AF47" sqref="AF47:AF73"/>
      <selection pane="bottomLeft" activeCell="AF47" sqref="AF47:AF73"/>
      <selection pane="bottomRight" activeCell="C25" sqref="C25"/>
    </sheetView>
  </sheetViews>
  <sheetFormatPr defaultColWidth="9.109375" defaultRowHeight="13.2" x14ac:dyDescent="0.25"/>
  <cols>
    <col min="1" max="1" width="24.88671875" style="11" bestFit="1" customWidth="1"/>
    <col min="2" max="2" width="13.5546875" style="1" customWidth="1"/>
    <col min="3" max="3" width="13.6640625" style="1" customWidth="1"/>
    <col min="4" max="4" width="12.88671875" style="1" customWidth="1"/>
    <col min="5" max="5" width="13.5546875" style="1" customWidth="1"/>
    <col min="6" max="6" width="12.33203125" style="1" customWidth="1"/>
    <col min="7" max="7" width="14.5546875" style="1" hidden="1" customWidth="1"/>
    <col min="8" max="8" width="11.88671875" style="1" hidden="1" customWidth="1"/>
    <col min="9" max="9" width="10.88671875" style="1" hidden="1" customWidth="1"/>
    <col min="10" max="10" width="13" style="1" hidden="1" customWidth="1"/>
    <col min="11" max="11" width="12.33203125" style="1" hidden="1" customWidth="1"/>
    <col min="12" max="13" width="12.33203125" style="1" customWidth="1"/>
    <col min="14" max="14" width="14.88671875" style="1" customWidth="1"/>
    <col min="15" max="15" width="18.88671875" style="1" customWidth="1"/>
    <col min="16" max="16" width="12.44140625" style="1" customWidth="1"/>
    <col min="17" max="16384" width="9.109375" style="1"/>
  </cols>
  <sheetData>
    <row r="1" spans="1:17" s="11" customFormat="1" ht="22.8" x14ac:dyDescent="0.4">
      <c r="A1" s="364" t="s">
        <v>405</v>
      </c>
      <c r="B1" s="365">
        <f>+'Roll-1'!$M$38</f>
        <v>0</v>
      </c>
      <c r="C1" s="365">
        <f>+'Roll-2'!$M$38</f>
        <v>0</v>
      </c>
      <c r="D1" s="365">
        <f>+'Roll-3'!$M$38</f>
        <v>0</v>
      </c>
      <c r="E1" s="365">
        <f>+'Roll-4'!$M$38</f>
        <v>0</v>
      </c>
      <c r="F1" s="365">
        <f>+'Roll-5'!$M$38</f>
        <v>0</v>
      </c>
      <c r="G1" s="365">
        <f>+'Roll-6'!$M$38</f>
        <v>0</v>
      </c>
      <c r="H1" s="365">
        <f>+'Roll-7'!$M$38</f>
        <v>0</v>
      </c>
      <c r="I1" s="365">
        <f>+'Roll-8'!$M$38</f>
        <v>0</v>
      </c>
      <c r="J1" s="365">
        <f>+'Roll-10'!$M$38</f>
        <v>0</v>
      </c>
      <c r="K1" s="365">
        <f>+'Roll-9'!$M$38</f>
        <v>0</v>
      </c>
      <c r="L1" s="366"/>
      <c r="M1" s="388" t="s">
        <v>55</v>
      </c>
      <c r="N1" s="367"/>
      <c r="O1" s="367"/>
      <c r="P1" s="368"/>
    </row>
    <row r="2" spans="1:17" ht="15.6" x14ac:dyDescent="0.3">
      <c r="A2" s="463" t="s">
        <v>56</v>
      </c>
      <c r="B2" s="369">
        <f>+'Roll-1'!$B$67</f>
        <v>0</v>
      </c>
      <c r="C2" s="369">
        <f>+'Roll-2'!$B$67-'Roll-2'!AL74</f>
        <v>-39894</v>
      </c>
      <c r="D2" s="369">
        <f>+'Roll-3'!$B$67-'Roll-3'!AL75</f>
        <v>0</v>
      </c>
      <c r="E2" s="369">
        <f>+'Roll-4'!$B$67</f>
        <v>0</v>
      </c>
      <c r="F2" s="369">
        <f>+'Roll-5'!$B$67</f>
        <v>0</v>
      </c>
      <c r="G2" s="369">
        <f>+'Roll-6'!$B$67-'Roll-6'!AL74</f>
        <v>0</v>
      </c>
      <c r="H2" s="369">
        <f>+'Roll-7'!$B$67</f>
        <v>0</v>
      </c>
      <c r="I2" s="369">
        <f>+'Roll-8'!$B$67</f>
        <v>0</v>
      </c>
      <c r="J2" s="369">
        <f>+'Roll-10'!$B$67</f>
        <v>0</v>
      </c>
      <c r="K2" s="369">
        <f>+'Roll-9'!$B$67</f>
        <v>0</v>
      </c>
      <c r="L2" s="370"/>
      <c r="M2" s="387">
        <f>SUM(B2:L2)</f>
        <v>-39894</v>
      </c>
      <c r="N2" s="371"/>
      <c r="O2" s="371"/>
      <c r="P2" s="41"/>
    </row>
    <row r="3" spans="1:17" s="11" customFormat="1" ht="15.6" x14ac:dyDescent="0.3">
      <c r="A3" s="475">
        <v>37005</v>
      </c>
      <c r="B3" s="372" t="s">
        <v>406</v>
      </c>
      <c r="C3" s="372" t="s">
        <v>407</v>
      </c>
      <c r="D3" s="372" t="s">
        <v>57</v>
      </c>
      <c r="E3" s="372" t="s">
        <v>408</v>
      </c>
      <c r="F3" s="372" t="s">
        <v>497</v>
      </c>
      <c r="G3" s="372" t="s">
        <v>58</v>
      </c>
      <c r="H3" s="372" t="s">
        <v>59</v>
      </c>
      <c r="I3" s="372" t="s">
        <v>402</v>
      </c>
      <c r="J3" s="372" t="s">
        <v>397</v>
      </c>
      <c r="K3" s="372" t="s">
        <v>403</v>
      </c>
      <c r="L3" s="372" t="s">
        <v>60</v>
      </c>
      <c r="M3" s="373"/>
      <c r="N3" s="373"/>
      <c r="O3" s="373"/>
      <c r="P3" s="374"/>
      <c r="Q3" s="1"/>
    </row>
    <row r="4" spans="1:17" ht="17.399999999999999" x14ac:dyDescent="0.3">
      <c r="A4" s="497" t="s">
        <v>541</v>
      </c>
      <c r="B4" s="375">
        <f>'Top Pages'!$B$6</f>
        <v>1114561</v>
      </c>
      <c r="C4" s="375">
        <f>'Top Pages'!$B$7</f>
        <v>1114562</v>
      </c>
      <c r="D4" s="375">
        <f>'Top Pages'!B9</f>
        <v>1114565</v>
      </c>
      <c r="E4" s="375">
        <f>'Top Pages'!$B$8</f>
        <v>1114564</v>
      </c>
      <c r="F4" s="375">
        <f>'Top Pages'!B10</f>
        <v>0</v>
      </c>
      <c r="G4" s="375">
        <f>'Top Pages'!B13</f>
        <v>0</v>
      </c>
      <c r="H4" s="375">
        <f>'Top Pages'!B14</f>
        <v>0</v>
      </c>
      <c r="I4" s="375">
        <f>'Top Pages'!B15</f>
        <v>0</v>
      </c>
      <c r="J4" s="375">
        <f>'Top Pages'!B12</f>
        <v>0</v>
      </c>
      <c r="K4" s="375">
        <v>0</v>
      </c>
      <c r="L4" s="375"/>
      <c r="M4" s="375"/>
      <c r="N4" s="375"/>
      <c r="O4" s="375"/>
      <c r="P4" s="376"/>
    </row>
    <row r="5" spans="1:17" x14ac:dyDescent="0.25">
      <c r="C5" s="13"/>
      <c r="G5" s="13"/>
    </row>
    <row r="6" spans="1:17" x14ac:dyDescent="0.25">
      <c r="A6" s="11" t="s">
        <v>61</v>
      </c>
      <c r="B6" s="42">
        <f>'Top Pages'!$F$2</f>
        <v>-11170984.460100001</v>
      </c>
      <c r="C6" s="42">
        <f>'Top Pages'!$F$7</f>
        <v>94413651.974600002</v>
      </c>
      <c r="D6" s="42">
        <f>'Top Pages'!$F$17</f>
        <v>424774.65700000001</v>
      </c>
      <c r="E6" s="42">
        <f>'Top Pages'!F$12</f>
        <v>0</v>
      </c>
      <c r="F6" s="42">
        <v>0</v>
      </c>
      <c r="G6" s="42">
        <f>'Top Pages'!F37</f>
        <v>0</v>
      </c>
      <c r="H6" s="42">
        <f>'Top Pages'!F42</f>
        <v>0</v>
      </c>
      <c r="I6" s="42">
        <f>'Top Pages'!F47</f>
        <v>0</v>
      </c>
      <c r="J6" s="42">
        <f>'Top Pages'!F32</f>
        <v>0</v>
      </c>
      <c r="K6" s="42">
        <v>0</v>
      </c>
      <c r="L6" s="13">
        <f>B6+C6+D6+E6+F6</f>
        <v>83667442.171500012</v>
      </c>
      <c r="M6" s="13"/>
      <c r="N6" s="13" t="s">
        <v>498</v>
      </c>
      <c r="O6" s="13"/>
      <c r="P6" s="13"/>
    </row>
    <row r="7" spans="1:17" x14ac:dyDescent="0.25">
      <c r="A7" s="11" t="s">
        <v>62</v>
      </c>
      <c r="B7" s="42">
        <f>'Top Pages'!$F$3</f>
        <v>0</v>
      </c>
      <c r="C7" s="42">
        <f>'Top Pages'!F8</f>
        <v>0</v>
      </c>
      <c r="D7" s="42">
        <f>'Top Pages'!F$18</f>
        <v>0</v>
      </c>
      <c r="E7" s="42">
        <f>'Top Pages'!F$13</f>
        <v>0</v>
      </c>
      <c r="F7" s="42">
        <f>N7</f>
        <v>0</v>
      </c>
      <c r="G7" s="42">
        <f>'Top Pages'!F33</f>
        <v>0</v>
      </c>
      <c r="H7" s="42">
        <f>'Top Pages'!F38</f>
        <v>0</v>
      </c>
      <c r="I7" s="42">
        <v>0</v>
      </c>
      <c r="J7" s="42">
        <f>'Top Pages'!F33</f>
        <v>0</v>
      </c>
      <c r="K7" s="42">
        <v>0</v>
      </c>
      <c r="L7" s="13">
        <f t="shared" ref="L7:L32" si="0">B7+C7+D7+E7+F7</f>
        <v>0</v>
      </c>
      <c r="M7" s="13"/>
      <c r="N7" s="554">
        <v>0</v>
      </c>
      <c r="O7" s="13"/>
      <c r="P7" s="13"/>
    </row>
    <row r="8" spans="1:17" s="11" customFormat="1" x14ac:dyDescent="0.25">
      <c r="A8" s="11" t="s">
        <v>63</v>
      </c>
      <c r="B8" s="17">
        <f t="shared" ref="B8:I8" si="1">SUM(B6:B7)</f>
        <v>-11170984.460100001</v>
      </c>
      <c r="C8" s="17">
        <f t="shared" si="1"/>
        <v>94413651.974600002</v>
      </c>
      <c r="D8" s="17">
        <f t="shared" si="1"/>
        <v>424774.65700000001</v>
      </c>
      <c r="E8" s="17">
        <f t="shared" si="1"/>
        <v>0</v>
      </c>
      <c r="F8" s="17">
        <f t="shared" si="1"/>
        <v>0</v>
      </c>
      <c r="G8" s="17">
        <f t="shared" si="1"/>
        <v>0</v>
      </c>
      <c r="H8" s="17">
        <f t="shared" si="1"/>
        <v>0</v>
      </c>
      <c r="I8" s="17">
        <f t="shared" si="1"/>
        <v>0</v>
      </c>
      <c r="J8" s="17">
        <f>SUM(J6:J7)</f>
        <v>0</v>
      </c>
      <c r="K8" s="17">
        <f>SUM(K6:K7)</f>
        <v>0</v>
      </c>
      <c r="L8" s="13">
        <f t="shared" si="0"/>
        <v>83667442.171500012</v>
      </c>
      <c r="M8" s="17"/>
      <c r="N8" s="555"/>
      <c r="O8" s="17"/>
      <c r="P8" s="17"/>
    </row>
    <row r="9" spans="1:17" s="11" customFormat="1" x14ac:dyDescent="0.25">
      <c r="B9" s="17"/>
      <c r="C9" s="17"/>
      <c r="D9" s="17"/>
      <c r="E9" s="17"/>
      <c r="F9" s="17"/>
      <c r="G9" s="17"/>
      <c r="H9" s="17"/>
      <c r="I9" s="17"/>
      <c r="J9" s="17"/>
      <c r="K9" s="17"/>
      <c r="L9" s="13">
        <f t="shared" si="0"/>
        <v>0</v>
      </c>
      <c r="M9" s="17"/>
      <c r="N9" s="555"/>
      <c r="O9" s="17"/>
      <c r="P9" s="17"/>
    </row>
    <row r="10" spans="1:17" x14ac:dyDescent="0.25">
      <c r="A10" s="11" t="s">
        <v>64</v>
      </c>
      <c r="B10" s="42">
        <v>0</v>
      </c>
      <c r="C10" s="42">
        <v>0</v>
      </c>
      <c r="D10" s="42">
        <v>0</v>
      </c>
      <c r="E10" s="42">
        <v>0</v>
      </c>
      <c r="F10" s="42">
        <v>0</v>
      </c>
      <c r="G10" s="42">
        <v>0</v>
      </c>
      <c r="H10" s="42">
        <v>0</v>
      </c>
      <c r="I10" s="42">
        <v>0</v>
      </c>
      <c r="J10" s="42">
        <v>0</v>
      </c>
      <c r="K10" s="42">
        <v>0</v>
      </c>
      <c r="L10" s="13">
        <f t="shared" si="0"/>
        <v>0</v>
      </c>
      <c r="N10" s="556"/>
    </row>
    <row r="11" spans="1:17" x14ac:dyDescent="0.25">
      <c r="A11" s="11" t="s">
        <v>65</v>
      </c>
      <c r="B11" s="46">
        <f>'Top Pages'!$J$2+'Top Pages'!$J$3</f>
        <v>55815.4591</v>
      </c>
      <c r="C11" s="46">
        <f>'Top Pages'!$J$7+'Top Pages'!$J$8</f>
        <v>-2928980.1168</v>
      </c>
      <c r="D11" s="46">
        <f>'Top Pages'!J$17</f>
        <v>-49800</v>
      </c>
      <c r="E11" s="13">
        <f>'Top Pages'!J$12</f>
        <v>0</v>
      </c>
      <c r="F11" s="42">
        <v>0</v>
      </c>
      <c r="G11" s="13">
        <f>'Top Pages'!J37</f>
        <v>0</v>
      </c>
      <c r="H11" s="13">
        <f>'Top Pages'!J42</f>
        <v>0</v>
      </c>
      <c r="I11" s="13">
        <f>'Top Pages'!J47</f>
        <v>0</v>
      </c>
      <c r="J11" s="13">
        <f>'Top Pages'!J32</f>
        <v>0</v>
      </c>
      <c r="K11" s="13">
        <v>0</v>
      </c>
      <c r="L11" s="13">
        <f>B11+C11+D11+E11+F11-47023</f>
        <v>-2969987.6576999999</v>
      </c>
      <c r="M11" s="13"/>
      <c r="N11" s="554"/>
      <c r="O11" s="13"/>
      <c r="P11" s="13"/>
    </row>
    <row r="12" spans="1:17" x14ac:dyDescent="0.25">
      <c r="A12" s="11" t="s">
        <v>499</v>
      </c>
      <c r="B12" s="46">
        <f>'Top Pages'!J3</f>
        <v>0</v>
      </c>
      <c r="C12" s="46">
        <f>'Top Pages'!J8</f>
        <v>0</v>
      </c>
      <c r="D12" s="46">
        <f>'Top Pages'!J18</f>
        <v>0</v>
      </c>
      <c r="E12" s="13">
        <f>'Top Pages'!J13</f>
        <v>0</v>
      </c>
      <c r="F12" s="42">
        <f>Input!N12</f>
        <v>0</v>
      </c>
      <c r="G12" s="13"/>
      <c r="H12" s="13"/>
      <c r="I12" s="13"/>
      <c r="J12" s="13"/>
      <c r="K12" s="13"/>
      <c r="L12" s="13">
        <f t="shared" si="0"/>
        <v>0</v>
      </c>
      <c r="M12" s="13"/>
      <c r="N12" s="554">
        <v>0</v>
      </c>
      <c r="O12" s="13"/>
      <c r="P12" s="13"/>
    </row>
    <row r="13" spans="1:17" ht="12" customHeight="1" x14ac:dyDescent="0.25">
      <c r="A13" s="11" t="s">
        <v>66</v>
      </c>
      <c r="B13" s="46">
        <f>'Top Pages'!$I$2+'Top Pages'!I3</f>
        <v>24236.149100000002</v>
      </c>
      <c r="C13" s="576">
        <f>'Top Pages'!$I$7-C20</f>
        <v>582890.53049999999</v>
      </c>
      <c r="D13" s="46">
        <f>'Top Pages'!I$17+'Top Pages'!I$18</f>
        <v>0</v>
      </c>
      <c r="E13" s="13">
        <f>'Top Pages'!I$12</f>
        <v>0</v>
      </c>
      <c r="F13" s="42">
        <f t="shared" ref="F13:F22" si="2">N13</f>
        <v>0</v>
      </c>
      <c r="G13" s="13">
        <f>'Top Pages'!I37</f>
        <v>0</v>
      </c>
      <c r="H13" s="13">
        <f>'Top Pages'!I42</f>
        <v>0</v>
      </c>
      <c r="I13" s="13">
        <f>'Top Pages'!I47</f>
        <v>0</v>
      </c>
      <c r="J13" s="13">
        <f>'Top Pages'!I32</f>
        <v>0</v>
      </c>
      <c r="K13" s="13">
        <v>0</v>
      </c>
      <c r="L13" s="13">
        <f t="shared" si="0"/>
        <v>607126.67960000003</v>
      </c>
      <c r="M13" s="13"/>
      <c r="N13" s="554"/>
      <c r="O13" s="13"/>
      <c r="P13" s="13"/>
    </row>
    <row r="14" spans="1:17" x14ac:dyDescent="0.25">
      <c r="A14" s="11" t="s">
        <v>67</v>
      </c>
      <c r="B14" s="46">
        <f t="shared" ref="B14:J14" si="3">+B56-B42</f>
        <v>0</v>
      </c>
      <c r="C14" s="46">
        <f>+C56-C42</f>
        <v>-61571.02539999783</v>
      </c>
      <c r="D14" s="46">
        <f t="shared" si="3"/>
        <v>0</v>
      </c>
      <c r="E14" s="13">
        <f t="shared" si="3"/>
        <v>0</v>
      </c>
      <c r="F14" s="42">
        <v>0</v>
      </c>
      <c r="G14" s="13">
        <f t="shared" si="3"/>
        <v>0</v>
      </c>
      <c r="H14" s="13">
        <f t="shared" si="3"/>
        <v>0</v>
      </c>
      <c r="I14" s="13">
        <f t="shared" si="3"/>
        <v>0</v>
      </c>
      <c r="J14" s="13">
        <f t="shared" si="3"/>
        <v>0</v>
      </c>
      <c r="K14" s="13">
        <v>0</v>
      </c>
      <c r="L14" s="13">
        <f t="shared" si="0"/>
        <v>-61571.02539999783</v>
      </c>
      <c r="M14" s="13"/>
      <c r="N14" s="554"/>
      <c r="O14" s="13"/>
      <c r="P14" s="13"/>
    </row>
    <row r="15" spans="1:17" x14ac:dyDescent="0.25">
      <c r="A15" s="11" t="s">
        <v>68</v>
      </c>
      <c r="B15" s="46">
        <f>'Top Pages'!K3+'Top Pages'!K2</f>
        <v>0</v>
      </c>
      <c r="C15" s="46">
        <f>'Top Pages'!$K$8+'Top Pages'!$R$8</f>
        <v>0</v>
      </c>
      <c r="D15" s="13">
        <f>'Top Pages'!K$17</f>
        <v>0</v>
      </c>
      <c r="E15" s="13">
        <f>'Top Pages'!K$12</f>
        <v>0</v>
      </c>
      <c r="F15" s="42">
        <f t="shared" si="2"/>
        <v>0</v>
      </c>
      <c r="G15" s="13">
        <f>'Top Pages'!K37</f>
        <v>0</v>
      </c>
      <c r="H15" s="13">
        <f>'Top Pages'!K42</f>
        <v>0</v>
      </c>
      <c r="I15" s="13">
        <f>'Top Pages'!K47</f>
        <v>0</v>
      </c>
      <c r="J15" s="13">
        <f>'Top Pages'!K32</f>
        <v>0</v>
      </c>
      <c r="K15" s="13">
        <v>0</v>
      </c>
      <c r="L15" s="13">
        <f t="shared" si="0"/>
        <v>0</v>
      </c>
      <c r="M15" s="13"/>
      <c r="N15" s="554"/>
      <c r="O15" s="13"/>
      <c r="P15" s="13"/>
    </row>
    <row r="16" spans="1:17" x14ac:dyDescent="0.25">
      <c r="A16" s="11" t="s">
        <v>69</v>
      </c>
      <c r="B16" s="13">
        <f>'Top Pages'!$L$3</f>
        <v>0</v>
      </c>
      <c r="C16" s="13">
        <f>'Top Pages'!$L$8</f>
        <v>0</v>
      </c>
      <c r="D16" s="13">
        <f>'Top Pages'!L$17</f>
        <v>0</v>
      </c>
      <c r="E16" s="13">
        <f>'Top Pages'!L$12</f>
        <v>0</v>
      </c>
      <c r="F16" s="42">
        <f t="shared" si="2"/>
        <v>0</v>
      </c>
      <c r="G16" s="13">
        <f>'Top Pages'!L37</f>
        <v>0</v>
      </c>
      <c r="H16" s="13">
        <f>'Top Pages'!L42</f>
        <v>0</v>
      </c>
      <c r="I16" s="13">
        <f>'Top Pages'!L47</f>
        <v>0</v>
      </c>
      <c r="J16" s="13">
        <f>'Top Pages'!L32</f>
        <v>0</v>
      </c>
      <c r="K16" s="13">
        <v>0</v>
      </c>
      <c r="L16" s="13">
        <f t="shared" si="0"/>
        <v>0</v>
      </c>
      <c r="M16" s="13"/>
      <c r="N16" s="554"/>
      <c r="O16" s="13"/>
      <c r="P16" s="13"/>
    </row>
    <row r="17" spans="1:17" x14ac:dyDescent="0.25">
      <c r="A17" s="11" t="s">
        <v>70</v>
      </c>
      <c r="B17" s="13">
        <f>'Top Pages'!$M$3</f>
        <v>0</v>
      </c>
      <c r="C17" s="13">
        <f>'Top Pages'!$M$8</f>
        <v>0</v>
      </c>
      <c r="D17" s="13">
        <f>'Top Pages'!M$17</f>
        <v>0</v>
      </c>
      <c r="E17" s="13">
        <f>'Top Pages'!M$12</f>
        <v>0</v>
      </c>
      <c r="F17" s="42">
        <f t="shared" si="2"/>
        <v>0</v>
      </c>
      <c r="G17" s="13">
        <f>'Top Pages'!M37</f>
        <v>0</v>
      </c>
      <c r="H17" s="13">
        <f>'Top Pages'!M42</f>
        <v>0</v>
      </c>
      <c r="I17" s="13">
        <f>'Top Pages'!M47</f>
        <v>0</v>
      </c>
      <c r="J17" s="13">
        <f>'Top Pages'!M32</f>
        <v>0</v>
      </c>
      <c r="K17" s="13">
        <v>0</v>
      </c>
      <c r="L17" s="13">
        <f t="shared" si="0"/>
        <v>0</v>
      </c>
      <c r="M17" s="13"/>
      <c r="N17" s="554"/>
      <c r="O17" s="13"/>
      <c r="P17" s="13"/>
    </row>
    <row r="18" spans="1:17" x14ac:dyDescent="0.25">
      <c r="A18" s="11" t="s">
        <v>71</v>
      </c>
      <c r="B18" s="13">
        <f>'Top Pages'!$N$2+'Top Pages'!$N$3</f>
        <v>-146.1183</v>
      </c>
      <c r="C18" s="13">
        <f>'Top Pages'!$N$7+'Top Pages'!$N$8</f>
        <v>4273.3915000000006</v>
      </c>
      <c r="D18" s="13">
        <f>'Top Pages'!N$17</f>
        <v>-3.6009000000000002</v>
      </c>
      <c r="E18" s="13">
        <f>'Top Pages'!N$12</f>
        <v>0</v>
      </c>
      <c r="F18" s="42">
        <f t="shared" si="2"/>
        <v>0</v>
      </c>
      <c r="G18" s="13">
        <f>'Top Pages'!N37</f>
        <v>0</v>
      </c>
      <c r="H18" s="13">
        <f>'Top Pages'!N42</f>
        <v>0</v>
      </c>
      <c r="I18" s="13">
        <f>'Top Pages'!N47</f>
        <v>0</v>
      </c>
      <c r="J18" s="13">
        <f>'Top Pages'!N32</f>
        <v>0</v>
      </c>
      <c r="K18" s="13">
        <v>0</v>
      </c>
      <c r="L18" s="13">
        <f t="shared" si="0"/>
        <v>4123.6723000000002</v>
      </c>
      <c r="M18" s="13"/>
      <c r="N18" s="554"/>
      <c r="O18" s="13"/>
      <c r="P18" s="13"/>
    </row>
    <row r="19" spans="1:17" x14ac:dyDescent="0.25">
      <c r="A19" s="11" t="s">
        <v>72</v>
      </c>
      <c r="B19" s="13">
        <f>'Top Pages'!$O$2+'Top Pages'!$O$3</f>
        <v>-1503.2943</v>
      </c>
      <c r="C19" s="13">
        <f>'Top Pages'!$O$7+'Top Pages'!$O$8</f>
        <v>11320.696900000001</v>
      </c>
      <c r="D19" s="13">
        <f>'Top Pages'!O$17-5</f>
        <v>-21.7</v>
      </c>
      <c r="E19" s="13">
        <f>'Top Pages'!O$12</f>
        <v>0</v>
      </c>
      <c r="F19" s="42">
        <f t="shared" si="2"/>
        <v>0</v>
      </c>
      <c r="G19" s="13">
        <f>'Top Pages'!O37</f>
        <v>0</v>
      </c>
      <c r="H19" s="13">
        <f>'Top Pages'!O42</f>
        <v>0</v>
      </c>
      <c r="I19" s="13">
        <f>'Top Pages'!O47</f>
        <v>0</v>
      </c>
      <c r="J19" s="13">
        <f>'Top Pages'!O32</f>
        <v>0</v>
      </c>
      <c r="K19" s="13">
        <v>0</v>
      </c>
      <c r="L19" s="13">
        <f t="shared" si="0"/>
        <v>9795.7026000000005</v>
      </c>
      <c r="M19" s="13"/>
      <c r="N19" s="554"/>
      <c r="O19" s="13"/>
      <c r="P19" s="13"/>
    </row>
    <row r="20" spans="1:17" x14ac:dyDescent="0.25">
      <c r="A20" s="11" t="s">
        <v>73</v>
      </c>
      <c r="B20" s="13">
        <v>0</v>
      </c>
      <c r="C20" s="13">
        <v>-12124</v>
      </c>
      <c r="D20" s="13">
        <v>0</v>
      </c>
      <c r="E20" s="13">
        <v>0</v>
      </c>
      <c r="F20" s="42">
        <v>0</v>
      </c>
      <c r="G20" s="13">
        <v>0</v>
      </c>
      <c r="H20" s="13">
        <v>0</v>
      </c>
      <c r="I20" s="13">
        <v>0</v>
      </c>
      <c r="J20" s="13">
        <v>0</v>
      </c>
      <c r="K20" s="13">
        <v>0</v>
      </c>
      <c r="L20" s="13">
        <f t="shared" si="0"/>
        <v>-12124</v>
      </c>
      <c r="M20" s="13"/>
      <c r="N20" s="554"/>
      <c r="O20" s="13"/>
      <c r="P20" s="13"/>
    </row>
    <row r="21" spans="1:17" x14ac:dyDescent="0.25">
      <c r="A21" s="11" t="s">
        <v>74</v>
      </c>
      <c r="B21" s="13">
        <f>'Top Pages'!Q2</f>
        <v>0</v>
      </c>
      <c r="C21" s="13">
        <f>'Top Pages'!Q7</f>
        <v>0</v>
      </c>
      <c r="D21" s="13">
        <f>'Top Pages'!Q17</f>
        <v>0</v>
      </c>
      <c r="E21" s="13">
        <v>0</v>
      </c>
      <c r="F21" s="42">
        <f t="shared" si="2"/>
        <v>0</v>
      </c>
      <c r="G21" s="13">
        <v>0</v>
      </c>
      <c r="H21" s="13">
        <v>0</v>
      </c>
      <c r="I21" s="13">
        <v>0</v>
      </c>
      <c r="J21" s="13">
        <v>0</v>
      </c>
      <c r="K21" s="13">
        <v>0</v>
      </c>
      <c r="L21" s="13">
        <f t="shared" si="0"/>
        <v>0</v>
      </c>
      <c r="M21" s="13"/>
      <c r="N21" s="554"/>
      <c r="O21" s="13"/>
      <c r="P21" s="13" t="s">
        <v>89</v>
      </c>
    </row>
    <row r="22" spans="1:17" x14ac:dyDescent="0.25">
      <c r="A22" s="11" t="s">
        <v>75</v>
      </c>
      <c r="B22" s="13">
        <f>'Top Pages'!R$2</f>
        <v>8.3221000000000007</v>
      </c>
      <c r="C22" s="13">
        <f>'Top Pages'!R7</f>
        <v>-447.77910000000003</v>
      </c>
      <c r="D22" s="13">
        <f>'Top Pages'!R17+5</f>
        <v>5.0454999999999997</v>
      </c>
      <c r="E22" s="13">
        <f>'Top Pages'!R$12</f>
        <v>0</v>
      </c>
      <c r="F22" s="42">
        <f t="shared" si="2"/>
        <v>0</v>
      </c>
      <c r="G22" s="13">
        <f>'Top Pages'!R37</f>
        <v>0</v>
      </c>
      <c r="H22" s="13">
        <f>'Top Pages'!R42</f>
        <v>0</v>
      </c>
      <c r="I22" s="13">
        <f>'Top Pages'!R47</f>
        <v>0</v>
      </c>
      <c r="J22" s="13">
        <f>'Top Pages'!R32</f>
        <v>0</v>
      </c>
      <c r="K22" s="13">
        <v>0</v>
      </c>
      <c r="L22" s="13">
        <f t="shared" si="0"/>
        <v>-434.41150000000005</v>
      </c>
      <c r="M22" s="13"/>
      <c r="N22" s="554"/>
      <c r="O22" s="13"/>
      <c r="P22" s="13"/>
    </row>
    <row r="23" spans="1:17" x14ac:dyDescent="0.25">
      <c r="A23" s="11" t="s">
        <v>76</v>
      </c>
      <c r="B23" s="13">
        <v>0</v>
      </c>
      <c r="C23" s="13">
        <v>0</v>
      </c>
      <c r="D23" s="13">
        <v>0</v>
      </c>
      <c r="E23" s="13">
        <v>0</v>
      </c>
      <c r="F23" s="42">
        <v>0</v>
      </c>
      <c r="G23" s="13">
        <v>0</v>
      </c>
      <c r="H23" s="13">
        <v>0</v>
      </c>
      <c r="I23" s="13">
        <v>0</v>
      </c>
      <c r="J23" s="13">
        <v>0</v>
      </c>
      <c r="K23" s="13">
        <v>0</v>
      </c>
      <c r="L23" s="13">
        <f t="shared" si="0"/>
        <v>0</v>
      </c>
      <c r="M23" s="13"/>
      <c r="N23" s="554"/>
      <c r="O23" s="13"/>
      <c r="P23" s="13"/>
    </row>
    <row r="24" spans="1:17" ht="14.25" customHeight="1" x14ac:dyDescent="0.25">
      <c r="A24" s="11" t="s">
        <v>77</v>
      </c>
      <c r="B24" s="13">
        <v>0</v>
      </c>
      <c r="C24" s="13">
        <v>0</v>
      </c>
      <c r="D24" s="13">
        <v>0</v>
      </c>
      <c r="E24" s="13">
        <v>0</v>
      </c>
      <c r="F24" s="42">
        <v>0</v>
      </c>
      <c r="G24" s="13">
        <v>0</v>
      </c>
      <c r="H24" s="13">
        <v>0</v>
      </c>
      <c r="I24" s="13">
        <v>0</v>
      </c>
      <c r="J24" s="13">
        <v>0</v>
      </c>
      <c r="K24" s="13">
        <v>0</v>
      </c>
      <c r="L24" s="13">
        <f t="shared" si="0"/>
        <v>0</v>
      </c>
      <c r="M24" s="13"/>
      <c r="N24" s="554"/>
      <c r="O24" s="13"/>
      <c r="P24" s="43"/>
    </row>
    <row r="25" spans="1:17" s="11" customFormat="1" x14ac:dyDescent="0.25">
      <c r="A25" s="11" t="s">
        <v>60</v>
      </c>
      <c r="B25" s="377">
        <f>SUM(B11:B24)</f>
        <v>78410.517700000011</v>
      </c>
      <c r="C25" s="377">
        <f>SUM(C11:C24)</f>
        <v>-2404638.3023999981</v>
      </c>
      <c r="D25" s="377">
        <f>SUM(D11:D24)</f>
        <v>-49820.255399999995</v>
      </c>
      <c r="E25" s="377">
        <f>SUM(E11:E24)</f>
        <v>0</v>
      </c>
      <c r="F25" s="42">
        <f>SUM(F11:F24)+N25</f>
        <v>0</v>
      </c>
      <c r="G25" s="377">
        <f>SUM(G11:G24)</f>
        <v>0</v>
      </c>
      <c r="H25" s="377">
        <f>SUM(H11:H24)</f>
        <v>0</v>
      </c>
      <c r="I25" s="377">
        <f>SUM(I11:I24)</f>
        <v>0</v>
      </c>
      <c r="J25" s="377">
        <f>SUM(J11:J24)</f>
        <v>0</v>
      </c>
      <c r="K25" s="377">
        <f>SUM(K11:K24)</f>
        <v>0</v>
      </c>
      <c r="L25" s="13">
        <f t="shared" si="0"/>
        <v>-2376048.040099998</v>
      </c>
      <c r="M25" s="377"/>
      <c r="N25" s="557"/>
      <c r="O25" s="377"/>
      <c r="P25" s="377"/>
    </row>
    <row r="26" spans="1:17" x14ac:dyDescent="0.25">
      <c r="L26" s="13">
        <f t="shared" si="0"/>
        <v>0</v>
      </c>
    </row>
    <row r="27" spans="1:17" x14ac:dyDescent="0.25">
      <c r="A27" s="11" t="s">
        <v>78</v>
      </c>
      <c r="B27" s="13">
        <v>0</v>
      </c>
      <c r="C27" s="13">
        <v>0</v>
      </c>
      <c r="D27" s="13">
        <v>0</v>
      </c>
      <c r="E27" s="13">
        <v>0</v>
      </c>
      <c r="F27" s="13">
        <v>0</v>
      </c>
      <c r="G27" s="13">
        <v>0</v>
      </c>
      <c r="H27" s="13">
        <v>0</v>
      </c>
      <c r="I27" s="13">
        <v>0</v>
      </c>
      <c r="J27" s="13">
        <v>0</v>
      </c>
      <c r="K27" s="13">
        <v>0</v>
      </c>
      <c r="L27" s="13">
        <f t="shared" si="0"/>
        <v>0</v>
      </c>
      <c r="M27" s="13"/>
      <c r="N27" s="13"/>
      <c r="O27" s="13"/>
      <c r="P27" s="378"/>
      <c r="Q27" s="43"/>
    </row>
    <row r="28" spans="1:17" x14ac:dyDescent="0.25">
      <c r="A28" s="11" t="s">
        <v>79</v>
      </c>
      <c r="B28" s="13">
        <v>0</v>
      </c>
      <c r="C28" s="13">
        <v>0</v>
      </c>
      <c r="D28" s="13">
        <v>0</v>
      </c>
      <c r="E28" s="13">
        <v>0</v>
      </c>
      <c r="F28" s="13">
        <v>0</v>
      </c>
      <c r="G28" s="13">
        <v>0</v>
      </c>
      <c r="H28" s="13">
        <v>0</v>
      </c>
      <c r="I28" s="13">
        <v>0</v>
      </c>
      <c r="J28" s="13">
        <v>0</v>
      </c>
      <c r="K28" s="13">
        <v>0</v>
      </c>
      <c r="L28" s="13">
        <f t="shared" si="0"/>
        <v>0</v>
      </c>
      <c r="M28" s="43"/>
      <c r="N28" s="13"/>
      <c r="O28" s="13"/>
      <c r="P28" s="378"/>
      <c r="Q28" s="43"/>
    </row>
    <row r="29" spans="1:17" x14ac:dyDescent="0.25">
      <c r="A29" s="11" t="s">
        <v>62</v>
      </c>
      <c r="B29" s="13">
        <v>0</v>
      </c>
      <c r="C29" s="13">
        <v>0</v>
      </c>
      <c r="D29" s="13">
        <v>0</v>
      </c>
      <c r="E29" s="13">
        <v>0</v>
      </c>
      <c r="F29" s="13">
        <v>0</v>
      </c>
      <c r="G29" s="13">
        <v>0</v>
      </c>
      <c r="H29" s="13">
        <v>0</v>
      </c>
      <c r="I29" s="13">
        <v>0</v>
      </c>
      <c r="J29" s="13">
        <v>0</v>
      </c>
      <c r="K29" s="13">
        <v>0</v>
      </c>
      <c r="L29" s="13">
        <f t="shared" si="0"/>
        <v>0</v>
      </c>
      <c r="M29" s="43"/>
      <c r="N29" s="13"/>
      <c r="O29" s="13"/>
      <c r="P29" s="378"/>
      <c r="Q29" s="43"/>
    </row>
    <row r="30" spans="1:17" x14ac:dyDescent="0.25">
      <c r="A30" s="11" t="s">
        <v>80</v>
      </c>
      <c r="B30" s="13">
        <v>0</v>
      </c>
      <c r="C30" s="13">
        <v>0</v>
      </c>
      <c r="D30" s="13">
        <v>0</v>
      </c>
      <c r="E30" s="13">
        <v>0</v>
      </c>
      <c r="F30" s="13">
        <v>0</v>
      </c>
      <c r="G30" s="13">
        <v>0</v>
      </c>
      <c r="H30" s="13">
        <v>0</v>
      </c>
      <c r="I30" s="13">
        <v>0</v>
      </c>
      <c r="J30" s="13">
        <v>0</v>
      </c>
      <c r="K30" s="13">
        <v>0</v>
      </c>
      <c r="L30" s="13">
        <f t="shared" si="0"/>
        <v>0</v>
      </c>
      <c r="M30" s="43"/>
      <c r="N30" s="13"/>
      <c r="O30" s="13"/>
      <c r="P30" s="43"/>
      <c r="Q30" s="43"/>
    </row>
    <row r="31" spans="1:17" x14ac:dyDescent="0.25">
      <c r="L31" s="13">
        <f t="shared" si="0"/>
        <v>0</v>
      </c>
      <c r="O31" s="43"/>
    </row>
    <row r="32" spans="1:17" x14ac:dyDescent="0.25">
      <c r="A32" s="11" t="s">
        <v>81</v>
      </c>
      <c r="B32" s="13">
        <f>'Top Pages'!$H$2+'Top Pages'!$H$3</f>
        <v>-176.77514359</v>
      </c>
      <c r="C32" s="13">
        <f>'Top Pages'!$H$7+'Top Pages'!$H$8</f>
        <v>-419.83681715</v>
      </c>
      <c r="D32" s="13">
        <f>'Top Pages'!H27</f>
        <v>0</v>
      </c>
      <c r="E32" s="13">
        <f>'Top Pages'!H12</f>
        <v>0</v>
      </c>
      <c r="F32" s="13">
        <v>0</v>
      </c>
      <c r="G32" s="13">
        <f>'Top Pages'!H37</f>
        <v>0</v>
      </c>
      <c r="H32" s="13">
        <f>'Top Pages'!H42</f>
        <v>0</v>
      </c>
      <c r="I32" s="13">
        <f>'Top Pages'!H47</f>
        <v>0</v>
      </c>
      <c r="J32" s="13">
        <f>'Top Pages'!H32</f>
        <v>0</v>
      </c>
      <c r="K32" s="13">
        <v>0</v>
      </c>
      <c r="L32" s="13">
        <f t="shared" si="0"/>
        <v>-596.61196073999997</v>
      </c>
      <c r="M32" s="13"/>
      <c r="N32" s="13"/>
      <c r="O32" s="13"/>
      <c r="P32" s="13"/>
    </row>
    <row r="33" spans="1:16" x14ac:dyDescent="0.25">
      <c r="A33" s="379"/>
      <c r="C33" s="13"/>
      <c r="F33" s="13"/>
    </row>
    <row r="34" spans="1:16" x14ac:dyDescent="0.25">
      <c r="A34" s="11" t="s">
        <v>82</v>
      </c>
      <c r="B34" s="13">
        <f>+B35-B51</f>
        <v>0</v>
      </c>
      <c r="C34" s="13">
        <f>+C35-C51</f>
        <v>0</v>
      </c>
      <c r="D34" s="43"/>
      <c r="E34" s="13">
        <f>+E35-E51</f>
        <v>0</v>
      </c>
      <c r="F34" s="43"/>
      <c r="G34" s="43"/>
      <c r="H34" s="43"/>
      <c r="I34" s="43"/>
      <c r="J34" s="43"/>
      <c r="K34" s="43"/>
      <c r="L34" s="43"/>
      <c r="M34" s="43"/>
      <c r="O34" s="43"/>
      <c r="P34" s="43"/>
    </row>
    <row r="35" spans="1:16" x14ac:dyDescent="0.25">
      <c r="A35" s="11" t="s">
        <v>83</v>
      </c>
      <c r="B35" s="43">
        <v>0</v>
      </c>
      <c r="C35" s="294">
        <v>0</v>
      </c>
      <c r="D35" s="43"/>
      <c r="E35" s="294">
        <v>0</v>
      </c>
      <c r="F35" s="396" t="s">
        <v>84</v>
      </c>
      <c r="H35" s="43"/>
      <c r="I35" s="43"/>
      <c r="J35" s="43"/>
      <c r="K35" s="43"/>
      <c r="L35" s="43"/>
      <c r="M35" s="43"/>
      <c r="O35" s="43"/>
      <c r="P35" s="43"/>
    </row>
    <row r="36" spans="1:16" x14ac:dyDescent="0.25">
      <c r="A36" s="11" t="s">
        <v>85</v>
      </c>
      <c r="B36" s="43">
        <f>+B35-'Roll-1'!E24</f>
        <v>0</v>
      </c>
      <c r="C36" s="43">
        <f>+C35-'Roll-2'!E24</f>
        <v>0</v>
      </c>
      <c r="E36" s="377">
        <f>+E35-'Roll-4'!E24</f>
        <v>0</v>
      </c>
      <c r="P36" s="43"/>
    </row>
    <row r="37" spans="1:16" x14ac:dyDescent="0.25">
      <c r="A37" s="94"/>
      <c r="B37" s="24"/>
      <c r="C37" s="380"/>
      <c r="E37" s="42"/>
      <c r="F37"/>
      <c r="G37" s="24"/>
      <c r="H37" s="24"/>
      <c r="I37" s="24"/>
      <c r="J37" s="24"/>
      <c r="K37" s="24"/>
      <c r="L37" s="24"/>
      <c r="M37" s="24"/>
      <c r="N37" s="24"/>
      <c r="O37" s="24"/>
      <c r="P37" s="24"/>
    </row>
    <row r="38" spans="1:16" x14ac:dyDescent="0.25">
      <c r="C38" s="380"/>
      <c r="E38" s="43"/>
      <c r="F38" s="397"/>
      <c r="O38" s="43"/>
    </row>
    <row r="39" spans="1:16" x14ac:dyDescent="0.25">
      <c r="C39" s="380"/>
    </row>
    <row r="40" spans="1:16" x14ac:dyDescent="0.25">
      <c r="C40" s="264"/>
    </row>
    <row r="41" spans="1:16" x14ac:dyDescent="0.25">
      <c r="A41" s="11" t="s">
        <v>86</v>
      </c>
      <c r="C41" s="264"/>
    </row>
    <row r="42" spans="1:16" x14ac:dyDescent="0.25">
      <c r="A42" s="11" t="s">
        <v>63</v>
      </c>
      <c r="B42" s="43">
        <f t="shared" ref="B42:I42" si="4">+B49+B10</f>
        <v>-11249394.9778</v>
      </c>
      <c r="C42" s="43">
        <f t="shared" si="4"/>
        <v>96818290.276999995</v>
      </c>
      <c r="D42" s="43">
        <f t="shared" si="4"/>
        <v>474594.91239999997</v>
      </c>
      <c r="E42" s="43">
        <f t="shared" si="4"/>
        <v>0</v>
      </c>
      <c r="F42" s="43">
        <f t="shared" si="4"/>
        <v>0</v>
      </c>
      <c r="G42" s="43">
        <f t="shared" si="4"/>
        <v>0</v>
      </c>
      <c r="H42" s="43">
        <f t="shared" si="4"/>
        <v>0</v>
      </c>
      <c r="I42" s="43">
        <f t="shared" si="4"/>
        <v>0</v>
      </c>
      <c r="J42" s="43">
        <f>+J49+I10</f>
        <v>0</v>
      </c>
      <c r="K42" s="43">
        <v>0</v>
      </c>
      <c r="L42" s="318">
        <f>SUM(B42:K42)</f>
        <v>86043490.211600006</v>
      </c>
    </row>
    <row r="43" spans="1:16" x14ac:dyDescent="0.25">
      <c r="C43" s="264"/>
    </row>
    <row r="44" spans="1:16" x14ac:dyDescent="0.25">
      <c r="A44"/>
      <c r="C44" s="264"/>
    </row>
    <row r="45" spans="1:16" x14ac:dyDescent="0.25">
      <c r="C45" s="379"/>
    </row>
    <row r="46" spans="1:16" x14ac:dyDescent="0.25">
      <c r="A46" s="11" t="s">
        <v>87</v>
      </c>
    </row>
    <row r="47" spans="1:16" x14ac:dyDescent="0.25">
      <c r="A47" s="11" t="s">
        <v>61</v>
      </c>
      <c r="B47" s="13">
        <v>-11249394.9778</v>
      </c>
      <c r="C47" s="13">
        <v>96818290.276999995</v>
      </c>
      <c r="D47" s="13">
        <v>474594.91239999997</v>
      </c>
      <c r="E47" s="13">
        <v>0</v>
      </c>
      <c r="F47" s="13">
        <v>0</v>
      </c>
      <c r="G47" s="13">
        <v>0</v>
      </c>
      <c r="H47" s="13">
        <v>0</v>
      </c>
      <c r="I47" s="13">
        <v>0</v>
      </c>
      <c r="J47" s="13">
        <v>0</v>
      </c>
      <c r="K47" s="13">
        <v>0</v>
      </c>
      <c r="L47" s="318">
        <f>SUM(B47:K47)</f>
        <v>86043490.211600006</v>
      </c>
    </row>
    <row r="48" spans="1:16" x14ac:dyDescent="0.25">
      <c r="A48" s="11" t="s">
        <v>62</v>
      </c>
      <c r="B48" s="13">
        <v>0</v>
      </c>
      <c r="C48" s="13">
        <v>0</v>
      </c>
      <c r="D48" s="13">
        <v>0</v>
      </c>
      <c r="E48" s="13">
        <v>0</v>
      </c>
      <c r="F48" s="13">
        <v>0</v>
      </c>
      <c r="G48" s="13">
        <v>0</v>
      </c>
      <c r="H48" s="13">
        <v>0</v>
      </c>
      <c r="I48" s="13">
        <v>0</v>
      </c>
      <c r="J48" s="13">
        <v>0</v>
      </c>
      <c r="K48" s="13">
        <v>0</v>
      </c>
      <c r="L48" s="318">
        <f>SUM(B48:K48)</f>
        <v>0</v>
      </c>
    </row>
    <row r="49" spans="1:14" x14ac:dyDescent="0.25">
      <c r="A49" s="11" t="s">
        <v>63</v>
      </c>
      <c r="B49" s="377">
        <f t="shared" ref="B49:K49" si="5">SUM(B47:B48)</f>
        <v>-11249394.9778</v>
      </c>
      <c r="C49" s="377">
        <f t="shared" si="5"/>
        <v>96818290.276999995</v>
      </c>
      <c r="D49" s="377">
        <f t="shared" si="5"/>
        <v>474594.91239999997</v>
      </c>
      <c r="E49" s="377">
        <f t="shared" si="5"/>
        <v>0</v>
      </c>
      <c r="F49" s="377">
        <f t="shared" si="5"/>
        <v>0</v>
      </c>
      <c r="G49" s="377">
        <f t="shared" si="5"/>
        <v>0</v>
      </c>
      <c r="H49" s="377">
        <f t="shared" si="5"/>
        <v>0</v>
      </c>
      <c r="I49" s="377">
        <f t="shared" si="5"/>
        <v>0</v>
      </c>
      <c r="J49" s="377">
        <f t="shared" si="5"/>
        <v>0</v>
      </c>
      <c r="K49" s="377">
        <f t="shared" si="5"/>
        <v>0</v>
      </c>
      <c r="L49" s="318">
        <f>SUM(B49:K49)</f>
        <v>86043490.211600006</v>
      </c>
    </row>
    <row r="50" spans="1:14" x14ac:dyDescent="0.25">
      <c r="C50" s="264"/>
    </row>
    <row r="51" spans="1:14" x14ac:dyDescent="0.25">
      <c r="A51" s="11" t="s">
        <v>88</v>
      </c>
      <c r="B51" s="42">
        <v>0</v>
      </c>
      <c r="C51" s="294">
        <v>0</v>
      </c>
      <c r="D51" s="42"/>
      <c r="E51" s="304">
        <v>0</v>
      </c>
      <c r="F51" s="1" t="s">
        <v>84</v>
      </c>
      <c r="N51" s="1" t="s">
        <v>89</v>
      </c>
    </row>
    <row r="52" spans="1:14" x14ac:dyDescent="0.25">
      <c r="C52" s="264"/>
    </row>
    <row r="53" spans="1:14" x14ac:dyDescent="0.25">
      <c r="A53" s="11" t="s">
        <v>90</v>
      </c>
      <c r="C53" s="264"/>
    </row>
    <row r="54" spans="1:14" x14ac:dyDescent="0.25">
      <c r="A54" s="11" t="s">
        <v>61</v>
      </c>
      <c r="B54" s="13">
        <f>'Top Pages'!$G$2</f>
        <v>-11249394.9778</v>
      </c>
      <c r="C54" s="13">
        <f>'Top Pages'!$G$7</f>
        <v>96756719.251599997</v>
      </c>
      <c r="D54" s="13">
        <f>'Top Pages'!$G$17</f>
        <v>474594.91239999997</v>
      </c>
      <c r="E54" s="13">
        <f>'Top Pages'!G$12</f>
        <v>0</v>
      </c>
      <c r="F54" s="42">
        <v>0</v>
      </c>
      <c r="G54" s="13">
        <f>'Top Pages'!G37</f>
        <v>0</v>
      </c>
      <c r="H54" s="13">
        <f>'Top Pages'!G42</f>
        <v>0</v>
      </c>
      <c r="I54" s="13">
        <f>'Top Pages'!G47</f>
        <v>0</v>
      </c>
      <c r="J54" s="13">
        <f>'Top Pages'!G32</f>
        <v>0</v>
      </c>
      <c r="K54" s="42">
        <v>0</v>
      </c>
      <c r="L54" s="318">
        <f>SUM(B54:K54)</f>
        <v>85981919.186200008</v>
      </c>
    </row>
    <row r="55" spans="1:14" x14ac:dyDescent="0.25">
      <c r="A55" s="11" t="s">
        <v>62</v>
      </c>
      <c r="B55" s="13">
        <f>'Top Pages'!$G$3</f>
        <v>0</v>
      </c>
      <c r="C55" s="13">
        <f>'Top Pages'!$G$8</f>
        <v>0</v>
      </c>
      <c r="D55" s="13">
        <f>'Top Pages'!G$18</f>
        <v>0</v>
      </c>
      <c r="E55" s="13">
        <f>'Top Pages'!G$13</f>
        <v>0</v>
      </c>
      <c r="F55" s="13">
        <v>0</v>
      </c>
      <c r="G55" s="13">
        <f>'Top Pages'!G33</f>
        <v>0</v>
      </c>
      <c r="H55" s="13">
        <f>'Top Pages'!G38</f>
        <v>0</v>
      </c>
      <c r="I55" s="13">
        <v>0</v>
      </c>
      <c r="J55" s="13">
        <f>'Top Pages'!G33</f>
        <v>0</v>
      </c>
      <c r="K55" s="13">
        <v>0</v>
      </c>
      <c r="L55" s="318">
        <f>SUM(B55:K55)</f>
        <v>0</v>
      </c>
      <c r="N55" s="1" t="s">
        <v>89</v>
      </c>
    </row>
    <row r="56" spans="1:14" x14ac:dyDescent="0.25">
      <c r="A56" s="11" t="s">
        <v>63</v>
      </c>
      <c r="B56" s="377">
        <f t="shared" ref="B56:K56" si="6">SUM(B54:B55)</f>
        <v>-11249394.9778</v>
      </c>
      <c r="C56" s="377">
        <f t="shared" si="6"/>
        <v>96756719.251599997</v>
      </c>
      <c r="D56" s="377">
        <f t="shared" si="6"/>
        <v>474594.91239999997</v>
      </c>
      <c r="E56" s="377">
        <f t="shared" si="6"/>
        <v>0</v>
      </c>
      <c r="F56" s="377">
        <f t="shared" si="6"/>
        <v>0</v>
      </c>
      <c r="G56" s="377">
        <f t="shared" si="6"/>
        <v>0</v>
      </c>
      <c r="H56" s="377">
        <f t="shared" si="6"/>
        <v>0</v>
      </c>
      <c r="I56" s="377">
        <f t="shared" si="6"/>
        <v>0</v>
      </c>
      <c r="J56" s="377">
        <f t="shared" si="6"/>
        <v>0</v>
      </c>
      <c r="K56" s="377">
        <f t="shared" si="6"/>
        <v>0</v>
      </c>
      <c r="L56" s="318">
        <f>SUM(B56:K56)</f>
        <v>85981919.186200008</v>
      </c>
    </row>
    <row r="61" spans="1:14" ht="15.6" x14ac:dyDescent="0.3">
      <c r="A61" s="392" t="s">
        <v>91</v>
      </c>
      <c r="B61" s="268"/>
      <c r="C61" s="268"/>
    </row>
    <row r="62" spans="1:14" x14ac:dyDescent="0.25">
      <c r="A62" s="393" t="s">
        <v>92</v>
      </c>
      <c r="B62" s="394" t="s">
        <v>93</v>
      </c>
    </row>
    <row r="63" spans="1:14" x14ac:dyDescent="0.25">
      <c r="A63" s="393" t="s">
        <v>94</v>
      </c>
      <c r="B63" s="466" t="s">
        <v>385</v>
      </c>
    </row>
    <row r="64" spans="1:14" x14ac:dyDescent="0.25">
      <c r="A64" s="393" t="s">
        <v>95</v>
      </c>
      <c r="B64" s="394" t="s">
        <v>96</v>
      </c>
    </row>
    <row r="65" spans="1:2" x14ac:dyDescent="0.25">
      <c r="A65" s="393" t="s">
        <v>97</v>
      </c>
      <c r="B65" s="395" t="s">
        <v>98</v>
      </c>
    </row>
    <row r="66" spans="1:2" x14ac:dyDescent="0.25">
      <c r="A66" s="393" t="s">
        <v>99</v>
      </c>
      <c r="B66" s="395" t="s">
        <v>100</v>
      </c>
    </row>
  </sheetData>
  <phoneticPr fontId="0" type="noConversion"/>
  <printOptions horizontalCentered="1" gridLinesSet="0"/>
  <pageMargins left="0.25" right="0.25" top="0.5" bottom="0.5" header="0.5" footer="0.5"/>
  <pageSetup scale="61" orientation="landscape" horizontalDpi="4294967292" vertic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Line="0" autoPict="0" macro="[0]!Macro1">
                <anchor moveWithCells="1" sizeWithCells="1">
                  <from>
                    <xdr:col>0</xdr:col>
                    <xdr:colOff>601980</xdr:colOff>
                    <xdr:row>4</xdr:row>
                    <xdr:rowOff>121920</xdr:rowOff>
                  </from>
                  <to>
                    <xdr:col>1</xdr:col>
                    <xdr:colOff>0</xdr:colOff>
                    <xdr:row>6</xdr:row>
                    <xdr:rowOff>129540</xdr:rowOff>
                  </to>
                </anchor>
              </controlPr>
            </control>
          </mc:Choice>
        </mc:AlternateContent>
        <mc:AlternateContent xmlns:mc="http://schemas.openxmlformats.org/markup-compatibility/2006">
          <mc:Choice Requires="x14">
            <control shapeId="1026" r:id="rId5" name="Button 2">
              <controlPr defaultSize="0" print="0" autoFill="0" autoLine="0" autoPict="0" macro="[0]!SetupNewDay">
                <anchor moveWithCells="1" sizeWithCells="1">
                  <from>
                    <xdr:col>0</xdr:col>
                    <xdr:colOff>601980</xdr:colOff>
                    <xdr:row>4</xdr:row>
                    <xdr:rowOff>121920</xdr:rowOff>
                  </from>
                  <to>
                    <xdr:col>1</xdr:col>
                    <xdr:colOff>0</xdr:colOff>
                    <xdr:row>6</xdr:row>
                    <xdr:rowOff>129540</xdr:rowOff>
                  </to>
                </anchor>
              </controlPr>
            </control>
          </mc:Choice>
        </mc:AlternateContent>
        <mc:AlternateContent xmlns:mc="http://schemas.openxmlformats.org/markup-compatibility/2006">
          <mc:Choice Requires="x14">
            <control shapeId="1029" r:id="rId6" name="Button 5">
              <controlPr defaultSize="0" print="0" autoFill="0" autoPict="0" macro="[0]!TopPage">
                <anchor moveWithCells="1" sizeWithCells="1">
                  <from>
                    <xdr:col>0</xdr:col>
                    <xdr:colOff>685800</xdr:colOff>
                    <xdr:row>7</xdr:row>
                    <xdr:rowOff>60960</xdr:rowOff>
                  </from>
                  <to>
                    <xdr:col>0</xdr:col>
                    <xdr:colOff>1402080</xdr:colOff>
                    <xdr:row>8</xdr:row>
                    <xdr:rowOff>129540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21"/>
  <sheetViews>
    <sheetView workbookViewId="0">
      <pane ySplit="516" activePane="bottomLeft"/>
      <selection activeCell="B1" sqref="B1"/>
      <selection pane="bottomLeft" activeCell="E26" sqref="E26"/>
    </sheetView>
  </sheetViews>
  <sheetFormatPr defaultRowHeight="13.2" x14ac:dyDescent="0.25"/>
  <cols>
    <col min="1" max="1" width="13.88671875" bestFit="1" customWidth="1"/>
    <col min="2" max="2" width="10.109375" customWidth="1"/>
    <col min="4" max="4" width="9.44140625" style="491" bestFit="1" customWidth="1"/>
    <col min="5" max="5" width="12.88671875" bestFit="1" customWidth="1"/>
    <col min="6" max="6" width="12" style="490" customWidth="1"/>
    <col min="7" max="7" width="13.44140625" style="490" customWidth="1"/>
    <col min="8" max="8" width="8.44140625" style="490" bestFit="1" customWidth="1"/>
    <col min="9" max="9" width="11.6640625" style="490" bestFit="1" customWidth="1"/>
    <col min="10" max="10" width="12.109375" style="490" bestFit="1" customWidth="1"/>
    <col min="11" max="11" width="9.33203125" style="490" bestFit="1" customWidth="1"/>
    <col min="12" max="12" width="8.88671875" style="490" customWidth="1"/>
    <col min="13" max="13" width="7.33203125" style="490" bestFit="1" customWidth="1"/>
    <col min="14" max="14" width="8.109375" style="490" bestFit="1" customWidth="1"/>
    <col min="15" max="15" width="6.5546875" style="490" bestFit="1" customWidth="1"/>
    <col min="16" max="16" width="12.33203125" style="490" bestFit="1" customWidth="1"/>
    <col min="17" max="17" width="12.44140625" style="490" bestFit="1" customWidth="1"/>
    <col min="18" max="18" width="11.109375" style="490" bestFit="1" customWidth="1"/>
    <col min="19" max="19" width="12.33203125" style="490" bestFit="1" customWidth="1"/>
  </cols>
  <sheetData>
    <row r="1" spans="1:19" x14ac:dyDescent="0.25">
      <c r="C1" s="492" t="s">
        <v>388</v>
      </c>
      <c r="D1" s="493" t="s">
        <v>389</v>
      </c>
      <c r="E1" s="494" t="s">
        <v>390</v>
      </c>
      <c r="F1" s="495" t="s">
        <v>391</v>
      </c>
      <c r="G1" s="495" t="s">
        <v>392</v>
      </c>
      <c r="H1" s="496" t="s">
        <v>393</v>
      </c>
      <c r="I1" s="495" t="s">
        <v>66</v>
      </c>
      <c r="J1" s="495" t="s">
        <v>65</v>
      </c>
      <c r="K1" s="495" t="s">
        <v>68</v>
      </c>
      <c r="L1" s="495" t="s">
        <v>69</v>
      </c>
      <c r="M1" s="495" t="s">
        <v>70</v>
      </c>
      <c r="N1" s="495" t="s">
        <v>71</v>
      </c>
      <c r="O1" s="495" t="s">
        <v>72</v>
      </c>
      <c r="P1" s="495" t="s">
        <v>73</v>
      </c>
      <c r="Q1" s="495" t="s">
        <v>394</v>
      </c>
      <c r="R1" s="495" t="s">
        <v>75</v>
      </c>
      <c r="S1" s="495" t="s">
        <v>395</v>
      </c>
    </row>
    <row r="2" spans="1:19" x14ac:dyDescent="0.25">
      <c r="C2">
        <v>1114561</v>
      </c>
      <c r="D2" s="491">
        <v>37005</v>
      </c>
      <c r="E2" t="s">
        <v>410</v>
      </c>
      <c r="F2" s="490">
        <v>-11170984.460100001</v>
      </c>
      <c r="G2" s="490">
        <v>-11249394.9778</v>
      </c>
      <c r="H2" s="490">
        <v>-176.77514359</v>
      </c>
      <c r="I2" s="490">
        <v>24236.149100000002</v>
      </c>
      <c r="J2" s="490">
        <v>55815.4591</v>
      </c>
      <c r="K2" s="490">
        <v>0</v>
      </c>
      <c r="L2" s="490">
        <v>0</v>
      </c>
      <c r="M2" s="490">
        <v>0</v>
      </c>
      <c r="N2" s="490">
        <v>-146.1183</v>
      </c>
      <c r="O2" s="490">
        <v>-1503.2943</v>
      </c>
      <c r="P2" s="490">
        <v>0</v>
      </c>
      <c r="Q2" s="490">
        <v>0</v>
      </c>
      <c r="R2" s="490">
        <v>8.3221000000000007</v>
      </c>
      <c r="S2" s="490">
        <v>0</v>
      </c>
    </row>
    <row r="3" spans="1:19" x14ac:dyDescent="0.25">
      <c r="A3" s="485" t="s">
        <v>386</v>
      </c>
      <c r="B3" s="486" t="s">
        <v>543</v>
      </c>
      <c r="C3">
        <v>1114561</v>
      </c>
      <c r="D3" s="491">
        <v>37005</v>
      </c>
      <c r="E3" t="s">
        <v>411</v>
      </c>
      <c r="F3" s="490">
        <v>0</v>
      </c>
      <c r="G3" s="490">
        <v>0</v>
      </c>
      <c r="H3" s="490">
        <v>0</v>
      </c>
      <c r="I3" s="490">
        <v>0</v>
      </c>
      <c r="J3" s="490">
        <v>0</v>
      </c>
      <c r="K3" s="490">
        <v>0</v>
      </c>
      <c r="L3" s="490">
        <v>0</v>
      </c>
      <c r="M3" s="490">
        <v>0</v>
      </c>
      <c r="N3" s="490">
        <v>0</v>
      </c>
      <c r="O3" s="490">
        <v>0</v>
      </c>
      <c r="P3" s="490">
        <v>0</v>
      </c>
      <c r="Q3" s="490">
        <v>0</v>
      </c>
      <c r="R3" s="490">
        <v>0</v>
      </c>
      <c r="S3" s="490">
        <v>0</v>
      </c>
    </row>
    <row r="4" spans="1:19" x14ac:dyDescent="0.25">
      <c r="A4" s="487" t="s">
        <v>387</v>
      </c>
      <c r="B4" s="488" t="s">
        <v>543</v>
      </c>
      <c r="C4">
        <v>1114561</v>
      </c>
      <c r="D4" s="491">
        <v>37005</v>
      </c>
      <c r="E4" t="s">
        <v>412</v>
      </c>
      <c r="F4" s="490">
        <v>0</v>
      </c>
      <c r="G4" s="490">
        <v>0</v>
      </c>
      <c r="H4" s="490">
        <v>0</v>
      </c>
      <c r="I4" s="490">
        <v>0</v>
      </c>
      <c r="J4" s="490">
        <v>0</v>
      </c>
      <c r="K4" s="490">
        <v>0</v>
      </c>
      <c r="L4" s="490">
        <v>0</v>
      </c>
      <c r="M4" s="490">
        <v>0</v>
      </c>
      <c r="N4" s="490">
        <v>0</v>
      </c>
      <c r="O4" s="490">
        <v>0</v>
      </c>
      <c r="P4" s="490">
        <v>0</v>
      </c>
      <c r="Q4" s="490">
        <v>0</v>
      </c>
      <c r="R4" s="490">
        <v>0</v>
      </c>
      <c r="S4" s="490">
        <v>0</v>
      </c>
    </row>
    <row r="5" spans="1:19" ht="13.8" thickBot="1" x14ac:dyDescent="0.3">
      <c r="A5" s="539" t="s">
        <v>325</v>
      </c>
      <c r="B5" s="489">
        <f>Input!A3</f>
        <v>37005</v>
      </c>
      <c r="C5">
        <v>1114561</v>
      </c>
      <c r="D5" s="491">
        <v>37005</v>
      </c>
      <c r="E5" t="s">
        <v>305</v>
      </c>
      <c r="F5" s="490">
        <v>0</v>
      </c>
      <c r="G5" s="490">
        <v>0</v>
      </c>
      <c r="H5" s="490">
        <v>0</v>
      </c>
      <c r="I5" s="490">
        <v>0</v>
      </c>
      <c r="J5" s="490">
        <v>0</v>
      </c>
      <c r="K5" s="490">
        <v>0</v>
      </c>
      <c r="L5" s="490">
        <v>0</v>
      </c>
      <c r="M5" s="490">
        <v>0</v>
      </c>
      <c r="N5" s="490">
        <v>0</v>
      </c>
      <c r="O5" s="490">
        <v>0</v>
      </c>
      <c r="P5" s="490">
        <v>0</v>
      </c>
      <c r="Q5" s="490">
        <v>0</v>
      </c>
      <c r="R5" s="490">
        <v>0</v>
      </c>
      <c r="S5" s="490">
        <v>0</v>
      </c>
    </row>
    <row r="6" spans="1:19" ht="13.8" thickBot="1" x14ac:dyDescent="0.3">
      <c r="A6" s="540" t="s">
        <v>409</v>
      </c>
      <c r="B6" s="541">
        <f>VLOOKUP($B$5,'[1]Apr 01'!$A$9:$I$45,2,FALSE)</f>
        <v>1114561</v>
      </c>
      <c r="C6">
        <v>1114561</v>
      </c>
      <c r="D6" s="491">
        <v>37005</v>
      </c>
      <c r="E6" t="s">
        <v>413</v>
      </c>
      <c r="F6" s="490">
        <v>0</v>
      </c>
      <c r="G6" s="490">
        <v>0</v>
      </c>
      <c r="H6" s="490">
        <v>0</v>
      </c>
      <c r="I6" s="490">
        <v>0</v>
      </c>
      <c r="J6" s="490">
        <v>0</v>
      </c>
      <c r="K6" s="490">
        <v>0</v>
      </c>
      <c r="L6" s="490">
        <v>0</v>
      </c>
      <c r="M6" s="490">
        <v>0</v>
      </c>
      <c r="N6" s="490">
        <v>0</v>
      </c>
      <c r="O6" s="490">
        <v>0</v>
      </c>
      <c r="P6" s="490">
        <v>0</v>
      </c>
      <c r="Q6" s="490">
        <v>0</v>
      </c>
      <c r="R6" s="490">
        <v>0</v>
      </c>
      <c r="S6" s="490">
        <v>0</v>
      </c>
    </row>
    <row r="7" spans="1:19" ht="13.8" thickBot="1" x14ac:dyDescent="0.3">
      <c r="A7" s="543" t="s">
        <v>407</v>
      </c>
      <c r="B7" s="541">
        <f>VLOOKUP($B$5,'[1]Apr 01'!$A$9:$I$45,3,FALSE)</f>
        <v>1114562</v>
      </c>
      <c r="C7">
        <v>1114562</v>
      </c>
      <c r="D7" s="491">
        <v>37005</v>
      </c>
      <c r="E7" t="s">
        <v>410</v>
      </c>
      <c r="F7" s="490">
        <v>94413651.974600002</v>
      </c>
      <c r="G7" s="490">
        <v>96756719.251599997</v>
      </c>
      <c r="H7" s="490">
        <v>-419.83681715</v>
      </c>
      <c r="I7" s="490">
        <v>570766.53049999999</v>
      </c>
      <c r="J7" s="490">
        <v>-2928980.1168</v>
      </c>
      <c r="K7" s="490">
        <v>0</v>
      </c>
      <c r="L7" s="490">
        <v>0</v>
      </c>
      <c r="M7" s="490">
        <v>0</v>
      </c>
      <c r="N7" s="490">
        <v>4273.3915000000006</v>
      </c>
      <c r="O7" s="490">
        <v>11320.696900000001</v>
      </c>
      <c r="P7" s="490">
        <v>0</v>
      </c>
      <c r="Q7" s="490">
        <v>0</v>
      </c>
      <c r="R7" s="490">
        <v>-447.77910000000003</v>
      </c>
      <c r="S7" s="490">
        <v>0</v>
      </c>
    </row>
    <row r="8" spans="1:19" ht="13.8" thickBot="1" x14ac:dyDescent="0.3">
      <c r="A8" s="543" t="s">
        <v>408</v>
      </c>
      <c r="B8" s="541">
        <f>VLOOKUP($B$5,'[1]Apr 01'!$A$9:$I$45,4,FALSE)</f>
        <v>1114564</v>
      </c>
      <c r="C8">
        <v>1114562</v>
      </c>
      <c r="D8" s="491">
        <v>37005</v>
      </c>
      <c r="E8" t="s">
        <v>411</v>
      </c>
      <c r="F8" s="490">
        <v>0</v>
      </c>
      <c r="G8" s="490">
        <v>0</v>
      </c>
      <c r="H8" s="490">
        <v>0</v>
      </c>
      <c r="I8" s="490">
        <v>0</v>
      </c>
      <c r="J8" s="490">
        <v>0</v>
      </c>
      <c r="K8" s="490">
        <v>0</v>
      </c>
      <c r="L8" s="490">
        <v>0</v>
      </c>
      <c r="M8" s="490">
        <v>0</v>
      </c>
      <c r="N8" s="490">
        <v>0</v>
      </c>
      <c r="O8" s="490">
        <v>0</v>
      </c>
      <c r="P8" s="490">
        <v>0</v>
      </c>
      <c r="Q8" s="490">
        <v>0</v>
      </c>
      <c r="R8" s="490">
        <v>0</v>
      </c>
      <c r="S8" s="490">
        <v>0</v>
      </c>
    </row>
    <row r="9" spans="1:19" ht="13.8" thickBot="1" x14ac:dyDescent="0.3">
      <c r="A9" s="542" t="s">
        <v>57</v>
      </c>
      <c r="B9" s="541">
        <f>VLOOKUP($B$5,'[1]Apr 01'!$A$9:$I$45,6,FALSE)</f>
        <v>1114565</v>
      </c>
      <c r="C9">
        <v>1114562</v>
      </c>
      <c r="D9" s="491">
        <v>37005</v>
      </c>
      <c r="E9" t="s">
        <v>412</v>
      </c>
      <c r="F9" s="490">
        <v>0</v>
      </c>
      <c r="G9" s="490">
        <v>0</v>
      </c>
      <c r="H9" s="490">
        <v>0</v>
      </c>
      <c r="I9" s="490">
        <v>0</v>
      </c>
      <c r="J9" s="490">
        <v>0</v>
      </c>
      <c r="K9" s="490">
        <v>0</v>
      </c>
      <c r="L9" s="490">
        <v>0</v>
      </c>
      <c r="M9" s="490">
        <v>0</v>
      </c>
      <c r="N9" s="490">
        <v>0</v>
      </c>
      <c r="O9" s="490">
        <v>0</v>
      </c>
      <c r="P9" s="490">
        <v>0</v>
      </c>
      <c r="Q9" s="490">
        <v>0</v>
      </c>
      <c r="R9" s="490">
        <v>0</v>
      </c>
      <c r="S9" s="490">
        <v>0</v>
      </c>
    </row>
    <row r="10" spans="1:19" x14ac:dyDescent="0.25">
      <c r="A10" s="533" t="s">
        <v>500</v>
      </c>
      <c r="B10" s="534"/>
      <c r="C10">
        <v>1114562</v>
      </c>
      <c r="D10" s="491">
        <v>37005</v>
      </c>
      <c r="E10" t="s">
        <v>305</v>
      </c>
      <c r="F10" s="490">
        <v>0</v>
      </c>
      <c r="G10" s="490">
        <v>0</v>
      </c>
      <c r="H10" s="490">
        <v>0</v>
      </c>
      <c r="I10" s="490">
        <v>0</v>
      </c>
      <c r="J10" s="490">
        <v>0</v>
      </c>
      <c r="K10" s="490">
        <v>0</v>
      </c>
      <c r="L10" s="490">
        <v>0</v>
      </c>
      <c r="M10" s="490">
        <v>0</v>
      </c>
      <c r="N10" s="490">
        <v>0</v>
      </c>
      <c r="O10" s="490">
        <v>0</v>
      </c>
      <c r="P10" s="490">
        <v>0</v>
      </c>
      <c r="Q10" s="490">
        <v>0</v>
      </c>
      <c r="R10" s="490">
        <v>0</v>
      </c>
      <c r="S10" s="490">
        <v>0</v>
      </c>
    </row>
    <row r="11" spans="1:19" x14ac:dyDescent="0.25">
      <c r="A11" s="535"/>
      <c r="B11" s="536"/>
      <c r="C11">
        <v>1114562</v>
      </c>
      <c r="D11" s="491">
        <v>37005</v>
      </c>
      <c r="E11" t="s">
        <v>413</v>
      </c>
      <c r="F11" s="490">
        <v>0</v>
      </c>
      <c r="G11" s="490">
        <v>0</v>
      </c>
      <c r="H11" s="490">
        <v>0</v>
      </c>
      <c r="I11" s="490">
        <v>0</v>
      </c>
      <c r="J11" s="490">
        <v>0</v>
      </c>
      <c r="K11" s="490">
        <v>0</v>
      </c>
      <c r="L11" s="490">
        <v>0</v>
      </c>
      <c r="M11" s="490">
        <v>0</v>
      </c>
      <c r="N11" s="490">
        <v>0</v>
      </c>
      <c r="O11" s="490">
        <v>0</v>
      </c>
      <c r="P11" s="490">
        <v>0</v>
      </c>
      <c r="Q11" s="490">
        <v>0</v>
      </c>
      <c r="R11" s="490">
        <v>0</v>
      </c>
      <c r="S11" s="490">
        <v>0</v>
      </c>
    </row>
    <row r="12" spans="1:19" x14ac:dyDescent="0.25">
      <c r="A12" s="535"/>
      <c r="B12" s="536"/>
      <c r="C12">
        <v>1114564</v>
      </c>
      <c r="D12" s="491">
        <v>37005</v>
      </c>
      <c r="E12" t="s">
        <v>410</v>
      </c>
      <c r="P12" s="490">
        <v>0</v>
      </c>
      <c r="S12" s="490">
        <v>0</v>
      </c>
    </row>
    <row r="13" spans="1:19" x14ac:dyDescent="0.25">
      <c r="A13" s="533"/>
      <c r="B13" s="536"/>
      <c r="C13">
        <v>1114564</v>
      </c>
      <c r="D13" s="491">
        <v>37005</v>
      </c>
      <c r="E13" t="s">
        <v>411</v>
      </c>
      <c r="P13" s="490">
        <v>0</v>
      </c>
      <c r="S13" s="490">
        <v>0</v>
      </c>
    </row>
    <row r="14" spans="1:19" x14ac:dyDescent="0.25">
      <c r="A14" s="537"/>
      <c r="B14" s="538"/>
      <c r="C14">
        <v>1114564</v>
      </c>
      <c r="D14" s="491">
        <v>37005</v>
      </c>
      <c r="E14" t="s">
        <v>412</v>
      </c>
      <c r="P14" s="490">
        <v>0</v>
      </c>
      <c r="S14" s="490">
        <v>0</v>
      </c>
    </row>
    <row r="15" spans="1:19" x14ac:dyDescent="0.25">
      <c r="A15" s="533"/>
      <c r="B15" s="536"/>
      <c r="C15">
        <v>1114564</v>
      </c>
      <c r="D15" s="491">
        <v>37005</v>
      </c>
      <c r="E15" t="s">
        <v>305</v>
      </c>
      <c r="K15" s="490">
        <v>0</v>
      </c>
      <c r="L15" s="490">
        <v>0</v>
      </c>
      <c r="M15" s="490">
        <v>0</v>
      </c>
      <c r="P15" s="490">
        <v>0</v>
      </c>
      <c r="S15" s="490">
        <v>0</v>
      </c>
    </row>
    <row r="16" spans="1:19" x14ac:dyDescent="0.25">
      <c r="C16">
        <v>1114564</v>
      </c>
      <c r="D16" s="491">
        <v>37005</v>
      </c>
      <c r="E16" t="s">
        <v>413</v>
      </c>
      <c r="G16" s="490">
        <v>0</v>
      </c>
      <c r="H16" s="490">
        <v>0</v>
      </c>
      <c r="I16" s="490">
        <v>0</v>
      </c>
      <c r="J16" s="490">
        <v>0</v>
      </c>
      <c r="K16" s="490">
        <v>0</v>
      </c>
      <c r="L16" s="490">
        <v>0</v>
      </c>
      <c r="M16" s="490">
        <v>0</v>
      </c>
      <c r="N16" s="490">
        <v>0</v>
      </c>
      <c r="O16" s="490">
        <v>0</v>
      </c>
      <c r="P16" s="490">
        <v>0</v>
      </c>
      <c r="Q16" s="490">
        <v>0</v>
      </c>
      <c r="R16" s="490">
        <v>0</v>
      </c>
      <c r="S16" s="490">
        <v>0</v>
      </c>
    </row>
    <row r="17" spans="3:19" x14ac:dyDescent="0.25">
      <c r="C17">
        <v>1114565</v>
      </c>
      <c r="D17" s="491">
        <v>37005</v>
      </c>
      <c r="E17" t="s">
        <v>410</v>
      </c>
      <c r="F17" s="490">
        <v>424774.65700000001</v>
      </c>
      <c r="G17" s="490">
        <v>474594.91239999997</v>
      </c>
      <c r="H17" s="490">
        <v>-237.01320265999999</v>
      </c>
      <c r="I17" s="490">
        <v>0</v>
      </c>
      <c r="J17" s="490">
        <v>-49800</v>
      </c>
      <c r="K17" s="490">
        <v>0</v>
      </c>
      <c r="L17" s="490">
        <v>0</v>
      </c>
      <c r="M17" s="490">
        <v>0</v>
      </c>
      <c r="N17" s="490">
        <v>-3.6009000000000002</v>
      </c>
      <c r="O17" s="490">
        <v>-16.7</v>
      </c>
      <c r="P17" s="490">
        <v>0</v>
      </c>
      <c r="Q17" s="490">
        <v>0</v>
      </c>
      <c r="R17" s="490">
        <v>4.5499999999999999E-2</v>
      </c>
      <c r="S17" s="490">
        <v>0</v>
      </c>
    </row>
    <row r="18" spans="3:19" x14ac:dyDescent="0.25">
      <c r="C18">
        <v>1114565</v>
      </c>
      <c r="D18" s="491">
        <v>37005</v>
      </c>
      <c r="E18" t="s">
        <v>411</v>
      </c>
      <c r="F18" s="490">
        <v>0</v>
      </c>
      <c r="G18" s="490">
        <v>0</v>
      </c>
      <c r="H18" s="490">
        <v>0</v>
      </c>
      <c r="I18" s="490">
        <v>0</v>
      </c>
      <c r="J18" s="490">
        <v>0</v>
      </c>
      <c r="K18" s="490">
        <v>0</v>
      </c>
      <c r="L18" s="490">
        <v>0</v>
      </c>
      <c r="M18" s="490">
        <v>0</v>
      </c>
      <c r="N18" s="490">
        <v>0</v>
      </c>
      <c r="O18" s="490">
        <v>0</v>
      </c>
      <c r="P18" s="490">
        <v>0</v>
      </c>
      <c r="Q18" s="490">
        <v>0</v>
      </c>
      <c r="R18" s="490">
        <v>0</v>
      </c>
      <c r="S18" s="490">
        <v>0</v>
      </c>
    </row>
    <row r="19" spans="3:19" x14ac:dyDescent="0.25">
      <c r="C19">
        <v>1114565</v>
      </c>
      <c r="D19" s="491">
        <v>37005</v>
      </c>
      <c r="E19" t="s">
        <v>412</v>
      </c>
      <c r="F19" s="490">
        <v>0</v>
      </c>
      <c r="G19" s="490">
        <v>0</v>
      </c>
      <c r="H19" s="490">
        <v>0</v>
      </c>
      <c r="I19" s="490">
        <v>0</v>
      </c>
      <c r="J19" s="490">
        <v>0</v>
      </c>
      <c r="K19" s="490">
        <v>0</v>
      </c>
      <c r="L19" s="490">
        <v>0</v>
      </c>
      <c r="M19" s="490">
        <v>0</v>
      </c>
      <c r="N19" s="490">
        <v>0</v>
      </c>
      <c r="O19" s="490">
        <v>0</v>
      </c>
      <c r="P19" s="490">
        <v>0</v>
      </c>
      <c r="Q19" s="490">
        <v>0</v>
      </c>
      <c r="R19" s="490">
        <v>0</v>
      </c>
      <c r="S19" s="490">
        <v>0</v>
      </c>
    </row>
    <row r="20" spans="3:19" x14ac:dyDescent="0.25">
      <c r="C20">
        <v>1114565</v>
      </c>
      <c r="D20" s="491">
        <v>37005</v>
      </c>
      <c r="E20" t="s">
        <v>305</v>
      </c>
      <c r="F20" s="490">
        <v>0</v>
      </c>
      <c r="G20" s="490">
        <v>0</v>
      </c>
      <c r="H20" s="490">
        <v>0</v>
      </c>
      <c r="I20" s="490">
        <v>0</v>
      </c>
      <c r="J20" s="490">
        <v>0</v>
      </c>
      <c r="K20" s="490">
        <v>0</v>
      </c>
      <c r="L20" s="490">
        <v>0</v>
      </c>
      <c r="M20" s="490">
        <v>0</v>
      </c>
      <c r="N20" s="490">
        <v>0</v>
      </c>
      <c r="O20" s="490">
        <v>0</v>
      </c>
      <c r="P20" s="490">
        <v>0</v>
      </c>
      <c r="Q20" s="490">
        <v>0</v>
      </c>
      <c r="R20" s="490">
        <v>0</v>
      </c>
      <c r="S20" s="490">
        <v>0</v>
      </c>
    </row>
    <row r="21" spans="3:19" x14ac:dyDescent="0.25">
      <c r="C21">
        <v>1114565</v>
      </c>
      <c r="D21" s="491">
        <v>37005</v>
      </c>
      <c r="E21" t="s">
        <v>413</v>
      </c>
      <c r="F21" s="490">
        <v>0</v>
      </c>
      <c r="G21" s="490">
        <v>0</v>
      </c>
      <c r="H21" s="490">
        <v>0</v>
      </c>
      <c r="I21" s="490">
        <v>0</v>
      </c>
      <c r="J21" s="490">
        <v>0</v>
      </c>
      <c r="K21" s="490">
        <v>0</v>
      </c>
      <c r="L21" s="490">
        <v>0</v>
      </c>
      <c r="M21" s="490">
        <v>0</v>
      </c>
      <c r="N21" s="490">
        <v>0</v>
      </c>
      <c r="O21" s="490">
        <v>0</v>
      </c>
      <c r="P21" s="490">
        <v>0</v>
      </c>
      <c r="Q21" s="490">
        <v>0</v>
      </c>
      <c r="R21" s="490">
        <v>0</v>
      </c>
      <c r="S21" s="490">
        <v>0</v>
      </c>
    </row>
  </sheetData>
  <phoneticPr fontId="0" type="noConversion"/>
  <pageMargins left="0.75" right="0.75" top="1" bottom="1" header="0.5" footer="0.5"/>
  <pageSetup scale="61"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B240"/>
  <sheetViews>
    <sheetView showGridLines="0" zoomScale="65" workbookViewId="0">
      <pane xSplit="1" ySplit="5" topLeftCell="T36" activePane="bottomRight" state="frozen"/>
      <selection activeCell="Y57" sqref="Y57"/>
      <selection pane="topRight" activeCell="Y57" sqref="Y57"/>
      <selection pane="bottomLeft" activeCell="Y57" sqref="Y57"/>
      <selection pane="bottomRight" activeCell="Z47" sqref="Z47:Z73"/>
    </sheetView>
  </sheetViews>
  <sheetFormatPr defaultColWidth="9.109375" defaultRowHeight="13.2" x14ac:dyDescent="0.25"/>
  <cols>
    <col min="1" max="1" width="23.88671875" style="13" customWidth="1"/>
    <col min="2" max="3" width="14.88671875" style="13" customWidth="1"/>
    <col min="4" max="4" width="16.5546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886718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7.25" customHeight="1" x14ac:dyDescent="0.3">
      <c r="A2" s="101" t="s">
        <v>180</v>
      </c>
      <c r="B2" s="385" t="str">
        <f>+Input!A4</f>
        <v>META ID 69041</v>
      </c>
      <c r="C2" s="361"/>
      <c r="D2" s="1"/>
      <c r="E2" s="265"/>
      <c r="F2" s="1"/>
      <c r="G2" s="1"/>
      <c r="H2" s="1"/>
      <c r="I2" s="1"/>
      <c r="J2" s="1"/>
      <c r="K2" s="1"/>
      <c r="L2" s="1"/>
      <c r="M2" s="1"/>
      <c r="N2" s="1"/>
      <c r="O2" s="1"/>
    </row>
    <row r="3" spans="1:37" ht="12.75" customHeight="1" x14ac:dyDescent="0.3">
      <c r="A3" s="263" t="s">
        <v>181</v>
      </c>
      <c r="B3" s="261" t="s">
        <v>414</v>
      </c>
      <c r="C3" s="350" t="s">
        <v>493</v>
      </c>
      <c r="D3" s="1"/>
      <c r="E3" s="1"/>
      <c r="F3" s="1"/>
      <c r="G3" s="1"/>
      <c r="H3" s="1"/>
      <c r="I3" s="1"/>
      <c r="J3" s="1"/>
      <c r="K3" s="1"/>
      <c r="L3" s="1"/>
      <c r="M3" s="1"/>
      <c r="N3" s="1"/>
      <c r="O3" s="1"/>
    </row>
    <row r="4" spans="1:37" ht="12.75" customHeight="1" x14ac:dyDescent="0.3">
      <c r="A4" s="263" t="s">
        <v>182</v>
      </c>
      <c r="B4" s="347">
        <v>36982</v>
      </c>
      <c r="C4"/>
      <c r="D4" s="1"/>
      <c r="E4"/>
      <c r="F4" s="1"/>
      <c r="G4" s="1"/>
      <c r="H4" s="1"/>
      <c r="I4" s="1"/>
      <c r="J4" s="305" t="s">
        <v>183</v>
      </c>
      <c r="K4" s="1"/>
      <c r="L4" s="1"/>
      <c r="M4" s="1"/>
      <c r="N4" s="1"/>
      <c r="O4" s="1"/>
    </row>
    <row r="5" spans="1:37" ht="30.75" customHeight="1" thickBot="1" x14ac:dyDescent="0.35">
      <c r="A5" s="263" t="s">
        <v>184</v>
      </c>
      <c r="B5" s="348">
        <f>+Input!A3</f>
        <v>37005</v>
      </c>
      <c r="C5"/>
      <c r="J5" s="306" t="s">
        <v>185</v>
      </c>
      <c r="V5" s="24"/>
      <c r="W5" s="24"/>
      <c r="X5" s="24"/>
      <c r="Y5" s="24"/>
      <c r="Z5" s="24"/>
      <c r="AA5" s="24"/>
    </row>
    <row r="6" spans="1:37" ht="12.75" customHeight="1" x14ac:dyDescent="0.3">
      <c r="A6" s="263" t="s">
        <v>186</v>
      </c>
      <c r="B6" s="285">
        <f>+Input!B4</f>
        <v>1114561</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1"/>
      <c r="C7"/>
      <c r="D7" s="336"/>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I8" s="13">
        <f>M38</f>
        <v>0</v>
      </c>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+Input!B6</f>
        <v>-11170984.460100001</v>
      </c>
      <c r="F9" s="1" t="s">
        <v>203</v>
      </c>
      <c r="G9" s="19" t="s">
        <v>204</v>
      </c>
      <c r="H9" s="19"/>
      <c r="J9" s="308">
        <f>+Input!B27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24"/>
      <c r="D10" s="336"/>
      <c r="E10" s="356">
        <f>+Input!B7</f>
        <v>0</v>
      </c>
      <c r="F10" s="1" t="s">
        <v>203</v>
      </c>
      <c r="G10" s="19" t="s">
        <v>204</v>
      </c>
      <c r="H10" s="19"/>
      <c r="J10" s="308">
        <f>+Input!B28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+Input!B29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+Input!B30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C15" s="24"/>
      <c r="D15" s="24"/>
      <c r="E15" s="22">
        <f>+L159</f>
        <v>0</v>
      </c>
      <c r="F15" s="13" t="s">
        <v>220</v>
      </c>
      <c r="J15" s="307" t="s">
        <v>199</v>
      </c>
      <c r="K15" s="67" t="s">
        <v>225</v>
      </c>
      <c r="L15" s="255">
        <v>1</v>
      </c>
      <c r="M15" s="255">
        <v>0</v>
      </c>
      <c r="N15" s="255">
        <v>0</v>
      </c>
      <c r="O15" s="255">
        <v>0</v>
      </c>
      <c r="P15" s="255">
        <v>0</v>
      </c>
      <c r="Q15" s="255">
        <v>0</v>
      </c>
      <c r="R15" s="260">
        <f>IF(R16=0,0,R17/R16)</f>
        <v>1</v>
      </c>
      <c r="S15" s="218" t="str">
        <f>IF(SUM(S14:T14)-R14=0,"-",SUM(S14:T14)-R14)</f>
        <v>-</v>
      </c>
      <c r="T15" s="217"/>
      <c r="V15" s="67"/>
      <c r="W15" s="33" t="s">
        <v>226</v>
      </c>
      <c r="X15" s="33" t="s">
        <v>227</v>
      </c>
      <c r="Y15" s="235" t="s">
        <v>228</v>
      </c>
      <c r="Z15" s="24"/>
      <c r="AA15" s="68"/>
    </row>
    <row r="16" spans="1:37" ht="12.75" customHeight="1" x14ac:dyDescent="0.25">
      <c r="A16" s="13" t="s">
        <v>229</v>
      </c>
      <c r="C16" s="336"/>
      <c r="D16" s="336"/>
      <c r="E16" s="22">
        <f>+E185</f>
        <v>0</v>
      </c>
      <c r="F16" s="13" t="s">
        <v>220</v>
      </c>
      <c r="I16" s="23"/>
      <c r="J16" s="308">
        <f>+Input!B32</f>
        <v>-176.77514359</v>
      </c>
      <c r="K16" s="67" t="s">
        <v>230</v>
      </c>
      <c r="L16" s="254">
        <f>J16/100</f>
        <v>-1.7677514358999999</v>
      </c>
      <c r="M16" s="254">
        <v>0</v>
      </c>
      <c r="N16" s="254">
        <v>0</v>
      </c>
      <c r="O16" s="254">
        <v>0</v>
      </c>
      <c r="P16" s="254">
        <v>0</v>
      </c>
      <c r="Q16" s="254">
        <v>0</v>
      </c>
      <c r="R16" s="266">
        <f>SUM(L16:Q16)</f>
        <v>-1.7677514358999999</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-1.7677514358999999</v>
      </c>
      <c r="M17" s="122">
        <f t="shared" si="1"/>
        <v>0</v>
      </c>
      <c r="N17" s="122">
        <f t="shared" si="1"/>
        <v>0</v>
      </c>
      <c r="O17" s="122">
        <f t="shared" si="1"/>
        <v>0</v>
      </c>
      <c r="P17" s="122">
        <f t="shared" si="1"/>
        <v>0</v>
      </c>
      <c r="Q17" s="122">
        <f t="shared" si="1"/>
        <v>0</v>
      </c>
      <c r="R17" s="259">
        <f>SUM(L17:Q17)</f>
        <v>-1.7677514358999999</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-11170984.460100001</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-11170984.460100001</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14954741.978299998</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-10722733.4526</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14954741.978299998</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69650.43220000001</v>
      </c>
      <c r="F34" s="13" t="s">
        <v>249</v>
      </c>
      <c r="G34" s="476">
        <f>-B69</f>
        <v>0</v>
      </c>
      <c r="H34" s="13" t="s">
        <v>257</v>
      </c>
      <c r="K34" s="67" t="s">
        <v>258</v>
      </c>
      <c r="L34" s="24"/>
      <c r="M34" s="27">
        <f>B76</f>
        <v>-378600.57530000008</v>
      </c>
      <c r="N34" s="27">
        <f>B63</f>
        <v>0</v>
      </c>
      <c r="O34" s="24" t="s">
        <v>259</v>
      </c>
      <c r="P34" s="24"/>
      <c r="Q34" s="24"/>
      <c r="R34" s="68"/>
    </row>
    <row r="35" spans="1:54" ht="12.75" customHeight="1" x14ac:dyDescent="0.25">
      <c r="A35" s="13" t="s">
        <v>260</v>
      </c>
      <c r="E35" s="22">
        <f>F238</f>
        <v>0</v>
      </c>
      <c r="F35" s="13" t="s">
        <v>249</v>
      </c>
      <c r="G35" s="477">
        <f>SUM(B58+B59)*-1</f>
        <v>69650.43220000001</v>
      </c>
      <c r="H35" s="13" t="s">
        <v>261</v>
      </c>
      <c r="K35" s="67"/>
      <c r="L35" s="24"/>
      <c r="M35" s="27"/>
      <c r="N35" s="27"/>
      <c r="O35" s="24"/>
      <c r="P35" s="24"/>
      <c r="Q35" s="24"/>
      <c r="R35" s="68"/>
    </row>
    <row r="36" spans="1:54" ht="12.75" customHeight="1" thickBot="1" x14ac:dyDescent="0.3">
      <c r="A36" s="17" t="s">
        <v>262</v>
      </c>
      <c r="E36" s="231">
        <f>SUM(E29:E35)</f>
        <v>15024392.410499997</v>
      </c>
      <c r="K36" s="67" t="s">
        <v>63</v>
      </c>
      <c r="L36" s="9"/>
      <c r="M36" s="27">
        <f>SUM(M30:M34)</f>
        <v>3853407.9503999972</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3853407.9503999967</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thickBot="1" x14ac:dyDescent="0.3">
      <c r="K40" s="24"/>
      <c r="L40" s="24"/>
      <c r="M40" s="24"/>
      <c r="N40" s="24"/>
      <c r="O40" s="24"/>
      <c r="P40" s="24"/>
      <c r="AJ40" s="1"/>
      <c r="AK40" s="1"/>
      <c r="AN40" s="1"/>
      <c r="AO40" s="1"/>
      <c r="AP40" s="1"/>
      <c r="AQ40" s="1"/>
      <c r="AR40" s="1"/>
      <c r="AS40" s="1"/>
    </row>
    <row r="41" spans="1:54" ht="12.75" customHeight="1" thickBot="1" x14ac:dyDescent="0.35">
      <c r="A41" s="56" t="s">
        <v>265</v>
      </c>
      <c r="B41" s="57"/>
      <c r="I41"/>
      <c r="K41" s="1"/>
      <c r="M41" s="43"/>
      <c r="N41" s="1"/>
      <c r="O41" s="1"/>
      <c r="P41" s="1"/>
      <c r="X41" s="309"/>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-86319.590399999986</v>
      </c>
      <c r="E43" s="32">
        <f>SUM(E47:E71)-G61-G68-G69</f>
        <v>-39264.812100000003</v>
      </c>
      <c r="F43" s="32">
        <f>SUM(F47:F71)-F61-F68-F69</f>
        <v>-149155.23210000002</v>
      </c>
      <c r="G43" s="32">
        <f>SUM(G47:G71)-I61-I68-I69</f>
        <v>-326634.64569999999</v>
      </c>
      <c r="H43" s="32">
        <f>SUM(H47:H71)-L61-L68-L69</f>
        <v>7994.3244999999988</v>
      </c>
      <c r="I43" s="32">
        <f t="shared" ref="I43:P43" si="3">SUM(I47:I71)-M61-M68-M69</f>
        <v>0</v>
      </c>
      <c r="J43" s="32">
        <f t="shared" si="3"/>
        <v>0</v>
      </c>
      <c r="K43" s="32">
        <f t="shared" si="3"/>
        <v>-68182.852499999994</v>
      </c>
      <c r="L43" s="32">
        <f t="shared" si="3"/>
        <v>-26361.220700000002</v>
      </c>
      <c r="M43" s="32">
        <f t="shared" si="3"/>
        <v>108159.7135</v>
      </c>
      <c r="N43" s="32">
        <f t="shared" si="3"/>
        <v>-4831.2488999999996</v>
      </c>
      <c r="O43" s="32">
        <f t="shared" si="3"/>
        <v>0</v>
      </c>
      <c r="P43" s="32">
        <f t="shared" si="3"/>
        <v>0</v>
      </c>
      <c r="Q43" s="32">
        <f>SUM(Q47:Q71)-Q61-Q68-Q69</f>
        <v>0</v>
      </c>
      <c r="R43" s="32">
        <f>SUM(R47:R71)-R61-R68-R69</f>
        <v>-100168.17170000001</v>
      </c>
      <c r="S43" s="32">
        <f>SUM(S47:S71)-S61-S68-S69</f>
        <v>186116.5429</v>
      </c>
      <c r="T43" s="32">
        <f t="shared" ref="T43:AG43" si="4">SUM(T47:T71)-T61-T68-T69</f>
        <v>24553.3586</v>
      </c>
      <c r="U43" s="32">
        <f t="shared" si="4"/>
        <v>18480.404299999998</v>
      </c>
      <c r="V43" s="32">
        <f t="shared" si="4"/>
        <v>-46995.798599999995</v>
      </c>
      <c r="W43" s="32">
        <f>SUM(W47:W71)-Z61-W68-W69</f>
        <v>0</v>
      </c>
      <c r="X43" s="32">
        <f t="shared" si="4"/>
        <v>0</v>
      </c>
      <c r="Y43" s="32">
        <f t="shared" si="4"/>
        <v>-24052.296299999998</v>
      </c>
      <c r="Z43" s="32">
        <f>SUM(Z47:Z71)-AB61-AB68-AB69</f>
        <v>78410.517700000011</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3">
      <c r="A45" s="34"/>
      <c r="B45" s="34">
        <f>M38</f>
        <v>0</v>
      </c>
      <c r="C45" s="105" t="str">
        <f>LOOKUP((WEEKDAY(C44,1)),$AI$44:$AI$50,$AJ$44:$AJ$50)</f>
        <v>S</v>
      </c>
      <c r="D45" s="105" t="str">
        <f>LOOKUP((WEEKDAY(D44,1)),$AI$44:$AI$50,$AJ$44:$AJ$50)</f>
        <v>M</v>
      </c>
      <c r="E45" s="105" t="str">
        <f t="shared" ref="E45:S45" si="7">LOOKUP((WEEKDAY(E44,1)),$AI$44:$AI$50,$AJ$44:$AJ$50)</f>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si="7"/>
        <v>T</v>
      </c>
      <c r="T45" s="105" t="str">
        <f t="shared" ref="T45:AG45" si="8">LOOKUP((WEEKDAY(T44,1)),$AI$44:$AI$50,$AJ$44:$AJ$50)</f>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274</v>
      </c>
      <c r="B47" s="39">
        <f t="shared" ref="B47:B70" si="9">SUM(C47:AG47)</f>
        <v>-400058.97960000008</v>
      </c>
      <c r="C47" s="20"/>
      <c r="D47" s="20">
        <v>-50779.436399999999</v>
      </c>
      <c r="E47" s="13">
        <v>-33556.156300000002</v>
      </c>
      <c r="F47" s="20">
        <v>-124794.63140000001</v>
      </c>
      <c r="G47" s="20">
        <v>-376838.35639999999</v>
      </c>
      <c r="H47" s="20">
        <v>16517.8112</v>
      </c>
      <c r="I47" s="20"/>
      <c r="J47" s="20"/>
      <c r="K47" s="20">
        <v>-62286.957999999999</v>
      </c>
      <c r="L47" s="20">
        <v>-41734.810700000002</v>
      </c>
      <c r="M47" s="20">
        <v>112794.5959</v>
      </c>
      <c r="N47" s="20">
        <v>-6202.6947</v>
      </c>
      <c r="O47" s="20"/>
      <c r="P47" s="20"/>
      <c r="Q47" s="20"/>
      <c r="R47" s="20">
        <v>-101611.605</v>
      </c>
      <c r="S47" s="20">
        <v>194111.10449999999</v>
      </c>
      <c r="T47" s="20">
        <v>46775.948900000003</v>
      </c>
      <c r="U47" s="20">
        <v>26853.839800000002</v>
      </c>
      <c r="V47" s="20">
        <v>-41357.130299999997</v>
      </c>
      <c r="X47" s="20"/>
      <c r="Y47" s="20">
        <v>-13765.959800000001</v>
      </c>
      <c r="Z47" s="20">
        <f>+Input!$B$11</f>
        <v>55815.4591</v>
      </c>
      <c r="AA47" s="20"/>
      <c r="AB47" s="20"/>
      <c r="AC47" s="20"/>
      <c r="AD47" s="20"/>
      <c r="AE47" s="20"/>
      <c r="AF47" s="20"/>
      <c r="AG47" s="20"/>
      <c r="AH47" s="1"/>
      <c r="AI47" s="112">
        <v>4</v>
      </c>
      <c r="AJ47" s="113" t="s">
        <v>275</v>
      </c>
      <c r="AK47" s="1"/>
      <c r="AL47" s="41"/>
      <c r="AM47" s="42"/>
      <c r="AN47" s="43"/>
      <c r="AO47" s="1"/>
      <c r="AP47" s="1"/>
      <c r="AQ47" s="1"/>
      <c r="AR47" s="1"/>
      <c r="AS47" s="1"/>
      <c r="BB47" s="20">
        <f>+Input!$B$11</f>
        <v>55815.4591</v>
      </c>
    </row>
    <row r="48" spans="1:54" ht="12.75" customHeight="1" x14ac:dyDescent="0.25">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row>
    <row r="49" spans="1:54" ht="12.75" customHeight="1" x14ac:dyDescent="0.25">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5">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customHeight="1" x14ac:dyDescent="0.25">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customHeight="1" thickBot="1" x14ac:dyDescent="0.3">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3">
      <c r="A53" s="22" t="s">
        <v>66</v>
      </c>
      <c r="B53" s="39">
        <f t="shared" si="9"/>
        <v>21403.446500000005</v>
      </c>
      <c r="C53" s="20"/>
      <c r="D53" s="20">
        <v>-31491.696400000001</v>
      </c>
      <c r="E53" s="13">
        <v>0</v>
      </c>
      <c r="F53" s="20">
        <v>-17448.7477</v>
      </c>
      <c r="G53" s="20">
        <v>47035.782700000003</v>
      </c>
      <c r="H53" s="20">
        <v>0</v>
      </c>
      <c r="I53" s="20"/>
      <c r="J53" s="20"/>
      <c r="K53" s="20">
        <v>0</v>
      </c>
      <c r="L53" s="20">
        <v>0</v>
      </c>
      <c r="M53" s="20">
        <v>0</v>
      </c>
      <c r="N53" s="20">
        <v>0</v>
      </c>
      <c r="O53" s="20"/>
      <c r="P53" s="20"/>
      <c r="Q53" s="20"/>
      <c r="R53" s="20">
        <v>-928.0412</v>
      </c>
      <c r="S53" s="20">
        <v>0</v>
      </c>
      <c r="T53" s="20">
        <v>0</v>
      </c>
      <c r="U53" s="20">
        <v>0</v>
      </c>
      <c r="V53" s="20">
        <v>0</v>
      </c>
      <c r="X53" s="20"/>
      <c r="Y53" s="20">
        <v>0</v>
      </c>
      <c r="Z53" s="20">
        <f>+Input!$B$13</f>
        <v>24236.149100000002</v>
      </c>
      <c r="AA53" s="20"/>
      <c r="AB53" s="20"/>
      <c r="AC53" s="20"/>
      <c r="AD53" s="20"/>
      <c r="AE53" s="20"/>
      <c r="AF53" s="20"/>
      <c r="AG53" s="20"/>
      <c r="AH53" s="1"/>
      <c r="AI53" s="438" t="s">
        <v>283</v>
      </c>
      <c r="AJ53" s="344"/>
      <c r="AK53" s="342"/>
      <c r="AL53" s="349"/>
      <c r="AM53" s="245"/>
      <c r="AN53" s="43"/>
      <c r="AO53" s="1"/>
      <c r="AP53" s="1"/>
      <c r="AQ53" s="1"/>
      <c r="AR53" s="1"/>
      <c r="AS53" s="1"/>
      <c r="BB53" s="20">
        <f>+Input!$B$13</f>
        <v>24236.149100000002</v>
      </c>
    </row>
    <row r="54" spans="1:54" ht="12.75" customHeight="1" x14ac:dyDescent="0.25">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+Input!$B$14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+Input!$B$14</f>
        <v>0</v>
      </c>
    </row>
    <row r="55" spans="1:54" ht="12.75" customHeight="1" x14ac:dyDescent="0.25">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+Input!$B$15</f>
        <v>0</v>
      </c>
      <c r="AA55" s="20"/>
      <c r="AB55" s="20"/>
      <c r="AC55" s="20"/>
      <c r="AD55" s="20"/>
      <c r="AE55" s="20"/>
      <c r="AF55" s="20"/>
      <c r="AG55" s="20"/>
      <c r="AH55" s="1"/>
      <c r="AI55" s="440">
        <v>36249</v>
      </c>
      <c r="AJ55" s="425">
        <v>18048</v>
      </c>
      <c r="AK55" s="342"/>
      <c r="AL55" s="349"/>
      <c r="AM55" s="412" t="s">
        <v>376</v>
      </c>
      <c r="AN55" s="43"/>
      <c r="AO55" s="1"/>
      <c r="AP55" s="1"/>
      <c r="AQ55" s="1"/>
      <c r="AR55" s="1"/>
      <c r="AS55" s="1"/>
      <c r="BB55" s="20">
        <f>+Input!$B$15</f>
        <v>0</v>
      </c>
    </row>
    <row r="56" spans="1:54" ht="12.75" customHeight="1" x14ac:dyDescent="0.25">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+Input!$B$16</f>
        <v>0</v>
      </c>
      <c r="AA56" s="20"/>
      <c r="AB56" s="20"/>
      <c r="AC56" s="20"/>
      <c r="AD56" s="20"/>
      <c r="AE56" s="20"/>
      <c r="AF56" s="20"/>
      <c r="AG56" s="20"/>
      <c r="AH56" s="1"/>
      <c r="AI56" s="440"/>
      <c r="AJ56" s="425"/>
      <c r="AK56" s="342"/>
      <c r="AL56" s="349"/>
      <c r="AM56" s="412"/>
      <c r="AN56" s="43"/>
      <c r="AO56"/>
      <c r="AP56"/>
      <c r="AQ56" s="1"/>
      <c r="AR56" s="1"/>
      <c r="AS56" s="1"/>
      <c r="BB56" s="20">
        <f>+Input!$B$16</f>
        <v>0</v>
      </c>
    </row>
    <row r="57" spans="1:54" ht="12.75" customHeight="1" x14ac:dyDescent="0.25">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+Input!$B$17</f>
        <v>0</v>
      </c>
      <c r="AA57" s="20"/>
      <c r="AB57" s="20"/>
      <c r="AC57" s="20"/>
      <c r="AD57" s="20"/>
      <c r="AE57" s="20"/>
      <c r="AF57" s="20"/>
      <c r="AG57" s="20"/>
      <c r="AH57" s="1"/>
      <c r="AI57" s="440"/>
      <c r="AJ57" s="425"/>
      <c r="AK57" s="342"/>
      <c r="AL57" s="349"/>
      <c r="AM57" s="412"/>
      <c r="AN57" s="43"/>
      <c r="AO57" s="1"/>
      <c r="AP57" s="1"/>
      <c r="AQ57" s="1"/>
      <c r="AR57" s="1"/>
      <c r="AS57" s="1"/>
      <c r="BB57" s="20">
        <f>+Input!$B$17</f>
        <v>0</v>
      </c>
    </row>
    <row r="58" spans="1:54" ht="12.75" customHeight="1" x14ac:dyDescent="0.25">
      <c r="A58" s="44" t="s">
        <v>289</v>
      </c>
      <c r="B58" s="39">
        <f t="shared" si="9"/>
        <v>-30239.448500000002</v>
      </c>
      <c r="C58" s="20"/>
      <c r="D58" s="20">
        <v>200.59200000000001</v>
      </c>
      <c r="E58" s="13">
        <v>-4141.3279999999995</v>
      </c>
      <c r="F58" s="20">
        <v>-5325.8374000000003</v>
      </c>
      <c r="G58" s="20">
        <v>4747.0531000000001</v>
      </c>
      <c r="H58" s="20">
        <v>-6927.6702000000005</v>
      </c>
      <c r="I58" s="20"/>
      <c r="J58" s="20"/>
      <c r="K58" s="20">
        <v>-1081.1303</v>
      </c>
      <c r="L58" s="20">
        <v>17020.3416</v>
      </c>
      <c r="M58" s="20">
        <v>-3009.0140000000001</v>
      </c>
      <c r="N58" s="20">
        <v>3024.9137000000001</v>
      </c>
      <c r="O58" s="20"/>
      <c r="P58" s="20"/>
      <c r="Q58" s="20"/>
      <c r="R58" s="20">
        <v>9126.8870000000006</v>
      </c>
      <c r="S58" s="20">
        <v>-6374.6837000000005</v>
      </c>
      <c r="T58" s="20">
        <v>-20634.345700000002</v>
      </c>
      <c r="U58" s="20">
        <v>-6842.8142000000007</v>
      </c>
      <c r="V58" s="20">
        <v>-4108.7455</v>
      </c>
      <c r="X58" s="20"/>
      <c r="Y58" s="20">
        <v>-5767.5486000000001</v>
      </c>
      <c r="Z58" s="20">
        <f>+Input!$B$18</f>
        <v>-146.1183</v>
      </c>
      <c r="AA58" s="20"/>
      <c r="AB58" s="20"/>
      <c r="AC58" s="20"/>
      <c r="AD58" s="20"/>
      <c r="AE58" s="20"/>
      <c r="AF58" s="20"/>
      <c r="AG58" s="20"/>
      <c r="AH58" s="1"/>
      <c r="AI58" s="440"/>
      <c r="AJ58" s="425"/>
      <c r="AK58" s="342"/>
      <c r="AL58" s="349"/>
      <c r="AM58" s="245"/>
      <c r="AN58" s="47"/>
      <c r="AO58" s="41"/>
      <c r="AP58" s="41"/>
      <c r="AQ58" s="41"/>
      <c r="AR58" s="41"/>
      <c r="AS58" s="41"/>
      <c r="AT58" s="46"/>
      <c r="AU58" s="46"/>
      <c r="AV58" s="46"/>
      <c r="AW58" s="46"/>
      <c r="AX58" s="46"/>
      <c r="BB58" s="20">
        <f>+Input!$B$18</f>
        <v>-146.1183</v>
      </c>
    </row>
    <row r="59" spans="1:54" ht="12.75" customHeight="1" x14ac:dyDescent="0.25">
      <c r="A59" s="44" t="s">
        <v>72</v>
      </c>
      <c r="B59" s="39">
        <f t="shared" si="9"/>
        <v>-39410.983700000004</v>
      </c>
      <c r="C59" s="20"/>
      <c r="D59" s="20">
        <v>-4224.9251000000004</v>
      </c>
      <c r="E59" s="13">
        <v>-1572.2720999999999</v>
      </c>
      <c r="F59" s="20">
        <v>-1562.9518</v>
      </c>
      <c r="G59" s="20">
        <v>-1564.6491000000001</v>
      </c>
      <c r="H59" s="20">
        <v>-1624.3978000000002</v>
      </c>
      <c r="I59" s="20"/>
      <c r="J59" s="20"/>
      <c r="K59" s="20">
        <v>-4796.4229000000005</v>
      </c>
      <c r="L59" s="20">
        <v>-1603.8572000000001</v>
      </c>
      <c r="M59" s="20">
        <v>-1671.3141000000001</v>
      </c>
      <c r="N59" s="20">
        <v>-1644.6245000000001</v>
      </c>
      <c r="O59" s="20"/>
      <c r="P59" s="20"/>
      <c r="Q59" s="20"/>
      <c r="R59" s="20">
        <v>-6624.7160000000003</v>
      </c>
      <c r="S59" s="20">
        <v>-1702.8929000000001</v>
      </c>
      <c r="T59" s="20">
        <v>-1653.5730000000001</v>
      </c>
      <c r="U59" s="20">
        <v>-1565.575</v>
      </c>
      <c r="V59" s="20">
        <v>-1532.0149000000001</v>
      </c>
      <c r="X59" s="20"/>
      <c r="Y59" s="20">
        <v>-4563.5030000000006</v>
      </c>
      <c r="Z59" s="20">
        <f>+Input!$B$19</f>
        <v>-1503.2943</v>
      </c>
      <c r="AA59" s="20"/>
      <c r="AB59" s="20"/>
      <c r="AC59" s="20"/>
      <c r="AD59" s="20"/>
      <c r="AE59" s="20"/>
      <c r="AF59" s="20"/>
      <c r="AG59" s="20"/>
      <c r="AH59" s="1"/>
      <c r="AI59" s="440"/>
      <c r="AJ59" s="415"/>
      <c r="AK59" s="342"/>
      <c r="AL59" s="349"/>
      <c r="AM59" s="245"/>
      <c r="AN59" s="47"/>
      <c r="AO59" s="1"/>
      <c r="AP59" s="1"/>
      <c r="AQ59" s="41"/>
      <c r="AR59" s="41"/>
      <c r="AS59" s="41"/>
      <c r="AT59" s="46"/>
      <c r="AU59" s="46"/>
      <c r="AV59" s="46"/>
      <c r="AW59" s="46"/>
      <c r="AX59" s="46"/>
      <c r="BB59" s="20">
        <f>+Input!$B$19</f>
        <v>-1503.2943</v>
      </c>
    </row>
    <row r="60" spans="1:54" ht="12.75" customHeight="1" x14ac:dyDescent="0.25">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+Input!$B$20</f>
        <v>0</v>
      </c>
      <c r="AA60" s="20"/>
      <c r="AB60" s="20"/>
      <c r="AC60" s="20"/>
      <c r="AD60" s="20"/>
      <c r="AE60" s="20"/>
      <c r="AF60" s="20"/>
      <c r="AG60" s="20"/>
      <c r="AH60" s="1"/>
      <c r="AI60" s="440"/>
      <c r="AJ60" s="425"/>
      <c r="AK60" s="342"/>
      <c r="AL60" s="349"/>
      <c r="AM60" s="245"/>
      <c r="AN60" s="47"/>
      <c r="AO60" s="41"/>
      <c r="AP60" s="41"/>
      <c r="AQ60" s="41"/>
      <c r="AR60" s="41"/>
      <c r="AS60" s="41"/>
      <c r="AT60" s="46"/>
      <c r="AU60" s="46"/>
      <c r="AV60" s="46"/>
      <c r="AW60" s="46"/>
      <c r="AX60" s="46"/>
      <c r="BB60" s="20">
        <f>+Input!$B$20</f>
        <v>0</v>
      </c>
    </row>
    <row r="61" spans="1:54" ht="12.75" customHeight="1" x14ac:dyDescent="0.25">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+Input!$B$21</f>
        <v>0</v>
      </c>
      <c r="AA61" s="20"/>
      <c r="AB61" s="20"/>
      <c r="AC61" s="20"/>
      <c r="AD61" s="20"/>
      <c r="AE61" s="20"/>
      <c r="AF61" s="20"/>
      <c r="AG61" s="20"/>
      <c r="AH61" s="1"/>
      <c r="AI61" s="440"/>
      <c r="AJ61" s="425"/>
      <c r="AK61" s="342"/>
      <c r="AL61" s="349"/>
      <c r="AM61" s="245"/>
      <c r="AN61" s="43"/>
      <c r="AO61" s="1"/>
      <c r="AP61" s="1"/>
      <c r="AQ61" s="1"/>
      <c r="AR61" s="1"/>
      <c r="AS61" s="1"/>
      <c r="BB61" s="20">
        <f>+Input!$B$21</f>
        <v>0</v>
      </c>
    </row>
    <row r="62" spans="1:54" ht="12.75" customHeight="1" x14ac:dyDescent="0.25">
      <c r="A62" s="44" t="s">
        <v>75</v>
      </c>
      <c r="B62" s="39">
        <f t="shared" si="9"/>
        <v>54.95779999999997</v>
      </c>
      <c r="C62" s="20"/>
      <c r="D62" s="20">
        <v>-24.124500000000005</v>
      </c>
      <c r="E62" s="13">
        <v>4.9443000000000001</v>
      </c>
      <c r="F62" s="20">
        <v>-23.063800000000001</v>
      </c>
      <c r="G62" s="20">
        <v>-14.476000000000001</v>
      </c>
      <c r="H62" s="20">
        <v>28.581300000000002</v>
      </c>
      <c r="I62" s="20"/>
      <c r="J62" s="20"/>
      <c r="K62" s="20">
        <v>-18.3413</v>
      </c>
      <c r="L62" s="20">
        <v>-42.894400000000005</v>
      </c>
      <c r="M62" s="20">
        <v>45.445700000000002</v>
      </c>
      <c r="N62" s="20">
        <v>-8.8434000000000008</v>
      </c>
      <c r="O62" s="20"/>
      <c r="P62" s="20"/>
      <c r="Q62" s="20"/>
      <c r="R62" s="20">
        <v>-130.69650000000001</v>
      </c>
      <c r="S62" s="20">
        <v>83.015000000000001</v>
      </c>
      <c r="T62" s="20">
        <v>65.328400000000002</v>
      </c>
      <c r="U62" s="20">
        <v>34.953700000000005</v>
      </c>
      <c r="V62" s="20">
        <v>2.0921000000000003</v>
      </c>
      <c r="X62" s="20"/>
      <c r="Y62" s="20">
        <v>44.7151</v>
      </c>
      <c r="Z62" s="20">
        <f>+Input!$B$22+Input!$B$23</f>
        <v>8.3221000000000007</v>
      </c>
      <c r="AA62" s="20"/>
      <c r="AB62" s="20"/>
      <c r="AC62" s="20"/>
      <c r="AD62" s="20"/>
      <c r="AE62" s="20"/>
      <c r="AF62" s="20"/>
      <c r="AG62" s="20"/>
      <c r="AH62" s="1"/>
      <c r="AI62" s="441"/>
      <c r="AJ62" s="344"/>
      <c r="AK62" s="342"/>
      <c r="AL62" s="349"/>
      <c r="AM62" s="245"/>
      <c r="AN62" s="1"/>
      <c r="AO62" s="43"/>
      <c r="AP62" s="1"/>
      <c r="AQ62" s="1"/>
      <c r="AR62" s="1"/>
      <c r="AS62" s="1"/>
      <c r="BB62" s="20">
        <f>+Input!$B$22+Input!$B$23</f>
        <v>8.3221000000000007</v>
      </c>
    </row>
    <row r="63" spans="1:54" ht="12.75" customHeight="1" x14ac:dyDescent="0.25">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+Input!$B$34</f>
        <v>0</v>
      </c>
      <c r="AA63" s="20"/>
      <c r="AB63" s="20"/>
      <c r="AC63" s="20"/>
      <c r="AD63" s="20"/>
      <c r="AE63" s="20"/>
      <c r="AF63" s="20"/>
      <c r="AG63" s="20"/>
      <c r="AH63" s="1"/>
      <c r="AI63" s="442"/>
      <c r="AJ63" s="426"/>
      <c r="AK63" s="342"/>
      <c r="AL63" s="349"/>
      <c r="AM63" s="245"/>
      <c r="AN63" s="1"/>
      <c r="AO63" s="1"/>
      <c r="AP63" s="1"/>
      <c r="AQ63" s="1"/>
      <c r="AR63" s="1"/>
      <c r="AS63" s="1"/>
      <c r="BB63" s="20">
        <f>+Input!$B$34</f>
        <v>0</v>
      </c>
    </row>
    <row r="64" spans="1:54" ht="12.75" hidden="1" customHeight="1" x14ac:dyDescent="0.25">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hidden="1" customHeight="1" x14ac:dyDescent="0.25">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5">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5">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+Input!$B$24</f>
        <v>0</v>
      </c>
      <c r="AA67" s="20"/>
      <c r="AB67" s="20"/>
      <c r="AC67" s="20"/>
      <c r="AD67" s="20"/>
      <c r="AE67" s="20"/>
      <c r="AF67" s="20"/>
      <c r="AG67" s="20"/>
      <c r="AH67" s="1"/>
      <c r="AI67" s="444"/>
      <c r="AJ67" s="427"/>
      <c r="AK67" s="346"/>
      <c r="AL67" s="428"/>
      <c r="AM67" s="453"/>
      <c r="AN67" s="1"/>
      <c r="AO67" s="1"/>
      <c r="AP67" s="1"/>
      <c r="AQ67" s="1"/>
      <c r="AR67" s="1"/>
      <c r="AS67" s="1"/>
      <c r="BB67" s="20">
        <f>+Input!$B$24</f>
        <v>0</v>
      </c>
    </row>
    <row r="68" spans="1:54" ht="12.75" customHeight="1" x14ac:dyDescent="0.25">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5">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5">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5">
      <c r="A71" s="22" t="s">
        <v>298</v>
      </c>
      <c r="B71" s="39" t="s">
        <v>299</v>
      </c>
      <c r="C71" s="20"/>
      <c r="AH71" s="1"/>
      <c r="AI71" s="444"/>
      <c r="AJ71" s="427"/>
      <c r="AK71" s="346"/>
      <c r="AL71" s="428"/>
      <c r="AM71" s="453"/>
    </row>
    <row r="72" spans="1:54" ht="12.75" customHeight="1" x14ac:dyDescent="0.25">
      <c r="A72" s="22"/>
      <c r="B72" s="292" t="s">
        <v>300</v>
      </c>
      <c r="C72" s="42"/>
      <c r="AH72" s="1"/>
      <c r="AJ72" s="1"/>
      <c r="AK72" s="1"/>
      <c r="AL72" s="41"/>
      <c r="AM72" s="42"/>
    </row>
    <row r="73" spans="1:54" ht="12.75" customHeight="1" x14ac:dyDescent="0.25">
      <c r="A73" s="22" t="s">
        <v>301</v>
      </c>
      <c r="B73" s="293">
        <f>E22</f>
        <v>0</v>
      </c>
      <c r="C73" s="294"/>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-378600.57530000008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SUM(C85:C101)</f>
        <v>0</v>
      </c>
      <c r="D81" s="32">
        <f t="shared" ref="D81:S81" si="10">SUM(D85:D101)</f>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si="10"/>
        <v>0</v>
      </c>
      <c r="T81" s="32">
        <f t="shared" ref="T81:AG81" si="11">SUM(T85:T101)</f>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117"/>
      <c r="AJ81" s="118"/>
      <c r="AK81" s="1"/>
      <c r="AL81" s="33"/>
      <c r="AN81" s="1"/>
      <c r="AO81" s="1"/>
      <c r="AP81" s="1"/>
      <c r="AQ81" s="1"/>
      <c r="AR81" s="1"/>
      <c r="AS81" s="1"/>
    </row>
    <row r="82" spans="1:45" s="99" customFormat="1" ht="12.75" customHeight="1" x14ac:dyDescent="0.3">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17"/>
      <c r="AJ82" s="119"/>
      <c r="AL82" s="100"/>
    </row>
    <row r="83" spans="1:45" ht="12.75" customHeight="1" x14ac:dyDescent="0.3">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SUM(C86:AG86)</f>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SUM(C87:AG87)</f>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ref="B88:B97" si="14">SUM(C88:AG88)</f>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SUM(C108:C117)</f>
        <v>0</v>
      </c>
      <c r="D104" s="32">
        <f t="shared" ref="D104:S104" si="15">SUM(D108:D117)</f>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si="15"/>
        <v>0</v>
      </c>
      <c r="T104" s="32">
        <f t="shared" ref="T104:AG104" si="16">SUM(T108:T117)</f>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3">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310"/>
      <c r="D127" s="38"/>
      <c r="E127" s="140"/>
      <c r="G127" s="81"/>
      <c r="H127" s="9"/>
      <c r="I127" s="82"/>
      <c r="J127" s="1"/>
      <c r="K127" s="148"/>
      <c r="L127" s="140"/>
      <c r="M127" s="1"/>
      <c r="N127" s="1"/>
      <c r="O127" s="1"/>
      <c r="P127" s="1"/>
    </row>
    <row r="128" spans="1:39" ht="12.75" customHeight="1" x14ac:dyDescent="0.25">
      <c r="A128" s="152"/>
      <c r="B128" s="24"/>
      <c r="C128" s="310"/>
      <c r="D128" s="38"/>
      <c r="E128" s="140"/>
      <c r="G128" s="81"/>
      <c r="H128" s="24"/>
      <c r="I128" s="1"/>
      <c r="J128" s="1"/>
      <c r="K128" s="148"/>
      <c r="L128" s="140"/>
      <c r="M128" s="1"/>
      <c r="N128" s="1"/>
      <c r="O128" s="1"/>
      <c r="P128" s="1"/>
    </row>
    <row r="129" spans="1:16" ht="12.75" customHeight="1" x14ac:dyDescent="0.25">
      <c r="A129" s="152"/>
      <c r="B129" s="24"/>
      <c r="C129" s="310"/>
      <c r="D129" s="38"/>
      <c r="E129" s="141"/>
      <c r="G129" s="81"/>
      <c r="H129" s="24"/>
      <c r="I129" s="1"/>
      <c r="J129" s="1"/>
      <c r="K129" s="38"/>
      <c r="L129" s="141"/>
      <c r="M129" s="1"/>
      <c r="N129" s="1"/>
      <c r="O129" s="1"/>
      <c r="P129" s="1"/>
    </row>
    <row r="130" spans="1:16" ht="12.75" customHeight="1" x14ac:dyDescent="0.25">
      <c r="A130" s="152"/>
      <c r="B130" s="24"/>
      <c r="C130" s="310"/>
      <c r="D130" s="38"/>
      <c r="E130" s="140"/>
      <c r="G130" s="81"/>
      <c r="H130" s="24"/>
      <c r="I130" s="1"/>
      <c r="J130" s="1"/>
      <c r="K130" s="38"/>
      <c r="L130" s="140"/>
      <c r="M130" s="1"/>
      <c r="N130" s="1"/>
      <c r="O130" s="1"/>
      <c r="P130" s="1"/>
    </row>
    <row r="131" spans="1:16" ht="12.75" customHeight="1" x14ac:dyDescent="0.25">
      <c r="A131" s="152"/>
      <c r="B131" s="24"/>
      <c r="C131" s="310"/>
      <c r="D131" s="38"/>
      <c r="E131" s="140"/>
      <c r="G131" s="81"/>
      <c r="H131" s="24"/>
      <c r="I131" s="1"/>
      <c r="J131" s="1"/>
      <c r="K131" s="38"/>
      <c r="L131" s="140"/>
      <c r="M131" s="1"/>
      <c r="N131" s="1"/>
      <c r="O131" s="1"/>
      <c r="P131" s="1"/>
    </row>
    <row r="132" spans="1:16" ht="12.75" customHeight="1" x14ac:dyDescent="0.25">
      <c r="A132" s="152"/>
      <c r="B132" s="24"/>
      <c r="C132" s="310"/>
      <c r="D132" s="139"/>
      <c r="E132" s="141"/>
      <c r="G132" s="81"/>
      <c r="H132" s="1"/>
      <c r="I132" s="1"/>
      <c r="J132" s="1"/>
      <c r="K132" s="148"/>
      <c r="L132" s="141"/>
      <c r="M132" s="1"/>
      <c r="N132" s="1"/>
      <c r="O132" s="1"/>
      <c r="P132" s="1"/>
    </row>
    <row r="133" spans="1:16" ht="12.75" customHeight="1" x14ac:dyDescent="0.25">
      <c r="A133" s="152"/>
      <c r="B133" s="24"/>
      <c r="C133" s="310"/>
      <c r="D133" s="139"/>
      <c r="E133" s="141"/>
      <c r="G133" s="81"/>
      <c r="H133" s="24"/>
      <c r="I133" s="1"/>
      <c r="J133" s="1"/>
      <c r="K133" s="38"/>
      <c r="L133" s="141"/>
      <c r="M133" s="1"/>
      <c r="N133" s="1"/>
      <c r="O133" s="1"/>
      <c r="P133" s="1"/>
    </row>
    <row r="134" spans="1:16" ht="12.75" customHeight="1" x14ac:dyDescent="0.25">
      <c r="A134" s="152"/>
      <c r="B134" s="24"/>
      <c r="C134" s="310"/>
      <c r="D134" s="139"/>
      <c r="E134" s="140"/>
      <c r="G134" s="81"/>
      <c r="H134" s="24"/>
      <c r="I134" s="1"/>
      <c r="J134" s="1"/>
      <c r="K134" s="38"/>
      <c r="L134" s="140"/>
      <c r="M134" s="43"/>
      <c r="N134" s="42"/>
      <c r="O134" s="1"/>
      <c r="P134" s="1"/>
    </row>
    <row r="135" spans="1:16" ht="12.75" customHeight="1" x14ac:dyDescent="0.25">
      <c r="A135" s="152"/>
      <c r="B135" s="24"/>
      <c r="C135" s="310"/>
      <c r="D135" s="38"/>
      <c r="E135" s="140"/>
      <c r="G135" s="81"/>
      <c r="H135" s="24"/>
      <c r="I135" s="1"/>
      <c r="J135" s="1"/>
      <c r="K135" s="38"/>
      <c r="L135" s="140"/>
      <c r="M135" s="43"/>
      <c r="N135" s="1"/>
      <c r="O135" s="1"/>
      <c r="P135" s="1"/>
    </row>
    <row r="136" spans="1:16" ht="12.75" customHeight="1" x14ac:dyDescent="0.25">
      <c r="A136" s="152"/>
      <c r="B136" s="24"/>
      <c r="C136" s="310"/>
      <c r="D136" s="38"/>
      <c r="E136" s="140"/>
      <c r="G136" s="81"/>
      <c r="H136" s="24"/>
      <c r="I136" s="1"/>
      <c r="J136" s="1"/>
      <c r="K136" s="38"/>
      <c r="L136" s="140"/>
      <c r="M136" s="1"/>
      <c r="N136" s="43"/>
      <c r="O136" s="1"/>
      <c r="P136" s="1"/>
    </row>
    <row r="137" spans="1:16" ht="12.75" customHeight="1" x14ac:dyDescent="0.25">
      <c r="A137" s="152"/>
      <c r="B137" s="24"/>
      <c r="C137" s="310"/>
      <c r="D137" s="38"/>
      <c r="E137" s="140"/>
      <c r="G137" s="81"/>
      <c r="H137" s="24"/>
      <c r="I137" s="1"/>
      <c r="J137" s="1"/>
      <c r="K137" s="38"/>
      <c r="L137" s="140"/>
      <c r="M137" s="1"/>
      <c r="N137" s="43"/>
      <c r="O137" s="1"/>
      <c r="P137" s="1"/>
    </row>
    <row r="138" spans="1:16" ht="12.75" customHeight="1" x14ac:dyDescent="0.25">
      <c r="A138" s="152"/>
      <c r="B138" s="24"/>
      <c r="C138" s="310"/>
      <c r="D138" s="38"/>
      <c r="E138" s="140"/>
      <c r="G138" s="81"/>
      <c r="H138" s="24"/>
      <c r="I138" s="1"/>
      <c r="J138" s="1"/>
      <c r="K138" s="38"/>
      <c r="L138" s="140"/>
      <c r="M138" s="1"/>
      <c r="N138" s="1"/>
      <c r="O138" s="1"/>
      <c r="P138" s="1"/>
    </row>
    <row r="139" spans="1:16" ht="12.75" customHeight="1" x14ac:dyDescent="0.25">
      <c r="A139" s="152"/>
      <c r="B139" s="24"/>
      <c r="C139" s="83"/>
      <c r="D139" s="38"/>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1"/>
      <c r="AJ165" s="1"/>
      <c r="AK165" s="1"/>
      <c r="AL165" s="1"/>
      <c r="AM165" s="1"/>
    </row>
    <row r="166" spans="1:39" ht="12.75" customHeight="1" x14ac:dyDescent="0.25">
      <c r="A166" s="481"/>
      <c r="B166"/>
      <c r="C166"/>
      <c r="D166"/>
      <c r="E166" s="480"/>
      <c r="AJ166" s="1"/>
      <c r="AK166" s="1"/>
      <c r="AL166" s="1"/>
      <c r="AM166" s="1"/>
    </row>
    <row r="167" spans="1:39" ht="12.75" customHeight="1" x14ac:dyDescent="0.25">
      <c r="A167" s="481"/>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CF-8972-11D2-B2F1-00105A0DC12E}" scale="75" fitToPage="1" showRuler="0" topLeftCell="O18">
      <selection activeCell="A6" sqref="A6:R40"/>
      <pageMargins left="0.25" right="0.25" top="0.25" bottom="0.25" header="0.25" footer="0.25"/>
      <printOptions horizontalCentered="1"/>
      <pageSetup paperSize="5" scale="17"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B-8972-11D2-B2F1-00105A0DC12E}" scale="75" fitToPage="1" showRuler="0" topLeftCell="A40">
      <selection activeCell="A41" sqref="A41:AG118"/>
      <pageMargins left="0.25" right="0.25" top="0.25" bottom="0.25" header="0.25" footer="0.25"/>
      <printOptions horizontalCentered="1"/>
      <pageSetup paperSize="5" scale="17"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7-8972-11D2-B2F1-00105A0DC12E}" scale="75" fitToPage="1" showRuler="0" topLeftCell="A120">
      <selection activeCell="A121" sqref="A121:M239"/>
      <pageMargins left="0.25" right="0.25" top="0.25" bottom="0.25" header="0.25" footer="0.25"/>
      <printOptions horizontalCentered="1"/>
      <pageSetup paperSize="5" scale="17"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18" orientation="landscape" horizontalDpi="4294967292" verticalDpi="4294967292" r:id="rId4"/>
  <headerFooter alignWithMargins="0">
    <oddFooter>&amp;L&amp;"Times New Roman,Italic"&amp;F/&amp;A  Prepared By: S. Mills (x3548)&amp;R&amp;"Times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SetupNewMonth">
                <anchor moveWithCells="1" sizeWithCells="1">
                  <from>
                    <xdr:col>4</xdr:col>
                    <xdr:colOff>0</xdr:colOff>
                    <xdr:row>0</xdr:row>
                    <xdr:rowOff>106680</xdr:rowOff>
                  </from>
                  <to>
                    <xdr:col>6</xdr:col>
                    <xdr:colOff>1013460</xdr:colOff>
                    <xdr:row>6</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BB247"/>
  <sheetViews>
    <sheetView showGridLines="0" zoomScale="65" workbookViewId="0">
      <pane xSplit="1" ySplit="5" topLeftCell="B57"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41.664062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33203125" style="2" customWidth="1"/>
    <col min="36" max="36" width="16.109375" style="344" customWidth="1"/>
    <col min="37" max="37" width="14.5546875" style="103" customWidth="1"/>
    <col min="38" max="38" width="9.109375" style="345"/>
    <col min="39" max="39" width="13.33203125" style="455"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B2" s="261"/>
      <c r="D2" s="1"/>
      <c r="E2" s="1"/>
      <c r="F2" s="1"/>
      <c r="G2" s="1"/>
      <c r="H2" s="1"/>
      <c r="I2" s="1"/>
      <c r="J2" s="1"/>
      <c r="K2" s="1"/>
      <c r="L2" s="1"/>
      <c r="M2" s="1"/>
      <c r="N2" s="1"/>
      <c r="O2" s="1"/>
    </row>
    <row r="3" spans="1:37" ht="12.75" customHeight="1" x14ac:dyDescent="0.3">
      <c r="A3" s="263" t="s">
        <v>181</v>
      </c>
      <c r="B3" s="261" t="s">
        <v>414</v>
      </c>
      <c r="C3" s="350" t="s">
        <v>494</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+Input!C4</f>
        <v>1114562</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+Input!C6</f>
        <v>94413651.974600002</v>
      </c>
      <c r="F9" s="1" t="s">
        <v>203</v>
      </c>
      <c r="G9" s="19" t="s">
        <v>204</v>
      </c>
      <c r="H9" s="19"/>
      <c r="I9" s="13">
        <f>M38</f>
        <v>0</v>
      </c>
      <c r="J9" s="308">
        <f>+Input!C27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431"/>
    </row>
    <row r="10" spans="1:37" ht="12.75" customHeight="1" x14ac:dyDescent="0.25">
      <c r="A10" s="13" t="s">
        <v>206</v>
      </c>
      <c r="C10" s="24"/>
      <c r="D10" s="24"/>
      <c r="E10" s="356">
        <f>+Input!C7</f>
        <v>0</v>
      </c>
      <c r="F10" s="1" t="s">
        <v>203</v>
      </c>
      <c r="G10" s="19" t="s">
        <v>204</v>
      </c>
      <c r="H10" s="19"/>
      <c r="J10" s="308">
        <f>+Input!C28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+Input!C29</f>
        <v>0</v>
      </c>
      <c r="K11" s="67" t="s">
        <v>211</v>
      </c>
      <c r="L11" s="69">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+Input!C30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398"/>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398"/>
    </row>
    <row r="14" spans="1:37" ht="12.75" customHeight="1" thickBot="1" x14ac:dyDescent="0.3">
      <c r="A14" s="13" t="s">
        <v>219</v>
      </c>
      <c r="E14" s="22">
        <f>+E166</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+L166</f>
        <v>0</v>
      </c>
      <c r="F15" s="13" t="s">
        <v>220</v>
      </c>
      <c r="J15" s="307" t="s">
        <v>199</v>
      </c>
      <c r="K15" s="67" t="s">
        <v>225</v>
      </c>
      <c r="L15" s="255">
        <v>1.0999999999999999E-2</v>
      </c>
      <c r="M15" s="255">
        <v>0</v>
      </c>
      <c r="N15" s="255">
        <v>0</v>
      </c>
      <c r="O15" s="255">
        <v>0</v>
      </c>
      <c r="P15" s="255">
        <v>0</v>
      </c>
      <c r="Q15" s="255">
        <v>0</v>
      </c>
      <c r="R15" s="260">
        <f>IF(R16=0,0,R17/R16)</f>
        <v>1.0999999999999999E-2</v>
      </c>
      <c r="S15" s="218" t="str">
        <f>IF(SUM(S14:T14)-R14=0,"-",SUM(S14:T14)-R14)</f>
        <v>-</v>
      </c>
      <c r="T15" s="217"/>
      <c r="V15" s="67"/>
      <c r="W15" s="33" t="s">
        <v>226</v>
      </c>
      <c r="X15" s="33" t="s">
        <v>227</v>
      </c>
      <c r="Y15" s="235" t="s">
        <v>228</v>
      </c>
      <c r="Z15" s="24"/>
      <c r="AA15" s="68"/>
    </row>
    <row r="16" spans="1:37" ht="12.75" customHeight="1" x14ac:dyDescent="0.25">
      <c r="A16" s="13" t="s">
        <v>229</v>
      </c>
      <c r="C16" s="24"/>
      <c r="D16" s="24"/>
      <c r="E16" s="22">
        <f>+E192</f>
        <v>0</v>
      </c>
      <c r="F16" s="13" t="s">
        <v>220</v>
      </c>
      <c r="I16" s="23"/>
      <c r="J16" s="308">
        <f>+Input!C32</f>
        <v>-419.83681715</v>
      </c>
      <c r="K16" s="67" t="s">
        <v>230</v>
      </c>
      <c r="L16" s="254">
        <f>J16/100</f>
        <v>-4.1983681715000003</v>
      </c>
      <c r="M16" s="254">
        <v>0</v>
      </c>
      <c r="N16" s="254">
        <v>0</v>
      </c>
      <c r="O16" s="254">
        <v>0</v>
      </c>
      <c r="P16" s="254">
        <v>0</v>
      </c>
      <c r="Q16" s="254">
        <v>0</v>
      </c>
      <c r="R16" s="257">
        <f>SUM(L16:Q16)</f>
        <v>-4.1983681715000003</v>
      </c>
      <c r="S16" s="256"/>
      <c r="T16" s="217"/>
      <c r="U16" s="24"/>
      <c r="V16" s="67" t="s">
        <v>231</v>
      </c>
      <c r="W16" s="24">
        <v>0</v>
      </c>
      <c r="X16" s="24">
        <v>0</v>
      </c>
      <c r="Y16" s="24">
        <f>(X16-W16)/1000000</f>
        <v>0</v>
      </c>
      <c r="Z16" s="24"/>
      <c r="AA16" s="68"/>
      <c r="AB16" s="24"/>
      <c r="AC16" s="24"/>
      <c r="AD16" s="24"/>
      <c r="AE16" s="24"/>
      <c r="AF16" s="24"/>
      <c r="AG16" s="24"/>
      <c r="AH16" s="24"/>
      <c r="AI16" s="432"/>
      <c r="AJ16" s="415"/>
      <c r="AK16" s="33"/>
    </row>
    <row r="17" spans="1:37" ht="12.75" customHeight="1" thickBot="1" x14ac:dyDescent="0.3">
      <c r="C17" s="336"/>
      <c r="D17" s="336"/>
      <c r="E17" s="22"/>
      <c r="I17" s="23"/>
      <c r="J17" s="23"/>
      <c r="K17" s="258"/>
      <c r="L17" s="122">
        <f t="shared" ref="L17:Q17" si="1">SUM(L15*L16)</f>
        <v>-4.6182049886500001E-2</v>
      </c>
      <c r="M17" s="122">
        <f t="shared" si="1"/>
        <v>0</v>
      </c>
      <c r="N17" s="122">
        <f t="shared" si="1"/>
        <v>0</v>
      </c>
      <c r="O17" s="122">
        <f t="shared" si="1"/>
        <v>0</v>
      </c>
      <c r="P17" s="122">
        <f t="shared" si="1"/>
        <v>0</v>
      </c>
      <c r="Q17" s="122">
        <f t="shared" si="1"/>
        <v>0</v>
      </c>
      <c r="R17" s="259">
        <f>SUM(L17:Q17)</f>
        <v>-4.6182049886500001E-2</v>
      </c>
      <c r="S17"/>
      <c r="T17"/>
      <c r="U17" s="24"/>
      <c r="V17" s="67" t="s">
        <v>232</v>
      </c>
      <c r="W17" s="24">
        <v>0</v>
      </c>
      <c r="X17" s="24">
        <v>0</v>
      </c>
      <c r="Y17" s="24">
        <f>(X17-W17)/1000000</f>
        <v>0</v>
      </c>
      <c r="Z17" s="24"/>
      <c r="AA17" s="68"/>
      <c r="AB17" s="24"/>
      <c r="AC17" s="24"/>
      <c r="AD17" s="24"/>
      <c r="AE17" s="24"/>
      <c r="AF17" s="24"/>
      <c r="AG17" s="24"/>
      <c r="AH17" s="24"/>
      <c r="AI17" s="432"/>
      <c r="AJ17" s="415"/>
      <c r="AK17" s="33"/>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432"/>
      <c r="AJ18" s="415"/>
      <c r="AK18" s="33"/>
    </row>
    <row r="19" spans="1:37" ht="12.75" customHeight="1" thickBot="1" x14ac:dyDescent="0.3">
      <c r="A19" s="17" t="s">
        <v>116</v>
      </c>
      <c r="E19" s="231">
        <f>SUM(E9:E16)</f>
        <v>94413651.974600002</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433"/>
      <c r="AJ19" s="415"/>
      <c r="AK19" s="33"/>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94413651.974600002</v>
      </c>
      <c r="AA20" s="68"/>
      <c r="AB20" s="24"/>
      <c r="AC20" s="24"/>
      <c r="AD20" s="24"/>
      <c r="AE20" s="24"/>
      <c r="AF20" s="24"/>
      <c r="AG20" s="24"/>
      <c r="AH20" s="24"/>
      <c r="AI20" s="433"/>
      <c r="AJ20" s="415"/>
      <c r="AK20" s="33"/>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434"/>
      <c r="AJ21" s="415"/>
      <c r="AK21" s="33"/>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434"/>
      <c r="AJ22" s="415"/>
      <c r="AK22" s="33"/>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434"/>
      <c r="AJ23" s="415"/>
      <c r="AK23" s="33"/>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434"/>
      <c r="AJ24" s="415"/>
      <c r="AK24" s="33"/>
    </row>
    <row r="25" spans="1:37" ht="12.75" customHeight="1" thickTop="1" thickBot="1" x14ac:dyDescent="0.3">
      <c r="A25" s="13" t="s">
        <v>240</v>
      </c>
      <c r="E25" s="22">
        <f>-M221</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434"/>
      <c r="AJ25" s="415"/>
      <c r="AK25" s="33"/>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434"/>
      <c r="AJ26" s="415"/>
      <c r="AK26" s="33"/>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432"/>
      <c r="AJ27" s="415"/>
      <c r="AK27" s="33"/>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432"/>
      <c r="AJ28" s="415"/>
      <c r="AK28" s="33"/>
    </row>
    <row r="29" spans="1:37" ht="12.75" customHeight="1" x14ac:dyDescent="0.25">
      <c r="A29" s="13" t="s">
        <v>246</v>
      </c>
      <c r="E29" s="18">
        <v>71467016.970600009</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432"/>
      <c r="AJ29" s="415"/>
      <c r="AK29" s="33"/>
    </row>
    <row r="30" spans="1:37" ht="12.75" customHeight="1" x14ac:dyDescent="0.25">
      <c r="A30" s="13" t="s">
        <v>248</v>
      </c>
      <c r="E30" s="29">
        <f>B61</f>
        <v>0</v>
      </c>
      <c r="F30" s="13" t="s">
        <v>249</v>
      </c>
      <c r="I30" s="24"/>
      <c r="J30" s="24"/>
      <c r="K30" s="67" t="s">
        <v>250</v>
      </c>
      <c r="L30" s="24"/>
      <c r="M30" s="311">
        <v>84566965.931199998</v>
      </c>
      <c r="N30" s="26"/>
      <c r="O30" s="24" t="s">
        <v>247</v>
      </c>
      <c r="P30" s="24"/>
      <c r="Q30" s="24"/>
      <c r="R30" s="68"/>
      <c r="S30" s="24"/>
      <c r="T30" s="24"/>
      <c r="U30" s="24"/>
      <c r="V30" s="24"/>
      <c r="W30" s="24"/>
      <c r="X30" s="24"/>
      <c r="Y30" s="24"/>
      <c r="Z30" s="24"/>
      <c r="AA30" s="24"/>
      <c r="AB30" s="24"/>
      <c r="AC30" s="24"/>
      <c r="AD30" s="24"/>
      <c r="AE30" s="24"/>
      <c r="AF30" s="24"/>
      <c r="AG30" s="24"/>
      <c r="AH30" s="24"/>
      <c r="AI30" s="432"/>
      <c r="AJ30" s="415"/>
      <c r="AK30" s="33"/>
    </row>
    <row r="31" spans="1:37" ht="12.75" customHeight="1" x14ac:dyDescent="0.25">
      <c r="A31" s="13" t="s">
        <v>251</v>
      </c>
      <c r="E31" s="22">
        <f>B102</f>
        <v>0</v>
      </c>
      <c r="F31" s="13" t="s">
        <v>249</v>
      </c>
      <c r="I31" s="24"/>
      <c r="J31" s="24"/>
      <c r="K31" s="67" t="s">
        <v>252</v>
      </c>
      <c r="L31" s="24"/>
      <c r="M31" s="311">
        <v>0</v>
      </c>
      <c r="N31" s="27">
        <f>M31</f>
        <v>0</v>
      </c>
      <c r="O31" s="24" t="s">
        <v>247</v>
      </c>
      <c r="P31" s="24"/>
      <c r="Q31" s="24"/>
      <c r="R31" s="68"/>
      <c r="S31" s="24"/>
      <c r="T31" s="24"/>
      <c r="U31" s="24"/>
      <c r="V31" s="24"/>
      <c r="W31" s="24"/>
      <c r="X31" s="24"/>
      <c r="Y31" s="24"/>
      <c r="Z31" s="24"/>
      <c r="AA31" s="24"/>
      <c r="AB31" s="24"/>
      <c r="AC31" s="24"/>
      <c r="AD31" s="24"/>
      <c r="AE31" s="24"/>
      <c r="AF31" s="24"/>
      <c r="AG31" s="24"/>
      <c r="AH31" s="24"/>
      <c r="AI31" s="432"/>
      <c r="AJ31" s="415"/>
      <c r="AK31" s="33"/>
    </row>
    <row r="32" spans="1:37" ht="12.75" customHeight="1" x14ac:dyDescent="0.25">
      <c r="A32" s="13" t="s">
        <v>253</v>
      </c>
      <c r="E32" s="29">
        <f>B118</f>
        <v>0</v>
      </c>
      <c r="F32" s="13" t="s">
        <v>249</v>
      </c>
      <c r="G32" s="19"/>
      <c r="K32" s="67" t="s">
        <v>254</v>
      </c>
      <c r="L32" s="24"/>
      <c r="M32" s="26">
        <v>71467016.970600009</v>
      </c>
      <c r="N32" s="27"/>
      <c r="O32" s="24" t="s">
        <v>247</v>
      </c>
      <c r="P32" s="24"/>
      <c r="Q32" s="24"/>
      <c r="R32" s="68"/>
    </row>
    <row r="33" spans="1:54" ht="12.75" customHeight="1" x14ac:dyDescent="0.25">
      <c r="A33" s="13" t="s">
        <v>255</v>
      </c>
      <c r="E33" s="22">
        <f>+B67</f>
        <v>-39894</v>
      </c>
      <c r="F33" s="13" t="s">
        <v>249</v>
      </c>
      <c r="K33" s="67"/>
      <c r="L33" s="9"/>
      <c r="M33" s="27"/>
      <c r="N33" s="27"/>
      <c r="O33" s="24"/>
      <c r="P33" s="24"/>
      <c r="Q33" s="24"/>
      <c r="R33" s="68"/>
    </row>
    <row r="34" spans="1:54" ht="12.75" customHeight="1" x14ac:dyDescent="0.25">
      <c r="A34" s="13" t="s">
        <v>256</v>
      </c>
      <c r="E34" s="22">
        <f>SUM(G34:G35)</f>
        <v>-393749.67699999997</v>
      </c>
      <c r="F34" s="13" t="s">
        <v>249</v>
      </c>
      <c r="G34" s="476">
        <f>-B69</f>
        <v>0</v>
      </c>
      <c r="H34" s="13" t="s">
        <v>257</v>
      </c>
      <c r="K34" s="67" t="s">
        <v>258</v>
      </c>
      <c r="L34" s="24"/>
      <c r="M34" s="27">
        <f>B76</f>
        <v>9413042.3664000183</v>
      </c>
      <c r="N34" s="27">
        <f>B63</f>
        <v>0</v>
      </c>
      <c r="O34" s="24" t="s">
        <v>259</v>
      </c>
      <c r="P34" s="24"/>
      <c r="Q34" s="24"/>
      <c r="R34" s="68"/>
    </row>
    <row r="35" spans="1:54" ht="12.75" customHeight="1" x14ac:dyDescent="0.25">
      <c r="A35" s="13" t="s">
        <v>260</v>
      </c>
      <c r="E35" s="22">
        <f>F245</f>
        <v>0</v>
      </c>
      <c r="F35" s="13" t="s">
        <v>249</v>
      </c>
      <c r="G35" s="477">
        <f>SUM(B58+B59)*-1</f>
        <v>-393749.67699999997</v>
      </c>
      <c r="H35" s="13" t="s">
        <v>261</v>
      </c>
      <c r="K35" s="67"/>
      <c r="L35" s="24"/>
      <c r="M35" s="27"/>
      <c r="N35" s="27"/>
      <c r="O35" s="24"/>
      <c r="P35" s="24"/>
      <c r="Q35" s="24"/>
      <c r="R35" s="68"/>
    </row>
    <row r="36" spans="1:54" ht="12.75" customHeight="1" thickBot="1" x14ac:dyDescent="0.3">
      <c r="A36" s="17" t="s">
        <v>262</v>
      </c>
      <c r="E36" s="231">
        <f>SUM(E29:E35)</f>
        <v>71033373.293600008</v>
      </c>
      <c r="K36" s="67" t="s">
        <v>63</v>
      </c>
      <c r="L36" s="9"/>
      <c r="M36" s="27">
        <f>SUM(M30:M34)</f>
        <v>165447025.26820004</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165447025.26820001</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K39" s="342"/>
      <c r="AN39" s="1"/>
      <c r="AO39" s="1"/>
      <c r="AP39" s="1"/>
      <c r="AQ39" s="1"/>
      <c r="AR39" s="1"/>
      <c r="AS39" s="1"/>
    </row>
    <row r="40" spans="1:54" ht="12.75" customHeight="1" x14ac:dyDescent="0.25">
      <c r="K40" s="24"/>
      <c r="L40" s="24"/>
      <c r="M40" s="24"/>
      <c r="N40" s="24"/>
      <c r="O40" s="24"/>
      <c r="P40" s="24"/>
      <c r="AK40" s="342"/>
      <c r="AN40" s="1"/>
      <c r="AO40" s="1"/>
      <c r="AP40" s="1"/>
      <c r="AQ40" s="1"/>
      <c r="AR40" s="1"/>
      <c r="AS40" s="1"/>
    </row>
    <row r="41" spans="1:54" ht="12.75" customHeight="1" x14ac:dyDescent="0.3">
      <c r="A41" s="56" t="s">
        <v>265</v>
      </c>
      <c r="B41" s="57"/>
      <c r="K41" s="43"/>
      <c r="L41" s="1"/>
      <c r="M41" s="43"/>
      <c r="N41" s="1"/>
      <c r="O41" s="1"/>
      <c r="P41" s="1"/>
      <c r="X41" s="24"/>
      <c r="AK41" s="342"/>
      <c r="AN41" s="1"/>
      <c r="AO41" s="1"/>
      <c r="AP41" s="1"/>
      <c r="AQ41" s="1"/>
      <c r="AR41" s="1"/>
      <c r="AS41" s="1"/>
    </row>
    <row r="42" spans="1:54" ht="12.75" customHeight="1" x14ac:dyDescent="0.25">
      <c r="B42" s="1"/>
      <c r="C42" s="19"/>
      <c r="AI42" s="435" t="s">
        <v>175</v>
      </c>
      <c r="AJ42" s="416"/>
      <c r="AK42" s="342"/>
      <c r="AN42" s="1"/>
      <c r="AO42" s="1"/>
      <c r="AP42" s="1"/>
      <c r="AQ42" s="1"/>
      <c r="AR42" s="1"/>
      <c r="AS42" s="1"/>
    </row>
    <row r="43" spans="1:54" ht="12.75" customHeight="1" x14ac:dyDescent="0.25">
      <c r="A43" s="30"/>
      <c r="B43" s="31" t="s">
        <v>266</v>
      </c>
      <c r="C43" s="32">
        <f>SUM(C47:C71)-C61-C68-C69</f>
        <v>0</v>
      </c>
      <c r="D43" s="32">
        <f>SUM(D47:D71)-D61-D68-D69</f>
        <v>11690117.330999998</v>
      </c>
      <c r="E43" s="32">
        <f>SUM(E47:E71)-G61-G68-G69</f>
        <v>-5026657.026399998</v>
      </c>
      <c r="F43" s="32">
        <f>SUM(F47:F71)-F61-F68-F69</f>
        <v>5431241.562300005</v>
      </c>
      <c r="G43" s="32">
        <f>SUM(G47:G71)-I61-I68-I69</f>
        <v>4530834.7680000113</v>
      </c>
      <c r="H43" s="32">
        <f>SUM(H47:H71)-L61-L68-L69</f>
        <v>-1886213.7221000029</v>
      </c>
      <c r="I43" s="32">
        <f t="shared" ref="I43:P43" si="3">SUM(I47:I71)-M61-M68-M69</f>
        <v>0</v>
      </c>
      <c r="J43" s="32">
        <f t="shared" si="3"/>
        <v>0</v>
      </c>
      <c r="K43" s="32">
        <f t="shared" si="3"/>
        <v>-725683.77880000288</v>
      </c>
      <c r="L43" s="32">
        <f t="shared" si="3"/>
        <v>1740524.8467999971</v>
      </c>
      <c r="M43" s="32">
        <f t="shared" si="3"/>
        <v>-3766380.8141000033</v>
      </c>
      <c r="N43" s="32">
        <f t="shared" si="3"/>
        <v>-4175332.9238000023</v>
      </c>
      <c r="O43" s="32">
        <f t="shared" si="3"/>
        <v>0</v>
      </c>
      <c r="P43" s="32">
        <f t="shared" si="3"/>
        <v>0</v>
      </c>
      <c r="Q43" s="32">
        <f>SUM(Q47:Q71)-Q61-Q68-Q69</f>
        <v>0</v>
      </c>
      <c r="R43" s="32">
        <f>SUM(R47:R71)-R61-R68-R69</f>
        <v>320738.96829999698</v>
      </c>
      <c r="S43" s="32">
        <f>SUM(S47:S71)-S61-S68-S69</f>
        <v>-1744366.1423999965</v>
      </c>
      <c r="T43" s="32">
        <f t="shared" ref="T43:AF43" si="4">SUM(T47:T71)-T61-T68-T69</f>
        <v>3984294.1114000059</v>
      </c>
      <c r="U43" s="32">
        <f t="shared" si="4"/>
        <v>1797055.407000012</v>
      </c>
      <c r="V43" s="32">
        <f t="shared" si="4"/>
        <v>-1358160.2147000032</v>
      </c>
      <c r="W43" s="32">
        <f>SUM(W47:W71)-Z61-W68-W69</f>
        <v>0</v>
      </c>
      <c r="X43" s="32">
        <f t="shared" si="4"/>
        <v>0</v>
      </c>
      <c r="Y43" s="32">
        <f>SUM(Y47:Y71)-Y61-Y68-Y69</f>
        <v>1399417.9732999972</v>
      </c>
      <c r="Z43" s="32">
        <f>SUM(Z47:Z71)-AB61-AB68-AB69</f>
        <v>-2404638.3023999981</v>
      </c>
      <c r="AA43" s="32">
        <f>SUM(AA47:AA71)-AC61-AC68-AC69</f>
        <v>0</v>
      </c>
      <c r="AB43" s="32">
        <f t="shared" si="4"/>
        <v>0</v>
      </c>
      <c r="AC43" s="32">
        <f>SUM(AC47:AC71)-AC61-AC68-AC69</f>
        <v>0</v>
      </c>
      <c r="AD43" s="32">
        <f>SUM(AD47:AD71)-AD61-AD68-AD69</f>
        <v>0</v>
      </c>
      <c r="AE43" s="32">
        <f t="shared" si="4"/>
        <v>0</v>
      </c>
      <c r="AF43" s="32">
        <f t="shared" si="4"/>
        <v>0</v>
      </c>
      <c r="AG43" s="32">
        <f>SUM(AG47:AG71)-AG61-AG68-AG69</f>
        <v>0</v>
      </c>
      <c r="AH43" s="1"/>
      <c r="AI43" s="436" t="s">
        <v>267</v>
      </c>
      <c r="AJ43" s="417" t="s">
        <v>268</v>
      </c>
      <c r="AK43" s="342"/>
      <c r="AL43" s="310"/>
      <c r="AN43" s="1"/>
      <c r="AO43" s="1"/>
      <c r="AP43" s="1"/>
      <c r="AQ43" s="1"/>
      <c r="AR43" s="1"/>
      <c r="AS43" s="1"/>
    </row>
    <row r="44" spans="1:54" s="99" customFormat="1" ht="12.75" customHeight="1" x14ac:dyDescent="0.3">
      <c r="A44" s="219" t="s">
        <v>269</v>
      </c>
      <c r="B44" s="116">
        <f>B4</f>
        <v>36982</v>
      </c>
      <c r="C44" s="104">
        <f>B44</f>
        <v>36982</v>
      </c>
      <c r="D44" s="104">
        <f t="shared" ref="D44:M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ref="N44:W44" si="6">M44+1</f>
        <v>36993</v>
      </c>
      <c r="O44" s="104">
        <f t="shared" si="6"/>
        <v>36994</v>
      </c>
      <c r="P44" s="104">
        <f t="shared" si="6"/>
        <v>36995</v>
      </c>
      <c r="Q44" s="104">
        <f t="shared" si="6"/>
        <v>36996</v>
      </c>
      <c r="R44" s="104">
        <f t="shared" si="6"/>
        <v>36997</v>
      </c>
      <c r="S44" s="104">
        <f t="shared" si="6"/>
        <v>36998</v>
      </c>
      <c r="T44" s="104">
        <f t="shared" si="6"/>
        <v>36999</v>
      </c>
      <c r="U44" s="104">
        <f t="shared" si="6"/>
        <v>37000</v>
      </c>
      <c r="V44" s="104">
        <f t="shared" si="6"/>
        <v>37001</v>
      </c>
      <c r="W44" s="104">
        <f t="shared" si="6"/>
        <v>37002</v>
      </c>
      <c r="X44" s="104">
        <f t="shared" ref="X44:AG44" si="7">W44+1</f>
        <v>37003</v>
      </c>
      <c r="Y44" s="104">
        <f t="shared" si="7"/>
        <v>37004</v>
      </c>
      <c r="Z44" s="104">
        <f t="shared" si="7"/>
        <v>37005</v>
      </c>
      <c r="AA44" s="104">
        <f t="shared" si="7"/>
        <v>37006</v>
      </c>
      <c r="AB44" s="104">
        <f>AA44+1</f>
        <v>37007</v>
      </c>
      <c r="AC44" s="104">
        <f>AB44+1</f>
        <v>37008</v>
      </c>
      <c r="AD44" s="104">
        <f>AC44+1</f>
        <v>37009</v>
      </c>
      <c r="AE44" s="104">
        <f t="shared" si="7"/>
        <v>37010</v>
      </c>
      <c r="AF44" s="104">
        <f t="shared" si="7"/>
        <v>37011</v>
      </c>
      <c r="AG44" s="104">
        <f t="shared" si="7"/>
        <v>37012</v>
      </c>
      <c r="AI44" s="448">
        <v>1</v>
      </c>
      <c r="AJ44" s="418" t="s">
        <v>270</v>
      </c>
      <c r="AK44" s="403"/>
      <c r="AL44" s="310"/>
      <c r="AM44" s="455"/>
    </row>
    <row r="45" spans="1:54" ht="12.75" customHeight="1" x14ac:dyDescent="0.3">
      <c r="A45" s="34"/>
      <c r="B45" s="34">
        <f>M38</f>
        <v>0</v>
      </c>
      <c r="C45" s="105" t="str">
        <f t="shared" ref="C45:L45" si="8">LOOKUP((WEEKDAY(C44,1)),$AI$44:$AI$50,$AJ$44:$AJ$50)</f>
        <v>S</v>
      </c>
      <c r="D45" s="105" t="str">
        <f t="shared" si="8"/>
        <v>M</v>
      </c>
      <c r="E45" s="105" t="str">
        <f t="shared" si="8"/>
        <v>T</v>
      </c>
      <c r="F45" s="105" t="str">
        <f t="shared" si="8"/>
        <v>W</v>
      </c>
      <c r="G45" s="105" t="str">
        <f t="shared" si="8"/>
        <v>R</v>
      </c>
      <c r="H45" s="105" t="str">
        <f t="shared" si="8"/>
        <v>F</v>
      </c>
      <c r="I45" s="105" t="str">
        <f t="shared" si="8"/>
        <v>S</v>
      </c>
      <c r="J45" s="105" t="str">
        <f t="shared" si="8"/>
        <v>S</v>
      </c>
      <c r="K45" s="105" t="str">
        <f t="shared" si="8"/>
        <v>M</v>
      </c>
      <c r="L45" s="105" t="str">
        <f t="shared" si="8"/>
        <v>T</v>
      </c>
      <c r="M45" s="105" t="str">
        <f t="shared" ref="M45:V45" si="9">LOOKUP((WEEKDAY(M44,1)),$AI$44:$AI$50,$AJ$44:$AJ$50)</f>
        <v>W</v>
      </c>
      <c r="N45" s="105" t="str">
        <f t="shared" si="9"/>
        <v>R</v>
      </c>
      <c r="O45" s="105" t="str">
        <f t="shared" si="9"/>
        <v>F</v>
      </c>
      <c r="P45" s="105" t="str">
        <f t="shared" si="9"/>
        <v>S</v>
      </c>
      <c r="Q45" s="105" t="str">
        <f t="shared" si="9"/>
        <v>S</v>
      </c>
      <c r="R45" s="105" t="str">
        <f t="shared" si="9"/>
        <v>M</v>
      </c>
      <c r="S45" s="105" t="str">
        <f t="shared" si="9"/>
        <v>T</v>
      </c>
      <c r="T45" s="105" t="str">
        <f t="shared" si="9"/>
        <v>W</v>
      </c>
      <c r="U45" s="105" t="str">
        <f t="shared" si="9"/>
        <v>R</v>
      </c>
      <c r="V45" s="105" t="str">
        <f t="shared" si="9"/>
        <v>F</v>
      </c>
      <c r="W45" s="105" t="str">
        <f t="shared" ref="W45:AG45" si="10">LOOKUP((WEEKDAY(W44,1)),$AI$44:$AI$50,$AJ$44:$AJ$50)</f>
        <v>S</v>
      </c>
      <c r="X45" s="105" t="str">
        <f t="shared" si="10"/>
        <v>S</v>
      </c>
      <c r="Y45" s="105" t="str">
        <f t="shared" si="10"/>
        <v>M</v>
      </c>
      <c r="Z45" s="105" t="str">
        <f t="shared" si="10"/>
        <v>T</v>
      </c>
      <c r="AA45" s="105" t="str">
        <f t="shared" si="10"/>
        <v>W</v>
      </c>
      <c r="AB45" s="105" t="str">
        <f>LOOKUP((WEEKDAY(AB44,1)),$AI$44:$AI$50,$AJ$44:$AJ$50)</f>
        <v>R</v>
      </c>
      <c r="AC45" s="105" t="str">
        <f>LOOKUP((WEEKDAY(AC44,1)),$AI$44:$AI$50,$AJ$44:$AJ$50)</f>
        <v>F</v>
      </c>
      <c r="AD45" s="105" t="str">
        <f t="shared" si="10"/>
        <v>S</v>
      </c>
      <c r="AE45" s="105" t="str">
        <f t="shared" si="10"/>
        <v>S</v>
      </c>
      <c r="AF45" s="105" t="str">
        <f t="shared" si="10"/>
        <v>M</v>
      </c>
      <c r="AG45" s="105" t="str">
        <f t="shared" si="10"/>
        <v>T</v>
      </c>
      <c r="AH45" s="1"/>
      <c r="AI45" s="449">
        <v>2</v>
      </c>
      <c r="AJ45" s="419" t="s">
        <v>271</v>
      </c>
      <c r="AK45" s="342"/>
      <c r="AL45" s="310"/>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449">
        <v>3</v>
      </c>
      <c r="AJ46" s="419" t="s">
        <v>273</v>
      </c>
      <c r="AK46" s="342"/>
      <c r="AL46" s="310"/>
      <c r="AN46" s="1"/>
      <c r="AO46" s="1"/>
      <c r="AP46" s="1"/>
      <c r="AQ46" s="1"/>
      <c r="AR46" s="1"/>
      <c r="AS46" s="1"/>
    </row>
    <row r="47" spans="1:54" ht="12.75" customHeight="1" thickTop="1" x14ac:dyDescent="0.25">
      <c r="A47" s="22" t="s">
        <v>274</v>
      </c>
      <c r="B47" s="39">
        <f t="shared" ref="B47:B70" si="11">SUM(C47:AG47)</f>
        <v>0</v>
      </c>
      <c r="C47" s="20"/>
      <c r="D47" s="20"/>
      <c r="F47" s="20"/>
      <c r="G47" s="20"/>
      <c r="H47" s="20"/>
      <c r="I47" s="20"/>
      <c r="J47" s="20"/>
      <c r="K47" s="20"/>
      <c r="L47" s="20"/>
      <c r="M47" s="20"/>
      <c r="N47" s="20"/>
      <c r="O47" s="20"/>
      <c r="P47" s="20"/>
      <c r="Q47" s="20"/>
      <c r="R47" s="20"/>
      <c r="S47" s="20"/>
      <c r="T47" s="20"/>
      <c r="U47" s="20"/>
      <c r="V47" s="20"/>
      <c r="X47" s="20"/>
      <c r="Y47" s="20"/>
      <c r="Z47" s="20"/>
      <c r="AA47" s="20"/>
      <c r="AB47" s="20"/>
      <c r="AC47" s="20"/>
      <c r="AD47" s="20"/>
      <c r="AE47" s="20"/>
      <c r="AF47" s="20"/>
      <c r="AG47" s="20"/>
      <c r="AH47" s="1"/>
      <c r="AI47" s="449">
        <v>4</v>
      </c>
      <c r="AJ47" s="419" t="s">
        <v>275</v>
      </c>
      <c r="AK47" s="342"/>
      <c r="AL47" s="349"/>
      <c r="AM47" s="456"/>
      <c r="AN47" s="43"/>
      <c r="AO47" s="1"/>
      <c r="AP47" s="1"/>
      <c r="AQ47" s="1"/>
      <c r="AR47" s="1"/>
      <c r="AS47" s="1"/>
      <c r="BB47" s="20"/>
    </row>
    <row r="48" spans="1:54" ht="12.75" customHeight="1" x14ac:dyDescent="0.25">
      <c r="A48" s="44" t="s">
        <v>276</v>
      </c>
      <c r="B48" s="39">
        <f t="shared" si="11"/>
        <v>-4050379.8036000011</v>
      </c>
      <c r="C48" s="20"/>
      <c r="D48" s="20">
        <v>10800382.2183</v>
      </c>
      <c r="E48" s="13">
        <v>-5188978.2761000004</v>
      </c>
      <c r="F48" s="20">
        <v>4180750.8544000001</v>
      </c>
      <c r="G48" s="20">
        <v>4083503.7403000002</v>
      </c>
      <c r="H48" s="20">
        <v>-4225740.5554</v>
      </c>
      <c r="I48" s="20"/>
      <c r="J48" s="20"/>
      <c r="K48" s="20">
        <v>-1832517.4546999999</v>
      </c>
      <c r="L48" s="20">
        <v>1233931.8816</v>
      </c>
      <c r="M48" s="20">
        <v>-4701586.8084000004</v>
      </c>
      <c r="N48" s="20">
        <v>-4791809.3954999996</v>
      </c>
      <c r="O48" s="20"/>
      <c r="P48" s="20"/>
      <c r="Q48" s="20"/>
      <c r="R48" s="20">
        <v>-158955.09839999999</v>
      </c>
      <c r="S48" s="20">
        <v>-3221558</v>
      </c>
      <c r="T48" s="20">
        <v>1150223.8362</v>
      </c>
      <c r="U48" s="20">
        <v>1640147.7782999999</v>
      </c>
      <c r="V48" s="20">
        <v>-1383130.317</v>
      </c>
      <c r="X48" s="20"/>
      <c r="Y48" s="20">
        <v>1293935.9095999999</v>
      </c>
      <c r="Z48" s="20">
        <f>+Input!$C$11</f>
        <v>-2928980.1168</v>
      </c>
      <c r="AA48" s="20"/>
      <c r="AB48" s="20"/>
      <c r="AC48" s="20"/>
      <c r="AD48" s="20"/>
      <c r="AE48" s="20"/>
      <c r="AF48" s="20"/>
      <c r="AG48" s="20"/>
      <c r="AH48" s="1"/>
      <c r="AI48" s="449">
        <v>5</v>
      </c>
      <c r="AJ48" s="419" t="s">
        <v>277</v>
      </c>
      <c r="AK48" s="342"/>
      <c r="AL48" s="349"/>
      <c r="AM48" s="457"/>
      <c r="AN48" s="47"/>
      <c r="AO48" s="41"/>
      <c r="AP48" s="41"/>
      <c r="AQ48" s="41"/>
      <c r="AR48" s="41"/>
      <c r="AS48" s="41"/>
      <c r="AT48" s="46"/>
      <c r="AU48" s="46"/>
      <c r="BB48" s="20">
        <f>+Input!$C$11</f>
        <v>-2928980.1168</v>
      </c>
    </row>
    <row r="49" spans="1:54" ht="12.75" customHeight="1" x14ac:dyDescent="0.25">
      <c r="A49" s="44" t="s">
        <v>278</v>
      </c>
      <c r="B49" s="39">
        <f t="shared" si="11"/>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449">
        <v>6</v>
      </c>
      <c r="AJ49" s="419" t="s">
        <v>279</v>
      </c>
      <c r="AK49" s="342"/>
      <c r="AL49" s="349"/>
      <c r="AM49" s="457"/>
      <c r="AN49" s="47"/>
      <c r="AO49" s="41"/>
      <c r="AP49" s="41"/>
      <c r="AQ49" s="41"/>
      <c r="AR49" s="41"/>
      <c r="AS49" s="41"/>
      <c r="AT49" s="46"/>
      <c r="AU49" s="46"/>
      <c r="BB49" s="20"/>
    </row>
    <row r="50" spans="1:54" ht="12.75" customHeight="1" x14ac:dyDescent="0.25">
      <c r="A50" s="44" t="s">
        <v>280</v>
      </c>
      <c r="B50" s="39">
        <f t="shared" si="11"/>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450">
        <v>7</v>
      </c>
      <c r="AJ50" s="420" t="s">
        <v>270</v>
      </c>
      <c r="AK50" s="342"/>
      <c r="AL50" s="451"/>
      <c r="AM50" s="458"/>
      <c r="AN50" s="47"/>
      <c r="AO50" s="41"/>
      <c r="AP50" s="41"/>
      <c r="AQ50" s="41"/>
      <c r="AR50" s="41"/>
      <c r="AS50" s="41"/>
      <c r="AT50" s="46"/>
      <c r="AU50" s="46"/>
      <c r="BB50" s="20"/>
    </row>
    <row r="51" spans="1:54" ht="12.75" customHeight="1" x14ac:dyDescent="0.25">
      <c r="A51" s="44" t="s">
        <v>281</v>
      </c>
      <c r="B51" s="39">
        <f t="shared" si="11"/>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37"/>
      <c r="AK51" s="342"/>
      <c r="AL51" s="451"/>
      <c r="AM51" s="456"/>
      <c r="AN51" s="43"/>
      <c r="AO51" s="1"/>
      <c r="AP51" s="1"/>
      <c r="AQ51" s="1"/>
      <c r="AR51" s="1"/>
      <c r="AS51" s="1"/>
      <c r="BB51" s="20"/>
    </row>
    <row r="52" spans="1:54" ht="12.75" customHeight="1" thickBot="1" x14ac:dyDescent="0.3">
      <c r="A52" s="44" t="s">
        <v>282</v>
      </c>
      <c r="B52" s="39">
        <f t="shared" si="11"/>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37"/>
      <c r="AK52" s="342"/>
      <c r="AL52" s="451"/>
      <c r="AM52" s="456"/>
      <c r="AN52" s="43"/>
      <c r="AO52" s="1"/>
      <c r="AP52" s="1"/>
      <c r="AQ52" s="1"/>
      <c r="AR52" s="1"/>
      <c r="AS52" s="1"/>
      <c r="BB52" s="20"/>
    </row>
    <row r="53" spans="1:54" ht="12.75" customHeight="1" thickBot="1" x14ac:dyDescent="0.3">
      <c r="A53" s="22" t="s">
        <v>66</v>
      </c>
      <c r="B53" s="39">
        <f t="shared" si="11"/>
        <v>13192017.573900001</v>
      </c>
      <c r="C53" s="20"/>
      <c r="D53" s="20">
        <v>862625.41590000002</v>
      </c>
      <c r="E53" s="13">
        <v>272963.58840000001</v>
      </c>
      <c r="F53" s="20">
        <v>710479.08820000011</v>
      </c>
      <c r="G53" s="20">
        <v>376425.68589999998</v>
      </c>
      <c r="H53" s="20">
        <v>2280091.1924000001</v>
      </c>
      <c r="I53" s="20"/>
      <c r="J53" s="20"/>
      <c r="K53" s="20">
        <v>1167176.9990999999</v>
      </c>
      <c r="L53" s="20">
        <v>635907.41610000003</v>
      </c>
      <c r="M53" s="20">
        <v>914184.30119999999</v>
      </c>
      <c r="N53" s="20">
        <v>643492.46649999998</v>
      </c>
      <c r="O53" s="20"/>
      <c r="P53" s="20"/>
      <c r="Q53" s="20"/>
      <c r="R53" s="20">
        <v>561019.86910000001</v>
      </c>
      <c r="S53" s="20">
        <v>1369191</v>
      </c>
      <c r="T53" s="20">
        <v>2807050.1867</v>
      </c>
      <c r="U53" s="20">
        <v>0</v>
      </c>
      <c r="V53" s="20">
        <v>8519.8338999999996</v>
      </c>
      <c r="X53" s="20"/>
      <c r="Y53" s="20">
        <v>0</v>
      </c>
      <c r="Z53" s="20">
        <f>+Input!$C$13</f>
        <v>582890.53049999999</v>
      </c>
      <c r="AA53" s="20"/>
      <c r="AB53" s="20"/>
      <c r="AC53" s="20"/>
      <c r="AD53" s="20"/>
      <c r="AE53" s="20"/>
      <c r="AF53" s="20"/>
      <c r="AG53" s="20"/>
      <c r="AH53" s="1"/>
      <c r="AI53" s="438" t="s">
        <v>283</v>
      </c>
      <c r="AK53" s="342"/>
      <c r="AL53" s="349"/>
      <c r="AM53" s="456"/>
      <c r="AN53" s="43"/>
      <c r="AO53" s="1"/>
      <c r="AP53" s="1"/>
      <c r="AQ53" s="1"/>
      <c r="AR53" s="1"/>
      <c r="AS53" s="1"/>
      <c r="BB53" s="20">
        <f>+Input!$C$13</f>
        <v>582890.53049999999</v>
      </c>
    </row>
    <row r="54" spans="1:54" ht="12.75" customHeight="1" x14ac:dyDescent="0.25">
      <c r="A54" s="22" t="s">
        <v>67</v>
      </c>
      <c r="B54" s="39">
        <f t="shared" si="11"/>
        <v>166598.30650001764</v>
      </c>
      <c r="C54" s="20"/>
      <c r="D54" s="20">
        <v>0</v>
      </c>
      <c r="E54" s="13">
        <v>-153584.79999999702</v>
      </c>
      <c r="F54" s="20">
        <v>269129.73530000448</v>
      </c>
      <c r="G54" s="20">
        <v>92885.73480001092</v>
      </c>
      <c r="H54" s="20">
        <v>-0.70000000298023224</v>
      </c>
      <c r="I54" s="20"/>
      <c r="J54" s="20"/>
      <c r="K54" s="20">
        <v>-0.70000000298023224</v>
      </c>
      <c r="L54" s="20">
        <v>-0.70000000298023224</v>
      </c>
      <c r="M54" s="20">
        <v>-0.70000000298023224</v>
      </c>
      <c r="N54" s="20">
        <v>3650.8756999969482</v>
      </c>
      <c r="O54" s="20"/>
      <c r="P54" s="20"/>
      <c r="Q54" s="20"/>
      <c r="R54" s="20">
        <v>-0.70000000298023224</v>
      </c>
      <c r="S54" s="20">
        <v>17357.857600003481</v>
      </c>
      <c r="T54" s="20">
        <v>-145831.15459999442</v>
      </c>
      <c r="U54" s="20">
        <v>144565.98310001194</v>
      </c>
      <c r="V54" s="20">
        <v>-0.70000000298023224</v>
      </c>
      <c r="X54" s="20"/>
      <c r="Y54" s="20">
        <v>-0.70000000298023224</v>
      </c>
      <c r="Z54" s="20">
        <f>+Input!$C$14</f>
        <v>-61571.02539999783</v>
      </c>
      <c r="AA54" s="20"/>
      <c r="AB54" s="20"/>
      <c r="AC54" s="20"/>
      <c r="AD54" s="20"/>
      <c r="AE54" s="20"/>
      <c r="AF54" s="20"/>
      <c r="AG54" s="20"/>
      <c r="AH54" s="1"/>
      <c r="AI54" s="439" t="s">
        <v>284</v>
      </c>
      <c r="AJ54" s="421" t="s">
        <v>285</v>
      </c>
      <c r="AK54" s="339" t="s">
        <v>286</v>
      </c>
      <c r="AL54" s="424" t="s">
        <v>287</v>
      </c>
      <c r="AM54" s="459" t="s">
        <v>288</v>
      </c>
      <c r="AN54" s="43"/>
      <c r="AO54" s="1"/>
      <c r="AP54" s="1"/>
      <c r="AQ54" s="1"/>
      <c r="AR54" s="1"/>
      <c r="AS54" s="1"/>
      <c r="BB54" s="20">
        <f>+Input!$C$14</f>
        <v>-61571.02539999783</v>
      </c>
    </row>
    <row r="55" spans="1:54" ht="12.75" customHeight="1" x14ac:dyDescent="0.25">
      <c r="A55" s="22" t="s">
        <v>68</v>
      </c>
      <c r="B55" s="39">
        <f t="shared" si="11"/>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+Input!$C$15</f>
        <v>0</v>
      </c>
      <c r="AA55" s="20"/>
      <c r="AB55" s="20"/>
      <c r="AC55" s="20"/>
      <c r="AD55" s="20"/>
      <c r="AE55" s="20"/>
      <c r="AF55" s="20"/>
      <c r="AG55" s="20"/>
      <c r="AH55" s="1"/>
      <c r="AI55" s="440">
        <v>36249</v>
      </c>
      <c r="AJ55" s="425">
        <v>16394</v>
      </c>
      <c r="AK55" s="342"/>
      <c r="AL55" s="349"/>
      <c r="AM55" s="458" t="s">
        <v>375</v>
      </c>
      <c r="AN55" s="43"/>
      <c r="AO55" s="1"/>
      <c r="AP55" s="1"/>
      <c r="AQ55" s="1"/>
      <c r="AR55" s="1"/>
      <c r="AS55" s="1"/>
      <c r="BB55" s="20">
        <f>+Input!$C$15</f>
        <v>0</v>
      </c>
    </row>
    <row r="56" spans="1:54" ht="12.75" customHeight="1" x14ac:dyDescent="0.25">
      <c r="A56" s="22" t="s">
        <v>69</v>
      </c>
      <c r="B56" s="39">
        <f t="shared" si="11"/>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+Input!$C$16</f>
        <v>0</v>
      </c>
      <c r="AA56" s="20"/>
      <c r="AB56" s="20"/>
      <c r="AC56" s="20"/>
      <c r="AD56" s="20"/>
      <c r="AE56" s="20"/>
      <c r="AF56" s="20"/>
      <c r="AG56" s="20"/>
      <c r="AH56" s="1"/>
      <c r="AI56" s="440"/>
      <c r="AJ56" s="425"/>
      <c r="AK56" s="342"/>
      <c r="AL56" s="349"/>
      <c r="AM56" s="458"/>
      <c r="AN56" s="43"/>
      <c r="AO56" s="1"/>
      <c r="AP56" s="1"/>
      <c r="AQ56" s="1"/>
      <c r="AR56" s="1"/>
      <c r="AS56" s="1"/>
      <c r="BB56" s="20">
        <f>+Input!$C$16</f>
        <v>0</v>
      </c>
    </row>
    <row r="57" spans="1:54" ht="12.75" customHeight="1" x14ac:dyDescent="0.25">
      <c r="A57" s="44" t="s">
        <v>70</v>
      </c>
      <c r="B57" s="39">
        <f t="shared" si="11"/>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+Input!$C$17</f>
        <v>0</v>
      </c>
      <c r="AA57" s="20"/>
      <c r="AB57" s="20"/>
      <c r="AC57" s="20"/>
      <c r="AD57" s="20"/>
      <c r="AE57" s="20"/>
      <c r="AF57" s="20"/>
      <c r="AG57" s="20"/>
      <c r="AH57" s="1"/>
      <c r="AI57" s="440"/>
      <c r="AJ57" s="425"/>
      <c r="AK57" s="342"/>
      <c r="AL57" s="349"/>
      <c r="AM57" s="458"/>
      <c r="AN57" s="43"/>
      <c r="AO57" s="1"/>
      <c r="AP57" s="1"/>
      <c r="AQ57" s="1"/>
      <c r="AR57" s="1"/>
      <c r="AS57" s="1"/>
      <c r="BB57" s="20">
        <f>+Input!$C$17</f>
        <v>0</v>
      </c>
    </row>
    <row r="58" spans="1:54" ht="12.75" customHeight="1" x14ac:dyDescent="0.25">
      <c r="A58" s="44" t="s">
        <v>289</v>
      </c>
      <c r="B58" s="39">
        <f t="shared" si="11"/>
        <v>101765.45969999999</v>
      </c>
      <c r="C58" s="20"/>
      <c r="D58" s="20">
        <v>-10573.4154</v>
      </c>
      <c r="E58" s="13">
        <v>32844.283300000003</v>
      </c>
      <c r="F58" s="20">
        <v>36788.940200000005</v>
      </c>
      <c r="G58" s="20">
        <v>-44796.9162</v>
      </c>
      <c r="H58" s="20">
        <v>73914.564299999998</v>
      </c>
      <c r="I58" s="20"/>
      <c r="J58" s="20"/>
      <c r="K58" s="20">
        <v>4378.4236000000001</v>
      </c>
      <c r="L58" s="20">
        <v>-147710.1208</v>
      </c>
      <c r="M58" s="20">
        <v>9132.8396000000012</v>
      </c>
      <c r="N58" s="20">
        <v>-44122.781300000002</v>
      </c>
      <c r="O58" s="20"/>
      <c r="P58" s="20"/>
      <c r="Q58" s="20"/>
      <c r="R58" s="20">
        <v>-107903.41</v>
      </c>
      <c r="S58" s="20">
        <v>76389</v>
      </c>
      <c r="T58" s="20">
        <v>137336.5877</v>
      </c>
      <c r="U58" s="20">
        <v>6319.1994000000004</v>
      </c>
      <c r="V58" s="20">
        <v>5585.4720000000007</v>
      </c>
      <c r="X58" s="20"/>
      <c r="Y58" s="20">
        <v>69909.401799999992</v>
      </c>
      <c r="Z58" s="20">
        <f>+Input!$C$18</f>
        <v>4273.3915000000006</v>
      </c>
      <c r="AA58" s="20"/>
      <c r="AB58" s="20"/>
      <c r="AC58" s="20"/>
      <c r="AD58" s="20"/>
      <c r="AE58" s="20"/>
      <c r="AF58" s="20"/>
      <c r="AG58" s="20"/>
      <c r="AH58" s="1"/>
      <c r="AI58" s="440"/>
      <c r="AJ58" s="425"/>
      <c r="AK58" s="342"/>
      <c r="AL58" s="349"/>
      <c r="AM58" s="458"/>
      <c r="AN58" s="47"/>
      <c r="AO58" s="41"/>
      <c r="AP58" s="41"/>
      <c r="AQ58" s="41"/>
      <c r="AR58" s="41"/>
      <c r="AS58" s="41"/>
      <c r="AT58" s="46"/>
      <c r="AU58" s="46"/>
      <c r="AV58" s="46"/>
      <c r="AW58" s="46"/>
      <c r="AX58" s="46"/>
      <c r="BB58" s="20">
        <f>+Input!$C$18</f>
        <v>4273.3915000000006</v>
      </c>
    </row>
    <row r="59" spans="1:54" ht="12.75" customHeight="1" x14ac:dyDescent="0.25">
      <c r="A59" s="44" t="s">
        <v>72</v>
      </c>
      <c r="B59" s="39">
        <f t="shared" si="11"/>
        <v>291984.21729999996</v>
      </c>
      <c r="C59" s="20"/>
      <c r="D59" s="20">
        <v>33066.204900000004</v>
      </c>
      <c r="E59" s="13">
        <v>11973.985400000001</v>
      </c>
      <c r="F59" s="20">
        <v>11294.867200000001</v>
      </c>
      <c r="G59" s="20">
        <v>11870.2354</v>
      </c>
      <c r="H59" s="20">
        <v>12531.9146</v>
      </c>
      <c r="I59" s="20"/>
      <c r="J59" s="20"/>
      <c r="K59" s="20">
        <v>36557.233999999997</v>
      </c>
      <c r="L59" s="20">
        <v>12006.7955</v>
      </c>
      <c r="M59" s="20">
        <v>12516.553400000001</v>
      </c>
      <c r="N59" s="20">
        <v>12040.965700000001</v>
      </c>
      <c r="O59" s="20"/>
      <c r="P59" s="20"/>
      <c r="Q59" s="20"/>
      <c r="R59" s="20">
        <v>46457.324500000002</v>
      </c>
      <c r="S59" s="20">
        <v>11804</v>
      </c>
      <c r="T59" s="20">
        <v>11503.7363</v>
      </c>
      <c r="U59" s="20">
        <v>11775.0389</v>
      </c>
      <c r="V59" s="20">
        <v>11459.2258</v>
      </c>
      <c r="X59" s="20"/>
      <c r="Y59" s="20">
        <v>33805.438800000004</v>
      </c>
      <c r="Z59" s="20">
        <f>+Input!$C$19</f>
        <v>11320.696900000001</v>
      </c>
      <c r="AA59" s="20"/>
      <c r="AB59" s="20"/>
      <c r="AC59" s="20"/>
      <c r="AD59" s="20"/>
      <c r="AE59" s="20"/>
      <c r="AF59" s="20"/>
      <c r="AG59" s="20"/>
      <c r="AH59" s="1"/>
      <c r="AI59" s="440"/>
      <c r="AJ59" s="425"/>
      <c r="AK59" s="342"/>
      <c r="AL59" s="349"/>
      <c r="AM59" s="458"/>
      <c r="AN59" s="47"/>
      <c r="AO59" s="41"/>
      <c r="AP59" s="41"/>
      <c r="AQ59" s="41"/>
      <c r="AR59" s="41"/>
      <c r="AS59" s="41"/>
      <c r="AT59" s="46"/>
      <c r="AU59" s="46"/>
      <c r="AV59" s="46"/>
      <c r="AW59" s="46"/>
      <c r="AX59" s="46"/>
      <c r="BB59" s="20">
        <f>+Input!$C$19</f>
        <v>11320.696900000001</v>
      </c>
    </row>
    <row r="60" spans="1:54" ht="12.75" customHeight="1" x14ac:dyDescent="0.25">
      <c r="A60" s="44" t="s">
        <v>73</v>
      </c>
      <c r="B60" s="39">
        <f t="shared" si="11"/>
        <v>137194</v>
      </c>
      <c r="C60" s="20"/>
      <c r="D60" s="20">
        <v>0</v>
      </c>
      <c r="E60" s="13">
        <v>0</v>
      </c>
      <c r="F60" s="20">
        <v>220000</v>
      </c>
      <c r="G60" s="20">
        <v>0</v>
      </c>
      <c r="H60" s="20">
        <v>0</v>
      </c>
      <c r="I60" s="20"/>
      <c r="J60" s="20"/>
      <c r="K60" s="20">
        <v>-100000</v>
      </c>
      <c r="L60" s="20">
        <v>0</v>
      </c>
      <c r="M60" s="20">
        <v>0</v>
      </c>
      <c r="N60" s="20">
        <v>0</v>
      </c>
      <c r="O60" s="20"/>
      <c r="P60" s="20"/>
      <c r="Q60" s="20"/>
      <c r="R60" s="20">
        <v>0</v>
      </c>
      <c r="S60" s="20">
        <v>4545</v>
      </c>
      <c r="T60" s="20">
        <v>24773</v>
      </c>
      <c r="U60" s="20">
        <v>0</v>
      </c>
      <c r="V60" s="20">
        <v>0</v>
      </c>
      <c r="X60" s="20"/>
      <c r="Y60" s="20">
        <v>0</v>
      </c>
      <c r="Z60" s="20">
        <f>+Input!$C$20</f>
        <v>-12124</v>
      </c>
      <c r="AA60" s="20"/>
      <c r="AB60" s="20"/>
      <c r="AC60" s="20"/>
      <c r="AD60" s="20"/>
      <c r="AE60" s="20"/>
      <c r="AF60" s="20"/>
      <c r="AG60" s="20"/>
      <c r="AH60" s="1"/>
      <c r="AI60" s="440"/>
      <c r="AJ60" s="425"/>
      <c r="AK60" s="342"/>
      <c r="AL60" s="349"/>
      <c r="AM60" s="458"/>
      <c r="AN60" s="47"/>
      <c r="AO60" s="41"/>
      <c r="AP60" s="41"/>
      <c r="AQ60" s="41"/>
      <c r="AR60" s="41"/>
      <c r="AS60" s="41"/>
      <c r="AT60" s="46"/>
      <c r="AU60" s="46"/>
      <c r="AV60" s="46"/>
      <c r="AW60" s="46"/>
      <c r="AX60" s="46"/>
      <c r="BB60" s="20">
        <f>+Input!$C$20</f>
        <v>-12124</v>
      </c>
    </row>
    <row r="61" spans="1:54" ht="12.75" customHeight="1" x14ac:dyDescent="0.25">
      <c r="A61" s="44" t="s">
        <v>290</v>
      </c>
      <c r="B61" s="39">
        <f t="shared" si="11"/>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+Input!$C$21</f>
        <v>0</v>
      </c>
      <c r="AA61" s="20"/>
      <c r="AB61" s="20"/>
      <c r="AC61" s="20"/>
      <c r="AD61" s="20"/>
      <c r="AE61" s="20"/>
      <c r="AF61" s="20"/>
      <c r="AG61" s="20"/>
      <c r="AH61" s="1"/>
      <c r="AI61" s="440"/>
      <c r="AJ61" s="425"/>
      <c r="AK61" s="342"/>
      <c r="AL61" s="349"/>
      <c r="AM61" s="458"/>
      <c r="AN61" s="43"/>
      <c r="AO61" s="1"/>
      <c r="AP61" s="1"/>
      <c r="AQ61" s="1"/>
      <c r="AR61" s="1"/>
      <c r="AS61" s="1"/>
      <c r="BB61" s="20">
        <f>+Input!$C$21</f>
        <v>0</v>
      </c>
    </row>
    <row r="62" spans="1:54" ht="12.75" customHeight="1" x14ac:dyDescent="0.25">
      <c r="A62" s="44" t="s">
        <v>75</v>
      </c>
      <c r="B62" s="39">
        <f t="shared" si="11"/>
        <v>7506.2896000000001</v>
      </c>
      <c r="C62" s="20"/>
      <c r="D62" s="20">
        <v>4616.9072999999999</v>
      </c>
      <c r="E62" s="13">
        <v>-1875.8073999999999</v>
      </c>
      <c r="F62" s="20">
        <v>2798.0770000000002</v>
      </c>
      <c r="G62" s="20">
        <v>-42.712200000000003</v>
      </c>
      <c r="H62" s="20">
        <v>-1826.1380000000001</v>
      </c>
      <c r="I62" s="20"/>
      <c r="J62" s="20"/>
      <c r="K62" s="20">
        <v>-1278.2808</v>
      </c>
      <c r="L62" s="20">
        <v>6389.5744000000004</v>
      </c>
      <c r="M62" s="20">
        <v>-626.99990000000003</v>
      </c>
      <c r="N62" s="20">
        <v>1414.9451000000001</v>
      </c>
      <c r="O62" s="20"/>
      <c r="P62" s="20"/>
      <c r="Q62" s="20"/>
      <c r="R62" s="20">
        <v>-2153.0169000000001</v>
      </c>
      <c r="S62" s="20">
        <v>-2095</v>
      </c>
      <c r="T62" s="20">
        <v>-762.08090000000004</v>
      </c>
      <c r="U62" s="20">
        <v>2220.4073000000003</v>
      </c>
      <c r="V62" s="20">
        <v>-593.72940000000006</v>
      </c>
      <c r="X62" s="20"/>
      <c r="Y62" s="20">
        <v>1767.9231</v>
      </c>
      <c r="Z62" s="20">
        <f>+Input!$C$22+Input!$C$23</f>
        <v>-447.77910000000003</v>
      </c>
      <c r="AA62" s="20"/>
      <c r="AB62" s="20"/>
      <c r="AC62" s="20"/>
      <c r="AD62" s="20"/>
      <c r="AE62" s="20"/>
      <c r="AF62" s="20"/>
      <c r="AG62" s="20"/>
      <c r="AH62" s="1"/>
      <c r="AI62" s="440"/>
      <c r="AJ62" s="425"/>
      <c r="AK62" s="342"/>
      <c r="AL62" s="349"/>
      <c r="AM62" s="458"/>
      <c r="AN62" s="1"/>
      <c r="AO62" s="1"/>
      <c r="AP62" s="1"/>
      <c r="AQ62" s="1"/>
      <c r="AR62" s="1"/>
      <c r="AS62" s="1"/>
      <c r="BB62" s="20">
        <f>+Input!$C$22+Input!$C$23</f>
        <v>-447.77910000000003</v>
      </c>
    </row>
    <row r="63" spans="1:54" ht="12.75" customHeight="1" x14ac:dyDescent="0.25">
      <c r="A63" s="44" t="s">
        <v>245</v>
      </c>
      <c r="B63" s="39">
        <f t="shared" si="11"/>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+Input!$C$34</f>
        <v>0</v>
      </c>
      <c r="AA63" s="20"/>
      <c r="AB63" s="20"/>
      <c r="AC63" s="20"/>
      <c r="AD63" s="20"/>
      <c r="AE63" s="20"/>
      <c r="AF63" s="20"/>
      <c r="AG63" s="20"/>
      <c r="AH63" s="1"/>
      <c r="AI63" s="442"/>
      <c r="AJ63" s="425"/>
      <c r="AK63" s="342"/>
      <c r="AL63" s="349"/>
      <c r="AM63" s="458"/>
      <c r="AN63" s="1"/>
      <c r="AO63" s="1"/>
      <c r="AP63" s="1"/>
      <c r="AQ63" s="1"/>
      <c r="AR63" s="1"/>
      <c r="AS63" s="1"/>
      <c r="BB63" s="20">
        <f>+Input!$C$34</f>
        <v>0</v>
      </c>
    </row>
    <row r="64" spans="1:54" ht="12.75" hidden="1" customHeight="1" x14ac:dyDescent="0.25">
      <c r="A64" s="44" t="s">
        <v>291</v>
      </c>
      <c r="B64" s="39">
        <f t="shared" si="11"/>
        <v>0</v>
      </c>
      <c r="C64" s="20"/>
      <c r="D64" s="20">
        <v>0</v>
      </c>
      <c r="E64" s="13">
        <v>0</v>
      </c>
      <c r="F64" s="20">
        <v>0</v>
      </c>
      <c r="G64" s="20">
        <v>0</v>
      </c>
      <c r="H64" s="20">
        <v>0</v>
      </c>
      <c r="I64" s="20"/>
      <c r="J64" s="20"/>
      <c r="K64" s="20">
        <v>0</v>
      </c>
      <c r="L64" s="20">
        <v>0</v>
      </c>
      <c r="M64" s="20">
        <v>0</v>
      </c>
      <c r="N64" s="20">
        <v>0</v>
      </c>
      <c r="O64" s="20"/>
      <c r="P64" s="20"/>
      <c r="Q64" s="20"/>
      <c r="R64" s="20">
        <v>0</v>
      </c>
      <c r="S64" s="20">
        <v>0</v>
      </c>
      <c r="T64" s="20">
        <v>0</v>
      </c>
      <c r="U64" s="20">
        <v>0</v>
      </c>
      <c r="V64" s="20">
        <v>0</v>
      </c>
      <c r="X64" s="20"/>
      <c r="Y64" s="20">
        <v>0</v>
      </c>
      <c r="Z64" s="20">
        <v>0</v>
      </c>
      <c r="AA64" s="20"/>
      <c r="AB64" s="20"/>
      <c r="AC64" s="20"/>
      <c r="AD64" s="20"/>
      <c r="AE64" s="20"/>
      <c r="AF64" s="20"/>
      <c r="AG64" s="20"/>
      <c r="AH64" s="1"/>
      <c r="AI64" s="443"/>
      <c r="AJ64" s="425"/>
      <c r="AK64" s="342"/>
      <c r="AL64" s="349"/>
      <c r="AM64" s="458"/>
      <c r="AN64" s="1"/>
      <c r="AO64" s="1"/>
      <c r="AP64" s="1"/>
      <c r="AQ64" s="1"/>
      <c r="AR64" s="1"/>
      <c r="AS64" s="1"/>
      <c r="BB64" s="20">
        <v>0</v>
      </c>
    </row>
    <row r="65" spans="1:54" ht="12.75" hidden="1" customHeight="1" x14ac:dyDescent="0.25">
      <c r="A65" s="22" t="s">
        <v>292</v>
      </c>
      <c r="B65" s="39">
        <f t="shared" si="11"/>
        <v>0</v>
      </c>
      <c r="C65" s="20"/>
      <c r="D65" s="20">
        <v>0</v>
      </c>
      <c r="E65" s="13">
        <v>0</v>
      </c>
      <c r="F65" s="20">
        <v>0</v>
      </c>
      <c r="G65" s="20">
        <v>0</v>
      </c>
      <c r="H65" s="20">
        <v>0</v>
      </c>
      <c r="I65" s="20"/>
      <c r="J65" s="20"/>
      <c r="K65" s="20">
        <v>0</v>
      </c>
      <c r="L65" s="20">
        <v>0</v>
      </c>
      <c r="M65" s="20">
        <v>0</v>
      </c>
      <c r="N65" s="20">
        <v>0</v>
      </c>
      <c r="O65" s="20"/>
      <c r="P65" s="20"/>
      <c r="Q65" s="20"/>
      <c r="R65" s="20">
        <v>0</v>
      </c>
      <c r="S65" s="20">
        <v>0</v>
      </c>
      <c r="T65" s="20">
        <v>0</v>
      </c>
      <c r="U65" s="20">
        <v>0</v>
      </c>
      <c r="V65" s="20">
        <v>0</v>
      </c>
      <c r="X65" s="20"/>
      <c r="Y65" s="20">
        <v>0</v>
      </c>
      <c r="Z65" s="20">
        <v>0</v>
      </c>
      <c r="AA65" s="20"/>
      <c r="AB65" s="20"/>
      <c r="AC65" s="20"/>
      <c r="AD65" s="20"/>
      <c r="AE65" s="20"/>
      <c r="AF65" s="20"/>
      <c r="AG65" s="20"/>
      <c r="AH65" s="1"/>
      <c r="AI65" s="444"/>
      <c r="AJ65" s="425"/>
      <c r="AK65" s="342"/>
      <c r="AL65" s="349"/>
      <c r="AM65" s="458"/>
      <c r="AN65" s="1"/>
      <c r="AO65" s="1"/>
      <c r="AP65" s="1"/>
      <c r="AQ65" s="1"/>
      <c r="AR65" s="1"/>
      <c r="AS65" s="1"/>
      <c r="BB65" s="20">
        <v>0</v>
      </c>
    </row>
    <row r="66" spans="1:54" ht="12.75" customHeight="1" x14ac:dyDescent="0.25">
      <c r="A66" s="22" t="s">
        <v>293</v>
      </c>
      <c r="B66" s="39">
        <f t="shared" si="11"/>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5"/>
      <c r="AK66" s="342"/>
      <c r="AL66" s="349"/>
      <c r="AM66" s="458"/>
      <c r="AN66" s="1"/>
      <c r="AO66" s="1"/>
      <c r="AP66" s="1"/>
      <c r="AQ66" s="1"/>
      <c r="AR66" s="1"/>
      <c r="AS66" s="1"/>
      <c r="BB66" s="20"/>
    </row>
    <row r="67" spans="1:54" ht="12.75" customHeight="1" x14ac:dyDescent="0.25">
      <c r="A67" s="22" t="s">
        <v>294</v>
      </c>
      <c r="B67" s="39">
        <f t="shared" si="11"/>
        <v>-39894</v>
      </c>
      <c r="C67" s="20"/>
      <c r="D67" s="20">
        <v>0</v>
      </c>
      <c r="E67" s="13">
        <v>0</v>
      </c>
      <c r="F67" s="20">
        <v>0</v>
      </c>
      <c r="G67" s="20">
        <v>10989</v>
      </c>
      <c r="H67" s="20">
        <v>-25184</v>
      </c>
      <c r="I67" s="20"/>
      <c r="J67" s="20"/>
      <c r="K67" s="20">
        <v>0</v>
      </c>
      <c r="L67" s="20">
        <v>0</v>
      </c>
      <c r="M67" s="20">
        <v>0</v>
      </c>
      <c r="N67" s="20">
        <v>0</v>
      </c>
      <c r="O67" s="20"/>
      <c r="P67" s="20"/>
      <c r="Q67" s="20"/>
      <c r="R67" s="20">
        <v>-17726</v>
      </c>
      <c r="S67" s="20">
        <v>0</v>
      </c>
      <c r="T67" s="20">
        <v>0</v>
      </c>
      <c r="U67" s="20">
        <v>-7973</v>
      </c>
      <c r="V67" s="20">
        <v>0</v>
      </c>
      <c r="X67" s="20"/>
      <c r="Y67" s="20">
        <v>0</v>
      </c>
      <c r="Z67" s="20">
        <f>+Input!$C$24</f>
        <v>0</v>
      </c>
      <c r="AA67" s="20"/>
      <c r="AB67" s="20"/>
      <c r="AC67" s="20"/>
      <c r="AD67" s="20"/>
      <c r="AE67" s="20"/>
      <c r="AF67" s="20"/>
      <c r="AG67" s="20"/>
      <c r="AH67" s="1"/>
      <c r="AI67" s="444"/>
      <c r="AJ67" s="427"/>
      <c r="AK67" s="346"/>
      <c r="AL67" s="428"/>
      <c r="AM67" s="460"/>
      <c r="AN67" s="1"/>
      <c r="AO67" s="1"/>
      <c r="AP67" s="1"/>
      <c r="AQ67" s="1"/>
      <c r="AR67" s="1"/>
      <c r="AS67" s="1"/>
      <c r="BB67" s="20">
        <f>+Input!$C$24</f>
        <v>0</v>
      </c>
    </row>
    <row r="68" spans="1:54" ht="12.75" customHeight="1" x14ac:dyDescent="0.25">
      <c r="A68" s="22" t="s">
        <v>295</v>
      </c>
      <c r="B68" s="39">
        <f t="shared" si="11"/>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60"/>
      <c r="AN68" s="1"/>
      <c r="AO68" s="1"/>
      <c r="AP68" s="1"/>
      <c r="AQ68" s="1"/>
      <c r="AR68" s="1"/>
      <c r="AS68" s="1"/>
      <c r="BB68" s="20"/>
    </row>
    <row r="69" spans="1:54" ht="12.75" customHeight="1" x14ac:dyDescent="0.25">
      <c r="A69" s="44" t="s">
        <v>296</v>
      </c>
      <c r="B69" s="39">
        <f t="shared" si="11"/>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60"/>
      <c r="AN69" s="1"/>
      <c r="AO69" s="1"/>
      <c r="AP69" s="1"/>
      <c r="AQ69" s="1"/>
      <c r="AR69" s="1"/>
      <c r="AS69" s="1"/>
      <c r="BB69" s="20"/>
    </row>
    <row r="70" spans="1:54" ht="12.75" customHeight="1" x14ac:dyDescent="0.25">
      <c r="A70" s="22" t="s">
        <v>297</v>
      </c>
      <c r="B70" s="39">
        <f t="shared" si="11"/>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60"/>
      <c r="AN70" s="1"/>
      <c r="AO70" s="1"/>
      <c r="AP70" s="1"/>
      <c r="AQ70" s="1"/>
      <c r="AR70" s="1"/>
      <c r="AS70" s="1"/>
      <c r="BB70" s="20"/>
    </row>
    <row r="71" spans="1:54" ht="12.75" customHeight="1" thickBot="1" x14ac:dyDescent="0.3">
      <c r="A71" s="22" t="s">
        <v>298</v>
      </c>
      <c r="B71" s="39" t="s">
        <v>299</v>
      </c>
      <c r="C71" s="20"/>
      <c r="AH71" s="1"/>
      <c r="AI71" s="444"/>
      <c r="AJ71" s="427"/>
      <c r="AK71" s="346"/>
      <c r="AL71" s="428"/>
      <c r="AM71" s="460"/>
    </row>
    <row r="72" spans="1:54" ht="12.75" customHeight="1" thickBot="1" x14ac:dyDescent="0.3">
      <c r="A72" s="22"/>
      <c r="B72" s="292" t="s">
        <v>300</v>
      </c>
      <c r="C72" s="42"/>
      <c r="AH72" s="1"/>
      <c r="AI72" s="438" t="s">
        <v>339</v>
      </c>
      <c r="AJ72" s="415"/>
      <c r="AK72" s="345"/>
      <c r="AL72" s="349"/>
      <c r="AM72" s="456"/>
    </row>
    <row r="73" spans="1:54" ht="12.75" customHeight="1" x14ac:dyDescent="0.25">
      <c r="A73" s="22" t="s">
        <v>301</v>
      </c>
      <c r="B73" s="293">
        <f>E22</f>
        <v>0</v>
      </c>
      <c r="C73" s="294"/>
      <c r="AH73" s="1"/>
      <c r="AI73" s="440"/>
      <c r="AJ73" s="425"/>
      <c r="AK73" s="342"/>
      <c r="AL73" s="349"/>
      <c r="AM73" s="456"/>
    </row>
    <row r="74" spans="1:54" ht="12.75" customHeight="1" x14ac:dyDescent="0.3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4"/>
      <c r="AH74" s="1"/>
      <c r="AI74" s="445"/>
      <c r="AJ74" s="429" t="s">
        <v>340</v>
      </c>
      <c r="AK74" s="346"/>
      <c r="AL74" s="430">
        <f>SUM(AJ77:AJ172)</f>
        <v>0</v>
      </c>
      <c r="AM74" s="460"/>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444"/>
      <c r="AJ75" s="427"/>
      <c r="AK75" s="346"/>
      <c r="AL75" s="428"/>
      <c r="AM75" s="460"/>
    </row>
    <row r="76" spans="1:54" ht="12.75" customHeight="1" x14ac:dyDescent="0.25">
      <c r="A76" s="51" t="s">
        <v>303</v>
      </c>
      <c r="B76" s="52">
        <f>SUM(B47:B71)-B61-B68-B69-B58-B59</f>
        <v>9413042.3664000183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I76" s="439" t="s">
        <v>284</v>
      </c>
      <c r="AJ76" s="421" t="s">
        <v>285</v>
      </c>
      <c r="AK76" s="339" t="s">
        <v>286</v>
      </c>
      <c r="AL76" s="424" t="s">
        <v>287</v>
      </c>
      <c r="AM76" s="459" t="s">
        <v>288</v>
      </c>
    </row>
    <row r="77" spans="1:54" ht="12.75" customHeight="1" x14ac:dyDescent="0.25">
      <c r="A77" s="1"/>
      <c r="B77" s="39"/>
      <c r="C77" s="1"/>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1"/>
      <c r="AI77" s="440"/>
      <c r="AJ77" s="425"/>
      <c r="AK77" s="342"/>
      <c r="AL77" s="349"/>
      <c r="AM77" s="479"/>
    </row>
    <row r="78" spans="1:54" ht="12.75" customHeight="1" x14ac:dyDescent="0.25">
      <c r="A78" s="24"/>
      <c r="B78" s="55"/>
      <c r="AH78" s="24"/>
      <c r="AI78" s="440"/>
      <c r="AJ78" s="425"/>
      <c r="AK78" s="342"/>
      <c r="AL78" s="349"/>
      <c r="AM78" s="461"/>
    </row>
    <row r="79" spans="1:54" ht="12.75" customHeight="1" x14ac:dyDescent="0.3">
      <c r="A79" s="56" t="s">
        <v>304</v>
      </c>
      <c r="B79" s="57"/>
      <c r="AH79" s="24"/>
      <c r="AI79" s="440"/>
      <c r="AJ79" s="425"/>
      <c r="AK79" s="342"/>
      <c r="AL79" s="349"/>
      <c r="AM79" s="456"/>
    </row>
    <row r="80" spans="1:54" ht="12.75" customHeight="1" x14ac:dyDescent="0.25">
      <c r="A80" s="24"/>
      <c r="B80" s="55"/>
      <c r="D80" s="13">
        <f>M38</f>
        <v>0</v>
      </c>
      <c r="AH80" s="24"/>
      <c r="AI80" s="440"/>
      <c r="AJ80" s="415"/>
      <c r="AK80" s="342"/>
      <c r="AL80" s="349"/>
      <c r="AM80" s="456"/>
    </row>
    <row r="81" spans="1:45" ht="12.75" customHeight="1" x14ac:dyDescent="0.25">
      <c r="A81" s="30"/>
      <c r="B81" s="31" t="s">
        <v>266</v>
      </c>
      <c r="C81" s="32">
        <f t="shared" ref="C81:L81" si="12">SUM(C85:C101)</f>
        <v>0</v>
      </c>
      <c r="D81" s="32">
        <f t="shared" si="12"/>
        <v>0</v>
      </c>
      <c r="E81" s="32">
        <f t="shared" si="12"/>
        <v>0</v>
      </c>
      <c r="F81" s="32">
        <f t="shared" si="12"/>
        <v>0</v>
      </c>
      <c r="G81" s="32">
        <f t="shared" si="12"/>
        <v>0</v>
      </c>
      <c r="H81" s="32">
        <f t="shared" si="12"/>
        <v>0</v>
      </c>
      <c r="I81" s="32">
        <f t="shared" si="12"/>
        <v>0</v>
      </c>
      <c r="J81" s="32">
        <f t="shared" si="12"/>
        <v>0</v>
      </c>
      <c r="K81" s="32">
        <f t="shared" si="12"/>
        <v>0</v>
      </c>
      <c r="L81" s="32">
        <f t="shared" si="12"/>
        <v>0</v>
      </c>
      <c r="M81" s="32">
        <f t="shared" ref="M81:V81" si="13">SUM(M85:M101)</f>
        <v>0</v>
      </c>
      <c r="N81" s="32">
        <f t="shared" si="13"/>
        <v>0</v>
      </c>
      <c r="O81" s="32">
        <f t="shared" si="13"/>
        <v>0</v>
      </c>
      <c r="P81" s="32">
        <f t="shared" si="13"/>
        <v>0</v>
      </c>
      <c r="Q81" s="32">
        <f t="shared" si="13"/>
        <v>0</v>
      </c>
      <c r="R81" s="32">
        <f t="shared" si="13"/>
        <v>0</v>
      </c>
      <c r="S81" s="32">
        <f t="shared" si="13"/>
        <v>0</v>
      </c>
      <c r="T81" s="32">
        <f t="shared" si="13"/>
        <v>0</v>
      </c>
      <c r="U81" s="32">
        <f t="shared" si="13"/>
        <v>0</v>
      </c>
      <c r="V81" s="32">
        <f t="shared" si="13"/>
        <v>0</v>
      </c>
      <c r="W81" s="32">
        <f t="shared" ref="W81:AG81" si="14">SUM(W85:W101)</f>
        <v>0</v>
      </c>
      <c r="X81" s="32">
        <f t="shared" si="14"/>
        <v>0</v>
      </c>
      <c r="Y81" s="32">
        <f t="shared" si="14"/>
        <v>0</v>
      </c>
      <c r="Z81" s="32">
        <f t="shared" si="14"/>
        <v>0</v>
      </c>
      <c r="AA81" s="32">
        <f t="shared" si="14"/>
        <v>0</v>
      </c>
      <c r="AB81" s="32">
        <f t="shared" si="14"/>
        <v>0</v>
      </c>
      <c r="AC81" s="32">
        <f t="shared" si="14"/>
        <v>0</v>
      </c>
      <c r="AD81" s="32">
        <f t="shared" si="14"/>
        <v>0</v>
      </c>
      <c r="AE81" s="32">
        <f t="shared" si="14"/>
        <v>0</v>
      </c>
      <c r="AF81" s="32">
        <f t="shared" si="14"/>
        <v>0</v>
      </c>
      <c r="AG81" s="32">
        <f t="shared" si="14"/>
        <v>0</v>
      </c>
      <c r="AH81" s="1"/>
      <c r="AI81" s="440"/>
      <c r="AJ81" s="422"/>
      <c r="AK81" s="342"/>
      <c r="AL81" s="310"/>
      <c r="AN81" s="1"/>
      <c r="AO81" s="1"/>
      <c r="AP81" s="1"/>
      <c r="AQ81" s="1"/>
      <c r="AR81" s="1"/>
      <c r="AS81" s="1"/>
    </row>
    <row r="82" spans="1:45" s="99" customFormat="1" ht="12.75" customHeight="1" x14ac:dyDescent="0.3">
      <c r="A82" s="219" t="s">
        <v>305</v>
      </c>
      <c r="B82" s="116">
        <f t="shared" ref="B82:AG82" si="15">B44</f>
        <v>36982</v>
      </c>
      <c r="C82" s="104">
        <f t="shared" si="15"/>
        <v>36982</v>
      </c>
      <c r="D82" s="104">
        <f t="shared" si="15"/>
        <v>36983</v>
      </c>
      <c r="E82" s="104">
        <f t="shared" si="15"/>
        <v>36984</v>
      </c>
      <c r="F82" s="104">
        <f t="shared" si="15"/>
        <v>36985</v>
      </c>
      <c r="G82" s="104">
        <f t="shared" si="15"/>
        <v>36986</v>
      </c>
      <c r="H82" s="104">
        <f t="shared" si="15"/>
        <v>36987</v>
      </c>
      <c r="I82" s="104">
        <f t="shared" si="15"/>
        <v>36988</v>
      </c>
      <c r="J82" s="104">
        <f t="shared" si="15"/>
        <v>36989</v>
      </c>
      <c r="K82" s="104">
        <f t="shared" si="15"/>
        <v>36990</v>
      </c>
      <c r="L82" s="104">
        <f t="shared" si="15"/>
        <v>36991</v>
      </c>
      <c r="M82" s="104">
        <f t="shared" si="15"/>
        <v>36992</v>
      </c>
      <c r="N82" s="104">
        <f t="shared" si="15"/>
        <v>36993</v>
      </c>
      <c r="O82" s="104">
        <f t="shared" si="15"/>
        <v>36994</v>
      </c>
      <c r="P82" s="104">
        <f t="shared" si="15"/>
        <v>36995</v>
      </c>
      <c r="Q82" s="104">
        <f t="shared" si="15"/>
        <v>36996</v>
      </c>
      <c r="R82" s="104">
        <f t="shared" si="15"/>
        <v>36997</v>
      </c>
      <c r="S82" s="104">
        <f t="shared" si="15"/>
        <v>36998</v>
      </c>
      <c r="T82" s="104">
        <f t="shared" si="15"/>
        <v>36999</v>
      </c>
      <c r="U82" s="104">
        <f t="shared" si="15"/>
        <v>37000</v>
      </c>
      <c r="V82" s="104">
        <f t="shared" si="15"/>
        <v>37001</v>
      </c>
      <c r="W82" s="104">
        <f t="shared" si="15"/>
        <v>37002</v>
      </c>
      <c r="X82" s="104">
        <f t="shared" si="15"/>
        <v>37003</v>
      </c>
      <c r="Y82" s="104">
        <f t="shared" si="15"/>
        <v>37004</v>
      </c>
      <c r="Z82" s="104">
        <f t="shared" si="15"/>
        <v>37005</v>
      </c>
      <c r="AA82" s="104">
        <f t="shared" si="15"/>
        <v>37006</v>
      </c>
      <c r="AB82" s="104">
        <f t="shared" si="15"/>
        <v>37007</v>
      </c>
      <c r="AC82" s="104">
        <f t="shared" si="15"/>
        <v>37008</v>
      </c>
      <c r="AD82" s="104">
        <f t="shared" si="15"/>
        <v>37009</v>
      </c>
      <c r="AE82" s="104">
        <f t="shared" si="15"/>
        <v>37010</v>
      </c>
      <c r="AF82" s="104">
        <f t="shared" si="15"/>
        <v>37011</v>
      </c>
      <c r="AG82" s="104">
        <f t="shared" si="15"/>
        <v>37012</v>
      </c>
      <c r="AI82" s="440"/>
      <c r="AJ82" s="422"/>
      <c r="AK82" s="342"/>
      <c r="AL82" s="310"/>
      <c r="AM82" s="455"/>
    </row>
    <row r="83" spans="1:45" ht="12.75" customHeight="1" x14ac:dyDescent="0.3">
      <c r="A83" s="34"/>
      <c r="B83" s="34"/>
      <c r="C83" s="105" t="str">
        <f t="shared" ref="C83:AG83" si="16">C45</f>
        <v>S</v>
      </c>
      <c r="D83" s="105" t="str">
        <f t="shared" si="16"/>
        <v>M</v>
      </c>
      <c r="E83" s="105" t="str">
        <f t="shared" si="16"/>
        <v>T</v>
      </c>
      <c r="F83" s="105" t="str">
        <f t="shared" si="16"/>
        <v>W</v>
      </c>
      <c r="G83" s="105" t="str">
        <f t="shared" si="16"/>
        <v>R</v>
      </c>
      <c r="H83" s="105" t="str">
        <f t="shared" si="16"/>
        <v>F</v>
      </c>
      <c r="I83" s="105" t="str">
        <f t="shared" si="16"/>
        <v>S</v>
      </c>
      <c r="J83" s="105" t="str">
        <f t="shared" si="16"/>
        <v>S</v>
      </c>
      <c r="K83" s="105" t="str">
        <f t="shared" si="16"/>
        <v>M</v>
      </c>
      <c r="L83" s="105" t="str">
        <f t="shared" si="16"/>
        <v>T</v>
      </c>
      <c r="M83" s="105" t="str">
        <f t="shared" si="16"/>
        <v>W</v>
      </c>
      <c r="N83" s="105" t="str">
        <f t="shared" si="16"/>
        <v>R</v>
      </c>
      <c r="O83" s="105" t="str">
        <f t="shared" si="16"/>
        <v>F</v>
      </c>
      <c r="P83" s="105" t="str">
        <f t="shared" si="16"/>
        <v>S</v>
      </c>
      <c r="Q83" s="105" t="str">
        <f t="shared" si="16"/>
        <v>S</v>
      </c>
      <c r="R83" s="105" t="str">
        <f t="shared" si="16"/>
        <v>M</v>
      </c>
      <c r="S83" s="105" t="str">
        <f t="shared" si="16"/>
        <v>T</v>
      </c>
      <c r="T83" s="105" t="str">
        <f t="shared" si="16"/>
        <v>W</v>
      </c>
      <c r="U83" s="105" t="str">
        <f t="shared" si="16"/>
        <v>R</v>
      </c>
      <c r="V83" s="105" t="str">
        <f t="shared" si="16"/>
        <v>F</v>
      </c>
      <c r="W83" s="105" t="str">
        <f t="shared" si="16"/>
        <v>S</v>
      </c>
      <c r="X83" s="105" t="str">
        <f t="shared" si="16"/>
        <v>S</v>
      </c>
      <c r="Y83" s="105" t="str">
        <f t="shared" si="16"/>
        <v>M</v>
      </c>
      <c r="Z83" s="105" t="str">
        <f t="shared" si="16"/>
        <v>T</v>
      </c>
      <c r="AA83" s="105" t="str">
        <f t="shared" si="16"/>
        <v>W</v>
      </c>
      <c r="AB83" s="105" t="str">
        <f t="shared" si="16"/>
        <v>R</v>
      </c>
      <c r="AC83" s="105" t="str">
        <f t="shared" si="16"/>
        <v>F</v>
      </c>
      <c r="AD83" s="105" t="str">
        <f t="shared" si="16"/>
        <v>S</v>
      </c>
      <c r="AE83" s="105" t="str">
        <f t="shared" si="16"/>
        <v>S</v>
      </c>
      <c r="AF83" s="105" t="str">
        <f t="shared" si="16"/>
        <v>M</v>
      </c>
      <c r="AG83" s="105" t="str">
        <f t="shared" si="16"/>
        <v>T</v>
      </c>
      <c r="AH83" s="1"/>
      <c r="AI83" s="440"/>
      <c r="AJ83" s="422"/>
      <c r="AK83" s="342"/>
      <c r="AL83" s="310"/>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37"/>
      <c r="AJ84" s="422"/>
      <c r="AK84" s="398"/>
      <c r="AL84" s="349"/>
      <c r="AM84" s="456"/>
    </row>
    <row r="85" spans="1:45" ht="12.75" customHeight="1" thickTop="1" x14ac:dyDescent="0.25">
      <c r="A85" s="22" t="s">
        <v>306</v>
      </c>
      <c r="B85" s="39">
        <f t="shared" ref="B85:B97" si="17">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415"/>
      <c r="AK85" s="398"/>
      <c r="AL85" s="349"/>
      <c r="AM85" s="456"/>
    </row>
    <row r="86" spans="1:45" ht="12.75" customHeight="1" x14ac:dyDescent="0.25">
      <c r="A86" s="22" t="s">
        <v>307</v>
      </c>
      <c r="B86" s="39">
        <f t="shared" si="17"/>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415"/>
      <c r="AK86" s="398"/>
      <c r="AL86" s="349"/>
      <c r="AM86" s="456"/>
    </row>
    <row r="87" spans="1:45" ht="12.75" customHeight="1" x14ac:dyDescent="0.25">
      <c r="A87" s="22" t="s">
        <v>308</v>
      </c>
      <c r="B87" s="39">
        <f t="shared" si="17"/>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415"/>
      <c r="AK87" s="398"/>
      <c r="AL87" s="349"/>
      <c r="AM87" s="456"/>
    </row>
    <row r="88" spans="1:45" ht="12.75" customHeight="1" x14ac:dyDescent="0.25">
      <c r="A88" s="22" t="s">
        <v>309</v>
      </c>
      <c r="B88" s="39">
        <f t="shared" si="17"/>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415"/>
      <c r="AK88" s="398"/>
      <c r="AL88" s="349"/>
      <c r="AM88" s="456"/>
    </row>
    <row r="89" spans="1:45" ht="12.75" customHeight="1" x14ac:dyDescent="0.25">
      <c r="A89" s="22" t="s">
        <v>310</v>
      </c>
      <c r="B89" s="39">
        <f t="shared" si="17"/>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415"/>
      <c r="AK89" s="398"/>
      <c r="AL89" s="349"/>
      <c r="AM89" s="456"/>
    </row>
    <row r="90" spans="1:45" ht="12.75" customHeight="1" x14ac:dyDescent="0.25">
      <c r="A90" s="22" t="s">
        <v>311</v>
      </c>
      <c r="B90" s="39">
        <f t="shared" si="17"/>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415"/>
      <c r="AK90" s="398"/>
      <c r="AL90" s="349"/>
      <c r="AM90" s="456"/>
    </row>
    <row r="91" spans="1:45" ht="12.75" customHeight="1" x14ac:dyDescent="0.25">
      <c r="A91" s="22" t="s">
        <v>312</v>
      </c>
      <c r="B91" s="39">
        <f t="shared" si="17"/>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415"/>
      <c r="AK91" s="398"/>
      <c r="AL91" s="349"/>
      <c r="AM91" s="456"/>
    </row>
    <row r="92" spans="1:45" ht="12.75" customHeight="1" x14ac:dyDescent="0.25">
      <c r="A92" s="22" t="s">
        <v>313</v>
      </c>
      <c r="B92" s="39">
        <f t="shared" si="17"/>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415"/>
      <c r="AK92" s="398"/>
      <c r="AL92" s="349"/>
      <c r="AM92" s="456"/>
    </row>
    <row r="93" spans="1:45" ht="12.75" customHeight="1" x14ac:dyDescent="0.25">
      <c r="A93" s="22" t="s">
        <v>314</v>
      </c>
      <c r="B93" s="39">
        <f t="shared" si="17"/>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415"/>
      <c r="AK93" s="398"/>
      <c r="AL93" s="349"/>
      <c r="AM93" s="456"/>
    </row>
    <row r="94" spans="1:45" ht="12.75" customHeight="1" x14ac:dyDescent="0.25">
      <c r="A94" s="22" t="s">
        <v>315</v>
      </c>
      <c r="B94" s="39">
        <f t="shared" si="17"/>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415"/>
      <c r="AK94" s="398"/>
      <c r="AL94" s="349"/>
      <c r="AM94" s="456"/>
    </row>
    <row r="95" spans="1:45" ht="12.75" customHeight="1" x14ac:dyDescent="0.25">
      <c r="A95" s="22" t="s">
        <v>316</v>
      </c>
      <c r="B95" s="39">
        <f t="shared" si="17"/>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415"/>
      <c r="AK95" s="398"/>
      <c r="AL95" s="349"/>
      <c r="AM95" s="456"/>
    </row>
    <row r="96" spans="1:45" ht="12.75" customHeight="1" x14ac:dyDescent="0.25">
      <c r="A96" s="22" t="s">
        <v>317</v>
      </c>
      <c r="B96" s="39">
        <f t="shared" si="17"/>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415"/>
      <c r="AK96" s="398"/>
      <c r="AL96" s="349"/>
      <c r="AM96" s="456"/>
    </row>
    <row r="97" spans="1:45" ht="12.75" customHeight="1" x14ac:dyDescent="0.25">
      <c r="A97" s="22" t="s">
        <v>318</v>
      </c>
      <c r="B97" s="39">
        <f t="shared" si="17"/>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415"/>
      <c r="AK97" s="398"/>
      <c r="AL97" s="349"/>
      <c r="AM97" s="456"/>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415"/>
      <c r="AK98" s="398"/>
      <c r="AL98" s="349"/>
      <c r="AM98" s="456"/>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415"/>
      <c r="AK99" s="398"/>
      <c r="AL99" s="349"/>
      <c r="AM99" s="456"/>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415"/>
      <c r="AK100" s="398"/>
      <c r="AL100" s="349"/>
      <c r="AM100" s="456"/>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415"/>
      <c r="AK101" s="398"/>
      <c r="AL101" s="349"/>
      <c r="AM101" s="456"/>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415"/>
      <c r="AK102" s="398"/>
      <c r="AL102" s="349"/>
      <c r="AM102" s="456"/>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415"/>
      <c r="AK103" s="398"/>
      <c r="AL103" s="349"/>
      <c r="AM103" s="456"/>
    </row>
    <row r="104" spans="1:45" ht="12.75" customHeight="1" x14ac:dyDescent="0.25">
      <c r="A104" s="30"/>
      <c r="B104" s="31" t="s">
        <v>266</v>
      </c>
      <c r="C104" s="32">
        <f t="shared" ref="C104:L104" si="18">SUM(C108:C117)</f>
        <v>0</v>
      </c>
      <c r="D104" s="32">
        <f t="shared" si="18"/>
        <v>0</v>
      </c>
      <c r="E104" s="32">
        <f t="shared" si="18"/>
        <v>0</v>
      </c>
      <c r="F104" s="32">
        <f t="shared" si="18"/>
        <v>0</v>
      </c>
      <c r="G104" s="32">
        <f t="shared" si="18"/>
        <v>0</v>
      </c>
      <c r="H104" s="32">
        <f t="shared" si="18"/>
        <v>0</v>
      </c>
      <c r="I104" s="32">
        <f t="shared" si="18"/>
        <v>0</v>
      </c>
      <c r="J104" s="32">
        <f t="shared" si="18"/>
        <v>0</v>
      </c>
      <c r="K104" s="32">
        <f t="shared" si="18"/>
        <v>0</v>
      </c>
      <c r="L104" s="32">
        <f t="shared" si="18"/>
        <v>0</v>
      </c>
      <c r="M104" s="32">
        <f t="shared" ref="M104:V104" si="19">SUM(M108:M117)</f>
        <v>0</v>
      </c>
      <c r="N104" s="32">
        <f t="shared" si="19"/>
        <v>0</v>
      </c>
      <c r="O104" s="32">
        <f t="shared" si="19"/>
        <v>0</v>
      </c>
      <c r="P104" s="32">
        <f t="shared" si="19"/>
        <v>0</v>
      </c>
      <c r="Q104" s="32">
        <f t="shared" si="19"/>
        <v>0</v>
      </c>
      <c r="R104" s="32">
        <f t="shared" si="19"/>
        <v>0</v>
      </c>
      <c r="S104" s="32">
        <f t="shared" si="19"/>
        <v>0</v>
      </c>
      <c r="T104" s="32">
        <f t="shared" si="19"/>
        <v>0</v>
      </c>
      <c r="U104" s="32">
        <f t="shared" si="19"/>
        <v>0</v>
      </c>
      <c r="V104" s="32">
        <f t="shared" si="19"/>
        <v>0</v>
      </c>
      <c r="W104" s="32">
        <f t="shared" ref="W104:AG104" si="20">SUM(W108:W117)</f>
        <v>0</v>
      </c>
      <c r="X104" s="32">
        <f t="shared" si="20"/>
        <v>0</v>
      </c>
      <c r="Y104" s="32">
        <f t="shared" si="20"/>
        <v>0</v>
      </c>
      <c r="Z104" s="32">
        <f t="shared" si="20"/>
        <v>0</v>
      </c>
      <c r="AA104" s="32">
        <f t="shared" si="20"/>
        <v>0</v>
      </c>
      <c r="AB104" s="32">
        <f t="shared" si="20"/>
        <v>0</v>
      </c>
      <c r="AC104" s="32">
        <f t="shared" si="20"/>
        <v>0</v>
      </c>
      <c r="AD104" s="32">
        <f t="shared" si="20"/>
        <v>0</v>
      </c>
      <c r="AE104" s="32">
        <f t="shared" si="20"/>
        <v>0</v>
      </c>
      <c r="AF104" s="32">
        <f t="shared" si="20"/>
        <v>0</v>
      </c>
      <c r="AG104" s="32">
        <f t="shared" si="20"/>
        <v>0</v>
      </c>
      <c r="AH104" s="1"/>
      <c r="AI104" s="446"/>
      <c r="AJ104" s="422"/>
      <c r="AK104" s="342"/>
      <c r="AL104" s="310"/>
      <c r="AN104" s="1"/>
      <c r="AO104" s="1"/>
      <c r="AP104" s="1"/>
      <c r="AQ104" s="1"/>
      <c r="AR104" s="1"/>
      <c r="AS104" s="1"/>
    </row>
    <row r="105" spans="1:45" s="99" customFormat="1" ht="12.75" customHeight="1" x14ac:dyDescent="0.3">
      <c r="A105" s="219" t="s">
        <v>320</v>
      </c>
      <c r="B105" s="116">
        <f t="shared" ref="B105:AG105" si="21">B44</f>
        <v>36982</v>
      </c>
      <c r="C105" s="104">
        <f t="shared" si="21"/>
        <v>36982</v>
      </c>
      <c r="D105" s="104">
        <f t="shared" si="21"/>
        <v>36983</v>
      </c>
      <c r="E105" s="104">
        <f t="shared" si="21"/>
        <v>36984</v>
      </c>
      <c r="F105" s="104">
        <f t="shared" si="21"/>
        <v>36985</v>
      </c>
      <c r="G105" s="104">
        <f t="shared" si="21"/>
        <v>36986</v>
      </c>
      <c r="H105" s="104">
        <f t="shared" si="21"/>
        <v>36987</v>
      </c>
      <c r="I105" s="104">
        <f t="shared" si="21"/>
        <v>36988</v>
      </c>
      <c r="J105" s="104">
        <f t="shared" si="21"/>
        <v>36989</v>
      </c>
      <c r="K105" s="104">
        <f t="shared" si="21"/>
        <v>36990</v>
      </c>
      <c r="L105" s="104">
        <f t="shared" si="21"/>
        <v>36991</v>
      </c>
      <c r="M105" s="104">
        <f t="shared" si="21"/>
        <v>36992</v>
      </c>
      <c r="N105" s="104">
        <f t="shared" si="21"/>
        <v>36993</v>
      </c>
      <c r="O105" s="104">
        <f t="shared" si="21"/>
        <v>36994</v>
      </c>
      <c r="P105" s="104">
        <f t="shared" si="21"/>
        <v>36995</v>
      </c>
      <c r="Q105" s="104">
        <f t="shared" si="21"/>
        <v>36996</v>
      </c>
      <c r="R105" s="104">
        <f t="shared" si="21"/>
        <v>36997</v>
      </c>
      <c r="S105" s="104">
        <f t="shared" si="21"/>
        <v>36998</v>
      </c>
      <c r="T105" s="104">
        <f t="shared" si="21"/>
        <v>36999</v>
      </c>
      <c r="U105" s="104">
        <f t="shared" si="21"/>
        <v>37000</v>
      </c>
      <c r="V105" s="104">
        <f t="shared" si="21"/>
        <v>37001</v>
      </c>
      <c r="W105" s="104">
        <f t="shared" si="21"/>
        <v>37002</v>
      </c>
      <c r="X105" s="104">
        <f t="shared" si="21"/>
        <v>37003</v>
      </c>
      <c r="Y105" s="104">
        <f t="shared" si="21"/>
        <v>37004</v>
      </c>
      <c r="Z105" s="104">
        <f t="shared" si="21"/>
        <v>37005</v>
      </c>
      <c r="AA105" s="104">
        <f t="shared" si="21"/>
        <v>37006</v>
      </c>
      <c r="AB105" s="104">
        <f t="shared" si="21"/>
        <v>37007</v>
      </c>
      <c r="AC105" s="104">
        <f t="shared" si="21"/>
        <v>37008</v>
      </c>
      <c r="AD105" s="104">
        <f t="shared" si="21"/>
        <v>37009</v>
      </c>
      <c r="AE105" s="104">
        <f t="shared" si="21"/>
        <v>37010</v>
      </c>
      <c r="AF105" s="104">
        <f t="shared" si="21"/>
        <v>37011</v>
      </c>
      <c r="AG105" s="104">
        <f t="shared" si="21"/>
        <v>37012</v>
      </c>
      <c r="AI105" s="446"/>
      <c r="AJ105" s="422"/>
      <c r="AK105" s="403"/>
      <c r="AL105" s="310"/>
      <c r="AM105" s="455"/>
    </row>
    <row r="106" spans="1:45" ht="12.75" customHeight="1" x14ac:dyDescent="0.3">
      <c r="A106" s="34"/>
      <c r="B106" s="34"/>
      <c r="C106" s="105" t="str">
        <f t="shared" ref="C106:AG106" si="22">C45</f>
        <v>S</v>
      </c>
      <c r="D106" s="105" t="str">
        <f t="shared" si="22"/>
        <v>M</v>
      </c>
      <c r="E106" s="105" t="str">
        <f t="shared" si="22"/>
        <v>T</v>
      </c>
      <c r="F106" s="105" t="str">
        <f t="shared" si="22"/>
        <v>W</v>
      </c>
      <c r="G106" s="105" t="str">
        <f t="shared" si="22"/>
        <v>R</v>
      </c>
      <c r="H106" s="105" t="str">
        <f t="shared" si="22"/>
        <v>F</v>
      </c>
      <c r="I106" s="105" t="str">
        <f t="shared" si="22"/>
        <v>S</v>
      </c>
      <c r="J106" s="105" t="str">
        <f t="shared" si="22"/>
        <v>S</v>
      </c>
      <c r="K106" s="105" t="str">
        <f t="shared" si="22"/>
        <v>M</v>
      </c>
      <c r="L106" s="105" t="str">
        <f t="shared" si="22"/>
        <v>T</v>
      </c>
      <c r="M106" s="105" t="str">
        <f t="shared" si="22"/>
        <v>W</v>
      </c>
      <c r="N106" s="105" t="str">
        <f t="shared" si="22"/>
        <v>R</v>
      </c>
      <c r="O106" s="105" t="str">
        <f t="shared" si="22"/>
        <v>F</v>
      </c>
      <c r="P106" s="105" t="str">
        <f t="shared" si="22"/>
        <v>S</v>
      </c>
      <c r="Q106" s="105" t="str">
        <f t="shared" si="22"/>
        <v>S</v>
      </c>
      <c r="R106" s="105" t="str">
        <f t="shared" si="22"/>
        <v>M</v>
      </c>
      <c r="S106" s="105" t="str">
        <f t="shared" si="22"/>
        <v>T</v>
      </c>
      <c r="T106" s="105" t="str">
        <f t="shared" si="22"/>
        <v>W</v>
      </c>
      <c r="U106" s="105" t="str">
        <f t="shared" si="22"/>
        <v>R</v>
      </c>
      <c r="V106" s="105" t="str">
        <f t="shared" si="22"/>
        <v>F</v>
      </c>
      <c r="W106" s="105" t="str">
        <f t="shared" si="22"/>
        <v>S</v>
      </c>
      <c r="X106" s="105" t="str">
        <f t="shared" si="22"/>
        <v>S</v>
      </c>
      <c r="Y106" s="105" t="str">
        <f t="shared" si="22"/>
        <v>M</v>
      </c>
      <c r="Z106" s="105" t="str">
        <f t="shared" si="22"/>
        <v>T</v>
      </c>
      <c r="AA106" s="105" t="str">
        <f t="shared" si="22"/>
        <v>W</v>
      </c>
      <c r="AB106" s="105" t="str">
        <f t="shared" si="22"/>
        <v>R</v>
      </c>
      <c r="AC106" s="105" t="str">
        <f t="shared" si="22"/>
        <v>F</v>
      </c>
      <c r="AD106" s="105" t="str">
        <f t="shared" si="22"/>
        <v>S</v>
      </c>
      <c r="AE106" s="105" t="str">
        <f t="shared" si="22"/>
        <v>S</v>
      </c>
      <c r="AF106" s="105" t="str">
        <f t="shared" si="22"/>
        <v>M</v>
      </c>
      <c r="AG106" s="105" t="str">
        <f t="shared" si="22"/>
        <v>T</v>
      </c>
      <c r="AH106" s="1"/>
      <c r="AI106" s="446"/>
      <c r="AJ106" s="422"/>
      <c r="AK106" s="342"/>
      <c r="AL106" s="310"/>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37"/>
      <c r="AJ107" s="422"/>
      <c r="AK107" s="398"/>
      <c r="AL107" s="349"/>
      <c r="AM107" s="456"/>
    </row>
    <row r="108" spans="1:45" ht="12.75" customHeight="1" thickTop="1" x14ac:dyDescent="0.25">
      <c r="A108" s="22" t="s">
        <v>311</v>
      </c>
      <c r="B108" s="39">
        <f t="shared" ref="B108:B113" si="23">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415"/>
      <c r="AK108" s="398"/>
      <c r="AL108" s="349"/>
      <c r="AM108" s="456"/>
    </row>
    <row r="109" spans="1:45" ht="12.75" customHeight="1" x14ac:dyDescent="0.25">
      <c r="A109" s="22" t="s">
        <v>313</v>
      </c>
      <c r="B109" s="39">
        <f t="shared" si="23"/>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415"/>
      <c r="AK109" s="398"/>
      <c r="AL109" s="349"/>
      <c r="AM109" s="456"/>
    </row>
    <row r="110" spans="1:45" ht="12.75" customHeight="1" x14ac:dyDescent="0.25">
      <c r="A110" s="22" t="s">
        <v>314</v>
      </c>
      <c r="B110" s="39">
        <f t="shared" si="23"/>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415"/>
      <c r="AK110" s="398"/>
      <c r="AL110" s="349"/>
      <c r="AM110" s="456"/>
    </row>
    <row r="111" spans="1:45" ht="12.75" customHeight="1" x14ac:dyDescent="0.25">
      <c r="A111" s="22" t="s">
        <v>315</v>
      </c>
      <c r="B111" s="39">
        <f t="shared" si="23"/>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415"/>
      <c r="AK111" s="398"/>
      <c r="AL111" s="349"/>
      <c r="AM111" s="456"/>
    </row>
    <row r="112" spans="1:45" ht="12.75" customHeight="1" x14ac:dyDescent="0.25">
      <c r="A112" s="22" t="s">
        <v>316</v>
      </c>
      <c r="B112" s="39">
        <f t="shared" si="23"/>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415"/>
      <c r="AK112" s="398"/>
      <c r="AL112" s="349"/>
      <c r="AM112" s="456"/>
    </row>
    <row r="113" spans="1:39" ht="12.75" customHeight="1" x14ac:dyDescent="0.25">
      <c r="A113" s="22" t="s">
        <v>318</v>
      </c>
      <c r="B113" s="39">
        <f t="shared" si="23"/>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415"/>
      <c r="AK113" s="398"/>
      <c r="AL113" s="349"/>
      <c r="AM113" s="456"/>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415"/>
      <c r="AK114" s="398"/>
      <c r="AL114" s="349"/>
      <c r="AM114" s="456"/>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415"/>
      <c r="AK115" s="398"/>
      <c r="AL115" s="349"/>
      <c r="AM115" s="456"/>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415"/>
      <c r="AK116" s="398"/>
      <c r="AL116" s="349"/>
      <c r="AM116" s="456"/>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415"/>
      <c r="AK117" s="398"/>
      <c r="AL117" s="349"/>
      <c r="AM117" s="456"/>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415"/>
      <c r="AK118" s="398"/>
      <c r="AL118" s="349"/>
      <c r="AM118" s="456"/>
    </row>
    <row r="119" spans="1:39" ht="12.75" customHeight="1" x14ac:dyDescent="0.25">
      <c r="A119" s="24"/>
      <c r="B119" s="55"/>
      <c r="AH119" s="24"/>
      <c r="AJ119" s="415"/>
      <c r="AK119" s="398"/>
      <c r="AL119" s="349"/>
      <c r="AM119" s="456"/>
    </row>
    <row r="120" spans="1:39" ht="12.75" customHeight="1" x14ac:dyDescent="0.25">
      <c r="A120" s="24"/>
      <c r="B120" s="55"/>
      <c r="AH120" s="24"/>
      <c r="AJ120" s="415"/>
      <c r="AK120" s="398"/>
      <c r="AL120" s="349"/>
      <c r="AM120" s="456"/>
    </row>
    <row r="121" spans="1:39" ht="12.75" customHeight="1" x14ac:dyDescent="0.3">
      <c r="A121" s="56" t="s">
        <v>322</v>
      </c>
      <c r="B121" s="57"/>
      <c r="AH121" s="24"/>
      <c r="AJ121" s="415"/>
      <c r="AK121" s="398"/>
      <c r="AL121" s="349"/>
      <c r="AM121" s="456"/>
    </row>
    <row r="122" spans="1:39" ht="12.75" customHeight="1" x14ac:dyDescent="0.25">
      <c r="A122" s="19"/>
      <c r="AK122" s="342"/>
      <c r="AL122" s="349"/>
      <c r="AM122" s="456"/>
    </row>
    <row r="123" spans="1:39" ht="12.75" customHeight="1" thickBot="1" x14ac:dyDescent="0.3">
      <c r="D123" s="13" t="s">
        <v>89</v>
      </c>
      <c r="AJ123" s="415"/>
      <c r="AK123" s="173"/>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310"/>
      <c r="D127" s="38"/>
      <c r="E127" s="140"/>
      <c r="G127" s="81"/>
      <c r="H127" s="9"/>
      <c r="I127" s="82"/>
      <c r="J127" s="1"/>
      <c r="K127" s="148"/>
      <c r="L127" s="140"/>
      <c r="M127" s="1"/>
      <c r="N127" s="1"/>
      <c r="O127" s="1"/>
      <c r="P127" s="1"/>
    </row>
    <row r="128" spans="1:39" ht="12.75" customHeight="1" x14ac:dyDescent="0.25">
      <c r="A128" s="152"/>
      <c r="B128" s="24"/>
      <c r="C128" s="310"/>
      <c r="D128" s="38"/>
      <c r="E128" s="140"/>
      <c r="G128" s="81"/>
      <c r="H128" s="24"/>
      <c r="I128" s="1"/>
      <c r="J128" s="1"/>
      <c r="K128" s="148"/>
      <c r="L128" s="140"/>
      <c r="M128" s="1"/>
      <c r="N128" s="1"/>
      <c r="O128" s="1"/>
      <c r="P128" s="1"/>
    </row>
    <row r="129" spans="1:16" ht="12.75" customHeight="1" x14ac:dyDescent="0.25">
      <c r="A129" s="152"/>
      <c r="B129" s="24"/>
      <c r="C129" s="310"/>
      <c r="D129" s="38"/>
      <c r="E129" s="141"/>
      <c r="G129" s="81"/>
      <c r="H129" s="24"/>
      <c r="I129" s="1"/>
      <c r="J129" s="1"/>
      <c r="K129" s="24"/>
      <c r="L129" s="480"/>
      <c r="M129" s="1"/>
      <c r="N129" s="1"/>
      <c r="O129" s="1"/>
      <c r="P129" s="1"/>
    </row>
    <row r="130" spans="1:16" ht="12.75" customHeight="1" x14ac:dyDescent="0.25">
      <c r="A130" s="152"/>
      <c r="B130" s="24"/>
      <c r="C130" s="310"/>
      <c r="D130" s="38"/>
      <c r="E130" s="140"/>
      <c r="G130" s="81"/>
      <c r="H130" s="24"/>
      <c r="I130" s="1"/>
      <c r="J130" s="1"/>
      <c r="K130" s="38"/>
      <c r="L130" s="140"/>
      <c r="M130" s="1"/>
      <c r="N130" s="1"/>
      <c r="O130" s="1"/>
      <c r="P130" s="1"/>
    </row>
    <row r="131" spans="1:16" ht="12.75" customHeight="1" x14ac:dyDescent="0.25">
      <c r="A131" s="152"/>
      <c r="B131" s="24"/>
      <c r="C131" s="310"/>
      <c r="D131" s="38"/>
      <c r="E131" s="140"/>
      <c r="G131" s="81"/>
      <c r="H131" s="24"/>
      <c r="I131" s="1"/>
      <c r="J131" s="1"/>
      <c r="K131" s="38"/>
      <c r="L131" s="140"/>
      <c r="M131" s="1"/>
      <c r="N131" s="1"/>
      <c r="O131" s="1"/>
      <c r="P131" s="1"/>
    </row>
    <row r="132" spans="1:16" ht="12.75" customHeight="1" x14ac:dyDescent="0.25">
      <c r="A132" s="152"/>
      <c r="B132" s="24"/>
      <c r="C132" s="310"/>
      <c r="D132" s="38"/>
      <c r="E132" s="140"/>
      <c r="G132" s="81"/>
      <c r="H132" s="24"/>
      <c r="I132" s="1"/>
      <c r="J132" s="1"/>
      <c r="K132" s="38"/>
      <c r="L132" s="140"/>
      <c r="M132" s="1"/>
      <c r="N132" s="1"/>
      <c r="O132" s="1"/>
      <c r="P132" s="1"/>
    </row>
    <row r="133" spans="1:16" ht="12.75" customHeight="1" x14ac:dyDescent="0.25">
      <c r="A133" s="152"/>
      <c r="B133" s="24"/>
      <c r="C133" s="310"/>
      <c r="D133" s="38"/>
      <c r="E133" s="140"/>
      <c r="G133" s="81"/>
      <c r="H133" s="24"/>
      <c r="I133" s="1"/>
      <c r="J133" s="1"/>
      <c r="K133" s="38"/>
      <c r="L133" s="140"/>
      <c r="M133" s="1"/>
      <c r="N133" s="1"/>
      <c r="O133" s="1"/>
      <c r="P133" s="1"/>
    </row>
    <row r="134" spans="1:16" ht="12.75" customHeight="1" x14ac:dyDescent="0.25">
      <c r="A134" s="152"/>
      <c r="B134" s="24"/>
      <c r="C134" s="310"/>
      <c r="D134" s="38"/>
      <c r="E134" s="140"/>
      <c r="G134" s="81"/>
      <c r="H134" s="24"/>
      <c r="I134" s="1"/>
      <c r="J134" s="1"/>
      <c r="K134" s="38"/>
      <c r="L134" s="140"/>
      <c r="M134" s="1"/>
      <c r="N134" s="1"/>
      <c r="O134" s="1"/>
      <c r="P134" s="1"/>
    </row>
    <row r="135" spans="1:16" ht="12.75" customHeight="1" x14ac:dyDescent="0.25">
      <c r="A135" s="152"/>
      <c r="B135" s="24"/>
      <c r="C135" s="310"/>
      <c r="D135" s="38"/>
      <c r="E135" s="141"/>
      <c r="G135" s="81"/>
      <c r="H135" s="24"/>
      <c r="I135" s="1"/>
      <c r="J135" s="1"/>
      <c r="K135" s="38"/>
      <c r="L135" s="140"/>
      <c r="M135" s="1"/>
      <c r="N135" s="1"/>
      <c r="O135" s="1"/>
      <c r="P135" s="1"/>
    </row>
    <row r="136" spans="1:16" ht="12.75" customHeight="1" x14ac:dyDescent="0.25">
      <c r="A136" s="152"/>
      <c r="B136" s="24"/>
      <c r="C136" s="310"/>
      <c r="D136" s="38"/>
      <c r="E136" s="140"/>
      <c r="G136" s="81"/>
      <c r="H136" s="24"/>
      <c r="I136" s="1"/>
      <c r="J136" s="1"/>
      <c r="K136" s="38"/>
      <c r="L136" s="140"/>
      <c r="M136" s="1"/>
      <c r="N136" s="1"/>
      <c r="O136" s="1"/>
      <c r="P136" s="1"/>
    </row>
    <row r="137" spans="1:16" ht="12.75" customHeight="1" x14ac:dyDescent="0.25">
      <c r="A137" s="152"/>
      <c r="B137" s="24"/>
      <c r="C137" s="310"/>
      <c r="D137" s="38"/>
      <c r="E137" s="140"/>
      <c r="G137" s="81"/>
      <c r="H137" s="24"/>
      <c r="I137" s="1"/>
      <c r="J137" s="1"/>
      <c r="K137" s="38"/>
      <c r="L137" s="140"/>
      <c r="M137" s="1"/>
      <c r="N137" s="1"/>
      <c r="O137" s="1"/>
      <c r="P137" s="1"/>
    </row>
    <row r="138" spans="1:16" ht="12.75" customHeight="1" x14ac:dyDescent="0.25">
      <c r="A138" s="152"/>
      <c r="B138" s="24"/>
      <c r="C138" s="310"/>
      <c r="D138" s="38"/>
      <c r="E138" s="140"/>
      <c r="G138" s="81"/>
      <c r="H138" s="24"/>
      <c r="I138" s="1"/>
      <c r="J138" s="1"/>
      <c r="K138" s="38"/>
      <c r="L138" s="140"/>
      <c r="M138" s="1"/>
      <c r="N138" s="1"/>
      <c r="O138" s="1"/>
      <c r="P138" s="1"/>
    </row>
    <row r="139" spans="1:16" ht="12.75" customHeight="1" x14ac:dyDescent="0.25">
      <c r="A139" s="152"/>
      <c r="B139" s="24"/>
      <c r="C139" s="82"/>
      <c r="D139" s="139"/>
      <c r="E139" s="141"/>
      <c r="G139" s="81"/>
      <c r="H139" s="1"/>
      <c r="I139" s="1"/>
      <c r="J139" s="1"/>
      <c r="K139" s="148"/>
      <c r="L139" s="141"/>
      <c r="M139" s="1"/>
      <c r="N139" s="1"/>
      <c r="O139" s="1"/>
      <c r="P139" s="1"/>
    </row>
    <row r="140" spans="1:16" ht="12.75" customHeight="1" x14ac:dyDescent="0.25">
      <c r="A140" s="152"/>
      <c r="B140" s="24"/>
      <c r="C140" s="82"/>
      <c r="D140" s="139"/>
      <c r="E140" s="141"/>
      <c r="G140" s="81"/>
      <c r="H140" s="24"/>
      <c r="I140" s="1"/>
      <c r="J140" s="1"/>
      <c r="K140" s="38"/>
      <c r="L140" s="141"/>
      <c r="M140" s="1"/>
      <c r="N140" s="1"/>
      <c r="O140" s="1"/>
      <c r="P140" s="1"/>
    </row>
    <row r="141" spans="1:16" ht="12.75" customHeight="1" x14ac:dyDescent="0.25">
      <c r="A141" s="152"/>
      <c r="B141" s="24"/>
      <c r="C141" s="82"/>
      <c r="D141" s="139"/>
      <c r="E141" s="140"/>
      <c r="G141" s="81"/>
      <c r="H141" s="24"/>
      <c r="I141" s="1"/>
      <c r="J141" s="1"/>
      <c r="K141" s="38"/>
      <c r="L141" s="140"/>
      <c r="M141" s="43"/>
      <c r="N141" s="42"/>
      <c r="O141" s="1"/>
      <c r="P141" s="1"/>
    </row>
    <row r="142" spans="1:16" ht="12.75" customHeight="1" x14ac:dyDescent="0.25">
      <c r="A142" s="152"/>
      <c r="B142" s="24"/>
      <c r="C142" s="24"/>
      <c r="D142" s="38"/>
      <c r="E142" s="140"/>
      <c r="G142" s="81"/>
      <c r="H142" s="24"/>
      <c r="I142" s="1"/>
      <c r="J142" s="1"/>
      <c r="K142" s="38"/>
      <c r="L142" s="140"/>
      <c r="M142" s="43"/>
      <c r="N142" s="1"/>
      <c r="O142" s="1"/>
      <c r="P142" s="1"/>
    </row>
    <row r="143" spans="1:16" ht="12.75" customHeight="1" x14ac:dyDescent="0.25">
      <c r="A143" s="152"/>
      <c r="B143" s="24"/>
      <c r="C143" s="24"/>
      <c r="D143" s="38"/>
      <c r="E143" s="140"/>
      <c r="G143" s="81"/>
      <c r="H143" s="24"/>
      <c r="I143" s="1"/>
      <c r="J143" s="1"/>
      <c r="K143" s="38"/>
      <c r="L143" s="140"/>
      <c r="M143" s="1"/>
      <c r="N143" s="43"/>
      <c r="O143" s="1"/>
      <c r="P143" s="1"/>
    </row>
    <row r="144" spans="1:16" ht="12.75" customHeight="1" x14ac:dyDescent="0.25">
      <c r="A144" s="152"/>
      <c r="B144" s="24"/>
      <c r="C144" s="24"/>
      <c r="D144" s="38"/>
      <c r="E144" s="140"/>
      <c r="G144" s="81"/>
      <c r="H144" s="24"/>
      <c r="I144" s="1"/>
      <c r="J144" s="1"/>
      <c r="K144" s="38"/>
      <c r="L144" s="140"/>
      <c r="M144" s="1"/>
      <c r="N144" s="43"/>
      <c r="O144" s="1"/>
      <c r="P144" s="1"/>
    </row>
    <row r="145" spans="1:16" ht="12.75" customHeight="1" x14ac:dyDescent="0.25">
      <c r="A145" s="152"/>
      <c r="B145" s="24"/>
      <c r="C145" s="83"/>
      <c r="D145" s="38"/>
      <c r="E145" s="140"/>
      <c r="G145" s="81"/>
      <c r="H145" s="24"/>
      <c r="I145" s="1"/>
      <c r="J145" s="1"/>
      <c r="K145" s="38"/>
      <c r="L145" s="140"/>
      <c r="M145" s="1"/>
      <c r="N145" s="1"/>
      <c r="O145" s="1"/>
      <c r="P145" s="1"/>
    </row>
    <row r="146" spans="1:16" ht="12.75" customHeight="1" x14ac:dyDescent="0.25">
      <c r="A146" s="152"/>
      <c r="B146" s="24"/>
      <c r="C146" s="83"/>
      <c r="D146" s="38"/>
      <c r="E146" s="140"/>
      <c r="G146" s="81"/>
      <c r="H146" s="24"/>
      <c r="I146" s="1"/>
      <c r="J146" s="1"/>
      <c r="K146" s="38"/>
      <c r="L146" s="140"/>
      <c r="M146" s="1"/>
      <c r="N146" s="1"/>
      <c r="O146" s="1"/>
      <c r="P146" s="1"/>
    </row>
    <row r="147" spans="1:16" ht="12.75" customHeight="1" x14ac:dyDescent="0.25">
      <c r="A147" s="152"/>
      <c r="B147" s="1"/>
      <c r="C147" s="1"/>
      <c r="D147" s="38"/>
      <c r="E147" s="140"/>
      <c r="G147" s="81"/>
      <c r="H147" s="24"/>
      <c r="I147" s="1"/>
      <c r="J147" s="1"/>
      <c r="K147" s="38"/>
      <c r="L147" s="140"/>
      <c r="M147" s="1"/>
      <c r="N147" s="1"/>
      <c r="O147" s="1"/>
      <c r="P147" s="1"/>
    </row>
    <row r="148" spans="1:16" ht="12.75" customHeight="1" x14ac:dyDescent="0.25">
      <c r="A148" s="152"/>
      <c r="B148" s="1"/>
      <c r="C148" s="1"/>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0"/>
      <c r="G158" s="81"/>
      <c r="H158" s="24"/>
      <c r="I158" s="1"/>
      <c r="J158" s="1"/>
      <c r="K158" s="38"/>
      <c r="L158" s="140"/>
      <c r="M158" s="1"/>
      <c r="N158" s="1"/>
      <c r="O158" s="1"/>
      <c r="P158" s="1"/>
    </row>
    <row r="159" spans="1:16" ht="12.75" customHeight="1" x14ac:dyDescent="0.25">
      <c r="A159" s="152"/>
      <c r="B159" s="24"/>
      <c r="C159" s="24"/>
      <c r="D159" s="38"/>
      <c r="E159" s="140"/>
      <c r="G159" s="81"/>
      <c r="H159" s="24"/>
      <c r="I159" s="1"/>
      <c r="J159" s="1"/>
      <c r="K159" s="38"/>
      <c r="L159" s="140"/>
      <c r="M159" s="1"/>
      <c r="N159" s="1"/>
      <c r="O159" s="1"/>
      <c r="P159" s="1"/>
    </row>
    <row r="160" spans="1:16" ht="12.75" customHeight="1" x14ac:dyDescent="0.25">
      <c r="A160" s="152"/>
      <c r="B160" s="24"/>
      <c r="C160" s="24"/>
      <c r="D160" s="38"/>
      <c r="E160" s="140"/>
      <c r="G160" s="81"/>
      <c r="H160" s="24"/>
      <c r="I160" s="1"/>
      <c r="J160" s="1"/>
      <c r="K160" s="38"/>
      <c r="L160" s="140"/>
      <c r="M160" s="1"/>
      <c r="N160" s="1"/>
      <c r="O160" s="1"/>
      <c r="P160" s="1"/>
    </row>
    <row r="161" spans="1:37" ht="12.75" customHeight="1" x14ac:dyDescent="0.25">
      <c r="A161" s="152"/>
      <c r="B161" s="24"/>
      <c r="C161" s="24"/>
      <c r="D161" s="38"/>
      <c r="E161" s="140"/>
      <c r="G161" s="81"/>
      <c r="H161" s="24"/>
      <c r="I161" s="1"/>
      <c r="J161" s="1"/>
      <c r="K161" s="38"/>
      <c r="L161" s="140"/>
      <c r="M161" s="1"/>
      <c r="N161" s="1"/>
      <c r="O161" s="1"/>
      <c r="P161" s="1"/>
    </row>
    <row r="162" spans="1:37" ht="12.75" customHeight="1" x14ac:dyDescent="0.25">
      <c r="A162" s="152"/>
      <c r="B162" s="24"/>
      <c r="C162" s="24"/>
      <c r="D162" s="38"/>
      <c r="E162" s="140"/>
      <c r="G162" s="81"/>
      <c r="H162" s="24"/>
      <c r="I162" s="1"/>
      <c r="J162" s="1"/>
      <c r="K162" s="38"/>
      <c r="L162" s="140"/>
      <c r="M162" s="1"/>
      <c r="N162" s="1"/>
      <c r="O162" s="1"/>
      <c r="P162" s="1"/>
    </row>
    <row r="163" spans="1:37" ht="12.75" customHeight="1" x14ac:dyDescent="0.25">
      <c r="A163" s="152"/>
      <c r="B163" s="24"/>
      <c r="C163" s="24"/>
      <c r="D163" s="38"/>
      <c r="E163" s="140"/>
      <c r="G163" s="81"/>
      <c r="H163" s="24"/>
      <c r="I163" s="1"/>
      <c r="J163" s="1"/>
      <c r="K163" s="38"/>
      <c r="L163" s="140"/>
      <c r="M163" s="1"/>
      <c r="N163" s="1"/>
      <c r="O163" s="1"/>
      <c r="P163" s="1"/>
    </row>
    <row r="164" spans="1:37" ht="12.75" customHeight="1" x14ac:dyDescent="0.25">
      <c r="A164" s="152"/>
      <c r="B164" s="24"/>
      <c r="C164" s="24"/>
      <c r="D164" s="38"/>
      <c r="E164" s="140"/>
      <c r="G164" s="81"/>
      <c r="H164" s="24"/>
      <c r="I164" s="1"/>
      <c r="J164" s="1"/>
      <c r="K164" s="38"/>
      <c r="L164" s="140"/>
      <c r="M164" s="1"/>
      <c r="N164" s="1"/>
      <c r="O164" s="1"/>
      <c r="P164" s="1"/>
    </row>
    <row r="165" spans="1:37" ht="12.75" customHeight="1" x14ac:dyDescent="0.25">
      <c r="A165" s="152"/>
      <c r="B165" s="24"/>
      <c r="C165" s="24"/>
      <c r="D165" s="38"/>
      <c r="E165" s="142"/>
      <c r="G165" s="81"/>
      <c r="H165" s="24"/>
      <c r="I165" s="1"/>
      <c r="J165" s="1"/>
      <c r="K165" s="38"/>
      <c r="L165" s="142"/>
      <c r="M165" s="1"/>
      <c r="N165" s="1"/>
      <c r="O165" s="1"/>
      <c r="P165" s="1"/>
    </row>
    <row r="166" spans="1:37" ht="12.75" customHeight="1" thickBot="1" x14ac:dyDescent="0.3">
      <c r="A166" s="63"/>
      <c r="B166" s="24"/>
      <c r="C166" s="24"/>
      <c r="D166" s="144"/>
      <c r="E166" s="143"/>
      <c r="G166" s="63"/>
      <c r="H166" s="24"/>
      <c r="I166" s="1"/>
      <c r="J166" s="1"/>
      <c r="K166" s="144" t="s">
        <v>329</v>
      </c>
      <c r="L166" s="143">
        <f>SUM(L126:L165)</f>
        <v>0</v>
      </c>
      <c r="M166" s="1"/>
      <c r="N166" s="1"/>
      <c r="O166" s="1"/>
      <c r="P166" s="1"/>
    </row>
    <row r="167" spans="1:37" ht="12.75" customHeight="1" thickTop="1" thickBot="1" x14ac:dyDescent="0.3">
      <c r="A167" s="71"/>
      <c r="B167" s="72"/>
      <c r="C167" s="72"/>
      <c r="D167" s="72"/>
      <c r="E167" s="73"/>
      <c r="G167" s="71"/>
      <c r="H167" s="72"/>
      <c r="I167" s="72"/>
      <c r="J167" s="72"/>
      <c r="K167" s="72"/>
      <c r="L167" s="73"/>
      <c r="M167" s="1"/>
      <c r="N167" s="1"/>
      <c r="O167" s="1"/>
      <c r="P167" s="1"/>
    </row>
    <row r="168" spans="1:37" ht="12.75" customHeight="1" thickTop="1" x14ac:dyDescent="0.25">
      <c r="AK168" s="342"/>
    </row>
    <row r="169" spans="1:37" ht="12.75" customHeight="1" thickBot="1" x14ac:dyDescent="0.3">
      <c r="AK169" s="342"/>
    </row>
    <row r="170" spans="1:37" ht="12.75" customHeight="1" thickTop="1" thickBot="1" x14ac:dyDescent="0.3">
      <c r="A170" s="75"/>
      <c r="B170" s="77"/>
      <c r="C170" s="77"/>
      <c r="D170" s="77"/>
      <c r="E170" s="78"/>
      <c r="AK170" s="342"/>
    </row>
    <row r="171" spans="1:37" ht="12.75" customHeight="1" thickTop="1" x14ac:dyDescent="0.25">
      <c r="A171" s="135"/>
      <c r="B171" s="136"/>
      <c r="C171" s="137"/>
      <c r="D171" s="138"/>
      <c r="E171" s="213"/>
      <c r="AK171" s="342"/>
    </row>
    <row r="172" spans="1:37" ht="12.75" customHeight="1" x14ac:dyDescent="0.25">
      <c r="A172" s="224"/>
      <c r="B172" s="303"/>
      <c r="C172" s="24"/>
      <c r="D172" s="38"/>
      <c r="E172" s="140"/>
      <c r="AK172" s="342"/>
    </row>
    <row r="173" spans="1:37" ht="12.75" customHeight="1" x14ac:dyDescent="0.25">
      <c r="A173" s="224">
        <v>36683</v>
      </c>
      <c r="B173" s="303" t="s">
        <v>415</v>
      </c>
      <c r="C173" s="24"/>
      <c r="D173" s="38"/>
      <c r="E173" s="140">
        <v>-194821</v>
      </c>
      <c r="AK173" s="342"/>
    </row>
    <row r="174" spans="1:37" ht="12.75" customHeight="1" x14ac:dyDescent="0.25">
      <c r="A174" s="224">
        <v>36684</v>
      </c>
      <c r="B174" s="303" t="s">
        <v>416</v>
      </c>
      <c r="C174" s="24"/>
      <c r="D174" s="38"/>
      <c r="E174" s="140">
        <v>194821</v>
      </c>
      <c r="AK174" s="342"/>
    </row>
    <row r="175" spans="1:37" ht="12.75" customHeight="1" x14ac:dyDescent="0.25">
      <c r="A175" s="224"/>
      <c r="B175" s="24"/>
      <c r="C175" s="24"/>
      <c r="D175" s="38"/>
      <c r="E175" s="140"/>
      <c r="AK175" s="342"/>
    </row>
    <row r="176" spans="1:37" ht="12.75" customHeight="1" x14ac:dyDescent="0.25">
      <c r="A176" s="224"/>
      <c r="B176" s="24"/>
      <c r="C176" s="24"/>
      <c r="D176" s="38"/>
      <c r="E176" s="140"/>
      <c r="AK176" s="342"/>
    </row>
    <row r="177" spans="1:37" ht="12.75" customHeight="1" x14ac:dyDescent="0.25">
      <c r="A177" s="224"/>
      <c r="B177" s="24"/>
      <c r="C177" s="24"/>
      <c r="D177" s="38"/>
      <c r="E177" s="140"/>
      <c r="AK177" s="342"/>
    </row>
    <row r="178" spans="1:37" ht="12.75" customHeight="1" x14ac:dyDescent="0.25">
      <c r="A178" s="224"/>
      <c r="B178" s="24"/>
      <c r="C178" s="24"/>
      <c r="D178" s="38"/>
      <c r="E178" s="140"/>
      <c r="AK178" s="342"/>
    </row>
    <row r="179" spans="1:37" ht="12.75" customHeight="1" x14ac:dyDescent="0.25">
      <c r="A179" s="224"/>
      <c r="B179" s="80"/>
      <c r="C179" s="82"/>
      <c r="D179" s="139"/>
      <c r="E179" s="141"/>
      <c r="AK179" s="342"/>
    </row>
    <row r="180" spans="1:37" ht="12.75" customHeight="1" x14ac:dyDescent="0.25">
      <c r="A180" s="224"/>
      <c r="B180" s="24"/>
      <c r="C180" s="24"/>
      <c r="D180" s="38"/>
      <c r="E180" s="140"/>
      <c r="AK180" s="342"/>
    </row>
    <row r="181" spans="1:37" ht="12.75" customHeight="1" x14ac:dyDescent="0.25">
      <c r="A181" s="224"/>
      <c r="B181" s="24"/>
      <c r="C181" s="24"/>
      <c r="D181" s="38"/>
      <c r="E181" s="140"/>
      <c r="AK181" s="342"/>
    </row>
    <row r="182" spans="1:37" ht="12.75" customHeight="1" x14ac:dyDescent="0.25">
      <c r="A182" s="224"/>
      <c r="B182" s="24"/>
      <c r="C182" s="24"/>
      <c r="D182" s="38"/>
      <c r="E182" s="141"/>
      <c r="AK182" s="342"/>
    </row>
    <row r="183" spans="1:37" ht="12.75" customHeight="1" x14ac:dyDescent="0.25">
      <c r="A183" s="224"/>
      <c r="B183" s="24"/>
      <c r="C183" s="24"/>
      <c r="D183" s="38"/>
      <c r="E183" s="140"/>
      <c r="AK183" s="342"/>
    </row>
    <row r="184" spans="1:37" ht="12.75" customHeight="1" x14ac:dyDescent="0.25">
      <c r="A184" s="224"/>
      <c r="B184" s="24"/>
      <c r="C184" s="24"/>
      <c r="D184" s="38"/>
      <c r="E184" s="140"/>
      <c r="AK184" s="342"/>
    </row>
    <row r="185" spans="1:37" ht="12.75" customHeight="1" x14ac:dyDescent="0.25">
      <c r="A185" s="224"/>
      <c r="B185" s="9"/>
      <c r="C185" s="82"/>
      <c r="D185" s="139"/>
      <c r="E185" s="141"/>
      <c r="AK185" s="342"/>
    </row>
    <row r="186" spans="1:37" ht="12.75" customHeight="1" x14ac:dyDescent="0.25">
      <c r="A186" s="224"/>
      <c r="B186" s="9"/>
      <c r="C186" s="82"/>
      <c r="D186" s="139"/>
      <c r="E186" s="141"/>
      <c r="AK186" s="342"/>
    </row>
    <row r="187" spans="1:37" ht="12.75" customHeight="1" x14ac:dyDescent="0.25">
      <c r="A187" s="224"/>
      <c r="B187" s="9"/>
      <c r="C187" s="82"/>
      <c r="D187" s="139"/>
      <c r="E187" s="140"/>
      <c r="AK187" s="342"/>
    </row>
    <row r="188" spans="1:37" ht="12.75" customHeight="1" x14ac:dyDescent="0.25">
      <c r="A188" s="224"/>
      <c r="B188" s="24"/>
      <c r="C188" s="24"/>
      <c r="D188" s="38"/>
      <c r="E188" s="140"/>
      <c r="AK188" s="342"/>
    </row>
    <row r="189" spans="1:37" ht="12.75" customHeight="1" x14ac:dyDescent="0.25">
      <c r="A189" s="224"/>
      <c r="B189" s="24"/>
      <c r="C189" s="24"/>
      <c r="D189" s="38"/>
      <c r="E189" s="140"/>
      <c r="AK189" s="342"/>
    </row>
    <row r="190" spans="1:37" ht="12.75" customHeight="1" x14ac:dyDescent="0.25">
      <c r="A190" s="224"/>
      <c r="B190" s="24"/>
      <c r="C190" s="24"/>
      <c r="D190" s="38"/>
      <c r="E190" s="140"/>
      <c r="AK190" s="342"/>
    </row>
    <row r="191" spans="1:37" ht="12.75" customHeight="1" x14ac:dyDescent="0.25">
      <c r="A191" s="224"/>
      <c r="B191" s="24"/>
      <c r="C191" s="24"/>
      <c r="D191" s="38"/>
      <c r="E191" s="142"/>
      <c r="AK191" s="342"/>
    </row>
    <row r="192" spans="1:37" ht="12.75" customHeight="1" thickBot="1" x14ac:dyDescent="0.3">
      <c r="A192" s="225"/>
      <c r="B192" s="24"/>
      <c r="C192" s="24"/>
      <c r="D192" s="144" t="s">
        <v>331</v>
      </c>
      <c r="E192" s="143">
        <f>SUM(E172:E191)</f>
        <v>0</v>
      </c>
      <c r="AK192" s="342"/>
    </row>
    <row r="193" spans="1:39" ht="12.75" customHeight="1" thickTop="1" thickBot="1" x14ac:dyDescent="0.3">
      <c r="A193" s="223"/>
      <c r="B193" s="72"/>
      <c r="C193" s="72"/>
      <c r="D193" s="72"/>
      <c r="E193" s="73"/>
      <c r="AK193" s="342"/>
    </row>
    <row r="194" spans="1:39" ht="12.75" customHeight="1" thickTop="1" x14ac:dyDescent="0.25">
      <c r="AK194" s="342"/>
    </row>
    <row r="195" spans="1:39" ht="12.75" customHeight="1" thickBot="1" x14ac:dyDescent="0.3">
      <c r="AK195" s="342"/>
    </row>
    <row r="196" spans="1:39" ht="12.75" customHeight="1" thickTop="1" x14ac:dyDescent="0.25">
      <c r="A196" s="84" t="s">
        <v>332</v>
      </c>
      <c r="B196" s="59"/>
      <c r="C196" s="59"/>
      <c r="D196" s="59"/>
      <c r="E196" s="59"/>
      <c r="F196" s="59"/>
      <c r="G196" s="59"/>
      <c r="H196" s="59"/>
      <c r="I196" s="59"/>
      <c r="J196" s="59"/>
      <c r="K196" s="59"/>
      <c r="L196" s="59"/>
      <c r="M196" s="60"/>
      <c r="O196" s="1"/>
      <c r="P196" s="1"/>
      <c r="Q196" s="1"/>
      <c r="R196" s="1"/>
    </row>
    <row r="197" spans="1:39" ht="12.75" customHeight="1" x14ac:dyDescent="0.25">
      <c r="A197" s="85" t="s">
        <v>333</v>
      </c>
      <c r="B197" s="86" t="s">
        <v>325</v>
      </c>
      <c r="C197" s="87" t="s">
        <v>334</v>
      </c>
      <c r="D197" s="88" t="s">
        <v>335</v>
      </c>
      <c r="E197" s="134" t="s">
        <v>326</v>
      </c>
      <c r="F197" s="89"/>
      <c r="G197" s="89"/>
      <c r="H197" s="89"/>
      <c r="I197" s="89"/>
      <c r="J197" s="89"/>
      <c r="K197" s="89"/>
      <c r="L197" s="89"/>
      <c r="M197" s="214" t="s">
        <v>327</v>
      </c>
      <c r="O197" s="1"/>
      <c r="P197" s="1"/>
      <c r="Q197" s="1"/>
      <c r="R197" s="1"/>
    </row>
    <row r="198" spans="1:39" ht="12.75" customHeight="1" x14ac:dyDescent="0.25">
      <c r="A198" s="230"/>
      <c r="B198" s="133"/>
      <c r="C198" s="227"/>
      <c r="D198" s="38"/>
      <c r="E198" s="24"/>
      <c r="F198" s="24"/>
      <c r="G198" s="24"/>
      <c r="H198" s="24"/>
      <c r="I198" s="24"/>
      <c r="J198" s="24"/>
      <c r="K198" s="24"/>
      <c r="L198" s="24"/>
      <c r="M198" s="91">
        <v>0</v>
      </c>
      <c r="O198" s="1"/>
      <c r="P198" s="1"/>
      <c r="Q198" s="1"/>
      <c r="R198" s="1"/>
    </row>
    <row r="199" spans="1:39" s="318" customFormat="1" ht="12.75" customHeight="1" x14ac:dyDescent="0.25">
      <c r="A199" s="312"/>
      <c r="B199" s="313"/>
      <c r="C199" s="314"/>
      <c r="D199" s="315"/>
      <c r="E199" s="316"/>
      <c r="F199" s="316"/>
      <c r="G199" s="316"/>
      <c r="H199" s="316"/>
      <c r="I199" s="316"/>
      <c r="J199" s="316"/>
      <c r="K199" s="316"/>
      <c r="L199" s="316"/>
      <c r="M199" s="317">
        <v>0</v>
      </c>
      <c r="O199" s="319"/>
      <c r="P199" s="319"/>
      <c r="Q199" s="319"/>
      <c r="R199" s="319"/>
      <c r="AI199" s="447"/>
      <c r="AJ199" s="423"/>
      <c r="AK199" s="355"/>
      <c r="AL199" s="452"/>
      <c r="AM199" s="462"/>
    </row>
    <row r="200" spans="1:39" ht="12.75" customHeight="1" x14ac:dyDescent="0.25">
      <c r="A200" s="230"/>
      <c r="B200" s="133"/>
      <c r="C200" s="227"/>
      <c r="D200" s="38"/>
      <c r="E200" s="24"/>
      <c r="F200" s="24"/>
      <c r="G200" s="24"/>
      <c r="H200" s="24"/>
      <c r="I200" s="24"/>
      <c r="J200" s="24"/>
      <c r="K200" s="24"/>
      <c r="L200" s="24"/>
      <c r="M200" s="91"/>
      <c r="O200" s="1"/>
      <c r="P200" s="1"/>
      <c r="Q200" s="1"/>
      <c r="R200" s="1"/>
    </row>
    <row r="201" spans="1:39" ht="12.75" customHeight="1" x14ac:dyDescent="0.25">
      <c r="A201" s="230"/>
      <c r="B201" s="133"/>
      <c r="C201" s="227"/>
      <c r="D201" s="38"/>
      <c r="E201" s="24"/>
      <c r="F201" s="24"/>
      <c r="G201" s="24"/>
      <c r="H201" s="24"/>
      <c r="I201" s="24"/>
      <c r="J201" s="24"/>
      <c r="K201" s="24"/>
      <c r="L201" s="24"/>
      <c r="M201" s="91"/>
      <c r="O201" s="1"/>
      <c r="P201" s="1"/>
      <c r="Q201" s="1"/>
      <c r="R201" s="1"/>
    </row>
    <row r="202" spans="1:39" ht="12.75" customHeight="1" x14ac:dyDescent="0.25">
      <c r="A202" s="230"/>
      <c r="B202" s="133"/>
      <c r="C202" s="227"/>
      <c r="D202" s="38"/>
      <c r="E202" s="24"/>
      <c r="F202" s="24"/>
      <c r="G202" s="24"/>
      <c r="H202" s="24"/>
      <c r="I202" s="24"/>
      <c r="J202" s="24"/>
      <c r="K202" s="24"/>
      <c r="L202" s="24"/>
      <c r="M202" s="91"/>
      <c r="O202" s="1"/>
      <c r="P202" s="1"/>
      <c r="Q202" s="1"/>
      <c r="R202" s="1"/>
    </row>
    <row r="203" spans="1:39" ht="12.75" customHeight="1" x14ac:dyDescent="0.25">
      <c r="A203" s="230"/>
      <c r="B203" s="133"/>
      <c r="C203" s="227"/>
      <c r="D203" s="38"/>
      <c r="E203" s="24"/>
      <c r="F203" s="24"/>
      <c r="G203" s="24"/>
      <c r="H203" s="24"/>
      <c r="I203" s="24"/>
      <c r="J203" s="24"/>
      <c r="K203" s="24"/>
      <c r="L203" s="24"/>
      <c r="M203" s="91"/>
    </row>
    <row r="204" spans="1:39" ht="12.75" customHeight="1" x14ac:dyDescent="0.25">
      <c r="A204" s="230"/>
      <c r="B204" s="133"/>
      <c r="C204" s="227"/>
      <c r="D204" s="38"/>
      <c r="E204" s="24"/>
      <c r="F204" s="24"/>
      <c r="G204" s="24"/>
      <c r="H204" s="24"/>
      <c r="I204" s="24"/>
      <c r="J204" s="24"/>
      <c r="K204" s="24"/>
      <c r="L204" s="24"/>
      <c r="M204" s="91"/>
    </row>
    <row r="205" spans="1:39" ht="12.75" customHeight="1" x14ac:dyDescent="0.25">
      <c r="A205" s="230"/>
      <c r="B205" s="133"/>
      <c r="C205" s="227"/>
      <c r="D205" s="38"/>
      <c r="E205" s="24"/>
      <c r="F205" s="24"/>
      <c r="G205" s="24"/>
      <c r="H205" s="24"/>
      <c r="I205" s="24"/>
      <c r="J205" s="24"/>
      <c r="K205" s="24"/>
      <c r="L205" s="24"/>
      <c r="M205" s="91"/>
    </row>
    <row r="206" spans="1:39" ht="12.75" customHeight="1" x14ac:dyDescent="0.25">
      <c r="A206" s="230"/>
      <c r="B206" s="133"/>
      <c r="C206" s="227"/>
      <c r="D206" s="38"/>
      <c r="E206" s="24"/>
      <c r="F206" s="24"/>
      <c r="G206" s="24"/>
      <c r="H206" s="24"/>
      <c r="I206" s="24"/>
      <c r="J206" s="24"/>
      <c r="K206" s="24"/>
      <c r="L206" s="24"/>
      <c r="M206" s="91"/>
    </row>
    <row r="207" spans="1:39" ht="12.75" customHeight="1" x14ac:dyDescent="0.25">
      <c r="A207" s="230"/>
      <c r="B207" s="133"/>
      <c r="C207" s="227"/>
      <c r="D207" s="38"/>
      <c r="E207" s="24"/>
      <c r="F207" s="24"/>
      <c r="G207" s="24"/>
      <c r="H207" s="24"/>
      <c r="I207" s="24"/>
      <c r="J207" s="24"/>
      <c r="K207" s="24"/>
      <c r="L207" s="24"/>
      <c r="M207" s="91"/>
    </row>
    <row r="208" spans="1:39" ht="12.75" customHeight="1" x14ac:dyDescent="0.25">
      <c r="A208" s="90"/>
      <c r="B208" s="133"/>
      <c r="C208" s="227"/>
      <c r="D208" s="38"/>
      <c r="E208" s="24"/>
      <c r="F208" s="24"/>
      <c r="G208" s="24"/>
      <c r="H208" s="24"/>
      <c r="I208" s="24"/>
      <c r="J208" s="24"/>
      <c r="K208" s="24"/>
      <c r="L208" s="24"/>
      <c r="M208" s="91"/>
    </row>
    <row r="209" spans="1:13" ht="12.75" customHeight="1" x14ac:dyDescent="0.25">
      <c r="A209" s="90"/>
      <c r="B209" s="133"/>
      <c r="C209" s="227"/>
      <c r="D209" s="38"/>
      <c r="E209" s="24"/>
      <c r="F209" s="24"/>
      <c r="G209" s="24"/>
      <c r="H209" s="24"/>
      <c r="I209" s="24"/>
      <c r="J209" s="24"/>
      <c r="K209" s="24"/>
      <c r="L209" s="24"/>
      <c r="M209" s="91"/>
    </row>
    <row r="210" spans="1:13" ht="12.75" customHeight="1" x14ac:dyDescent="0.25">
      <c r="A210" s="90"/>
      <c r="B210" s="133"/>
      <c r="C210" s="227"/>
      <c r="D210" s="38"/>
      <c r="E210" s="24"/>
      <c r="F210" s="24"/>
      <c r="G210" s="24"/>
      <c r="H210" s="24"/>
      <c r="I210" s="24"/>
      <c r="J210" s="24"/>
      <c r="K210" s="24"/>
      <c r="L210" s="24"/>
      <c r="M210" s="91"/>
    </row>
    <row r="211" spans="1:13" ht="12.75" customHeight="1" x14ac:dyDescent="0.25">
      <c r="A211" s="90"/>
      <c r="B211" s="133"/>
      <c r="C211" s="227"/>
      <c r="D211" s="38"/>
      <c r="E211" s="24"/>
      <c r="F211" s="24"/>
      <c r="G211" s="24"/>
      <c r="H211" s="24"/>
      <c r="I211" s="24"/>
      <c r="J211" s="24"/>
      <c r="K211" s="24"/>
      <c r="L211" s="24"/>
      <c r="M211" s="91"/>
    </row>
    <row r="212" spans="1:13" ht="12.75" customHeight="1" x14ac:dyDescent="0.25">
      <c r="A212" s="90"/>
      <c r="B212" s="133"/>
      <c r="C212" s="229"/>
      <c r="D212" s="38"/>
      <c r="E212" s="24"/>
      <c r="F212" s="24"/>
      <c r="G212" s="24"/>
      <c r="H212" s="24"/>
      <c r="I212" s="24"/>
      <c r="J212" s="24"/>
      <c r="K212" s="24"/>
      <c r="L212" s="24"/>
      <c r="M212" s="91"/>
    </row>
    <row r="213" spans="1:13" ht="12.75" customHeight="1" x14ac:dyDescent="0.25">
      <c r="A213" s="90"/>
      <c r="B213" s="133"/>
      <c r="C213" s="229"/>
      <c r="D213" s="38"/>
      <c r="E213" s="24"/>
      <c r="F213" s="24"/>
      <c r="G213" s="24"/>
      <c r="H213" s="24"/>
      <c r="I213" s="24"/>
      <c r="J213" s="24"/>
      <c r="K213" s="24"/>
      <c r="L213" s="24"/>
      <c r="M213" s="91"/>
    </row>
    <row r="214" spans="1:13" ht="12.75" customHeight="1" x14ac:dyDescent="0.25">
      <c r="A214" s="90"/>
      <c r="B214" s="133"/>
      <c r="C214" s="229"/>
      <c r="D214" s="38"/>
      <c r="E214" s="24"/>
      <c r="F214" s="24"/>
      <c r="G214" s="24"/>
      <c r="H214" s="24"/>
      <c r="I214" s="24"/>
      <c r="J214" s="24"/>
      <c r="K214" s="24"/>
      <c r="L214" s="24"/>
      <c r="M214" s="91"/>
    </row>
    <row r="215" spans="1:13" ht="12.75" customHeight="1" x14ac:dyDescent="0.25">
      <c r="A215" s="90"/>
      <c r="B215" s="133"/>
      <c r="C215" s="228"/>
      <c r="D215" s="38"/>
      <c r="E215" s="24"/>
      <c r="F215" s="24"/>
      <c r="G215" s="24"/>
      <c r="H215" s="24"/>
      <c r="I215" s="24"/>
      <c r="J215" s="24"/>
      <c r="K215" s="24"/>
      <c r="L215" s="24"/>
      <c r="M215" s="91"/>
    </row>
    <row r="216" spans="1:13" ht="12.75" customHeight="1" x14ac:dyDescent="0.25">
      <c r="A216" s="90"/>
      <c r="B216" s="133"/>
      <c r="C216" s="228"/>
      <c r="D216" s="38"/>
      <c r="E216" s="24"/>
      <c r="F216" s="24"/>
      <c r="G216" s="24"/>
      <c r="H216" s="24"/>
      <c r="I216" s="24"/>
      <c r="J216" s="24"/>
      <c r="K216" s="24"/>
      <c r="L216" s="24"/>
      <c r="M216" s="91"/>
    </row>
    <row r="217" spans="1:13" ht="12.75" customHeight="1" x14ac:dyDescent="0.25">
      <c r="A217" s="90"/>
      <c r="B217" s="133"/>
      <c r="C217" s="228"/>
      <c r="D217" s="38"/>
      <c r="E217" s="24"/>
      <c r="F217" s="24"/>
      <c r="G217" s="24"/>
      <c r="H217" s="24"/>
      <c r="I217" s="24"/>
      <c r="J217" s="24"/>
      <c r="K217" s="24"/>
      <c r="L217" s="24"/>
      <c r="M217" s="91"/>
    </row>
    <row r="218" spans="1:13" ht="12.75" customHeight="1" x14ac:dyDescent="0.25">
      <c r="A218" s="90"/>
      <c r="B218" s="133"/>
      <c r="C218" s="228"/>
      <c r="D218" s="38"/>
      <c r="E218" s="24"/>
      <c r="F218" s="24"/>
      <c r="G218" s="24"/>
      <c r="H218" s="24"/>
      <c r="I218" s="24"/>
      <c r="J218" s="24"/>
      <c r="K218" s="24"/>
      <c r="L218" s="24"/>
      <c r="M218" s="91"/>
    </row>
    <row r="219" spans="1:13" ht="12.75" customHeight="1" x14ac:dyDescent="0.25">
      <c r="A219" s="90"/>
      <c r="B219" s="133"/>
      <c r="C219" s="228"/>
      <c r="D219" s="38"/>
      <c r="E219" s="24"/>
      <c r="F219" s="24"/>
      <c r="G219" s="24"/>
      <c r="H219" s="24"/>
      <c r="I219" s="24"/>
      <c r="J219" s="24"/>
      <c r="K219" s="24"/>
      <c r="L219" s="24"/>
      <c r="M219" s="91"/>
    </row>
    <row r="220" spans="1:13" ht="12.75" customHeight="1" x14ac:dyDescent="0.25">
      <c r="A220" s="90"/>
      <c r="B220" s="133"/>
      <c r="C220" s="228"/>
      <c r="D220" s="38"/>
      <c r="E220" s="24"/>
      <c r="F220" s="24"/>
      <c r="G220" s="24"/>
      <c r="H220" s="24"/>
      <c r="I220" s="24"/>
      <c r="J220" s="24"/>
      <c r="K220" s="24"/>
      <c r="L220" s="24"/>
      <c r="M220" s="91"/>
    </row>
    <row r="221" spans="1:13" ht="12.75" customHeight="1" thickBot="1" x14ac:dyDescent="0.3">
      <c r="A221" s="90"/>
      <c r="B221" s="133"/>
      <c r="C221" s="226"/>
      <c r="D221" s="38"/>
      <c r="E221" s="24"/>
      <c r="F221" s="24"/>
      <c r="G221" s="24"/>
      <c r="H221" s="24"/>
      <c r="I221" s="24"/>
      <c r="J221" s="24"/>
      <c r="K221" s="24"/>
      <c r="L221" s="144" t="s">
        <v>336</v>
      </c>
      <c r="M221" s="92">
        <f>SUM(M198:M220)</f>
        <v>0</v>
      </c>
    </row>
    <row r="222" spans="1:13" ht="12.75" customHeight="1" thickTop="1" thickBot="1" x14ac:dyDescent="0.3">
      <c r="A222" s="93"/>
      <c r="B222" s="150"/>
      <c r="C222" s="72"/>
      <c r="D222" s="72"/>
      <c r="E222" s="72"/>
      <c r="F222" s="72"/>
      <c r="G222" s="72"/>
      <c r="H222" s="72"/>
      <c r="I222" s="72"/>
      <c r="J222" s="72"/>
      <c r="K222" s="72"/>
      <c r="L222" s="72"/>
      <c r="M222" s="73"/>
    </row>
    <row r="223" spans="1:13" ht="12.75" customHeight="1" thickTop="1" x14ac:dyDescent="0.25"/>
    <row r="224" spans="1:13" ht="12.75" customHeight="1" thickBot="1" x14ac:dyDescent="0.3"/>
    <row r="225" spans="1:14" ht="12.75" customHeight="1" thickTop="1" thickBot="1" x14ac:dyDescent="0.3">
      <c r="A225" s="154" t="s">
        <v>337</v>
      </c>
      <c r="B225" s="153"/>
      <c r="C225" s="153"/>
      <c r="D225" s="153"/>
      <c r="E225" s="153"/>
      <c r="F225" s="156"/>
      <c r="G225" s="94"/>
      <c r="H225" s="94"/>
      <c r="I225" s="94"/>
      <c r="J225" s="94"/>
      <c r="K225" s="94"/>
      <c r="L225" s="94"/>
      <c r="M225" s="94"/>
      <c r="N225" s="94"/>
    </row>
    <row r="226" spans="1:14" ht="12.75" customHeight="1" thickBot="1" x14ac:dyDescent="0.3">
      <c r="A226" s="155" t="s">
        <v>333</v>
      </c>
      <c r="B226" s="95" t="s">
        <v>325</v>
      </c>
      <c r="C226" s="96" t="s">
        <v>334</v>
      </c>
      <c r="D226" s="164" t="s">
        <v>335</v>
      </c>
      <c r="E226" s="165"/>
      <c r="F226" s="157" t="s">
        <v>327</v>
      </c>
      <c r="G226" s="94"/>
      <c r="H226" s="94"/>
      <c r="I226" s="94"/>
      <c r="J226" s="94"/>
      <c r="K226" s="94"/>
      <c r="L226" s="94"/>
      <c r="M226" s="94"/>
      <c r="N226" s="94"/>
    </row>
    <row r="227" spans="1:14" ht="12.75" customHeight="1" x14ac:dyDescent="0.25">
      <c r="A227" s="236"/>
      <c r="B227" s="133"/>
      <c r="C227" s="97"/>
      <c r="D227" s="24"/>
      <c r="E227" s="166"/>
      <c r="F227" s="237"/>
      <c r="G227" s="98"/>
      <c r="H227" s="98"/>
      <c r="I227" s="98"/>
      <c r="J227" s="98"/>
      <c r="K227" s="98"/>
      <c r="L227" s="98"/>
      <c r="M227" s="98"/>
      <c r="N227" s="98"/>
    </row>
    <row r="228" spans="1:14" ht="12.75" customHeight="1" x14ac:dyDescent="0.25">
      <c r="A228" s="236"/>
      <c r="B228" s="133"/>
      <c r="C228" s="94"/>
      <c r="D228" s="238"/>
      <c r="E228" s="166"/>
      <c r="F228" s="158"/>
      <c r="G228" s="98"/>
      <c r="H228" s="98"/>
      <c r="I228" s="98"/>
      <c r="J228" s="98"/>
      <c r="K228" s="98"/>
      <c r="L228" s="98"/>
      <c r="M228" s="98"/>
      <c r="N228" s="98"/>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x14ac:dyDescent="0.25">
      <c r="A238" s="236"/>
      <c r="B238" s="133"/>
      <c r="C238" s="94"/>
      <c r="D238" s="238"/>
      <c r="E238" s="166"/>
      <c r="F238" s="159"/>
      <c r="G238" s="94"/>
      <c r="H238" s="94"/>
      <c r="I238" s="94"/>
      <c r="J238" s="94"/>
      <c r="K238" s="94"/>
      <c r="L238" s="94"/>
      <c r="M238" s="94"/>
      <c r="N238" s="94"/>
    </row>
    <row r="239" spans="1:14" ht="12.75" customHeight="1" x14ac:dyDescent="0.25">
      <c r="A239" s="236"/>
      <c r="B239" s="133"/>
      <c r="C239" s="94"/>
      <c r="D239" s="238"/>
      <c r="E239" s="166"/>
      <c r="F239" s="159"/>
      <c r="G239" s="94"/>
      <c r="H239" s="94"/>
      <c r="I239" s="94"/>
      <c r="J239" s="94"/>
      <c r="K239" s="94"/>
      <c r="L239" s="94"/>
      <c r="M239" s="94"/>
      <c r="N239" s="94"/>
    </row>
    <row r="240" spans="1:14" ht="12.75" customHeight="1" x14ac:dyDescent="0.25">
      <c r="A240" s="236"/>
      <c r="B240" s="133"/>
      <c r="C240" s="94"/>
      <c r="D240" s="238"/>
      <c r="E240" s="166"/>
      <c r="F240" s="159"/>
      <c r="G240" s="94"/>
      <c r="H240" s="94"/>
      <c r="I240" s="94"/>
      <c r="J240" s="94"/>
      <c r="K240" s="94"/>
      <c r="L240" s="94"/>
      <c r="M240" s="94"/>
      <c r="N240" s="94"/>
    </row>
    <row r="241" spans="1:14" ht="12.75" customHeight="1" x14ac:dyDescent="0.25">
      <c r="A241" s="236"/>
      <c r="B241" s="133"/>
      <c r="C241" s="94"/>
      <c r="D241" s="238"/>
      <c r="E241" s="166"/>
      <c r="F241" s="159"/>
      <c r="G241" s="94"/>
      <c r="H241" s="94"/>
      <c r="I241" s="94"/>
      <c r="J241" s="94"/>
      <c r="K241" s="94"/>
      <c r="L241" s="94"/>
      <c r="M241" s="94"/>
      <c r="N241" s="94"/>
    </row>
    <row r="242" spans="1:14" ht="12.75" customHeight="1" x14ac:dyDescent="0.25">
      <c r="A242" s="236"/>
      <c r="B242" s="133"/>
      <c r="C242" s="94"/>
      <c r="D242" s="238"/>
      <c r="E242" s="166"/>
      <c r="F242" s="159"/>
      <c r="G242" s="94"/>
      <c r="H242" s="94"/>
      <c r="I242" s="94"/>
      <c r="J242" s="94"/>
      <c r="K242" s="94"/>
      <c r="L242" s="94"/>
      <c r="M242" s="94"/>
      <c r="N242" s="94"/>
    </row>
    <row r="243" spans="1:14" ht="12.75" customHeight="1" x14ac:dyDescent="0.25">
      <c r="A243" s="236"/>
      <c r="B243" s="133"/>
      <c r="C243" s="94"/>
      <c r="D243" s="238"/>
      <c r="E243" s="166"/>
      <c r="F243" s="159"/>
      <c r="G243" s="94"/>
      <c r="H243" s="94"/>
      <c r="I243" s="94"/>
      <c r="J243" s="94"/>
      <c r="K243" s="94"/>
      <c r="L243" s="94"/>
      <c r="M243" s="94"/>
      <c r="N243" s="94"/>
    </row>
    <row r="244" spans="1:14" ht="12.75" customHeight="1" x14ac:dyDescent="0.25">
      <c r="A244" s="236"/>
      <c r="B244" s="133"/>
      <c r="C244" s="94"/>
      <c r="D244" s="238"/>
      <c r="E244" s="166"/>
      <c r="F244" s="159"/>
      <c r="G244" s="94"/>
      <c r="H244" s="94"/>
      <c r="I244" s="94"/>
      <c r="J244" s="94"/>
      <c r="K244" s="94"/>
      <c r="L244" s="94"/>
      <c r="M244" s="94"/>
      <c r="N244" s="94"/>
    </row>
    <row r="245" spans="1:14" ht="12.75" customHeight="1" thickBot="1" x14ac:dyDescent="0.3">
      <c r="A245" s="236"/>
      <c r="B245" s="133"/>
      <c r="C245" s="94"/>
      <c r="D245" s="94"/>
      <c r="E245" s="144" t="s">
        <v>338</v>
      </c>
      <c r="F245" s="167">
        <f>SUM(F226:F244)</f>
        <v>0</v>
      </c>
      <c r="G245" s="94"/>
      <c r="H245" s="94"/>
      <c r="I245" s="94"/>
      <c r="J245" s="94"/>
      <c r="K245" s="94"/>
      <c r="L245" s="94"/>
      <c r="M245" s="94"/>
      <c r="N245" s="94"/>
    </row>
    <row r="246" spans="1:14" ht="12.75" customHeight="1" thickTop="1" thickBot="1" x14ac:dyDescent="0.3">
      <c r="A246" s="160"/>
      <c r="B246" s="161"/>
      <c r="C246" s="162"/>
      <c r="D246" s="162"/>
      <c r="E246" s="215"/>
      <c r="F246" s="163"/>
      <c r="G246" s="94"/>
      <c r="H246" s="94"/>
      <c r="I246" s="94"/>
      <c r="J246" s="94"/>
      <c r="K246" s="94"/>
      <c r="L246" s="94"/>
      <c r="M246" s="94"/>
      <c r="N246" s="94"/>
    </row>
    <row r="247" spans="1:14" ht="12.75" customHeight="1" thickTop="1" x14ac:dyDescent="0.25"/>
  </sheetData>
  <customSheetViews>
    <customSheetView guid="{2D5D16D3-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F-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B-8972-11D2-B2F1-00105A0DC12E}" scale="75" fitToPage="1" showRuler="0" topLeftCell="A120">
      <selection activeCell="A121" sqref="A121:M246"/>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59" orientation="landscape" horizontalDpi="4294967292" verticalDpi="4294967292" r:id="rId4"/>
  <headerFooter alignWithMargins="0">
    <oddFooter>&amp;L&amp;"Times New Roman,Italic"&amp;F/&amp;A  Prepared By: S. Mills (x3548)&amp;R&amp;"Times New Roman,Italic"&amp;D &amp;T</oddFooter>
  </headerFooter>
  <drawing r:id="rId5"/>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B240"/>
  <sheetViews>
    <sheetView showGridLines="0" zoomScale="65" workbookViewId="0">
      <pane xSplit="1" ySplit="5" topLeftCell="G24"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3320312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B2" s="261"/>
      <c r="D2" s="1"/>
      <c r="E2" s="1"/>
      <c r="F2" s="1"/>
      <c r="G2" s="1"/>
      <c r="H2" s="1"/>
      <c r="I2" s="1"/>
      <c r="J2" s="1"/>
      <c r="K2" s="1"/>
      <c r="L2" s="1"/>
      <c r="M2" s="1"/>
      <c r="N2" s="1"/>
      <c r="O2" s="1"/>
    </row>
    <row r="3" spans="1:37" ht="12.75" customHeight="1" x14ac:dyDescent="0.3">
      <c r="A3" s="263" t="s">
        <v>181</v>
      </c>
      <c r="B3" s="261" t="s">
        <v>414</v>
      </c>
      <c r="C3" s="350" t="s">
        <v>495</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c r="AA4" s="13">
        <f>M38</f>
        <v>0</v>
      </c>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+Input!D4</f>
        <v>1114565</v>
      </c>
      <c r="C6"/>
      <c r="J6" s="306" t="s">
        <v>187</v>
      </c>
      <c r="K6" s="123" t="s">
        <v>188</v>
      </c>
      <c r="L6" s="62" t="s">
        <v>89</v>
      </c>
      <c r="M6" s="62"/>
      <c r="N6" s="62"/>
      <c r="O6" s="62"/>
      <c r="P6" s="62"/>
      <c r="Q6" s="62"/>
      <c r="R6" s="7"/>
      <c r="S6" s="102" t="s">
        <v>189</v>
      </c>
      <c r="T6" s="102"/>
      <c r="V6" s="123" t="s">
        <v>190</v>
      </c>
      <c r="W6" s="62"/>
      <c r="X6" s="62"/>
      <c r="Y6" s="62"/>
      <c r="Z6" s="62"/>
      <c r="AA6" s="7"/>
    </row>
    <row r="7" spans="1:37" ht="12.75" customHeight="1" x14ac:dyDescent="0.25">
      <c r="B7" s="120"/>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+Input!D6</f>
        <v>424774.65700000001</v>
      </c>
      <c r="F9" s="1" t="s">
        <v>203</v>
      </c>
      <c r="G9" s="19" t="s">
        <v>204</v>
      </c>
      <c r="H9" s="19"/>
      <c r="J9" s="308">
        <f>+Input!D27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336"/>
      <c r="D10" s="357"/>
      <c r="E10" s="356">
        <f>+Input!D7</f>
        <v>0</v>
      </c>
      <c r="F10" s="1" t="s">
        <v>203</v>
      </c>
      <c r="G10" s="19" t="s">
        <v>204</v>
      </c>
      <c r="H10" s="19"/>
      <c r="J10" s="308">
        <f>+Input!D28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+Input!D29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+Input!D30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f>+Input!D32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424774.65700000001</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424774.65700000001</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8375483.5157000022</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1493531</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8375483.5157000022</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-291.40300000000013</v>
      </c>
      <c r="F34" s="13" t="s">
        <v>249</v>
      </c>
      <c r="G34" s="476">
        <f>-B69</f>
        <v>0</v>
      </c>
      <c r="H34" s="13" t="s">
        <v>257</v>
      </c>
      <c r="K34" s="67" t="s">
        <v>258</v>
      </c>
      <c r="L34" s="24"/>
      <c r="M34" s="27">
        <f>B76</f>
        <v>-1069047.7459999998</v>
      </c>
      <c r="N34" s="27">
        <f>B63</f>
        <v>0</v>
      </c>
      <c r="O34" s="24" t="s">
        <v>259</v>
      </c>
      <c r="P34" s="24"/>
      <c r="Q34" s="24"/>
      <c r="R34" s="68"/>
    </row>
    <row r="35" spans="1:54" ht="12.75" customHeight="1" x14ac:dyDescent="0.25">
      <c r="A35" s="13" t="s">
        <v>260</v>
      </c>
      <c r="E35" s="22">
        <f>F238</f>
        <v>0</v>
      </c>
      <c r="F35" s="13" t="s">
        <v>249</v>
      </c>
      <c r="G35" s="477">
        <f>SUM(B58+B59)*-1</f>
        <v>-291.40300000000013</v>
      </c>
      <c r="H35" s="13" t="s">
        <v>261</v>
      </c>
      <c r="K35" s="67"/>
      <c r="L35" s="24"/>
      <c r="M35" s="27"/>
      <c r="N35" s="27"/>
      <c r="O35" s="24"/>
      <c r="P35" s="24"/>
      <c r="Q35" s="24"/>
      <c r="R35" s="68"/>
    </row>
    <row r="36" spans="1:54" ht="12.75" customHeight="1" thickBot="1" x14ac:dyDescent="0.3">
      <c r="A36" s="17" t="s">
        <v>262</v>
      </c>
      <c r="E36" s="231">
        <f>SUM(E29:E35)</f>
        <v>8375192.1127000023</v>
      </c>
      <c r="K36" s="67" t="s">
        <v>63</v>
      </c>
      <c r="L36" s="9"/>
      <c r="M36" s="27">
        <f>SUM(M30:M34)</f>
        <v>8799966.7697000019</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8799966.7697000019</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thickBot="1" x14ac:dyDescent="0.3">
      <c r="K40" s="24"/>
      <c r="L40" s="24"/>
      <c r="M40" s="24"/>
      <c r="N40" s="24"/>
      <c r="O40" s="24"/>
      <c r="P40" s="24"/>
      <c r="AJ40" s="1"/>
      <c r="AK40" s="1"/>
      <c r="AN40" s="1"/>
      <c r="AO40" s="1"/>
      <c r="AP40" s="1"/>
      <c r="AQ40" s="1"/>
      <c r="AR40" s="1"/>
      <c r="AS40" s="1"/>
    </row>
    <row r="41" spans="1:54" ht="12.75" customHeight="1" thickBot="1" x14ac:dyDescent="0.35">
      <c r="A41" s="56" t="s">
        <v>265</v>
      </c>
      <c r="B41" s="57"/>
      <c r="K41" s="1"/>
      <c r="L41" s="1"/>
      <c r="M41" s="43"/>
      <c r="N41" s="1"/>
      <c r="O41" s="1"/>
      <c r="P41" s="1"/>
      <c r="X41" s="24"/>
      <c r="Y41" s="309"/>
      <c r="Z41" s="309"/>
      <c r="AA41" s="309"/>
      <c r="AB41" s="309"/>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586524.58280000009</v>
      </c>
      <c r="E43" s="32">
        <f>SUM(E47:E71)-G61-G68-G69</f>
        <v>-1040034.1354</v>
      </c>
      <c r="F43" s="32">
        <f>SUM(F47:F71)-F61-F68-F69</f>
        <v>129136.90299999999</v>
      </c>
      <c r="G43" s="32">
        <f>SUM(G47:G71)-I61-I68-I69</f>
        <v>-451241.5013</v>
      </c>
      <c r="H43" s="32">
        <f>SUM(H71:H71)-L61-L68-L69</f>
        <v>0</v>
      </c>
      <c r="I43" s="32">
        <f t="shared" ref="I43:P43" si="3">SUM(I48:I71)-M61-M68-M69</f>
        <v>0</v>
      </c>
      <c r="J43" s="32">
        <f t="shared" si="3"/>
        <v>0</v>
      </c>
      <c r="K43" s="32">
        <f t="shared" si="3"/>
        <v>-79952.452900000004</v>
      </c>
      <c r="L43" s="32">
        <f t="shared" si="3"/>
        <v>-241319.22899999999</v>
      </c>
      <c r="M43" s="32">
        <f t="shared" si="3"/>
        <v>-527949.61830000009</v>
      </c>
      <c r="N43" s="32">
        <f t="shared" si="3"/>
        <v>-59496.991900000001</v>
      </c>
      <c r="O43" s="32">
        <f t="shared" si="3"/>
        <v>0</v>
      </c>
      <c r="P43" s="32">
        <f t="shared" si="3"/>
        <v>0</v>
      </c>
      <c r="Q43" s="32">
        <f>SUM(Q47:Q71)-Q61-Q68-Q69</f>
        <v>0</v>
      </c>
      <c r="R43" s="32">
        <f>SUM(R47:R71)-R61-R68-R69</f>
        <v>-209936.92259999996</v>
      </c>
      <c r="S43" s="32">
        <f>SUM(S47:S71)-S61-S68-S69</f>
        <v>215042.57260000001</v>
      </c>
      <c r="T43" s="32">
        <f t="shared" ref="T43:AG43" si="4">SUM(T47:T71)-T61-T68-T69</f>
        <v>261186.5374</v>
      </c>
      <c r="U43" s="32">
        <f t="shared" si="4"/>
        <v>196006.92399999997</v>
      </c>
      <c r="V43" s="32">
        <f t="shared" si="4"/>
        <v>58593.419500000004</v>
      </c>
      <c r="W43" s="32">
        <f>SUM(W47:W71)-Z61-W68-W69</f>
        <v>0</v>
      </c>
      <c r="X43" s="32">
        <f t="shared" si="4"/>
        <v>0</v>
      </c>
      <c r="Y43" s="32">
        <f t="shared" si="4"/>
        <v>-41669.212</v>
      </c>
      <c r="Z43" s="32">
        <f>SUM(Z47:Z71)-AB61-AB68-AB69</f>
        <v>-49820.255399999995</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3">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274</v>
      </c>
      <c r="B47" s="39">
        <f t="shared" ref="B47:B70" si="9">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v>0</v>
      </c>
      <c r="AA47" s="20"/>
      <c r="AB47" s="20"/>
      <c r="AC47" s="20"/>
      <c r="AD47" s="20"/>
      <c r="AE47" s="20"/>
      <c r="AF47" s="20"/>
      <c r="AG47" s="20"/>
      <c r="AH47" s="1"/>
      <c r="AI47" s="112">
        <v>4</v>
      </c>
      <c r="AJ47" s="113" t="s">
        <v>275</v>
      </c>
      <c r="AK47" s="1"/>
      <c r="AL47" s="41"/>
      <c r="AM47" s="42"/>
      <c r="AN47" s="43"/>
      <c r="AO47" s="1"/>
      <c r="AP47" s="1"/>
      <c r="AQ47" s="1"/>
      <c r="AR47" s="1"/>
      <c r="AS47" s="1"/>
      <c r="BB47" s="20">
        <v>0</v>
      </c>
    </row>
    <row r="48" spans="1:54" ht="12.75" customHeight="1" x14ac:dyDescent="0.25">
      <c r="A48" s="44" t="s">
        <v>276</v>
      </c>
      <c r="B48" s="39">
        <f t="shared" si="9"/>
        <v>0</v>
      </c>
      <c r="C48" s="20"/>
      <c r="D48" s="20">
        <v>0</v>
      </c>
      <c r="E48" s="13">
        <v>0</v>
      </c>
      <c r="F48" s="20">
        <v>0</v>
      </c>
      <c r="G48" s="20">
        <v>0</v>
      </c>
      <c r="H48" s="20">
        <v>0</v>
      </c>
      <c r="I48" s="20"/>
      <c r="J48" s="20"/>
      <c r="K48" s="20">
        <v>0</v>
      </c>
      <c r="L48" s="20">
        <v>0</v>
      </c>
      <c r="M48" s="20">
        <v>0</v>
      </c>
      <c r="N48" s="20">
        <v>0</v>
      </c>
      <c r="O48" s="20"/>
      <c r="P48" s="20"/>
      <c r="Q48" s="20"/>
      <c r="R48" s="20">
        <v>0</v>
      </c>
      <c r="S48" s="20">
        <v>0</v>
      </c>
      <c r="T48" s="20">
        <v>0</v>
      </c>
      <c r="U48" s="20">
        <v>0</v>
      </c>
      <c r="V48" s="20">
        <v>0</v>
      </c>
      <c r="X48" s="20"/>
      <c r="Y48" s="20">
        <v>0</v>
      </c>
      <c r="Z48" s="20">
        <v>0</v>
      </c>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v>0</v>
      </c>
    </row>
    <row r="49" spans="1:54" ht="12.75" customHeight="1" x14ac:dyDescent="0.25">
      <c r="A49" s="44" t="s">
        <v>278</v>
      </c>
      <c r="B49" s="39">
        <f t="shared" si="9"/>
        <v>0</v>
      </c>
      <c r="C49" s="20"/>
      <c r="D49" s="20">
        <v>0</v>
      </c>
      <c r="E49" s="13">
        <v>0</v>
      </c>
      <c r="F49" s="20">
        <v>0</v>
      </c>
      <c r="G49" s="20">
        <v>0</v>
      </c>
      <c r="H49" s="20">
        <v>0</v>
      </c>
      <c r="I49" s="20"/>
      <c r="J49" s="20"/>
      <c r="K49" s="20">
        <v>0</v>
      </c>
      <c r="L49" s="20">
        <v>0</v>
      </c>
      <c r="M49" s="20">
        <v>0</v>
      </c>
      <c r="N49" s="20">
        <v>0</v>
      </c>
      <c r="O49" s="20"/>
      <c r="P49" s="20"/>
      <c r="Q49" s="20"/>
      <c r="R49" s="20">
        <v>0</v>
      </c>
      <c r="S49" s="20">
        <v>0</v>
      </c>
      <c r="T49" s="20">
        <v>0</v>
      </c>
      <c r="U49" s="20">
        <v>0</v>
      </c>
      <c r="V49" s="20">
        <v>0</v>
      </c>
      <c r="X49" s="20"/>
      <c r="Y49" s="20">
        <v>0</v>
      </c>
      <c r="Z49" s="20">
        <v>0</v>
      </c>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v>0</v>
      </c>
    </row>
    <row r="50" spans="1:54" ht="12.75" customHeight="1" x14ac:dyDescent="0.25">
      <c r="A50" s="44" t="s">
        <v>280</v>
      </c>
      <c r="B50" s="39">
        <f t="shared" si="9"/>
        <v>-590519.11509999994</v>
      </c>
      <c r="C50" s="20"/>
      <c r="D50" s="20">
        <v>586108.91460000002</v>
      </c>
      <c r="E50" s="13">
        <v>-995340.00780000002</v>
      </c>
      <c r="F50" s="20">
        <v>129053.571</v>
      </c>
      <c r="G50" s="20">
        <v>-486650</v>
      </c>
      <c r="H50" s="20">
        <v>186100</v>
      </c>
      <c r="I50" s="20"/>
      <c r="J50" s="20"/>
      <c r="K50" s="20">
        <v>-80100</v>
      </c>
      <c r="L50" s="20">
        <v>-235275</v>
      </c>
      <c r="M50" s="20">
        <v>-64675</v>
      </c>
      <c r="N50" s="20">
        <v>-59475</v>
      </c>
      <c r="O50" s="20"/>
      <c r="P50" s="20"/>
      <c r="Q50" s="20"/>
      <c r="R50" s="20">
        <v>-209825</v>
      </c>
      <c r="S50" s="20">
        <v>215050</v>
      </c>
      <c r="T50" s="20">
        <v>261200</v>
      </c>
      <c r="U50" s="20">
        <v>196105.36619999999</v>
      </c>
      <c r="V50" s="20">
        <v>58600</v>
      </c>
      <c r="X50" s="20"/>
      <c r="Y50" s="20">
        <v>-41596.9591</v>
      </c>
      <c r="Z50" s="20">
        <f>+Input!$D$11</f>
        <v>-49800</v>
      </c>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f>+Input!$D$11</f>
        <v>-49800</v>
      </c>
    </row>
    <row r="51" spans="1:54" ht="12.75" hidden="1" customHeight="1" x14ac:dyDescent="0.25">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hidden="1" customHeight="1" x14ac:dyDescent="0.25">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3">
      <c r="A53" s="22" t="s">
        <v>66</v>
      </c>
      <c r="B53" s="39">
        <f t="shared" si="9"/>
        <v>-426133.76610000001</v>
      </c>
      <c r="C53" s="20"/>
      <c r="D53" s="20">
        <v>0</v>
      </c>
      <c r="E53" s="13">
        <v>7762.5</v>
      </c>
      <c r="F53" s="20">
        <v>0</v>
      </c>
      <c r="G53" s="20">
        <v>35400</v>
      </c>
      <c r="H53" s="20">
        <v>0</v>
      </c>
      <c r="I53" s="20"/>
      <c r="J53" s="20"/>
      <c r="K53" s="20">
        <v>0</v>
      </c>
      <c r="L53" s="20">
        <v>-5982.4103000000005</v>
      </c>
      <c r="M53" s="20">
        <v>-463313.85580000002</v>
      </c>
      <c r="N53" s="20">
        <v>0</v>
      </c>
      <c r="O53" s="20"/>
      <c r="P53" s="20"/>
      <c r="Q53" s="20"/>
      <c r="R53" s="20">
        <v>0</v>
      </c>
      <c r="S53" s="20">
        <v>0</v>
      </c>
      <c r="T53" s="20">
        <v>0</v>
      </c>
      <c r="U53" s="20">
        <v>0</v>
      </c>
      <c r="V53" s="20">
        <v>0</v>
      </c>
      <c r="X53" s="20"/>
      <c r="Y53" s="20">
        <v>0</v>
      </c>
      <c r="Z53" s="20">
        <f>+Input!$D$13</f>
        <v>0</v>
      </c>
      <c r="AA53" s="20"/>
      <c r="AB53" s="20"/>
      <c r="AC53" s="20"/>
      <c r="AD53" s="20"/>
      <c r="AE53" s="20"/>
      <c r="AF53" s="20"/>
      <c r="AG53" s="20"/>
      <c r="AH53" s="1"/>
      <c r="AJ53" s="1"/>
      <c r="AK53" s="1"/>
      <c r="AL53" s="41"/>
      <c r="AM53" s="42"/>
      <c r="AN53" s="43"/>
      <c r="AO53" s="1"/>
      <c r="AP53" s="1"/>
      <c r="AQ53" s="1"/>
      <c r="AR53" s="1"/>
      <c r="AS53" s="1"/>
      <c r="BB53" s="20">
        <f>+Input!$D$13</f>
        <v>0</v>
      </c>
    </row>
    <row r="54" spans="1:54" ht="12.75" customHeight="1" thickBot="1" x14ac:dyDescent="0.3">
      <c r="A54" s="22" t="s">
        <v>67</v>
      </c>
      <c r="B54" s="39">
        <f t="shared" si="9"/>
        <v>-52706.930399999954</v>
      </c>
      <c r="C54" s="20"/>
      <c r="D54" s="20">
        <v>-206.93039999995381</v>
      </c>
      <c r="E54" s="13">
        <v>-52500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+Input!$D$14</f>
        <v>0</v>
      </c>
      <c r="AA54" s="20"/>
      <c r="AB54" s="20"/>
      <c r="AC54" s="20"/>
      <c r="AD54" s="20"/>
      <c r="AE54" s="20"/>
      <c r="AF54" s="20"/>
      <c r="AG54" s="20"/>
      <c r="AH54" s="1"/>
      <c r="AI54" s="438" t="s">
        <v>283</v>
      </c>
      <c r="AJ54" s="344"/>
      <c r="AK54" s="342"/>
      <c r="AL54" s="349"/>
      <c r="AM54" s="245"/>
      <c r="AN54" s="43"/>
      <c r="AO54" s="1"/>
      <c r="AP54" s="1"/>
      <c r="AQ54" s="1"/>
      <c r="AR54" s="1"/>
      <c r="AS54" s="1"/>
      <c r="BB54" s="20">
        <f>+Input!$D$14</f>
        <v>0</v>
      </c>
    </row>
    <row r="55" spans="1:54" ht="12.75" customHeight="1" x14ac:dyDescent="0.25">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+Input!$D$15</f>
        <v>0</v>
      </c>
      <c r="AA55" s="20"/>
      <c r="AB55" s="20"/>
      <c r="AC55" s="20"/>
      <c r="AD55" s="20"/>
      <c r="AE55" s="20"/>
      <c r="AF55" s="20"/>
      <c r="AG55" s="20"/>
      <c r="AH55" s="1"/>
      <c r="AI55" s="439" t="s">
        <v>284</v>
      </c>
      <c r="AJ55" s="421" t="s">
        <v>285</v>
      </c>
      <c r="AK55" s="339" t="s">
        <v>286</v>
      </c>
      <c r="AL55" s="424" t="s">
        <v>287</v>
      </c>
      <c r="AM55" s="413" t="s">
        <v>288</v>
      </c>
      <c r="AN55" s="43"/>
      <c r="AO55" s="1"/>
      <c r="AP55" s="1"/>
      <c r="AQ55" s="1"/>
      <c r="AR55" s="1"/>
      <c r="AS55" s="1"/>
      <c r="BB55" s="20">
        <f>+Input!$D$15</f>
        <v>0</v>
      </c>
    </row>
    <row r="56" spans="1:54" ht="12.75" customHeight="1" x14ac:dyDescent="0.25">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+Input!$D$16</f>
        <v>0</v>
      </c>
      <c r="AA56" s="20"/>
      <c r="AB56" s="20"/>
      <c r="AC56" s="20"/>
      <c r="AD56" s="20"/>
      <c r="AE56" s="20"/>
      <c r="AF56" s="20"/>
      <c r="AG56" s="20"/>
      <c r="AH56" s="1"/>
      <c r="AI56" s="440">
        <v>36101</v>
      </c>
      <c r="AJ56" s="425">
        <v>-153600</v>
      </c>
      <c r="AK56" s="342" t="s">
        <v>341</v>
      </c>
      <c r="AL56" s="349">
        <v>36069</v>
      </c>
      <c r="AM56" s="465"/>
      <c r="AN56" s="43"/>
      <c r="AO56" s="1"/>
      <c r="AP56" s="1"/>
      <c r="AQ56" s="1"/>
      <c r="AR56" s="1"/>
      <c r="AS56" s="1"/>
      <c r="BB56" s="20">
        <f>+Input!$D$16</f>
        <v>0</v>
      </c>
    </row>
    <row r="57" spans="1:54" ht="12.75" customHeight="1" x14ac:dyDescent="0.25">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+Input!$D$17</f>
        <v>0</v>
      </c>
      <c r="AA57" s="20"/>
      <c r="AB57" s="20"/>
      <c r="AC57" s="20"/>
      <c r="AD57" s="20"/>
      <c r="AE57" s="20"/>
      <c r="AF57" s="20"/>
      <c r="AG57" s="20"/>
      <c r="AH57" s="1"/>
      <c r="AI57" s="440"/>
      <c r="AJ57" s="425"/>
      <c r="AK57" s="342"/>
      <c r="AL57" s="349"/>
      <c r="AM57" s="412"/>
      <c r="AN57" s="43"/>
      <c r="AO57" s="1"/>
      <c r="AP57" s="1"/>
      <c r="AQ57" s="1"/>
      <c r="AR57" s="1"/>
      <c r="AS57" s="1"/>
      <c r="BB57" s="20">
        <f>+Input!$D$17</f>
        <v>0</v>
      </c>
    </row>
    <row r="58" spans="1:54" ht="12.75" customHeight="1" x14ac:dyDescent="0.25">
      <c r="A58" s="44" t="s">
        <v>289</v>
      </c>
      <c r="B58" s="39">
        <f t="shared" si="9"/>
        <v>-115.2028</v>
      </c>
      <c r="C58" s="20"/>
      <c r="D58" s="20">
        <v>2.3279000000000001</v>
      </c>
      <c r="E58" s="13">
        <v>7.9317000000000011</v>
      </c>
      <c r="F58" s="20">
        <v>29.8443</v>
      </c>
      <c r="G58" s="20">
        <v>-29.534200000000002</v>
      </c>
      <c r="H58" s="20">
        <v>35.150500000000001</v>
      </c>
      <c r="I58" s="20"/>
      <c r="J58" s="20"/>
      <c r="K58" s="20">
        <v>34.785200000000003</v>
      </c>
      <c r="L58" s="20">
        <v>-99.904300000000006</v>
      </c>
      <c r="M58" s="20">
        <v>1.9121000000000001</v>
      </c>
      <c r="N58" s="20">
        <v>2.4274</v>
      </c>
      <c r="O58" s="20"/>
      <c r="P58" s="20"/>
      <c r="Q58" s="20"/>
      <c r="R58" s="20">
        <v>-14.2332</v>
      </c>
      <c r="S58" s="20">
        <v>17.1038</v>
      </c>
      <c r="T58" s="20">
        <v>10.843200000000001</v>
      </c>
      <c r="U58" s="20">
        <v>-122.8189</v>
      </c>
      <c r="V58" s="20">
        <v>8.3070000000000004</v>
      </c>
      <c r="X58" s="20"/>
      <c r="Y58" s="20">
        <v>4.2556000000000003</v>
      </c>
      <c r="Z58" s="20">
        <f>+Input!$D$18</f>
        <v>-3.6009000000000002</v>
      </c>
      <c r="AA58" s="20"/>
      <c r="AB58" s="20"/>
      <c r="AC58" s="20"/>
      <c r="AD58" s="20"/>
      <c r="AE58" s="20"/>
      <c r="AF58" s="20"/>
      <c r="AG58" s="20"/>
      <c r="AH58" s="1"/>
      <c r="AI58" s="440"/>
      <c r="AJ58" s="425"/>
      <c r="AK58" s="342"/>
      <c r="AL58" s="349"/>
      <c r="AM58" s="412"/>
      <c r="AN58" s="43"/>
      <c r="AO58" s="41"/>
      <c r="AP58" s="41"/>
      <c r="AQ58" s="41"/>
      <c r="AR58" s="41"/>
      <c r="AS58" s="41"/>
      <c r="AT58" s="46"/>
      <c r="AU58" s="46"/>
      <c r="AV58" s="46"/>
      <c r="AW58" s="46"/>
      <c r="AX58" s="46"/>
      <c r="BB58" s="20">
        <f>+Input!$D$18</f>
        <v>-3.6009000000000002</v>
      </c>
    </row>
    <row r="59" spans="1:54" ht="12.75" customHeight="1" x14ac:dyDescent="0.25">
      <c r="A59" s="44" t="s">
        <v>72</v>
      </c>
      <c r="B59" s="39">
        <f t="shared" si="9"/>
        <v>406.6058000000001</v>
      </c>
      <c r="C59" s="20"/>
      <c r="D59" s="20">
        <v>422.22129999999999</v>
      </c>
      <c r="E59" s="13">
        <v>27.712800000000001</v>
      </c>
      <c r="F59" s="20">
        <v>28.783999999999999</v>
      </c>
      <c r="G59" s="20">
        <v>32.8825</v>
      </c>
      <c r="H59" s="20">
        <v>33.038400000000003</v>
      </c>
      <c r="I59" s="20"/>
      <c r="J59" s="20"/>
      <c r="K59" s="20">
        <v>108.68510000000001</v>
      </c>
      <c r="L59" s="20">
        <v>32.596000000000004</v>
      </c>
      <c r="M59" s="20">
        <v>32.252200000000002</v>
      </c>
      <c r="N59" s="20">
        <v>-29.343500000000002</v>
      </c>
      <c r="O59" s="20"/>
      <c r="P59" s="20"/>
      <c r="Q59" s="20"/>
      <c r="R59" s="20">
        <v>-102.7111</v>
      </c>
      <c r="S59" s="20">
        <v>-29.431000000000001</v>
      </c>
      <c r="T59" s="20">
        <v>-29.535800000000002</v>
      </c>
      <c r="U59" s="20">
        <v>-29.310300000000002</v>
      </c>
      <c r="V59" s="20">
        <v>-19.861000000000001</v>
      </c>
      <c r="X59" s="20"/>
      <c r="Y59" s="20">
        <v>-49.6738</v>
      </c>
      <c r="Z59" s="20">
        <f>+Input!$D$19</f>
        <v>-21.7</v>
      </c>
      <c r="AA59" s="20"/>
      <c r="AB59" s="20"/>
      <c r="AC59" s="20"/>
      <c r="AD59" s="20"/>
      <c r="AE59" s="20"/>
      <c r="AF59" s="20"/>
      <c r="AG59" s="20"/>
      <c r="AH59" s="1"/>
      <c r="AI59" s="440"/>
      <c r="AJ59" s="425"/>
      <c r="AK59" s="342"/>
      <c r="AL59" s="349"/>
      <c r="AM59" s="245"/>
      <c r="AN59" s="47"/>
      <c r="AO59" s="41"/>
      <c r="AP59" s="41"/>
      <c r="AQ59" s="41"/>
      <c r="AR59" s="41"/>
      <c r="AS59" s="41"/>
      <c r="AT59" s="46"/>
      <c r="AU59" s="46"/>
      <c r="AV59" s="46"/>
      <c r="AW59" s="46"/>
      <c r="AX59" s="46"/>
      <c r="BB59" s="20">
        <f>+Input!$D$19</f>
        <v>-21.7</v>
      </c>
    </row>
    <row r="60" spans="1:54" ht="12.75" customHeight="1" x14ac:dyDescent="0.25">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+Input!$D$20</f>
        <v>0</v>
      </c>
      <c r="AA60" s="20"/>
      <c r="AB60" s="20"/>
      <c r="AC60" s="20"/>
      <c r="AD60" s="20"/>
      <c r="AE60" s="20"/>
      <c r="AF60" s="20"/>
      <c r="AG60" s="20"/>
      <c r="AH60" s="1"/>
      <c r="AI60" s="440"/>
      <c r="AJ60" s="415"/>
      <c r="AK60" s="342"/>
      <c r="AL60" s="349"/>
      <c r="AM60" s="245"/>
      <c r="AN60" s="47"/>
      <c r="AO60" s="41"/>
      <c r="AP60" s="41"/>
      <c r="AQ60" s="41"/>
      <c r="AR60" s="41"/>
      <c r="AS60" s="41"/>
      <c r="AT60" s="46"/>
      <c r="AU60" s="46"/>
      <c r="AV60" s="46"/>
      <c r="AW60" s="46"/>
      <c r="AX60" s="46"/>
      <c r="BB60" s="20">
        <f>+Input!$D$20</f>
        <v>0</v>
      </c>
    </row>
    <row r="61" spans="1:54" ht="12.75" customHeight="1" x14ac:dyDescent="0.25">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+Input!$D$21</f>
        <v>0</v>
      </c>
      <c r="AA61" s="20"/>
      <c r="AB61" s="20"/>
      <c r="AC61" s="20"/>
      <c r="AD61" s="20"/>
      <c r="AE61" s="20"/>
      <c r="AF61" s="20"/>
      <c r="AG61" s="20"/>
      <c r="AH61" s="1"/>
      <c r="AI61" s="440"/>
      <c r="AJ61" s="425"/>
      <c r="AK61" s="342"/>
      <c r="AL61" s="349"/>
      <c r="AM61" s="245"/>
      <c r="AN61" s="47"/>
      <c r="AO61" s="1"/>
      <c r="AP61" s="1"/>
      <c r="AQ61" s="1"/>
      <c r="AR61" s="1"/>
      <c r="AS61" s="1"/>
      <c r="BB61" s="20">
        <f>+Input!$D$21</f>
        <v>0</v>
      </c>
    </row>
    <row r="62" spans="1:54" ht="12.75" customHeight="1" x14ac:dyDescent="0.25">
      <c r="A62" s="44" t="s">
        <v>75</v>
      </c>
      <c r="B62" s="39">
        <f t="shared" si="9"/>
        <v>312.06560000000002</v>
      </c>
      <c r="C62" s="20"/>
      <c r="D62" s="20">
        <v>198.04939999999999</v>
      </c>
      <c r="E62" s="13">
        <v>7.7279</v>
      </c>
      <c r="F62" s="20">
        <v>24.703700000000001</v>
      </c>
      <c r="G62" s="20">
        <v>5.1504000000000003</v>
      </c>
      <c r="H62" s="20">
        <v>4.8475999999999999</v>
      </c>
      <c r="I62" s="20"/>
      <c r="J62" s="20"/>
      <c r="K62" s="20">
        <v>4.0768000000000004</v>
      </c>
      <c r="L62" s="20">
        <v>5.4896000000000003</v>
      </c>
      <c r="M62" s="20">
        <v>5.0731999999999999</v>
      </c>
      <c r="N62" s="20">
        <v>4.9241999999999999</v>
      </c>
      <c r="O62" s="20"/>
      <c r="P62" s="20"/>
      <c r="Q62" s="20"/>
      <c r="R62" s="20">
        <v>5.0217000000000001</v>
      </c>
      <c r="S62" s="20">
        <v>4.8997999999999999</v>
      </c>
      <c r="T62" s="20">
        <v>5.23</v>
      </c>
      <c r="U62" s="20">
        <v>53.687000000000005</v>
      </c>
      <c r="V62" s="20">
        <v>4.9734999999999996</v>
      </c>
      <c r="X62" s="20"/>
      <c r="Y62" s="20">
        <v>-26.834700000000002</v>
      </c>
      <c r="Z62" s="20">
        <f>+Input!$D$22+Input!$D$23</f>
        <v>5.0454999999999997</v>
      </c>
      <c r="AA62" s="20"/>
      <c r="AB62" s="20"/>
      <c r="AC62" s="20"/>
      <c r="AD62" s="20"/>
      <c r="AE62" s="20"/>
      <c r="AF62" s="20"/>
      <c r="AG62" s="20"/>
      <c r="AH62" s="1"/>
      <c r="AI62" s="440"/>
      <c r="AJ62" s="425"/>
      <c r="AK62" s="342"/>
      <c r="AL62" s="349"/>
      <c r="AM62" s="245"/>
      <c r="AN62" s="43"/>
      <c r="AO62" s="43"/>
      <c r="AP62" s="1"/>
      <c r="AQ62" s="1"/>
      <c r="AR62" s="1"/>
      <c r="AS62" s="1"/>
      <c r="BB62" s="20">
        <f>+Input!$D$22+Input!$D$23</f>
        <v>5.0454999999999997</v>
      </c>
    </row>
    <row r="63" spans="1:54" ht="12.75" customHeight="1" x14ac:dyDescent="0.25">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+Input!$D$34</f>
        <v>0</v>
      </c>
      <c r="AA63" s="20"/>
      <c r="AB63" s="20"/>
      <c r="AC63" s="20"/>
      <c r="AD63" s="20"/>
      <c r="AE63" s="20"/>
      <c r="AF63" s="20"/>
      <c r="AG63" s="20"/>
      <c r="AH63" s="1"/>
      <c r="AI63" s="441"/>
      <c r="AJ63" s="344"/>
      <c r="AK63" s="342"/>
      <c r="AL63" s="349"/>
      <c r="AM63" s="245"/>
      <c r="AN63" s="1"/>
      <c r="AO63" s="1"/>
      <c r="AP63" s="1"/>
      <c r="AQ63" s="1"/>
      <c r="AR63" s="1"/>
      <c r="AS63" s="1"/>
      <c r="BB63" s="20">
        <f>+Input!$D$34</f>
        <v>0</v>
      </c>
    </row>
    <row r="64" spans="1:54" ht="12.75" hidden="1" customHeight="1" x14ac:dyDescent="0.25">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2"/>
      <c r="AJ64" s="426"/>
      <c r="AK64" s="342"/>
      <c r="AL64" s="349"/>
      <c r="AM64" s="245"/>
      <c r="AN64" s="1"/>
      <c r="AO64" s="1"/>
      <c r="AP64" s="1"/>
      <c r="AQ64" s="1"/>
      <c r="AR64" s="1"/>
      <c r="AS64" s="1"/>
      <c r="BB64" s="20"/>
    </row>
    <row r="65" spans="1:54" ht="12.75" hidden="1" customHeight="1" x14ac:dyDescent="0.25">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3"/>
      <c r="AJ65" s="426"/>
      <c r="AK65" s="342"/>
      <c r="AL65" s="349"/>
      <c r="AM65" s="245"/>
      <c r="AN65" s="1"/>
      <c r="AO65" s="1"/>
      <c r="AP65" s="1"/>
      <c r="AQ65" s="1"/>
      <c r="AR65" s="1"/>
      <c r="AS65" s="1"/>
      <c r="BB65" s="20"/>
    </row>
    <row r="66" spans="1:54" ht="12.75" customHeight="1" x14ac:dyDescent="0.25">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5">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+Input!$D$24</f>
        <v>0</v>
      </c>
      <c r="AA67" s="20"/>
      <c r="AB67" s="20"/>
      <c r="AC67" s="20"/>
      <c r="AD67" s="20"/>
      <c r="AE67" s="20"/>
      <c r="AF67" s="20"/>
      <c r="AG67" s="20"/>
      <c r="AH67" s="1"/>
      <c r="AI67" s="444"/>
      <c r="AJ67" s="427"/>
      <c r="AK67" s="346"/>
      <c r="AL67" s="428"/>
      <c r="AM67" s="453"/>
      <c r="AN67" s="1"/>
      <c r="AO67" s="1"/>
      <c r="AP67" s="1"/>
      <c r="AQ67" s="1"/>
      <c r="AR67" s="1"/>
      <c r="AS67" s="1"/>
      <c r="BB67" s="20">
        <f>+Input!$D$24</f>
        <v>0</v>
      </c>
    </row>
    <row r="68" spans="1:54" ht="12.75" customHeight="1" x14ac:dyDescent="0.25">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5">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5">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5">
      <c r="A71" s="22" t="s">
        <v>298</v>
      </c>
      <c r="B71" s="39" t="s">
        <v>299</v>
      </c>
      <c r="C71" s="20"/>
      <c r="AH71" s="1"/>
      <c r="AI71" s="444"/>
      <c r="AJ71" s="427"/>
      <c r="AK71" s="346"/>
      <c r="AL71" s="428"/>
      <c r="AM71" s="453"/>
      <c r="AN71" s="1"/>
    </row>
    <row r="72" spans="1:54" ht="12.75" customHeight="1" thickBot="1" x14ac:dyDescent="0.3">
      <c r="A72" s="22"/>
      <c r="B72" s="292" t="s">
        <v>300</v>
      </c>
      <c r="C72" s="42"/>
      <c r="AH72" s="1"/>
      <c r="AI72" s="444"/>
      <c r="AJ72" s="427"/>
      <c r="AK72" s="346"/>
      <c r="AL72" s="428"/>
      <c r="AM72" s="453"/>
    </row>
    <row r="73" spans="1:54" ht="12.75" customHeight="1" thickBot="1" x14ac:dyDescent="0.3">
      <c r="A73" s="22" t="s">
        <v>301</v>
      </c>
      <c r="B73" s="293">
        <f>E22</f>
        <v>0</v>
      </c>
      <c r="C73" s="294"/>
      <c r="AH73" s="1"/>
      <c r="AI73" s="438" t="s">
        <v>339</v>
      </c>
      <c r="AJ73" s="415"/>
      <c r="AK73" s="345"/>
      <c r="AL73" s="349"/>
      <c r="AM73" s="245"/>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I74" s="440"/>
      <c r="AJ74" s="425"/>
      <c r="AK74" s="342"/>
      <c r="AL74" s="349"/>
      <c r="AM74" s="245"/>
    </row>
    <row r="75" spans="1:54" ht="12.75" customHeight="1" thickBot="1" x14ac:dyDescent="0.4">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445"/>
      <c r="AJ75" s="429" t="s">
        <v>340</v>
      </c>
      <c r="AK75" s="346"/>
      <c r="AL75" s="430">
        <f>SUM(AJ78:AJ173)</f>
        <v>0</v>
      </c>
      <c r="AM75" s="453"/>
    </row>
    <row r="76" spans="1:54" ht="12.75" customHeight="1" x14ac:dyDescent="0.25">
      <c r="A76" s="51" t="s">
        <v>303</v>
      </c>
      <c r="B76" s="52">
        <f>SUM(B47:B71)-B61-B68-B69-B58-B59</f>
        <v>-1069047.7459999998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I76" s="444"/>
      <c r="AJ76" s="427"/>
      <c r="AK76" s="346"/>
      <c r="AL76" s="428"/>
      <c r="AM76" s="453"/>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439" t="s">
        <v>284</v>
      </c>
      <c r="AJ77" s="421" t="s">
        <v>285</v>
      </c>
      <c r="AK77" s="339" t="s">
        <v>286</v>
      </c>
      <c r="AL77" s="424" t="s">
        <v>287</v>
      </c>
      <c r="AM77" s="413" t="s">
        <v>288</v>
      </c>
    </row>
    <row r="78" spans="1:54" ht="12.75" customHeight="1" x14ac:dyDescent="0.25">
      <c r="A78" s="24"/>
      <c r="B78" s="55"/>
      <c r="AH78" s="24"/>
      <c r="AI78" s="440"/>
      <c r="AJ78" s="425"/>
      <c r="AK78" s="342"/>
      <c r="AL78" s="349"/>
      <c r="AM78" s="454"/>
    </row>
    <row r="79" spans="1:54" ht="12.75" customHeight="1" x14ac:dyDescent="0.3">
      <c r="A79" s="56" t="s">
        <v>304</v>
      </c>
      <c r="B79" s="57"/>
      <c r="AH79" s="24"/>
      <c r="AI79" s="440"/>
      <c r="AJ79" s="425"/>
      <c r="AK79" s="342"/>
      <c r="AL79" s="349"/>
      <c r="AM79" s="245"/>
    </row>
    <row r="80" spans="1:54" ht="12.75" customHeight="1" x14ac:dyDescent="0.25">
      <c r="A80" s="24"/>
      <c r="B80" s="55"/>
      <c r="AH80" s="24"/>
      <c r="AI80" s="440"/>
      <c r="AJ80" s="425"/>
      <c r="AK80" s="342"/>
      <c r="AL80" s="349"/>
      <c r="AM80" s="245"/>
    </row>
    <row r="81" spans="1:45" ht="12.75" customHeight="1" x14ac:dyDescent="0.25">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2"/>
      <c r="AJ81" s="415"/>
      <c r="AK81" s="398"/>
      <c r="AL81" s="349"/>
      <c r="AM81" s="245"/>
      <c r="AO81" s="1"/>
      <c r="AP81" s="1"/>
      <c r="AQ81" s="1"/>
      <c r="AR81" s="1"/>
      <c r="AS81" s="1"/>
    </row>
    <row r="82" spans="1:45" s="99" customFormat="1" ht="12.75" customHeight="1" x14ac:dyDescent="0.3">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446"/>
      <c r="AJ82" s="422"/>
      <c r="AK82" s="342"/>
      <c r="AL82" s="310"/>
      <c r="AM82" s="409"/>
      <c r="AN82" s="1"/>
    </row>
    <row r="83" spans="1:45" ht="12.75" customHeight="1" x14ac:dyDescent="0.3">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446"/>
      <c r="AJ83" s="422"/>
      <c r="AK83" s="403"/>
      <c r="AL83" s="310"/>
      <c r="AM83" s="410"/>
      <c r="AN83" s="99"/>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46"/>
      <c r="AJ84" s="422"/>
      <c r="AK84" s="342"/>
      <c r="AL84" s="310"/>
      <c r="AM84" s="409"/>
      <c r="AN84" s="1"/>
    </row>
    <row r="85" spans="1:45" ht="12.75" customHeight="1" thickTop="1" x14ac:dyDescent="0.25">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I85" s="437"/>
      <c r="AJ85" s="422"/>
      <c r="AK85" s="398"/>
      <c r="AL85" s="349"/>
      <c r="AM85" s="245"/>
    </row>
    <row r="86" spans="1:45" ht="12.75" customHeight="1" x14ac:dyDescent="0.25">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I86" s="2"/>
      <c r="AJ86" s="415"/>
      <c r="AK86" s="398"/>
      <c r="AL86" s="349"/>
      <c r="AM86" s="245"/>
    </row>
    <row r="87" spans="1:45" ht="12.75" customHeight="1" x14ac:dyDescent="0.25">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I87" s="2"/>
      <c r="AJ87" s="415"/>
      <c r="AK87" s="398"/>
      <c r="AL87" s="349"/>
      <c r="AM87" s="245"/>
    </row>
    <row r="88" spans="1:45" ht="12.75" customHeight="1" x14ac:dyDescent="0.25">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I88" s="2"/>
      <c r="AJ88" s="415"/>
      <c r="AK88" s="398"/>
      <c r="AL88" s="349"/>
      <c r="AM88" s="245"/>
    </row>
    <row r="89" spans="1:45" ht="12.75" customHeight="1" x14ac:dyDescent="0.25">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I89" s="2"/>
      <c r="AJ89" s="415"/>
      <c r="AK89" s="398"/>
      <c r="AL89" s="349"/>
      <c r="AM89" s="245"/>
    </row>
    <row r="90" spans="1:45" ht="12.75" customHeight="1" x14ac:dyDescent="0.25">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I90" s="2"/>
      <c r="AJ90" s="415"/>
      <c r="AK90" s="398"/>
      <c r="AL90" s="349"/>
      <c r="AM90" s="245"/>
    </row>
    <row r="91" spans="1:45" ht="12.75" customHeight="1" x14ac:dyDescent="0.25">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I91" s="2"/>
      <c r="AJ91" s="415"/>
      <c r="AK91" s="398"/>
      <c r="AL91" s="349"/>
      <c r="AM91" s="245"/>
    </row>
    <row r="92" spans="1:45" ht="12.75" customHeight="1" x14ac:dyDescent="0.25">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I92" s="2"/>
      <c r="AJ92" s="415"/>
      <c r="AK92" s="398"/>
      <c r="AL92" s="349"/>
      <c r="AM92" s="245"/>
    </row>
    <row r="93" spans="1:45" ht="12.75" customHeight="1" x14ac:dyDescent="0.25">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I93" s="2"/>
      <c r="AJ93" s="415"/>
      <c r="AK93" s="398"/>
      <c r="AL93" s="349"/>
      <c r="AM93" s="245"/>
    </row>
    <row r="94" spans="1:45" ht="12.75" customHeight="1" x14ac:dyDescent="0.25">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I94" s="2"/>
      <c r="AJ94" s="415"/>
      <c r="AK94" s="398"/>
      <c r="AL94" s="349"/>
      <c r="AM94" s="245"/>
    </row>
    <row r="95" spans="1:45" ht="12.75" customHeight="1" x14ac:dyDescent="0.25">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I95" s="2"/>
      <c r="AJ95" s="415"/>
      <c r="AK95" s="398"/>
      <c r="AL95" s="349"/>
      <c r="AM95" s="245"/>
    </row>
    <row r="96" spans="1:45" ht="12.75" customHeight="1" x14ac:dyDescent="0.25">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I96" s="2"/>
      <c r="AJ96" s="415"/>
      <c r="AK96" s="398"/>
      <c r="AL96" s="349"/>
      <c r="AM96" s="245"/>
    </row>
    <row r="97" spans="1:45" ht="12.75" customHeight="1" x14ac:dyDescent="0.25">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I97" s="2"/>
      <c r="AJ97" s="415"/>
      <c r="AK97" s="398"/>
      <c r="AL97" s="349"/>
      <c r="AM97" s="245"/>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I98" s="2"/>
      <c r="AJ98" s="415"/>
      <c r="AK98" s="398"/>
      <c r="AL98" s="349"/>
      <c r="AM98" s="245"/>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I99" s="2"/>
      <c r="AJ99" s="415"/>
      <c r="AK99" s="398"/>
      <c r="AL99" s="349"/>
      <c r="AM99" s="245"/>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I100" s="2"/>
      <c r="AJ100" s="415"/>
      <c r="AK100" s="398"/>
      <c r="AL100" s="349"/>
      <c r="AM100" s="245"/>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I101" s="2"/>
      <c r="AJ101" s="415"/>
      <c r="AK101" s="398"/>
      <c r="AL101" s="349"/>
      <c r="AM101" s="245"/>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I102" s="2"/>
      <c r="AJ102" s="415"/>
      <c r="AK102" s="398"/>
      <c r="AL102" s="349"/>
      <c r="AM102" s="245"/>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I103" s="2"/>
      <c r="AJ103" s="415"/>
      <c r="AK103" s="398"/>
      <c r="AL103" s="349"/>
      <c r="AM103" s="245"/>
    </row>
    <row r="104" spans="1:45" ht="12.75" customHeight="1" x14ac:dyDescent="0.25">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2"/>
      <c r="AJ104" s="415"/>
      <c r="AK104" s="398"/>
      <c r="AL104" s="349"/>
      <c r="AM104" s="245"/>
      <c r="AO104" s="1"/>
      <c r="AP104" s="1"/>
      <c r="AQ104" s="1"/>
      <c r="AR104" s="1"/>
      <c r="AS104" s="1"/>
    </row>
    <row r="105" spans="1:45" s="99" customFormat="1" ht="12.75" customHeight="1" x14ac:dyDescent="0.3">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446"/>
      <c r="AJ105" s="422"/>
      <c r="AK105" s="342"/>
      <c r="AL105" s="310"/>
      <c r="AM105" s="409"/>
      <c r="AN105" s="1"/>
    </row>
    <row r="106" spans="1:45" ht="12.75" customHeight="1" x14ac:dyDescent="0.3">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446"/>
      <c r="AJ106" s="422"/>
      <c r="AK106" s="403"/>
      <c r="AL106" s="310"/>
      <c r="AM106" s="410"/>
      <c r="AN106" s="99"/>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46"/>
      <c r="AJ107" s="422"/>
      <c r="AK107" s="342"/>
      <c r="AL107" s="310"/>
      <c r="AM107" s="409"/>
      <c r="AN107" s="1"/>
    </row>
    <row r="108" spans="1:45" ht="12.75" customHeight="1" thickTop="1" x14ac:dyDescent="0.25">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I108" s="437"/>
      <c r="AJ108" s="422"/>
      <c r="AK108" s="398"/>
      <c r="AL108" s="349"/>
      <c r="AM108" s="245"/>
    </row>
    <row r="109" spans="1:45" ht="12.75" customHeight="1" x14ac:dyDescent="0.25">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I109" s="2"/>
      <c r="AJ109" s="415"/>
      <c r="AK109" s="398"/>
      <c r="AL109" s="349"/>
      <c r="AM109" s="245"/>
    </row>
    <row r="110" spans="1:45" ht="12.75" customHeight="1" x14ac:dyDescent="0.25">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24"/>
      <c r="D127" s="38"/>
      <c r="E127" s="140"/>
      <c r="G127" s="81"/>
      <c r="H127" s="9"/>
      <c r="I127" s="82"/>
      <c r="J127" s="1"/>
      <c r="K127" s="148"/>
      <c r="L127" s="140"/>
      <c r="M127" s="1"/>
      <c r="N127" s="1"/>
      <c r="O127" s="1"/>
      <c r="P127" s="1"/>
    </row>
    <row r="128" spans="1:39" ht="12.75" customHeight="1" x14ac:dyDescent="0.25">
      <c r="A128" s="152"/>
      <c r="B128" s="24"/>
      <c r="C128" s="24"/>
      <c r="D128" s="38"/>
      <c r="E128" s="140"/>
      <c r="G128" s="81"/>
      <c r="H128" s="24"/>
      <c r="I128" s="1"/>
      <c r="J128" s="1"/>
      <c r="K128" s="148"/>
      <c r="L128" s="140"/>
      <c r="M128" s="1"/>
      <c r="N128" s="1"/>
      <c r="O128" s="1"/>
      <c r="P128" s="1"/>
    </row>
    <row r="129" spans="1:16" ht="12.75" customHeight="1" x14ac:dyDescent="0.25">
      <c r="A129" s="152"/>
      <c r="B129" s="24"/>
      <c r="C129" s="24"/>
      <c r="D129" s="38"/>
      <c r="E129" s="141"/>
      <c r="G129" s="81"/>
      <c r="H129" s="24"/>
      <c r="I129" s="1"/>
      <c r="J129" s="1"/>
      <c r="K129" s="38"/>
      <c r="L129" s="141"/>
      <c r="M129" s="1"/>
      <c r="N129" s="1"/>
      <c r="O129" s="1"/>
      <c r="P129" s="1"/>
    </row>
    <row r="130" spans="1:16" ht="12.75" customHeight="1" x14ac:dyDescent="0.25">
      <c r="A130" s="152"/>
      <c r="B130" s="24"/>
      <c r="C130" s="24"/>
      <c r="D130" s="38"/>
      <c r="E130" s="140"/>
      <c r="G130" s="81"/>
      <c r="H130" s="24"/>
      <c r="I130" s="1"/>
      <c r="J130" s="1"/>
      <c r="K130" s="38"/>
      <c r="L130" s="140"/>
      <c r="M130" s="1"/>
      <c r="N130" s="1"/>
      <c r="O130" s="1"/>
      <c r="P130" s="1"/>
    </row>
    <row r="131" spans="1:16" ht="12.75" customHeight="1" x14ac:dyDescent="0.25">
      <c r="A131" s="152"/>
      <c r="B131" s="24"/>
      <c r="C131" s="24"/>
      <c r="D131" s="38"/>
      <c r="E131" s="140"/>
      <c r="G131" s="81"/>
      <c r="H131" s="24"/>
      <c r="I131" s="1"/>
      <c r="J131" s="1"/>
      <c r="K131" s="38"/>
      <c r="L131" s="140"/>
      <c r="M131" s="1"/>
      <c r="N131" s="1"/>
      <c r="O131" s="1"/>
      <c r="P131" s="1"/>
    </row>
    <row r="132" spans="1:16" ht="12.75" customHeight="1" x14ac:dyDescent="0.25">
      <c r="A132" s="152"/>
      <c r="B132" s="24"/>
      <c r="C132" s="82"/>
      <c r="D132" s="139"/>
      <c r="E132" s="141"/>
      <c r="G132" s="81"/>
      <c r="H132" s="1"/>
      <c r="I132" s="1"/>
      <c r="J132" s="1"/>
      <c r="K132" s="148"/>
      <c r="L132" s="141"/>
      <c r="M132" s="1"/>
      <c r="N132" s="1"/>
      <c r="O132" s="1"/>
      <c r="P132" s="1"/>
    </row>
    <row r="133" spans="1:16" ht="12.75" customHeight="1" x14ac:dyDescent="0.25">
      <c r="A133" s="152"/>
      <c r="B133" s="24"/>
      <c r="C133" s="82"/>
      <c r="D133" s="139"/>
      <c r="E133" s="141"/>
      <c r="G133" s="81"/>
      <c r="H133" s="24"/>
      <c r="I133" s="1"/>
      <c r="J133" s="1"/>
      <c r="K133" s="38"/>
      <c r="L133" s="141"/>
      <c r="M133" s="1"/>
      <c r="N133" s="1"/>
      <c r="O133" s="1"/>
      <c r="P133" s="1"/>
    </row>
    <row r="134" spans="1:16" ht="12.75" customHeight="1" x14ac:dyDescent="0.25">
      <c r="A134" s="152"/>
      <c r="B134" s="24"/>
      <c r="C134" s="82"/>
      <c r="D134" s="139"/>
      <c r="E134" s="140"/>
      <c r="G134" s="81"/>
      <c r="H134" s="24"/>
      <c r="I134" s="1"/>
      <c r="J134" s="1"/>
      <c r="K134" s="38"/>
      <c r="L134" s="140"/>
      <c r="M134" s="43"/>
      <c r="N134" s="42"/>
      <c r="O134" s="1"/>
      <c r="P134" s="1"/>
    </row>
    <row r="135" spans="1:16" ht="12.75" customHeight="1" x14ac:dyDescent="0.25">
      <c r="A135" s="152"/>
      <c r="B135" s="24"/>
      <c r="C135" s="24"/>
      <c r="D135" s="38"/>
      <c r="E135" s="140"/>
      <c r="G135" s="81"/>
      <c r="H135" s="24"/>
      <c r="I135" s="1"/>
      <c r="J135" s="1"/>
      <c r="K135" s="38"/>
      <c r="L135" s="140"/>
      <c r="M135" s="43"/>
      <c r="N135" s="1"/>
      <c r="O135" s="1"/>
      <c r="P135" s="1"/>
    </row>
    <row r="136" spans="1:16" ht="12.75" customHeight="1" x14ac:dyDescent="0.25">
      <c r="A136" s="152"/>
      <c r="B136" s="24"/>
      <c r="C136" s="24"/>
      <c r="D136" s="38"/>
      <c r="E136" s="140"/>
      <c r="G136" s="81"/>
      <c r="H136" s="24"/>
      <c r="I136" s="1"/>
      <c r="J136" s="1"/>
      <c r="K136" s="38"/>
      <c r="L136" s="140"/>
      <c r="M136" s="1"/>
      <c r="N136" s="43"/>
      <c r="O136" s="1"/>
      <c r="P136" s="1"/>
    </row>
    <row r="137" spans="1:16" ht="12.75" customHeight="1" x14ac:dyDescent="0.25">
      <c r="A137" s="152"/>
      <c r="B137" s="24"/>
      <c r="C137" s="24"/>
      <c r="D137" s="38"/>
      <c r="E137" s="140"/>
      <c r="G137" s="81"/>
      <c r="H137" s="24"/>
      <c r="I137" s="1"/>
      <c r="J137" s="1"/>
      <c r="K137" s="38"/>
      <c r="L137" s="140"/>
      <c r="M137" s="1"/>
      <c r="N137" s="43"/>
      <c r="O137" s="1"/>
      <c r="P137" s="1"/>
    </row>
    <row r="138" spans="1:16" ht="12.75" customHeight="1" x14ac:dyDescent="0.25">
      <c r="A138" s="152"/>
      <c r="B138" s="24"/>
      <c r="C138" s="83"/>
      <c r="D138" s="38"/>
      <c r="E138" s="140"/>
      <c r="F138" s="13">
        <f>SUM(E127:E138)</f>
        <v>0</v>
      </c>
      <c r="G138" s="81"/>
      <c r="H138" s="24"/>
      <c r="I138" s="1"/>
      <c r="J138" s="1"/>
      <c r="K138" s="38"/>
      <c r="L138" s="140"/>
      <c r="M138" s="1"/>
      <c r="N138" s="1"/>
      <c r="O138" s="1"/>
      <c r="P138" s="1"/>
    </row>
    <row r="139" spans="1:16" ht="12.75" customHeight="1" x14ac:dyDescent="0.25">
      <c r="A139" s="152"/>
      <c r="B139" s="24"/>
      <c r="C139" s="83"/>
      <c r="D139" s="38"/>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24"/>
      <c r="C165" s="24"/>
      <c r="D165" s="38"/>
      <c r="E165" s="140"/>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4-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0-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C-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40"/>
  <sheetViews>
    <sheetView showGridLines="0" zoomScale="65" workbookViewId="0">
      <pane xSplit="1" ySplit="5" topLeftCell="B84"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3320312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B2" s="261"/>
      <c r="D2" s="1"/>
      <c r="E2" s="1"/>
      <c r="F2" s="1"/>
      <c r="G2" s="1"/>
      <c r="H2" s="1"/>
      <c r="I2" s="1"/>
      <c r="J2" s="1"/>
      <c r="K2" s="1"/>
      <c r="L2" s="1"/>
      <c r="M2" s="1"/>
      <c r="N2" s="1"/>
      <c r="O2" s="1"/>
    </row>
    <row r="3" spans="1:37" ht="12.75" customHeight="1" x14ac:dyDescent="0.3">
      <c r="A3" s="263" t="s">
        <v>181</v>
      </c>
      <c r="B3" s="261" t="s">
        <v>414</v>
      </c>
      <c r="C3" s="350" t="s">
        <v>496</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+Input!E4</f>
        <v>1114564</v>
      </c>
      <c r="C6"/>
      <c r="I6" s="13">
        <f>M38</f>
        <v>0</v>
      </c>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5">
      <c r="A9" s="13" t="s">
        <v>202</v>
      </c>
      <c r="C9" s="383"/>
      <c r="D9" s="384"/>
      <c r="E9" s="356">
        <f>+Input!E6</f>
        <v>0</v>
      </c>
      <c r="F9" s="1" t="s">
        <v>203</v>
      </c>
      <c r="G9" s="19" t="s">
        <v>204</v>
      </c>
      <c r="H9" s="19"/>
      <c r="J9" s="308">
        <f>+Input!E27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5">
      <c r="A10" s="13" t="s">
        <v>206</v>
      </c>
      <c r="C10" s="24"/>
      <c r="D10" s="24"/>
      <c r="E10" s="356">
        <f>+Input!E7</f>
        <v>0</v>
      </c>
      <c r="F10" s="1" t="s">
        <v>203</v>
      </c>
      <c r="G10" s="19" t="s">
        <v>204</v>
      </c>
      <c r="H10" s="19"/>
      <c r="J10" s="308">
        <f>+Input!E28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+Input!E29</f>
        <v>0</v>
      </c>
      <c r="K11" s="67" t="s">
        <v>211</v>
      </c>
      <c r="L11" s="69">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+Input!E30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C15" s="24"/>
      <c r="D15" s="24"/>
      <c r="E15" s="22">
        <f>+L159</f>
        <v>0</v>
      </c>
      <c r="F15" s="13" t="s">
        <v>220</v>
      </c>
      <c r="J15" s="307" t="s">
        <v>199</v>
      </c>
      <c r="K15" s="67" t="s">
        <v>225</v>
      </c>
      <c r="L15" s="255">
        <v>1.0999999999999999E-2</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C16" s="336"/>
      <c r="D16" s="336"/>
      <c r="E16" s="22">
        <f>+E185</f>
        <v>0</v>
      </c>
      <c r="F16" s="13" t="s">
        <v>220</v>
      </c>
      <c r="I16" s="23"/>
      <c r="J16" s="308">
        <f>+Input!E32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0</v>
      </c>
      <c r="N32" s="27"/>
      <c r="O32" s="24" t="s">
        <v>247</v>
      </c>
      <c r="P32" s="24"/>
      <c r="Q32" s="24"/>
      <c r="R32" s="68"/>
      <c r="AI32" s="1"/>
    </row>
    <row r="33" spans="1:54" ht="12.75" customHeight="1" x14ac:dyDescent="0.25">
      <c r="A33" s="13" t="s">
        <v>342</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0</v>
      </c>
      <c r="K36" s="67" t="s">
        <v>63</v>
      </c>
      <c r="L36" s="9"/>
      <c r="M36" s="27">
        <f>SUM(M30:M34)</f>
        <v>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thickBot="1" x14ac:dyDescent="0.3">
      <c r="K40" s="24"/>
      <c r="L40" s="24"/>
      <c r="M40" s="24"/>
      <c r="N40" s="24"/>
      <c r="O40" s="24"/>
      <c r="P40" s="24"/>
      <c r="AJ40" s="1"/>
      <c r="AK40" s="1"/>
      <c r="AN40" s="1"/>
      <c r="AO40" s="1"/>
      <c r="AP40" s="1"/>
      <c r="AQ40" s="1"/>
      <c r="AR40" s="1"/>
      <c r="AS40" s="1"/>
    </row>
    <row r="41" spans="1:54" ht="12.75" customHeight="1" thickBot="1" x14ac:dyDescent="0.35">
      <c r="A41" s="56" t="s">
        <v>265</v>
      </c>
      <c r="B41" s="57"/>
      <c r="I41"/>
      <c r="L41" s="43"/>
      <c r="M41" s="43"/>
      <c r="N41" s="1"/>
      <c r="O41" s="1"/>
      <c r="P41" s="1"/>
      <c r="X41" s="24"/>
      <c r="Y41" s="309"/>
      <c r="AJ41" s="1"/>
      <c r="AK41" s="1"/>
      <c r="AN41" s="1"/>
      <c r="AO41" s="1"/>
      <c r="AP41" s="1"/>
      <c r="AQ41" s="1"/>
      <c r="AR41" s="1"/>
      <c r="AS41" s="1"/>
    </row>
    <row r="42" spans="1:54" ht="12.75" customHeight="1" x14ac:dyDescent="0.25">
      <c r="B42" s="1"/>
      <c r="C42" s="19"/>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SUM(AC47:AC71)-AC62-AC68-AC69</f>
        <v>0</v>
      </c>
      <c r="AD43" s="32">
        <f>SUM(AD47:AD71)-AD62-AD68-AD69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3">
      <c r="A45" s="34">
        <f>M38</f>
        <v>0</v>
      </c>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
      <c r="A46" s="220"/>
      <c r="B46" s="35" t="s">
        <v>272</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1"/>
      <c r="AI46" s="112">
        <v>3</v>
      </c>
      <c r="AJ46" s="113" t="s">
        <v>273</v>
      </c>
      <c r="AK46" s="1"/>
      <c r="AL46" s="24"/>
      <c r="AN46" s="1"/>
      <c r="AO46" s="1"/>
      <c r="AP46" s="1"/>
      <c r="AQ46" s="1"/>
      <c r="AR46" s="1"/>
      <c r="AS46" s="1"/>
    </row>
    <row r="47" spans="1:54" ht="12.75" customHeight="1" thickTop="1" x14ac:dyDescent="0.25">
      <c r="A47" s="22" t="s">
        <v>274</v>
      </c>
      <c r="B47" s="39">
        <f t="shared" ref="B47:B70" si="9">SUM(C47:AG47)</f>
        <v>0</v>
      </c>
      <c r="C47" s="20"/>
      <c r="D47" s="20"/>
      <c r="F47" s="20"/>
      <c r="G47" s="20"/>
      <c r="H47" s="20"/>
      <c r="I47" s="20"/>
      <c r="J47" s="20"/>
      <c r="K47" s="20"/>
      <c r="L47" s="20"/>
      <c r="M47" s="20"/>
      <c r="N47" s="20"/>
      <c r="O47" s="20"/>
      <c r="P47" s="20"/>
      <c r="Q47" s="20"/>
      <c r="R47" s="20"/>
      <c r="S47" s="20"/>
      <c r="T47" s="20"/>
      <c r="U47" s="20"/>
      <c r="V47" s="20"/>
      <c r="X47" s="20"/>
      <c r="Y47" s="20"/>
      <c r="Z47" s="20"/>
      <c r="AA47" s="20"/>
      <c r="AB47" s="20"/>
      <c r="AC47" s="20"/>
      <c r="AD47" s="20"/>
      <c r="AE47" s="20"/>
      <c r="AF47" s="20"/>
      <c r="AG47" s="20"/>
      <c r="AH47" s="20"/>
      <c r="AI47" s="112">
        <v>4</v>
      </c>
      <c r="AJ47" s="113" t="s">
        <v>275</v>
      </c>
      <c r="AK47" s="1"/>
      <c r="AL47" s="41"/>
      <c r="AM47" s="42"/>
      <c r="AN47" s="43"/>
      <c r="AO47" s="1"/>
      <c r="AP47" s="1"/>
      <c r="AQ47" s="1"/>
      <c r="AR47" s="1"/>
      <c r="AS47" s="1"/>
      <c r="BB47" s="20"/>
    </row>
    <row r="48" spans="1:54" ht="12.75" customHeight="1" x14ac:dyDescent="0.25">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20"/>
      <c r="AI48" s="112">
        <v>5</v>
      </c>
      <c r="AJ48" s="113" t="s">
        <v>277</v>
      </c>
      <c r="AK48" s="1"/>
      <c r="AL48" s="41"/>
      <c r="AM48" s="45"/>
      <c r="AN48" s="47"/>
      <c r="AO48" s="41"/>
      <c r="AP48" s="41"/>
      <c r="AQ48" s="41"/>
      <c r="AR48" s="41"/>
      <c r="AS48" s="41"/>
      <c r="AT48" s="46"/>
      <c r="AU48" s="46"/>
      <c r="BB48" s="20"/>
    </row>
    <row r="49" spans="1:54" ht="12.75" customHeight="1" x14ac:dyDescent="0.25">
      <c r="A49" s="44" t="s">
        <v>278</v>
      </c>
      <c r="B49" s="39">
        <f t="shared" si="9"/>
        <v>0</v>
      </c>
      <c r="C49" s="20"/>
      <c r="D49" s="20">
        <v>0</v>
      </c>
      <c r="E49" s="13">
        <v>0</v>
      </c>
      <c r="F49" s="20">
        <v>0</v>
      </c>
      <c r="G49" s="20">
        <v>0</v>
      </c>
      <c r="H49" s="20">
        <v>0</v>
      </c>
      <c r="I49" s="20"/>
      <c r="J49" s="20"/>
      <c r="K49" s="20">
        <v>0</v>
      </c>
      <c r="L49" s="20">
        <v>0</v>
      </c>
      <c r="M49" s="20">
        <v>0</v>
      </c>
      <c r="N49" s="20">
        <v>0</v>
      </c>
      <c r="O49" s="20"/>
      <c r="P49" s="20"/>
      <c r="Q49" s="20"/>
      <c r="R49" s="20">
        <v>0</v>
      </c>
      <c r="S49" s="20">
        <v>0</v>
      </c>
      <c r="T49" s="20">
        <v>0</v>
      </c>
      <c r="U49" s="20">
        <v>0</v>
      </c>
      <c r="V49" s="20">
        <v>0</v>
      </c>
      <c r="X49" s="20"/>
      <c r="Y49" s="20">
        <v>0</v>
      </c>
      <c r="Z49" s="20">
        <f>+Input!$E$11</f>
        <v>0</v>
      </c>
      <c r="AA49" s="20"/>
      <c r="AB49" s="20"/>
      <c r="AC49" s="20"/>
      <c r="AD49" s="20"/>
      <c r="AE49" s="20"/>
      <c r="AF49" s="20"/>
      <c r="AG49" s="20"/>
      <c r="AH49" s="20"/>
      <c r="AI49" s="112">
        <v>6</v>
      </c>
      <c r="AJ49" s="113" t="s">
        <v>279</v>
      </c>
      <c r="AK49" s="1"/>
      <c r="AL49" s="41"/>
      <c r="AM49" s="45"/>
      <c r="AN49" s="47"/>
      <c r="AO49" s="41"/>
      <c r="AP49" s="41"/>
      <c r="AQ49" s="41"/>
      <c r="AR49" s="41"/>
      <c r="AS49" s="41"/>
      <c r="AT49" s="46"/>
      <c r="AU49" s="46"/>
      <c r="BB49" s="20">
        <f>+Input!$E$11</f>
        <v>0</v>
      </c>
    </row>
    <row r="50" spans="1:54" ht="12.75" customHeight="1" x14ac:dyDescent="0.25">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20"/>
      <c r="AI50" s="114">
        <v>7</v>
      </c>
      <c r="AJ50" s="115" t="s">
        <v>270</v>
      </c>
      <c r="AK50" s="1"/>
      <c r="AL50" s="48"/>
      <c r="AM50" s="48"/>
      <c r="AN50" s="47"/>
      <c r="AO50" s="41"/>
      <c r="AP50" s="41"/>
      <c r="AQ50" s="41"/>
      <c r="AR50" s="41"/>
      <c r="AS50" s="41"/>
      <c r="AT50" s="46"/>
      <c r="AU50" s="46"/>
      <c r="BB50" s="20"/>
    </row>
    <row r="51" spans="1:54" ht="12.75" customHeight="1" x14ac:dyDescent="0.25">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20"/>
      <c r="AI51" s="46"/>
      <c r="AJ51" s="1"/>
      <c r="AK51" s="1"/>
      <c r="AL51" s="48"/>
      <c r="AM51" s="42"/>
      <c r="AN51" s="43"/>
      <c r="AO51" s="1"/>
      <c r="AP51" s="1"/>
      <c r="AQ51" s="1"/>
      <c r="AR51" s="1"/>
      <c r="AS51" s="1"/>
      <c r="BB51" s="20"/>
    </row>
    <row r="52" spans="1:54" ht="12.75" customHeight="1" thickBot="1" x14ac:dyDescent="0.3">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20"/>
      <c r="AI52" s="46"/>
      <c r="AJ52" s="1"/>
      <c r="AK52" s="1"/>
      <c r="AL52" s="48"/>
      <c r="AM52" s="42"/>
      <c r="AN52" s="43"/>
      <c r="AO52" s="1"/>
      <c r="AP52" s="1"/>
      <c r="AQ52" s="1"/>
      <c r="AR52" s="1"/>
      <c r="AS52" s="1"/>
      <c r="BB52" s="20"/>
    </row>
    <row r="53" spans="1:54" ht="12.75" customHeight="1" thickBot="1" x14ac:dyDescent="0.3">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+Input!$E$13</f>
        <v>0</v>
      </c>
      <c r="AA53" s="20"/>
      <c r="AB53" s="20"/>
      <c r="AC53" s="20"/>
      <c r="AD53" s="20"/>
      <c r="AE53" s="20"/>
      <c r="AF53" s="20"/>
      <c r="AG53" s="20"/>
      <c r="AH53" s="20"/>
      <c r="AI53" s="438" t="s">
        <v>283</v>
      </c>
      <c r="AJ53" s="344"/>
      <c r="AK53" s="342"/>
      <c r="AL53" s="349"/>
      <c r="AM53" s="245"/>
      <c r="AN53" s="43"/>
      <c r="AO53" s="1"/>
      <c r="AP53" s="1"/>
      <c r="AQ53" s="1"/>
      <c r="AR53" s="1"/>
      <c r="AS53" s="1"/>
      <c r="BB53" s="20">
        <f>+Input!$E$13</f>
        <v>0</v>
      </c>
    </row>
    <row r="54" spans="1:54" ht="12.75" customHeight="1" x14ac:dyDescent="0.25">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+Input!$E$14</f>
        <v>0</v>
      </c>
      <c r="AA54" s="20"/>
      <c r="AB54" s="20"/>
      <c r="AC54" s="20"/>
      <c r="AD54" s="20"/>
      <c r="AE54" s="20"/>
      <c r="AF54" s="20"/>
      <c r="AG54" s="20"/>
      <c r="AH54" s="20"/>
      <c r="AI54" s="439" t="s">
        <v>284</v>
      </c>
      <c r="AJ54" s="421" t="s">
        <v>285</v>
      </c>
      <c r="AK54" s="339" t="s">
        <v>286</v>
      </c>
      <c r="AL54" s="424" t="s">
        <v>287</v>
      </c>
      <c r="AM54" s="413" t="s">
        <v>288</v>
      </c>
      <c r="AN54" s="43"/>
      <c r="AO54" s="1"/>
      <c r="AP54" s="1"/>
      <c r="AQ54" s="1"/>
      <c r="AR54" s="1"/>
      <c r="AS54" s="1"/>
      <c r="BB54" s="20">
        <f>+Input!$E$14</f>
        <v>0</v>
      </c>
    </row>
    <row r="55" spans="1:54" ht="12.75" customHeight="1" x14ac:dyDescent="0.25">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+Input!$E$15</f>
        <v>0</v>
      </c>
      <c r="AA55" s="20"/>
      <c r="AB55" s="20"/>
      <c r="AC55" s="20"/>
      <c r="AD55" s="20"/>
      <c r="AE55" s="20"/>
      <c r="AF55" s="20"/>
      <c r="AG55" s="20"/>
      <c r="AH55" s="20"/>
      <c r="AI55" s="440"/>
      <c r="AJ55" s="425"/>
      <c r="AK55" s="342"/>
      <c r="AL55" s="349"/>
      <c r="AM55" s="472"/>
      <c r="AN55" s="43"/>
      <c r="AO55" s="1"/>
      <c r="AP55" s="1"/>
      <c r="AQ55" s="1"/>
      <c r="AR55" s="1"/>
      <c r="AS55" s="1"/>
      <c r="BB55" s="20">
        <f>+Input!$E$15</f>
        <v>0</v>
      </c>
    </row>
    <row r="56" spans="1:54" ht="12.75" customHeight="1" x14ac:dyDescent="0.25">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+Input!$E$16</f>
        <v>0</v>
      </c>
      <c r="AA56" s="20"/>
      <c r="AB56" s="20"/>
      <c r="AC56" s="20"/>
      <c r="AD56" s="20"/>
      <c r="AE56" s="20"/>
      <c r="AF56" s="20"/>
      <c r="AG56" s="20"/>
      <c r="AH56" s="20"/>
      <c r="AI56" s="440"/>
      <c r="AJ56" s="425"/>
      <c r="AK56" s="342"/>
      <c r="AL56" s="349"/>
      <c r="AM56" s="412"/>
      <c r="AN56" s="43"/>
      <c r="AO56" s="1"/>
      <c r="AP56" s="1"/>
      <c r="AQ56" s="1"/>
      <c r="AR56" s="1"/>
      <c r="AS56" s="1"/>
      <c r="BB56" s="20">
        <f>+Input!$E$16</f>
        <v>0</v>
      </c>
    </row>
    <row r="57" spans="1:54" ht="12.75" customHeight="1" x14ac:dyDescent="0.25">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+Input!$E$17</f>
        <v>0</v>
      </c>
      <c r="AA57" s="20"/>
      <c r="AB57" s="20"/>
      <c r="AC57" s="20"/>
      <c r="AD57" s="20"/>
      <c r="AE57" s="20"/>
      <c r="AF57" s="20"/>
      <c r="AG57" s="20"/>
      <c r="AH57" s="20"/>
      <c r="AI57" s="440"/>
      <c r="AJ57" s="425"/>
      <c r="AK57" s="342"/>
      <c r="AL57" s="349"/>
      <c r="AM57" s="412"/>
      <c r="AN57" s="43"/>
      <c r="AO57" s="1"/>
      <c r="AP57" s="1"/>
      <c r="AQ57" s="1"/>
      <c r="AR57" s="1"/>
      <c r="AS57" s="1"/>
      <c r="BB57" s="20">
        <f>+Input!$E$17</f>
        <v>0</v>
      </c>
    </row>
    <row r="58" spans="1:54" ht="12.75" customHeight="1" x14ac:dyDescent="0.25">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+Input!$E$18</f>
        <v>0</v>
      </c>
      <c r="AA58" s="20"/>
      <c r="AB58" s="20"/>
      <c r="AC58" s="20"/>
      <c r="AD58" s="20"/>
      <c r="AE58" s="20"/>
      <c r="AF58" s="20"/>
      <c r="AG58" s="20"/>
      <c r="AH58" s="20"/>
      <c r="AI58" s="440"/>
      <c r="AJ58" s="425"/>
      <c r="AK58" s="342"/>
      <c r="AL58" s="349"/>
      <c r="AM58" s="245"/>
      <c r="AN58" s="47"/>
      <c r="AO58" s="41"/>
      <c r="AP58" s="41"/>
      <c r="AQ58" s="41"/>
      <c r="AR58" s="41"/>
      <c r="AS58" s="41"/>
      <c r="AT58" s="46"/>
      <c r="AU58" s="46"/>
      <c r="AV58" s="46"/>
      <c r="AW58" s="46"/>
      <c r="AX58" s="46"/>
      <c r="BB58" s="20">
        <f>+Input!$E$18</f>
        <v>0</v>
      </c>
    </row>
    <row r="59" spans="1:54" ht="12.75" customHeight="1" x14ac:dyDescent="0.25">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+Input!$E$19</f>
        <v>0</v>
      </c>
      <c r="AA59" s="20"/>
      <c r="AB59" s="20"/>
      <c r="AC59" s="20"/>
      <c r="AD59" s="20"/>
      <c r="AE59" s="20"/>
      <c r="AF59" s="20"/>
      <c r="AG59" s="20"/>
      <c r="AH59" s="20"/>
      <c r="AI59" s="440"/>
      <c r="AJ59" s="415"/>
      <c r="AK59" s="342"/>
      <c r="AL59" s="349"/>
      <c r="AM59" s="245"/>
      <c r="AN59" s="47"/>
      <c r="AO59" s="41"/>
      <c r="AP59" s="41"/>
      <c r="AQ59" s="41"/>
      <c r="AR59" s="41"/>
      <c r="AS59" s="41"/>
      <c r="AT59" s="46"/>
      <c r="AU59" s="46"/>
      <c r="AV59" s="46"/>
      <c r="AW59" s="46"/>
      <c r="AX59" s="46"/>
      <c r="BB59" s="20">
        <f>+Input!$E$19</f>
        <v>0</v>
      </c>
    </row>
    <row r="60" spans="1:54" ht="12.75" customHeight="1" x14ac:dyDescent="0.25">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+Input!$E$20</f>
        <v>0</v>
      </c>
      <c r="AA60" s="20"/>
      <c r="AB60" s="20"/>
      <c r="AC60" s="20"/>
      <c r="AD60" s="20"/>
      <c r="AE60" s="20"/>
      <c r="AF60" s="20"/>
      <c r="AG60" s="20"/>
      <c r="AH60" s="20"/>
      <c r="AI60" s="440"/>
      <c r="AJ60" s="425"/>
      <c r="AK60" s="342"/>
      <c r="AL60" s="349"/>
      <c r="AM60" s="245"/>
      <c r="AN60" s="47"/>
      <c r="AO60" s="41"/>
      <c r="AP60" s="41"/>
      <c r="AQ60" s="41"/>
      <c r="AR60" s="41"/>
      <c r="AS60" s="41"/>
      <c r="AT60" s="46"/>
      <c r="AU60" s="46"/>
      <c r="AV60" s="46"/>
      <c r="AW60" s="46"/>
      <c r="AX60" s="46"/>
      <c r="BB60" s="20">
        <f>+Input!$E$20</f>
        <v>0</v>
      </c>
    </row>
    <row r="61" spans="1:54" ht="12.75" customHeight="1" x14ac:dyDescent="0.25">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+Input!$E$21</f>
        <v>0</v>
      </c>
      <c r="AA61" s="20"/>
      <c r="AB61" s="20"/>
      <c r="AC61" s="20"/>
      <c r="AD61" s="20"/>
      <c r="AE61" s="20"/>
      <c r="AF61" s="20"/>
      <c r="AG61" s="20"/>
      <c r="AH61" s="20"/>
      <c r="AI61" s="440"/>
      <c r="AJ61" s="425"/>
      <c r="AK61" s="342"/>
      <c r="AL61" s="349"/>
      <c r="AM61" s="245"/>
      <c r="AN61" s="43"/>
      <c r="AO61" s="1"/>
      <c r="AP61" s="1"/>
      <c r="AQ61" s="1"/>
      <c r="AR61" s="1"/>
      <c r="AS61" s="1"/>
      <c r="BB61" s="20">
        <f>+Input!$E$21</f>
        <v>0</v>
      </c>
    </row>
    <row r="62" spans="1:54" ht="12.75" customHeight="1" x14ac:dyDescent="0.25">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+Input!$E$22+Input!$E$23</f>
        <v>0</v>
      </c>
      <c r="AA62" s="20"/>
      <c r="AB62" s="20"/>
      <c r="AC62" s="20"/>
      <c r="AD62" s="20"/>
      <c r="AE62" s="20"/>
      <c r="AF62" s="20"/>
      <c r="AG62" s="20"/>
      <c r="AH62" s="20"/>
      <c r="AI62" s="441"/>
      <c r="AJ62" s="344"/>
      <c r="AK62" s="342"/>
      <c r="AL62" s="349"/>
      <c r="AM62" s="245"/>
      <c r="AN62" s="43"/>
      <c r="AO62" s="43"/>
      <c r="AP62" s="1"/>
      <c r="AQ62" s="1"/>
      <c r="AR62" s="1"/>
      <c r="AS62" s="1"/>
      <c r="BB62" s="20">
        <f>+Input!$E$22+Input!$E$23</f>
        <v>0</v>
      </c>
    </row>
    <row r="63" spans="1:54" ht="12.75" customHeight="1" x14ac:dyDescent="0.25">
      <c r="A63" s="44" t="s">
        <v>245</v>
      </c>
      <c r="B63" s="39">
        <f t="shared" si="9"/>
        <v>0</v>
      </c>
      <c r="C63" s="290"/>
      <c r="D63" s="290">
        <v>0</v>
      </c>
      <c r="E63" s="13">
        <v>0</v>
      </c>
      <c r="F63" s="290">
        <v>0</v>
      </c>
      <c r="G63" s="290">
        <v>0</v>
      </c>
      <c r="H63" s="290">
        <v>0</v>
      </c>
      <c r="I63" s="290"/>
      <c r="J63" s="290"/>
      <c r="K63" s="290">
        <v>0</v>
      </c>
      <c r="L63" s="290">
        <v>0</v>
      </c>
      <c r="M63" s="290">
        <v>0</v>
      </c>
      <c r="N63" s="290">
        <v>0</v>
      </c>
      <c r="O63" s="290"/>
      <c r="P63" s="290"/>
      <c r="Q63" s="290"/>
      <c r="R63" s="290">
        <v>0</v>
      </c>
      <c r="S63" s="290">
        <v>0</v>
      </c>
      <c r="T63" s="290">
        <v>0</v>
      </c>
      <c r="U63" s="290">
        <v>0</v>
      </c>
      <c r="V63" s="290">
        <v>0</v>
      </c>
      <c r="X63" s="290"/>
      <c r="Y63" s="290">
        <v>0</v>
      </c>
      <c r="Z63" s="290">
        <f>+Input!$E$34</f>
        <v>0</v>
      </c>
      <c r="AA63" s="290"/>
      <c r="AB63" s="290"/>
      <c r="AC63" s="290"/>
      <c r="AD63" s="290"/>
      <c r="AE63" s="20"/>
      <c r="AF63" s="290"/>
      <c r="AG63" s="290"/>
      <c r="AH63" s="290"/>
      <c r="AI63" s="442"/>
      <c r="AJ63" s="426"/>
      <c r="AK63" s="342"/>
      <c r="AL63" s="349"/>
      <c r="AM63" s="245"/>
      <c r="AN63" s="43"/>
      <c r="AO63" s="1"/>
      <c r="AP63" s="1"/>
      <c r="AQ63" s="1"/>
      <c r="AR63" s="1"/>
      <c r="AS63" s="1"/>
      <c r="BB63" s="290">
        <f>+Input!$E$34</f>
        <v>0</v>
      </c>
    </row>
    <row r="64" spans="1:54" ht="12.75" customHeight="1" x14ac:dyDescent="0.25">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20"/>
      <c r="AI64" s="443"/>
      <c r="AJ64" s="426"/>
      <c r="AK64" s="342"/>
      <c r="AL64" s="349"/>
      <c r="AM64" s="245"/>
      <c r="AN64" s="1"/>
      <c r="AO64" s="1"/>
      <c r="AP64" s="1"/>
      <c r="AQ64" s="1"/>
      <c r="AR64" s="1"/>
      <c r="AS64" s="1"/>
      <c r="BB64" s="20"/>
    </row>
    <row r="65" spans="1:54" ht="12.75" customHeight="1" x14ac:dyDescent="0.25">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20"/>
      <c r="AI65" s="444"/>
      <c r="AJ65" s="427"/>
      <c r="AK65" s="346"/>
      <c r="AL65" s="428"/>
      <c r="AM65" s="453"/>
      <c r="AN65" s="1"/>
      <c r="AO65" s="1"/>
      <c r="AP65" s="1"/>
      <c r="AQ65" s="1"/>
      <c r="AR65" s="1"/>
      <c r="AS65" s="1"/>
      <c r="BB65" s="20"/>
    </row>
    <row r="66" spans="1:54" ht="12.75" customHeight="1" x14ac:dyDescent="0.25">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20"/>
      <c r="AI66" s="444"/>
      <c r="AJ66" s="427"/>
      <c r="AK66" s="346"/>
      <c r="AL66" s="428"/>
      <c r="AM66" s="453"/>
      <c r="AN66" s="1"/>
      <c r="AO66" s="1"/>
      <c r="AP66" s="1"/>
      <c r="AQ66" s="1"/>
      <c r="AR66" s="1"/>
      <c r="AS66" s="1"/>
      <c r="BB66" s="20"/>
    </row>
    <row r="67" spans="1:54" ht="12.75" customHeight="1" x14ac:dyDescent="0.25">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+Input!$E$24</f>
        <v>0</v>
      </c>
      <c r="AA67" s="20"/>
      <c r="AB67" s="20"/>
      <c r="AC67" s="20"/>
      <c r="AD67" s="20"/>
      <c r="AE67" s="20"/>
      <c r="AF67" s="20"/>
      <c r="AG67" s="20"/>
      <c r="AH67" s="20"/>
      <c r="AI67" s="444"/>
      <c r="AJ67" s="427"/>
      <c r="AK67" s="346"/>
      <c r="AL67" s="428"/>
      <c r="AM67" s="453"/>
      <c r="AN67" s="1"/>
      <c r="AO67" s="1"/>
      <c r="AP67" s="1"/>
      <c r="AQ67" s="1"/>
      <c r="AR67" s="1"/>
      <c r="AS67" s="1"/>
      <c r="BB67" s="20">
        <f>+Input!$E$24</f>
        <v>0</v>
      </c>
    </row>
    <row r="68" spans="1:54" ht="12.75" customHeight="1" x14ac:dyDescent="0.25">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444"/>
      <c r="AJ68" s="427"/>
      <c r="AK68" s="346"/>
      <c r="AL68" s="428"/>
      <c r="AM68" s="453"/>
      <c r="AN68" s="1"/>
      <c r="AO68" s="1"/>
      <c r="AP68" s="1"/>
      <c r="AQ68" s="1"/>
      <c r="AR68" s="1"/>
      <c r="AS68" s="1"/>
      <c r="BB68" s="20"/>
    </row>
    <row r="69" spans="1:54" ht="12.75" customHeight="1" x14ac:dyDescent="0.25">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444"/>
      <c r="AJ69" s="427"/>
      <c r="AK69" s="346"/>
      <c r="AL69" s="428"/>
      <c r="AM69" s="453"/>
      <c r="AN69" s="1"/>
      <c r="AO69" s="1"/>
      <c r="AP69" s="1"/>
      <c r="AQ69" s="1"/>
      <c r="AR69" s="1"/>
      <c r="AS69" s="1"/>
      <c r="BB69" s="20"/>
    </row>
    <row r="70" spans="1:54" ht="12.75" customHeight="1" x14ac:dyDescent="0.25">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444"/>
      <c r="AJ70" s="427"/>
      <c r="AK70" s="346"/>
      <c r="AL70" s="428"/>
      <c r="AM70" s="453"/>
      <c r="AN70" s="1"/>
      <c r="AO70" s="1"/>
      <c r="AP70" s="1"/>
      <c r="AQ70" s="1"/>
      <c r="AR70" s="1"/>
      <c r="AS70" s="1"/>
      <c r="BB70" s="20"/>
    </row>
    <row r="71" spans="1:54" ht="12.75" customHeight="1" x14ac:dyDescent="0.25">
      <c r="A71" s="22" t="s">
        <v>298</v>
      </c>
      <c r="B71" s="39" t="s">
        <v>299</v>
      </c>
      <c r="C71" s="20"/>
      <c r="AH71" s="1"/>
      <c r="AJ71" s="1"/>
      <c r="AK71" s="1"/>
      <c r="AL71" s="41"/>
      <c r="AM71" s="42"/>
    </row>
    <row r="72" spans="1:54" ht="12.75" customHeight="1" x14ac:dyDescent="0.25">
      <c r="A72" s="22"/>
      <c r="B72" s="292" t="s">
        <v>300</v>
      </c>
      <c r="C72" s="42"/>
      <c r="AH72" s="1"/>
      <c r="AJ72" s="1"/>
      <c r="AK72" s="1"/>
      <c r="AL72" s="41"/>
      <c r="AM72" s="42"/>
    </row>
    <row r="73" spans="1:54" ht="12.75" customHeight="1" x14ac:dyDescent="0.25">
      <c r="A73" s="22" t="s">
        <v>301</v>
      </c>
      <c r="B73" s="293">
        <f>E22</f>
        <v>0</v>
      </c>
      <c r="C73" s="294"/>
      <c r="AH73" s="1"/>
      <c r="AJ73" s="1"/>
      <c r="AK73" s="1"/>
      <c r="AL73" s="41"/>
      <c r="AM73" s="42"/>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304</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117"/>
      <c r="AJ81" s="118"/>
      <c r="AK81" s="1"/>
      <c r="AL81" s="33"/>
      <c r="AN81" s="1"/>
      <c r="AO81" s="1"/>
      <c r="AP81" s="1"/>
      <c r="AQ81" s="1"/>
      <c r="AR81" s="1"/>
      <c r="AS81" s="1"/>
    </row>
    <row r="82" spans="1:45" s="99" customFormat="1" ht="12.75" customHeight="1" x14ac:dyDescent="0.3">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17"/>
      <c r="AJ82" s="119"/>
      <c r="AL82" s="100"/>
    </row>
    <row r="83" spans="1:45" ht="12.75" customHeight="1" x14ac:dyDescent="0.3">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117"/>
      <c r="AJ83" s="118"/>
      <c r="AK83" s="1"/>
      <c r="AL83" s="24"/>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3">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310"/>
      <c r="D127" s="38"/>
      <c r="E127" s="140"/>
      <c r="G127" s="81"/>
      <c r="H127" s="9"/>
      <c r="I127" s="82"/>
      <c r="J127" s="1"/>
      <c r="K127" s="148"/>
      <c r="L127" s="140"/>
      <c r="M127" s="1"/>
      <c r="N127" s="1"/>
      <c r="O127" s="1"/>
      <c r="P127" s="1"/>
    </row>
    <row r="128" spans="1:39" ht="12.75" customHeight="1" x14ac:dyDescent="0.25">
      <c r="A128" s="152"/>
      <c r="B128" s="24"/>
      <c r="C128" s="310"/>
      <c r="D128" s="38"/>
      <c r="E128" s="140"/>
      <c r="G128" s="81"/>
      <c r="H128" s="24"/>
      <c r="I128" s="1"/>
      <c r="J128" s="1"/>
      <c r="K128" s="148"/>
      <c r="L128" s="140"/>
      <c r="M128" s="1"/>
      <c r="N128" s="1"/>
      <c r="O128" s="1"/>
      <c r="P128" s="1"/>
    </row>
    <row r="129" spans="1:16" ht="12.75" customHeight="1" x14ac:dyDescent="0.25">
      <c r="A129" s="152"/>
      <c r="B129" s="24"/>
      <c r="C129" s="310"/>
      <c r="D129" s="38"/>
      <c r="E129" s="141"/>
      <c r="G129" s="81"/>
      <c r="H129" s="24"/>
      <c r="I129" s="1"/>
      <c r="J129" s="1"/>
      <c r="K129" s="38"/>
      <c r="L129" s="141"/>
      <c r="M129" s="1"/>
      <c r="N129" s="1"/>
      <c r="O129" s="1"/>
      <c r="P129" s="1"/>
    </row>
    <row r="130" spans="1:16" ht="12.75" customHeight="1" x14ac:dyDescent="0.25">
      <c r="A130" s="152"/>
      <c r="B130" s="24"/>
      <c r="C130" s="310"/>
      <c r="D130" s="38"/>
      <c r="E130" s="140"/>
      <c r="G130" s="81"/>
      <c r="H130" s="24"/>
      <c r="I130" s="1"/>
      <c r="J130" s="1"/>
      <c r="K130" s="38"/>
      <c r="L130" s="140"/>
      <c r="M130" s="1"/>
      <c r="N130" s="1"/>
      <c r="O130" s="1"/>
      <c r="P130" s="1"/>
    </row>
    <row r="131" spans="1:16" ht="12.75" customHeight="1" x14ac:dyDescent="0.25">
      <c r="A131" s="152"/>
      <c r="B131" s="24"/>
      <c r="C131" s="310"/>
      <c r="D131" s="38"/>
      <c r="E131" s="140"/>
      <c r="G131" s="81"/>
      <c r="H131" s="24"/>
      <c r="I131" s="1"/>
      <c r="J131" s="1"/>
      <c r="K131" s="38"/>
      <c r="L131" s="140"/>
      <c r="M131" s="1"/>
      <c r="N131" s="1"/>
      <c r="O131" s="1"/>
      <c r="P131" s="1"/>
    </row>
    <row r="132" spans="1:16" ht="12.75" customHeight="1" x14ac:dyDescent="0.25">
      <c r="A132" s="152"/>
      <c r="B132" s="24"/>
      <c r="C132" s="310"/>
      <c r="D132" s="139"/>
      <c r="E132" s="141"/>
      <c r="G132" s="81"/>
      <c r="H132" s="1"/>
      <c r="I132" s="1"/>
      <c r="J132" s="1"/>
      <c r="K132" s="148"/>
      <c r="L132" s="141"/>
      <c r="M132" s="1"/>
      <c r="N132" s="1"/>
      <c r="O132" s="1"/>
      <c r="P132" s="1"/>
    </row>
    <row r="133" spans="1:16" ht="12.75" customHeight="1" x14ac:dyDescent="0.25">
      <c r="A133" s="152"/>
      <c r="B133" s="24"/>
      <c r="C133" s="310"/>
      <c r="D133" s="139"/>
      <c r="E133" s="141"/>
      <c r="G133" s="81"/>
      <c r="H133" s="24"/>
      <c r="I133" s="1"/>
      <c r="J133" s="1"/>
      <c r="K133" s="38"/>
      <c r="L133" s="141"/>
      <c r="M133" s="1"/>
      <c r="N133" s="1"/>
      <c r="O133" s="1"/>
      <c r="P133" s="1"/>
    </row>
    <row r="134" spans="1:16" ht="12.75" customHeight="1" x14ac:dyDescent="0.25">
      <c r="A134" s="152"/>
      <c r="B134" s="24"/>
      <c r="C134" s="310"/>
      <c r="D134" s="139"/>
      <c r="E134" s="140"/>
      <c r="G134" s="81"/>
      <c r="H134" s="24"/>
      <c r="I134" s="1"/>
      <c r="J134" s="1"/>
      <c r="K134" s="38"/>
      <c r="L134" s="140"/>
      <c r="M134" s="43"/>
      <c r="N134" s="42"/>
      <c r="O134" s="1"/>
      <c r="P134" s="1"/>
    </row>
    <row r="135" spans="1:16" ht="12.75" customHeight="1" x14ac:dyDescent="0.25">
      <c r="A135" s="152"/>
      <c r="B135" s="24"/>
      <c r="C135" s="310"/>
      <c r="D135" s="38"/>
      <c r="E135" s="140"/>
      <c r="G135" s="81"/>
      <c r="H135" s="24"/>
      <c r="I135" s="1"/>
      <c r="J135" s="1"/>
      <c r="K135" s="38"/>
      <c r="L135" s="140"/>
      <c r="M135" s="43"/>
      <c r="N135" s="1"/>
      <c r="O135" s="1"/>
      <c r="P135" s="1"/>
    </row>
    <row r="136" spans="1:16" ht="12.75" customHeight="1" x14ac:dyDescent="0.25">
      <c r="A136" s="152"/>
      <c r="B136" s="24"/>
      <c r="C136" s="310"/>
      <c r="D136" s="38"/>
      <c r="E136" s="140"/>
      <c r="G136" s="81"/>
      <c r="H136" s="24"/>
      <c r="I136" s="1"/>
      <c r="J136" s="1"/>
      <c r="K136" s="38"/>
      <c r="L136" s="140"/>
      <c r="M136" s="1"/>
      <c r="N136" s="43"/>
      <c r="O136" s="1"/>
      <c r="P136" s="1"/>
    </row>
    <row r="137" spans="1:16" ht="12.75" customHeight="1" x14ac:dyDescent="0.25">
      <c r="A137" s="152"/>
      <c r="B137" s="24"/>
      <c r="C137" s="310"/>
      <c r="D137" s="38"/>
      <c r="E137" s="140"/>
      <c r="G137" s="81"/>
      <c r="H137" s="24"/>
      <c r="I137" s="1"/>
      <c r="J137" s="1"/>
      <c r="K137" s="38"/>
      <c r="L137" s="140"/>
      <c r="M137" s="1"/>
      <c r="N137" s="43"/>
      <c r="O137" s="1"/>
      <c r="P137" s="1"/>
    </row>
    <row r="138" spans="1:16" ht="12.75" customHeight="1" x14ac:dyDescent="0.25">
      <c r="A138" s="152"/>
      <c r="B138" s="24"/>
      <c r="C138" s="310"/>
      <c r="D138" s="38"/>
      <c r="E138" s="140"/>
      <c r="F138" s="13">
        <f>SUM(E127:E138)</f>
        <v>0</v>
      </c>
      <c r="G138" s="81"/>
      <c r="H138" s="24"/>
      <c r="I138" s="1"/>
      <c r="J138" s="1"/>
      <c r="K138" s="38"/>
      <c r="L138" s="140"/>
      <c r="M138" s="1"/>
      <c r="N138" s="1"/>
      <c r="O138" s="1"/>
      <c r="P138" s="1"/>
    </row>
    <row r="139" spans="1:16" ht="12.75" customHeight="1" x14ac:dyDescent="0.25">
      <c r="A139" s="152"/>
      <c r="B139" s="24"/>
      <c r="C139" s="83"/>
      <c r="D139" s="38"/>
      <c r="E139" s="140"/>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165" s="224"/>
      <c r="B165" s="303"/>
      <c r="C165" s="470"/>
      <c r="D165" s="38"/>
      <c r="E165" s="140"/>
      <c r="AJ165" s="1"/>
      <c r="AK165" s="1"/>
      <c r="AL165" s="1"/>
      <c r="AM165" s="1"/>
    </row>
    <row r="166" spans="1:39" ht="12.75" customHeight="1" x14ac:dyDescent="0.25">
      <c r="A166" s="224"/>
      <c r="B166" s="24"/>
      <c r="C166" s="82"/>
      <c r="D166" s="38"/>
      <c r="E166" s="141"/>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467"/>
      <c r="D169" s="38"/>
      <c r="E169" s="140"/>
      <c r="AJ169" s="1"/>
      <c r="AK169" s="1"/>
      <c r="AL169" s="1"/>
      <c r="AM169" s="1"/>
    </row>
    <row r="170" spans="1:39" ht="12.75" customHeight="1" x14ac:dyDescent="0.25">
      <c r="A170" s="224"/>
      <c r="B170" s="470"/>
      <c r="C170" s="470"/>
      <c r="D170" s="471"/>
      <c r="E170" s="140"/>
      <c r="AJ170" s="1"/>
      <c r="AK170" s="1"/>
      <c r="AL170" s="1"/>
      <c r="AM170" s="1"/>
    </row>
    <row r="171" spans="1:39" ht="12.75" customHeight="1" x14ac:dyDescent="0.25">
      <c r="A171" s="224"/>
      <c r="B171" s="24"/>
      <c r="C171" s="82"/>
      <c r="D171" s="139"/>
      <c r="E171" s="141"/>
      <c r="AJ171" s="1"/>
      <c r="AK171" s="1"/>
      <c r="AL171" s="1"/>
      <c r="AM171" s="1"/>
    </row>
    <row r="172" spans="1:39" ht="12.75" customHeight="1" x14ac:dyDescent="0.25">
      <c r="A172" s="224"/>
      <c r="B172" s="80"/>
      <c r="C172" s="478"/>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SUM(E165:E184)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343</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158"/>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5-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1-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D-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B240"/>
  <sheetViews>
    <sheetView showGridLines="0" zoomScale="65" workbookViewId="0">
      <pane xSplit="1" ySplit="5" topLeftCell="M23" activePane="bottomRight" state="frozen"/>
      <selection activeCell="Z47" sqref="Z47:Z73"/>
      <selection pane="topRight" activeCell="Z47" sqref="Z47:Z73"/>
      <selection pane="bottomLeft" activeCell="Z47" sqref="Z47:Z73"/>
      <selection pane="bottomRight" activeCell="Z47" sqref="Z47:Z7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7.55468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A1" s="17">
        <f>+M38</f>
        <v>0</v>
      </c>
      <c r="D1" s="1"/>
      <c r="E1" s="1"/>
      <c r="F1" s="1"/>
      <c r="G1" s="1"/>
      <c r="H1" s="1"/>
      <c r="I1" s="1"/>
      <c r="J1" s="1"/>
      <c r="K1" s="1"/>
      <c r="L1" s="1"/>
      <c r="M1" s="1"/>
      <c r="N1" s="1"/>
      <c r="O1" s="1"/>
    </row>
    <row r="2" spans="1:37" ht="12.75" customHeight="1" x14ac:dyDescent="0.3">
      <c r="A2" s="101" t="s">
        <v>180</v>
      </c>
      <c r="D2" s="1"/>
      <c r="E2" s="1"/>
      <c r="F2" s="1"/>
      <c r="G2" s="1"/>
      <c r="H2" s="1"/>
      <c r="I2" s="1"/>
      <c r="J2" s="1"/>
      <c r="K2" s="1"/>
      <c r="L2" s="1"/>
      <c r="M2" s="1"/>
      <c r="N2" s="1"/>
      <c r="O2" s="1"/>
    </row>
    <row r="3" spans="1:37" ht="12.75" customHeight="1" x14ac:dyDescent="0.3">
      <c r="A3" s="263" t="s">
        <v>181</v>
      </c>
      <c r="B3" s="261" t="s">
        <v>501</v>
      </c>
      <c r="C3" s="350" t="s">
        <v>62</v>
      </c>
      <c r="D3" s="1"/>
      <c r="E3" s="1"/>
      <c r="F3" s="1"/>
      <c r="G3" s="1"/>
      <c r="H3" s="1"/>
      <c r="I3" s="1"/>
      <c r="J3" s="1"/>
      <c r="K3" s="1"/>
      <c r="L3" s="1"/>
      <c r="M3" s="1"/>
      <c r="N3" s="1"/>
      <c r="O3" s="1"/>
    </row>
    <row r="4" spans="1:37" ht="12.75" customHeight="1" x14ac:dyDescent="0.3">
      <c r="A4" s="263" t="s">
        <v>182</v>
      </c>
      <c r="B4" s="204">
        <f>'Roll-1'!B4</f>
        <v>36982</v>
      </c>
      <c r="C4"/>
      <c r="D4" s="1"/>
      <c r="E4" s="1"/>
      <c r="F4" s="1"/>
      <c r="G4" s="1"/>
      <c r="H4" s="1"/>
      <c r="I4" s="1"/>
      <c r="J4" s="305" t="s">
        <v>183</v>
      </c>
      <c r="K4" s="1"/>
      <c r="L4" s="1"/>
      <c r="M4" s="1"/>
      <c r="N4" s="1"/>
      <c r="O4" s="1"/>
    </row>
    <row r="5" spans="1:37" ht="12.75" customHeight="1" thickBot="1" x14ac:dyDescent="0.35">
      <c r="A5" s="263" t="s">
        <v>184</v>
      </c>
      <c r="B5" s="14">
        <f>'Roll-1'!B5</f>
        <v>37005</v>
      </c>
      <c r="C5"/>
      <c r="J5" s="306" t="s">
        <v>185</v>
      </c>
      <c r="V5" s="24"/>
      <c r="W5" s="24"/>
      <c r="X5" s="24"/>
      <c r="Y5" s="24"/>
      <c r="Z5" s="24"/>
      <c r="AA5" s="24"/>
    </row>
    <row r="6" spans="1:37" ht="12.75" customHeight="1" x14ac:dyDescent="0.3">
      <c r="A6" s="263" t="s">
        <v>186</v>
      </c>
      <c r="B6" s="285">
        <f>+Input!F4</f>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5">
      <c r="B7" s="386"/>
      <c r="C7"/>
      <c r="D7" s="382"/>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thickBot="1" x14ac:dyDescent="0.3">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thickBot="1" x14ac:dyDescent="0.3">
      <c r="A9" s="13" t="s">
        <v>344</v>
      </c>
      <c r="C9" s="383"/>
      <c r="D9" s="384"/>
      <c r="E9" s="363">
        <f>+Input!F6</f>
        <v>0</v>
      </c>
      <c r="F9" s="1" t="s">
        <v>203</v>
      </c>
      <c r="G9" s="19" t="s">
        <v>204</v>
      </c>
      <c r="H9" s="19"/>
      <c r="J9" s="308">
        <f>+Input!F27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thickBot="1" x14ac:dyDescent="0.3">
      <c r="A10" s="13" t="s">
        <v>206</v>
      </c>
      <c r="C10" s="24"/>
      <c r="D10" s="24"/>
      <c r="E10" s="363">
        <f>+Input!F7</f>
        <v>0</v>
      </c>
      <c r="F10" s="1" t="s">
        <v>203</v>
      </c>
      <c r="G10" s="19" t="s">
        <v>204</v>
      </c>
      <c r="H10" s="19"/>
      <c r="J10" s="308">
        <f>+Input!F28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5">
      <c r="A11" s="13" t="s">
        <v>209</v>
      </c>
      <c r="E11" s="21">
        <v>0</v>
      </c>
      <c r="F11" s="1" t="s">
        <v>203</v>
      </c>
      <c r="G11" s="19" t="s">
        <v>210</v>
      </c>
      <c r="H11" s="19"/>
      <c r="J11" s="308">
        <f>+Input!F29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5">
      <c r="A12" s="13" t="s">
        <v>213</v>
      </c>
      <c r="E12" s="21">
        <v>0</v>
      </c>
      <c r="F12" s="1" t="s">
        <v>203</v>
      </c>
      <c r="G12" s="19" t="s">
        <v>214</v>
      </c>
      <c r="H12" s="19"/>
      <c r="J12" s="308">
        <f>+Input!F30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5">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3">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5">
      <c r="A15" s="13" t="s">
        <v>224</v>
      </c>
      <c r="E15" s="22">
        <f>+L159</f>
        <v>0</v>
      </c>
      <c r="F15" s="13" t="s">
        <v>220</v>
      </c>
      <c r="J15" s="307" t="s">
        <v>199</v>
      </c>
      <c r="K15" s="67" t="s">
        <v>225</v>
      </c>
      <c r="L15" s="255">
        <v>0</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5">
      <c r="A16" s="13" t="s">
        <v>229</v>
      </c>
      <c r="E16" s="22">
        <f>+E185</f>
        <v>0</v>
      </c>
      <c r="F16" s="13" t="s">
        <v>220</v>
      </c>
      <c r="I16" s="23"/>
      <c r="J16" s="308">
        <f>+Input!F32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3">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5">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246</v>
      </c>
      <c r="E29" s="18">
        <v>-880400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253</v>
      </c>
      <c r="E32" s="29">
        <f>B118</f>
        <v>0</v>
      </c>
      <c r="F32" s="13" t="s">
        <v>249</v>
      </c>
      <c r="G32" s="19"/>
      <c r="K32" s="67" t="s">
        <v>254</v>
      </c>
      <c r="L32" s="24"/>
      <c r="M32" s="26">
        <v>-880400</v>
      </c>
      <c r="N32" s="27"/>
      <c r="O32" s="24" t="s">
        <v>247</v>
      </c>
      <c r="P32" s="24"/>
      <c r="Q32" s="24"/>
      <c r="R32" s="68"/>
      <c r="AI32" s="1"/>
    </row>
    <row r="33" spans="1:54" ht="12.75" customHeight="1" x14ac:dyDescent="0.25">
      <c r="A33" s="13" t="s">
        <v>255</v>
      </c>
      <c r="E33" s="22">
        <f>+B67</f>
        <v>0</v>
      </c>
      <c r="F33" s="13" t="s">
        <v>249</v>
      </c>
      <c r="K33" s="67"/>
      <c r="L33" s="9"/>
      <c r="M33" s="27"/>
      <c r="N33" s="27"/>
      <c r="O33" s="24"/>
      <c r="P33" s="24"/>
      <c r="Q33" s="24"/>
      <c r="R33" s="68"/>
    </row>
    <row r="34" spans="1:54" ht="12.75" customHeight="1" x14ac:dyDescent="0.25">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5">
      <c r="A35" s="13" t="s">
        <v>260</v>
      </c>
      <c r="E35" s="22">
        <f>F238</f>
        <v>0</v>
      </c>
      <c r="F35" s="13" t="s">
        <v>249</v>
      </c>
      <c r="G35" s="477">
        <f>SUM(B58+B59)*-1</f>
        <v>0</v>
      </c>
      <c r="H35" s="13" t="s">
        <v>261</v>
      </c>
      <c r="K35" s="67"/>
      <c r="L35" s="24"/>
      <c r="M35" s="27"/>
      <c r="N35" s="27"/>
      <c r="O35" s="24"/>
      <c r="P35" s="24"/>
      <c r="Q35" s="24"/>
      <c r="R35" s="68"/>
    </row>
    <row r="36" spans="1:54" ht="12.75" customHeight="1" thickBot="1" x14ac:dyDescent="0.3">
      <c r="A36" s="17" t="s">
        <v>262</v>
      </c>
      <c r="E36" s="231">
        <f>SUM(E29:E35)</f>
        <v>-880400</v>
      </c>
      <c r="K36" s="67" t="s">
        <v>63</v>
      </c>
      <c r="L36" s="9"/>
      <c r="M36" s="27">
        <f>SUM(M30:M34)</f>
        <v>-880400</v>
      </c>
      <c r="N36" s="27">
        <f>SUM(N30:N34)</f>
        <v>0</v>
      </c>
      <c r="O36" s="24"/>
      <c r="P36" s="24"/>
      <c r="Q36" s="24"/>
      <c r="R36" s="68"/>
    </row>
    <row r="37" spans="1:54" ht="12.75" customHeight="1" thickTop="1" x14ac:dyDescent="0.25">
      <c r="K37" s="209"/>
      <c r="L37" s="9"/>
      <c r="M37" s="9"/>
      <c r="N37" s="9"/>
      <c r="O37" s="24"/>
      <c r="P37" s="24"/>
      <c r="Q37" s="24"/>
      <c r="R37" s="68"/>
    </row>
    <row r="38" spans="1:54" ht="12.75" customHeight="1" thickBot="1" x14ac:dyDescent="0.35">
      <c r="A38" s="16" t="s">
        <v>263</v>
      </c>
      <c r="C38" s="20"/>
      <c r="E38" s="231">
        <f>+E36+E26+E19</f>
        <v>-880400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3">
      <c r="K39" s="74"/>
      <c r="L39" s="130"/>
      <c r="M39" s="130"/>
      <c r="N39" s="132"/>
      <c r="O39" s="130"/>
      <c r="P39" s="130"/>
      <c r="Q39" s="130"/>
      <c r="R39" s="131"/>
      <c r="AJ39" s="1"/>
      <c r="AK39" s="1"/>
      <c r="AN39" s="1"/>
      <c r="AO39" s="1"/>
      <c r="AP39" s="1"/>
      <c r="AQ39" s="1"/>
      <c r="AR39" s="1"/>
      <c r="AS39" s="1"/>
    </row>
    <row r="40" spans="1:54" ht="12.75" customHeight="1" x14ac:dyDescent="0.25">
      <c r="K40" s="24"/>
      <c r="L40" s="24"/>
      <c r="M40" s="24"/>
      <c r="N40" s="24"/>
      <c r="O40" s="24"/>
      <c r="P40" s="24"/>
      <c r="AJ40" s="1"/>
      <c r="AK40" s="1"/>
      <c r="AN40" s="1"/>
      <c r="AO40" s="1"/>
      <c r="AP40" s="1"/>
      <c r="AQ40" s="1"/>
      <c r="AR40" s="1"/>
      <c r="AS40" s="1"/>
    </row>
    <row r="41" spans="1:54" ht="12.75" customHeight="1" x14ac:dyDescent="0.3">
      <c r="A41" s="56" t="s">
        <v>265</v>
      </c>
      <c r="B41" s="57"/>
      <c r="K41" s="1"/>
      <c r="L41" s="1"/>
      <c r="M41" s="43"/>
      <c r="N41" s="1"/>
      <c r="O41" s="1"/>
      <c r="P41" s="1"/>
      <c r="X41" s="24"/>
      <c r="AJ41" s="1"/>
      <c r="AK41" s="1"/>
      <c r="AN41" s="1"/>
      <c r="AO41" s="1"/>
      <c r="AP41" s="1"/>
      <c r="AQ41" s="1"/>
      <c r="AR41" s="1"/>
      <c r="AS41" s="1"/>
    </row>
    <row r="42" spans="1:54" ht="12.75" customHeight="1" x14ac:dyDescent="0.25">
      <c r="B42" s="1"/>
      <c r="C42" s="19"/>
      <c r="G42"/>
      <c r="AI42" s="106" t="s">
        <v>175</v>
      </c>
      <c r="AJ42" s="107"/>
      <c r="AK42" s="1"/>
      <c r="AN42" s="1"/>
      <c r="AO42" s="1"/>
      <c r="AP42" s="1"/>
      <c r="AQ42" s="1"/>
      <c r="AR42" s="1"/>
      <c r="AS42" s="1"/>
    </row>
    <row r="43" spans="1:54" ht="12.75" customHeight="1" x14ac:dyDescent="0.25">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3">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3">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5">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5">
      <c r="A47" s="22" t="s">
        <v>499</v>
      </c>
      <c r="B47" s="39">
        <f t="shared" ref="B47:B70" si="9">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+Input!$F$12</f>
        <v>0</v>
      </c>
      <c r="AA47" s="20"/>
      <c r="AB47" s="20"/>
      <c r="AC47" s="20"/>
      <c r="AD47" s="20"/>
      <c r="AE47" s="20"/>
      <c r="AF47" s="20"/>
      <c r="AG47" s="20"/>
      <c r="AH47" s="1"/>
      <c r="AI47" s="112">
        <v>4</v>
      </c>
      <c r="AJ47" s="113" t="s">
        <v>275</v>
      </c>
      <c r="AK47" s="1"/>
      <c r="AL47" s="41"/>
      <c r="AM47" s="42"/>
      <c r="AN47" s="43"/>
      <c r="AO47" s="1"/>
      <c r="AP47" s="1"/>
      <c r="AQ47" s="1"/>
      <c r="AR47" s="1"/>
      <c r="AS47" s="1"/>
      <c r="BB47" s="20">
        <f>+Input!$F$12</f>
        <v>0</v>
      </c>
    </row>
    <row r="48" spans="1:54" ht="12.75" customHeight="1" x14ac:dyDescent="0.25">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row>
    <row r="49" spans="1:54" ht="12.75" customHeight="1" x14ac:dyDescent="0.25">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5">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hidden="1" customHeight="1" x14ac:dyDescent="0.25">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hidden="1" customHeight="1" x14ac:dyDescent="0.25">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x14ac:dyDescent="0.25">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+Input!$F$13</f>
        <v>0</v>
      </c>
      <c r="AA53" s="20"/>
      <c r="AB53" s="20"/>
      <c r="AC53" s="20"/>
      <c r="AD53" s="20"/>
      <c r="AE53" s="20"/>
      <c r="AF53" s="20"/>
      <c r="AG53" s="20"/>
      <c r="AH53" s="1"/>
      <c r="AJ53" s="1"/>
      <c r="AK53" s="1"/>
      <c r="AL53" s="41"/>
      <c r="AM53" s="42"/>
      <c r="AN53" s="43"/>
      <c r="AO53" s="1"/>
      <c r="AP53" s="1"/>
      <c r="AQ53" s="1"/>
      <c r="AR53" s="1"/>
      <c r="AS53" s="1"/>
      <c r="BB53" s="20">
        <f>+Input!$F$13</f>
        <v>0</v>
      </c>
    </row>
    <row r="54" spans="1:54" x14ac:dyDescent="0.25">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+Input!$F$14</f>
        <v>0</v>
      </c>
      <c r="AA54" s="20"/>
      <c r="AB54" s="20"/>
      <c r="AC54" s="20"/>
      <c r="AD54" s="20"/>
      <c r="AE54" s="20"/>
      <c r="AF54" s="20"/>
      <c r="AG54" s="20"/>
      <c r="AH54" s="1"/>
      <c r="AJ54" s="1"/>
      <c r="AK54" s="1"/>
      <c r="AL54" s="41"/>
      <c r="AM54" s="42"/>
      <c r="AN54" s="43"/>
      <c r="AO54" s="1"/>
      <c r="AP54" s="1"/>
      <c r="AQ54" s="1"/>
      <c r="AR54" s="1"/>
      <c r="AS54" s="1"/>
      <c r="BB54" s="20">
        <f>+Input!$F$14</f>
        <v>0</v>
      </c>
    </row>
    <row r="55" spans="1:54" ht="12.75" customHeight="1" thickBot="1" x14ac:dyDescent="0.3">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+Input!$F$15</f>
        <v>0</v>
      </c>
      <c r="AA55" s="20"/>
      <c r="AB55" s="20"/>
      <c r="AC55" s="20"/>
      <c r="AD55" s="20"/>
      <c r="AE55" s="20"/>
      <c r="AF55" s="20"/>
      <c r="AG55" s="20"/>
      <c r="AH55" s="1"/>
      <c r="AJ55" s="1"/>
      <c r="AK55" s="1"/>
      <c r="AL55" s="41"/>
      <c r="AM55" s="42"/>
      <c r="AN55" s="43"/>
      <c r="AO55" s="1"/>
      <c r="AP55" s="1"/>
      <c r="AQ55" s="1"/>
      <c r="AR55" s="1"/>
      <c r="AS55" s="1"/>
      <c r="BB55" s="20">
        <f>+Input!$F$15</f>
        <v>0</v>
      </c>
    </row>
    <row r="56" spans="1:54" ht="12.75" customHeight="1" thickBot="1" x14ac:dyDescent="0.3">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+Input!$F$16</f>
        <v>0</v>
      </c>
      <c r="AA56" s="20"/>
      <c r="AB56" s="20"/>
      <c r="AC56" s="20"/>
      <c r="AD56" s="20"/>
      <c r="AE56" s="20"/>
      <c r="AF56" s="20"/>
      <c r="AG56" s="20"/>
      <c r="AH56" s="1"/>
      <c r="AI56" s="438" t="s">
        <v>283</v>
      </c>
      <c r="AJ56" s="344"/>
      <c r="AK56" s="342"/>
      <c r="AL56" s="349"/>
      <c r="AM56" s="245"/>
      <c r="AN56" s="43"/>
      <c r="AO56" s="1"/>
      <c r="AP56" s="1"/>
      <c r="AQ56" s="1"/>
      <c r="AR56" s="1"/>
      <c r="AS56" s="1"/>
      <c r="BB56" s="20">
        <f>+Input!$F$16</f>
        <v>0</v>
      </c>
    </row>
    <row r="57" spans="1:54" ht="12.75" customHeight="1" x14ac:dyDescent="0.25">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+Input!$F$17</f>
        <v>0</v>
      </c>
      <c r="AA57" s="20"/>
      <c r="AB57" s="20"/>
      <c r="AC57" s="20"/>
      <c r="AD57" s="20"/>
      <c r="AE57" s="20"/>
      <c r="AF57" s="20"/>
      <c r="AG57" s="20"/>
      <c r="AH57" s="1"/>
      <c r="AI57" s="439" t="s">
        <v>284</v>
      </c>
      <c r="AJ57" s="421" t="s">
        <v>285</v>
      </c>
      <c r="AK57" s="339" t="s">
        <v>286</v>
      </c>
      <c r="AL57" s="424" t="s">
        <v>287</v>
      </c>
      <c r="AM57" s="413" t="s">
        <v>288</v>
      </c>
      <c r="AN57" s="43"/>
      <c r="AO57" s="1"/>
      <c r="AP57" s="1"/>
      <c r="AQ57" s="1"/>
      <c r="AR57" s="1"/>
      <c r="AS57" s="1"/>
      <c r="BB57" s="20">
        <f>+Input!$F$17</f>
        <v>0</v>
      </c>
    </row>
    <row r="58" spans="1:54" ht="12.75" customHeight="1" x14ac:dyDescent="0.25">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+Input!$F$18</f>
        <v>0</v>
      </c>
      <c r="AA58" s="20"/>
      <c r="AB58" s="20"/>
      <c r="AC58" s="20"/>
      <c r="AD58" s="20"/>
      <c r="AE58" s="20"/>
      <c r="AF58" s="20"/>
      <c r="AG58" s="20"/>
      <c r="AH58" s="1"/>
      <c r="AI58" s="440"/>
      <c r="AJ58" s="425"/>
      <c r="AK58" s="342"/>
      <c r="AL58" s="349"/>
      <c r="AM58" s="412"/>
      <c r="AN58" s="47"/>
      <c r="AO58" s="41"/>
      <c r="AP58" s="41"/>
      <c r="AQ58" s="41"/>
      <c r="AR58" s="41"/>
      <c r="AS58" s="41"/>
      <c r="AT58" s="46"/>
      <c r="AU58" s="46"/>
      <c r="AV58" s="46"/>
      <c r="AW58" s="46"/>
      <c r="AX58" s="46"/>
      <c r="BB58" s="20">
        <f>+Input!$F$18</f>
        <v>0</v>
      </c>
    </row>
    <row r="59" spans="1:54" ht="12.75" customHeight="1" x14ac:dyDescent="0.25">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+Input!$F$19</f>
        <v>0</v>
      </c>
      <c r="AA59" s="20"/>
      <c r="AB59" s="20"/>
      <c r="AC59" s="20"/>
      <c r="AD59" s="20"/>
      <c r="AE59" s="20"/>
      <c r="AF59" s="20"/>
      <c r="AG59" s="20"/>
      <c r="AH59" s="1"/>
      <c r="AI59" s="440"/>
      <c r="AJ59" s="425"/>
      <c r="AK59" s="342"/>
      <c r="AL59" s="349"/>
      <c r="AM59" s="412"/>
      <c r="AN59" s="47"/>
      <c r="AO59" s="41"/>
      <c r="AP59" s="41"/>
      <c r="AQ59" s="41"/>
      <c r="AR59" s="41"/>
      <c r="AS59" s="41"/>
      <c r="AT59" s="46"/>
      <c r="AU59" s="46"/>
      <c r="AV59" s="46"/>
      <c r="AW59" s="46"/>
      <c r="AX59" s="46"/>
      <c r="BB59" s="20">
        <f>+Input!$F$19</f>
        <v>0</v>
      </c>
    </row>
    <row r="60" spans="1:54" ht="12.75" customHeight="1" x14ac:dyDescent="0.25">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+Input!$F$20</f>
        <v>0</v>
      </c>
      <c r="AA60" s="20"/>
      <c r="AB60" s="20"/>
      <c r="AC60" s="20"/>
      <c r="AD60" s="20"/>
      <c r="AE60" s="20"/>
      <c r="AF60" s="20"/>
      <c r="AG60" s="20"/>
      <c r="AH60" s="1"/>
      <c r="AI60" s="440"/>
      <c r="AJ60" s="425"/>
      <c r="AK60" s="342"/>
      <c r="AL60" s="349"/>
      <c r="AM60" s="412"/>
      <c r="AN60" s="47"/>
      <c r="AO60" s="41"/>
      <c r="AP60" s="41"/>
      <c r="AQ60" s="41"/>
      <c r="AR60" s="41"/>
      <c r="AS60" s="41"/>
      <c r="AT60" s="46"/>
      <c r="AU60" s="46"/>
      <c r="AV60" s="46"/>
      <c r="AW60" s="46"/>
      <c r="AX60" s="46"/>
      <c r="BB60" s="20">
        <f>+Input!$F$20</f>
        <v>0</v>
      </c>
    </row>
    <row r="61" spans="1:54" ht="12.75" customHeight="1" x14ac:dyDescent="0.25">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+Input!$F$21</f>
        <v>0</v>
      </c>
      <c r="AA61" s="20"/>
      <c r="AB61" s="20"/>
      <c r="AC61" s="20"/>
      <c r="AD61" s="20"/>
      <c r="AE61" s="20"/>
      <c r="AF61" s="20"/>
      <c r="AG61" s="20"/>
      <c r="AH61" s="1"/>
      <c r="AI61" s="440"/>
      <c r="AJ61" s="425"/>
      <c r="AK61" s="342"/>
      <c r="AL61" s="349"/>
      <c r="AM61" s="245"/>
      <c r="AN61" s="43"/>
      <c r="AO61" s="1"/>
      <c r="AP61" s="1"/>
      <c r="AQ61" s="1"/>
      <c r="AR61" s="1"/>
      <c r="AS61" s="1"/>
      <c r="BB61" s="20">
        <f>+Input!$F$21</f>
        <v>0</v>
      </c>
    </row>
    <row r="62" spans="1:54" ht="12.75" customHeight="1" x14ac:dyDescent="0.25">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+Input!$F$22+Input!$F$23</f>
        <v>0</v>
      </c>
      <c r="AA62" s="20"/>
      <c r="AB62" s="20"/>
      <c r="AC62" s="20"/>
      <c r="AD62" s="20"/>
      <c r="AE62" s="20"/>
      <c r="AF62" s="20"/>
      <c r="AG62" s="20"/>
      <c r="AH62" s="1"/>
      <c r="AI62" s="440"/>
      <c r="AJ62" s="415"/>
      <c r="AK62" s="342"/>
      <c r="AL62" s="349"/>
      <c r="AM62" s="245"/>
      <c r="AN62" s="43"/>
      <c r="AO62" s="43"/>
      <c r="AP62" s="1"/>
      <c r="AQ62" s="1"/>
      <c r="AR62" s="1"/>
      <c r="AS62" s="1"/>
      <c r="BB62" s="20">
        <f>+Input!$F$22+Input!$F$23</f>
        <v>0</v>
      </c>
    </row>
    <row r="63" spans="1:54" ht="12.75" customHeight="1" x14ac:dyDescent="0.25">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+Input!$F$34</f>
        <v>0</v>
      </c>
      <c r="AA63" s="20"/>
      <c r="AB63" s="20"/>
      <c r="AC63" s="20"/>
      <c r="AD63" s="20"/>
      <c r="AE63" s="20"/>
      <c r="AF63" s="20"/>
      <c r="AG63" s="20"/>
      <c r="AH63" s="1"/>
      <c r="AI63" s="440"/>
      <c r="AJ63" s="425"/>
      <c r="AK63" s="342"/>
      <c r="AL63" s="349"/>
      <c r="AM63" s="245"/>
      <c r="AN63" s="43"/>
      <c r="AO63" s="1"/>
      <c r="AP63" s="1"/>
      <c r="AQ63" s="1"/>
      <c r="AR63" s="1"/>
      <c r="AS63" s="1"/>
      <c r="BB63" s="20">
        <f>+Input!$F$34</f>
        <v>0</v>
      </c>
    </row>
    <row r="64" spans="1:54" ht="12.75" customHeight="1" x14ac:dyDescent="0.25">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0"/>
      <c r="AJ64" s="425"/>
      <c r="AK64" s="342"/>
      <c r="AL64" s="349"/>
      <c r="AM64" s="245"/>
      <c r="AN64" s="1"/>
      <c r="AO64" s="1"/>
      <c r="AP64" s="1"/>
      <c r="AQ64" s="1"/>
      <c r="AR64" s="1"/>
      <c r="AS64" s="1"/>
      <c r="BB64" s="20"/>
    </row>
    <row r="65" spans="1:54" ht="12.75" customHeight="1" x14ac:dyDescent="0.25">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1"/>
      <c r="AJ65" s="344"/>
      <c r="AK65" s="342"/>
      <c r="AL65" s="349"/>
      <c r="AM65" s="245"/>
      <c r="AN65" s="1"/>
      <c r="AO65" s="1"/>
      <c r="AP65" s="1"/>
      <c r="AQ65" s="1"/>
      <c r="AR65" s="1"/>
      <c r="AS65" s="1"/>
      <c r="BB65" s="20"/>
    </row>
    <row r="66" spans="1:54" ht="12.75" customHeight="1" x14ac:dyDescent="0.25">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2"/>
      <c r="AJ66" s="426"/>
      <c r="AK66" s="342"/>
      <c r="AL66" s="349"/>
      <c r="AM66" s="245"/>
      <c r="AN66" s="1"/>
      <c r="AO66" s="1"/>
      <c r="AP66" s="1"/>
      <c r="AQ66" s="1"/>
      <c r="AR66" s="1"/>
      <c r="AS66" s="1"/>
      <c r="BB66" s="20"/>
    </row>
    <row r="67" spans="1:54" ht="12.75" customHeight="1" x14ac:dyDescent="0.25">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+Input!$F$24</f>
        <v>0</v>
      </c>
      <c r="AA67" s="20"/>
      <c r="AB67" s="20"/>
      <c r="AC67" s="20"/>
      <c r="AD67" s="20"/>
      <c r="AE67" s="20"/>
      <c r="AF67" s="20"/>
      <c r="AG67" s="20"/>
      <c r="AH67" s="1"/>
      <c r="AI67" s="443"/>
      <c r="AJ67" s="426"/>
      <c r="AK67" s="342"/>
      <c r="AL67" s="349"/>
      <c r="AM67" s="245"/>
      <c r="AN67" s="1"/>
      <c r="AO67" s="1"/>
      <c r="AP67" s="1"/>
      <c r="AQ67" s="1"/>
      <c r="AR67" s="1"/>
      <c r="AS67" s="1"/>
      <c r="BB67" s="20">
        <f>+Input!$F$24</f>
        <v>0</v>
      </c>
    </row>
    <row r="68" spans="1:54" ht="12.75" customHeight="1" x14ac:dyDescent="0.25">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5">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5">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5">
      <c r="A71" s="22" t="s">
        <v>298</v>
      </c>
      <c r="B71" s="39" t="s">
        <v>299</v>
      </c>
      <c r="C71" s="20"/>
      <c r="AH71" s="1"/>
      <c r="AI71" s="444"/>
      <c r="AJ71" s="427"/>
      <c r="AK71" s="346"/>
      <c r="AL71" s="428"/>
      <c r="AM71" s="453"/>
    </row>
    <row r="72" spans="1:54" ht="12.75" customHeight="1" x14ac:dyDescent="0.25">
      <c r="A72" s="22"/>
      <c r="B72" s="292" t="s">
        <v>300</v>
      </c>
      <c r="C72" s="42"/>
      <c r="AH72" s="1"/>
      <c r="AI72" s="444"/>
      <c r="AJ72" s="427"/>
      <c r="AK72" s="346"/>
      <c r="AL72" s="428"/>
      <c r="AM72" s="453"/>
    </row>
    <row r="73" spans="1:54" ht="12.75" customHeight="1" x14ac:dyDescent="0.25">
      <c r="A73" s="22" t="s">
        <v>301</v>
      </c>
      <c r="B73" s="293">
        <f>E22</f>
        <v>0</v>
      </c>
      <c r="C73" s="294"/>
      <c r="AH73" s="1"/>
      <c r="AI73" s="444"/>
      <c r="AJ73" s="427"/>
      <c r="AK73" s="346"/>
      <c r="AL73" s="428"/>
      <c r="AM73" s="453"/>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1"/>
      <c r="AK78" s="1"/>
      <c r="AL78" s="41"/>
      <c r="AM78" s="42"/>
    </row>
    <row r="79" spans="1:54" ht="12.75" customHeight="1" x14ac:dyDescent="0.3">
      <c r="A79" s="56" t="s">
        <v>304</v>
      </c>
      <c r="B79" s="57"/>
      <c r="AH79" s="24"/>
      <c r="AJ79" s="1"/>
      <c r="AK79" s="1"/>
      <c r="AL79" s="41"/>
      <c r="AM79" s="42"/>
    </row>
    <row r="80" spans="1:54" ht="12.75" customHeight="1" x14ac:dyDescent="0.25">
      <c r="A80" s="24"/>
      <c r="B80" s="55"/>
      <c r="AH80" s="24"/>
      <c r="AJ80" s="1"/>
      <c r="AK80" s="1"/>
      <c r="AL80" s="41"/>
      <c r="AM80" s="42"/>
    </row>
    <row r="81" spans="1:45" ht="12.75" customHeight="1" x14ac:dyDescent="0.25">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J81" s="24"/>
      <c r="AK81" s="20"/>
      <c r="AL81" s="41"/>
      <c r="AM81" s="42"/>
      <c r="AN81" s="1"/>
      <c r="AO81" s="1"/>
      <c r="AP81" s="1"/>
      <c r="AQ81" s="1"/>
      <c r="AR81" s="1"/>
      <c r="AS81" s="1"/>
    </row>
    <row r="82" spans="1:45" s="99" customFormat="1" ht="12.75" customHeight="1" x14ac:dyDescent="0.3">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3"/>
      <c r="AJ82" s="24"/>
      <c r="AK82" s="20"/>
      <c r="AL82" s="41"/>
      <c r="AM82" s="42"/>
    </row>
    <row r="83" spans="1:45" ht="12.75" customHeight="1" x14ac:dyDescent="0.3">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J83" s="24"/>
      <c r="AK83" s="20"/>
      <c r="AL83" s="41"/>
      <c r="AM83" s="42"/>
      <c r="AN83" s="1"/>
      <c r="AO83" s="1"/>
      <c r="AP83" s="1"/>
      <c r="AQ83" s="1"/>
      <c r="AR83" s="1"/>
      <c r="AS83" s="1"/>
    </row>
    <row r="84" spans="1:45" ht="12.75" customHeight="1" thickBot="1" x14ac:dyDescent="0.35">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117"/>
      <c r="AJ84" s="118"/>
      <c r="AK84" s="1"/>
      <c r="AL84" s="33"/>
    </row>
    <row r="85" spans="1:45" ht="12.75" customHeight="1" thickTop="1" x14ac:dyDescent="0.25">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5">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5">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5">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5">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5">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5">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5">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5">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5">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5">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5">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5">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3">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3">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5">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5">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5">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5">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5">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5">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322</v>
      </c>
      <c r="B121" s="57"/>
      <c r="AH121" s="24"/>
      <c r="AJ121" s="24"/>
      <c r="AK121" s="20"/>
      <c r="AL121" s="41"/>
      <c r="AM121" s="42"/>
    </row>
    <row r="122" spans="1:39" ht="12.75" customHeight="1" x14ac:dyDescent="0.25">
      <c r="A122" s="19"/>
      <c r="AK122" s="1"/>
      <c r="AL122" s="41"/>
      <c r="AM122" s="42"/>
    </row>
    <row r="123" spans="1:39" ht="12.75" customHeight="1" thickBot="1" x14ac:dyDescent="0.3">
      <c r="D123" s="13" t="s">
        <v>89</v>
      </c>
      <c r="AI123" s="1"/>
      <c r="AJ123" s="9"/>
      <c r="AK123" s="9"/>
      <c r="AL123" s="1"/>
      <c r="AM123" s="1"/>
    </row>
    <row r="124" spans="1:39" ht="12.75" customHeight="1" thickTop="1" thickBot="1" x14ac:dyDescent="0.3">
      <c r="A124" s="75" t="s">
        <v>323</v>
      </c>
      <c r="B124" s="76"/>
      <c r="C124" s="77"/>
      <c r="D124" s="77"/>
      <c r="E124" s="78"/>
      <c r="G124" s="75" t="s">
        <v>324</v>
      </c>
      <c r="H124" s="75"/>
      <c r="I124" s="76"/>
      <c r="J124" s="77"/>
      <c r="K124" s="77"/>
      <c r="L124" s="78"/>
      <c r="M124" s="9"/>
      <c r="N124" s="9"/>
      <c r="O124" s="1"/>
      <c r="P124" s="1"/>
    </row>
    <row r="125" spans="1:39" ht="12.75" customHeight="1" thickTop="1" x14ac:dyDescent="0.25">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5">
      <c r="A126" s="473"/>
      <c r="B126" s="467"/>
      <c r="C126" s="24"/>
      <c r="D126" s="38"/>
      <c r="E126" s="140"/>
      <c r="G126" s="79"/>
      <c r="H126" s="80"/>
      <c r="I126" s="24"/>
      <c r="J126" s="1"/>
      <c r="K126" s="148"/>
      <c r="L126" s="140"/>
      <c r="M126" s="1"/>
      <c r="N126" s="1"/>
      <c r="O126" s="1"/>
      <c r="P126" s="1"/>
    </row>
    <row r="127" spans="1:39" ht="12.75" customHeight="1" x14ac:dyDescent="0.25">
      <c r="A127" s="152"/>
      <c r="B127" s="24"/>
      <c r="C127" s="310"/>
      <c r="D127" s="38"/>
      <c r="E127" s="140"/>
      <c r="G127" s="81"/>
      <c r="H127" s="9"/>
      <c r="I127" s="82"/>
      <c r="J127" s="1"/>
      <c r="K127" s="148"/>
      <c r="L127" s="140"/>
      <c r="M127" s="1"/>
      <c r="N127" s="1"/>
      <c r="O127" s="1"/>
      <c r="P127" s="1"/>
    </row>
    <row r="128" spans="1:39" ht="12.75" customHeight="1" x14ac:dyDescent="0.25">
      <c r="A128" s="152"/>
      <c r="B128" s="24"/>
      <c r="C128" s="310"/>
      <c r="D128" s="38"/>
      <c r="E128" s="140"/>
      <c r="G128" s="81"/>
      <c r="H128" s="24"/>
      <c r="I128" s="1"/>
      <c r="J128" s="1"/>
      <c r="K128" s="148"/>
      <c r="L128" s="140"/>
      <c r="M128" s="1"/>
      <c r="N128" s="1"/>
      <c r="O128" s="1"/>
      <c r="P128" s="1"/>
    </row>
    <row r="129" spans="1:16" ht="12.75" customHeight="1" x14ac:dyDescent="0.25">
      <c r="A129" s="152"/>
      <c r="B129" s="24"/>
      <c r="C129" s="310"/>
      <c r="D129" s="38"/>
      <c r="E129" s="141"/>
      <c r="G129" s="81"/>
      <c r="H129" s="24"/>
      <c r="I129" s="1"/>
      <c r="J129" s="1"/>
      <c r="K129" s="38"/>
      <c r="L129" s="141"/>
      <c r="M129" s="1"/>
      <c r="N129" s="1"/>
      <c r="O129" s="1"/>
      <c r="P129" s="1"/>
    </row>
    <row r="130" spans="1:16" ht="12.75" customHeight="1" x14ac:dyDescent="0.25">
      <c r="A130" s="152"/>
      <c r="B130" s="24"/>
      <c r="C130" s="310"/>
      <c r="D130" s="38"/>
      <c r="E130" s="141"/>
      <c r="G130" s="81"/>
      <c r="H130" s="24"/>
      <c r="I130" s="1"/>
      <c r="J130" s="1"/>
      <c r="K130" s="38"/>
      <c r="L130" s="140"/>
      <c r="M130" s="1"/>
      <c r="N130" s="1"/>
      <c r="O130" s="1"/>
      <c r="P130" s="1"/>
    </row>
    <row r="131" spans="1:16" ht="12.75" customHeight="1" x14ac:dyDescent="0.25">
      <c r="A131" s="152"/>
      <c r="B131" s="24"/>
      <c r="C131" s="310"/>
      <c r="D131" s="38"/>
      <c r="E131" s="141"/>
      <c r="G131" s="81"/>
      <c r="H131" s="24"/>
      <c r="I131" s="1"/>
      <c r="J131" s="1"/>
      <c r="K131" s="38"/>
      <c r="L131" s="140"/>
      <c r="M131" s="1"/>
      <c r="N131" s="1"/>
      <c r="O131" s="1"/>
      <c r="P131" s="1"/>
    </row>
    <row r="132" spans="1:16" ht="12.75" customHeight="1" x14ac:dyDescent="0.25">
      <c r="A132" s="152"/>
      <c r="B132" s="24"/>
      <c r="C132" s="310"/>
      <c r="D132" s="139"/>
      <c r="E132" s="141"/>
      <c r="G132" s="81"/>
      <c r="H132" s="1"/>
      <c r="I132" s="1"/>
      <c r="J132" s="1"/>
      <c r="K132" s="148"/>
      <c r="L132" s="141"/>
      <c r="M132" s="1"/>
      <c r="N132" s="1"/>
      <c r="O132" s="1"/>
      <c r="P132" s="1"/>
    </row>
    <row r="133" spans="1:16" ht="12.75" customHeight="1" x14ac:dyDescent="0.25">
      <c r="A133" s="152"/>
      <c r="B133" s="24"/>
      <c r="C133" s="310"/>
      <c r="D133" s="139"/>
      <c r="E133" s="141"/>
      <c r="G133" s="81"/>
      <c r="H133" s="24"/>
      <c r="I133" s="1"/>
      <c r="J133" s="1"/>
      <c r="K133" s="38"/>
      <c r="L133" s="141"/>
      <c r="M133" s="1"/>
      <c r="N133" s="1"/>
      <c r="O133" s="1"/>
      <c r="P133" s="1"/>
    </row>
    <row r="134" spans="1:16" ht="12.75" customHeight="1" x14ac:dyDescent="0.25">
      <c r="A134" s="152"/>
      <c r="B134" s="24"/>
      <c r="C134" s="310"/>
      <c r="D134" s="139"/>
      <c r="E134" s="141"/>
      <c r="G134" s="81"/>
      <c r="H134" s="24"/>
      <c r="I134" s="1"/>
      <c r="J134" s="1"/>
      <c r="K134" s="38"/>
      <c r="L134" s="140"/>
      <c r="M134" s="43"/>
      <c r="N134" s="42"/>
      <c r="O134" s="1"/>
      <c r="P134" s="1"/>
    </row>
    <row r="135" spans="1:16" ht="12.75" customHeight="1" x14ac:dyDescent="0.25">
      <c r="A135" s="152"/>
      <c r="B135" s="24"/>
      <c r="C135" s="310"/>
      <c r="D135" s="38"/>
      <c r="E135" s="141"/>
      <c r="G135" s="81"/>
      <c r="H135" s="24"/>
      <c r="I135" s="1"/>
      <c r="J135" s="1"/>
      <c r="K135" s="38"/>
      <c r="L135" s="140"/>
      <c r="M135" s="43"/>
      <c r="N135" s="1"/>
      <c r="O135" s="1"/>
      <c r="P135" s="1"/>
    </row>
    <row r="136" spans="1:16" ht="12.75" customHeight="1" x14ac:dyDescent="0.25">
      <c r="A136" s="152"/>
      <c r="B136" s="24"/>
      <c r="C136" s="310"/>
      <c r="D136" s="38"/>
      <c r="E136" s="141"/>
      <c r="G136" s="81"/>
      <c r="H136" s="24"/>
      <c r="I136" s="1"/>
      <c r="J136" s="1"/>
      <c r="K136" s="38"/>
      <c r="L136" s="140"/>
      <c r="M136" s="1"/>
      <c r="N136" s="43"/>
      <c r="O136" s="1"/>
      <c r="P136" s="1"/>
    </row>
    <row r="137" spans="1:16" ht="12.75" customHeight="1" x14ac:dyDescent="0.25">
      <c r="A137" s="152"/>
      <c r="B137" s="24"/>
      <c r="C137" s="310"/>
      <c r="D137" s="38"/>
      <c r="E137" s="141"/>
      <c r="G137" s="81"/>
      <c r="H137" s="24"/>
      <c r="I137" s="1"/>
      <c r="J137" s="1"/>
      <c r="K137" s="38"/>
      <c r="L137" s="140"/>
      <c r="M137" s="1"/>
      <c r="N137" s="43"/>
      <c r="O137" s="1"/>
      <c r="P137" s="1"/>
    </row>
    <row r="138" spans="1:16" ht="12.75" customHeight="1" x14ac:dyDescent="0.25">
      <c r="A138" s="152"/>
      <c r="B138" s="24"/>
      <c r="C138" s="310"/>
      <c r="D138" s="38"/>
      <c r="E138" s="141"/>
      <c r="F138" s="13">
        <f>SUM(E127:E138)</f>
        <v>0</v>
      </c>
      <c r="G138" s="81"/>
      <c r="H138" s="24"/>
      <c r="I138" s="1"/>
      <c r="J138" s="1"/>
      <c r="K138" s="38"/>
      <c r="L138" s="140"/>
      <c r="M138" s="1"/>
      <c r="N138" s="1"/>
      <c r="O138" s="1"/>
      <c r="P138" s="1"/>
    </row>
    <row r="139" spans="1:16" ht="12.75" customHeight="1" x14ac:dyDescent="0.25">
      <c r="A139" s="152"/>
      <c r="B139" s="24"/>
      <c r="C139" s="310"/>
      <c r="D139" s="38"/>
      <c r="E139" s="141"/>
      <c r="G139" s="81"/>
      <c r="H139" s="24"/>
      <c r="I139" s="1"/>
      <c r="J139" s="1"/>
      <c r="K139" s="38"/>
      <c r="L139" s="140"/>
      <c r="M139" s="1"/>
      <c r="N139" s="1"/>
      <c r="O139" s="1"/>
      <c r="P139" s="1"/>
    </row>
    <row r="140" spans="1:16" ht="12.75" customHeight="1" x14ac:dyDescent="0.25">
      <c r="A140" s="152"/>
      <c r="B140" s="1"/>
      <c r="C140" s="1"/>
      <c r="D140" s="38"/>
      <c r="E140" s="140"/>
      <c r="G140" s="81"/>
      <c r="H140" s="24"/>
      <c r="I140" s="1"/>
      <c r="J140" s="1"/>
      <c r="K140" s="38"/>
      <c r="L140" s="140"/>
      <c r="M140" s="1"/>
      <c r="N140" s="1"/>
      <c r="O140" s="1"/>
      <c r="P140" s="1"/>
    </row>
    <row r="141" spans="1:16" ht="12.75" customHeight="1" x14ac:dyDescent="0.25">
      <c r="A141" s="152"/>
      <c r="B141" s="1"/>
      <c r="C141" s="1"/>
      <c r="D141" s="38"/>
      <c r="E141" s="140"/>
      <c r="G141" s="81"/>
      <c r="H141" s="24"/>
      <c r="I141" s="1"/>
      <c r="J141" s="1"/>
      <c r="K141" s="38"/>
      <c r="L141" s="140"/>
      <c r="M141" s="1"/>
      <c r="N141" s="1"/>
      <c r="O141" s="1"/>
      <c r="P141" s="1"/>
    </row>
    <row r="142" spans="1:16" ht="12.75" customHeight="1" x14ac:dyDescent="0.25">
      <c r="A142" s="152"/>
      <c r="B142" s="24"/>
      <c r="C142" s="24"/>
      <c r="D142" s="38"/>
      <c r="E142" s="140"/>
      <c r="G142" s="81"/>
      <c r="H142" s="24"/>
      <c r="I142" s="1"/>
      <c r="J142" s="1"/>
      <c r="K142" s="38"/>
      <c r="L142" s="140"/>
      <c r="M142" s="1"/>
      <c r="N142" s="1"/>
      <c r="O142" s="1"/>
      <c r="P142" s="1"/>
    </row>
    <row r="143" spans="1:16" ht="12.75" customHeight="1" x14ac:dyDescent="0.25">
      <c r="A143" s="152"/>
      <c r="B143" s="24"/>
      <c r="C143" s="24"/>
      <c r="D143" s="38"/>
      <c r="E143" s="140"/>
      <c r="G143" s="81"/>
      <c r="H143" s="24"/>
      <c r="I143" s="1"/>
      <c r="J143" s="1"/>
      <c r="K143" s="38"/>
      <c r="L143" s="140"/>
      <c r="M143" s="1"/>
      <c r="N143" s="1"/>
      <c r="O143" s="1"/>
      <c r="P143" s="1"/>
    </row>
    <row r="144" spans="1:16" ht="12.75" customHeight="1" x14ac:dyDescent="0.25">
      <c r="A144" s="152"/>
      <c r="B144" s="24"/>
      <c r="C144" s="24"/>
      <c r="D144" s="38"/>
      <c r="E144" s="140"/>
      <c r="G144" s="81"/>
      <c r="H144" s="24"/>
      <c r="I144" s="1"/>
      <c r="J144" s="1"/>
      <c r="K144" s="38"/>
      <c r="L144" s="140"/>
      <c r="M144" s="1"/>
      <c r="N144" s="1"/>
      <c r="O144" s="1"/>
      <c r="P144" s="1"/>
    </row>
    <row r="145" spans="1:16" ht="12.75" customHeight="1" x14ac:dyDescent="0.25">
      <c r="A145" s="152"/>
      <c r="B145" s="24"/>
      <c r="C145" s="24"/>
      <c r="D145" s="38"/>
      <c r="E145" s="140"/>
      <c r="G145" s="81"/>
      <c r="H145" s="24"/>
      <c r="I145" s="1"/>
      <c r="J145" s="1"/>
      <c r="K145" s="38"/>
      <c r="L145" s="140"/>
      <c r="M145" s="1"/>
      <c r="N145" s="1"/>
      <c r="O145" s="1"/>
      <c r="P145" s="1"/>
    </row>
    <row r="146" spans="1:16" ht="12.75" customHeight="1" x14ac:dyDescent="0.25">
      <c r="A146" s="152"/>
      <c r="B146" s="24"/>
      <c r="C146" s="24"/>
      <c r="D146" s="38"/>
      <c r="E146" s="140"/>
      <c r="G146" s="81"/>
      <c r="H146" s="24"/>
      <c r="I146" s="1"/>
      <c r="J146" s="1"/>
      <c r="K146" s="38"/>
      <c r="L146" s="140"/>
      <c r="M146" s="1"/>
      <c r="N146" s="1"/>
      <c r="O146" s="1"/>
      <c r="P146" s="1"/>
    </row>
    <row r="147" spans="1:16" ht="12.75" customHeight="1" x14ac:dyDescent="0.25">
      <c r="A147" s="152"/>
      <c r="B147" s="24"/>
      <c r="C147" s="24"/>
      <c r="D147" s="38"/>
      <c r="E147" s="140"/>
      <c r="G147" s="81"/>
      <c r="H147" s="24"/>
      <c r="I147" s="1"/>
      <c r="J147" s="1"/>
      <c r="K147" s="38"/>
      <c r="L147" s="140"/>
      <c r="M147" s="1"/>
      <c r="N147" s="1"/>
      <c r="O147" s="1"/>
      <c r="P147" s="1"/>
    </row>
    <row r="148" spans="1:16" ht="12.75" customHeight="1" x14ac:dyDescent="0.25">
      <c r="A148" s="152"/>
      <c r="B148" s="24"/>
      <c r="C148" s="24"/>
      <c r="D148" s="38"/>
      <c r="E148" s="140"/>
      <c r="G148" s="81"/>
      <c r="H148" s="24"/>
      <c r="I148" s="1"/>
      <c r="J148" s="1"/>
      <c r="K148" s="38"/>
      <c r="L148" s="140"/>
      <c r="M148" s="1"/>
      <c r="N148" s="1"/>
      <c r="O148" s="1"/>
      <c r="P148" s="1"/>
    </row>
    <row r="149" spans="1:16" ht="12.75" customHeight="1" x14ac:dyDescent="0.25">
      <c r="A149" s="152"/>
      <c r="B149" s="24"/>
      <c r="C149" s="24"/>
      <c r="D149" s="38"/>
      <c r="E149" s="140"/>
      <c r="G149" s="81"/>
      <c r="H149" s="24"/>
      <c r="I149" s="1"/>
      <c r="J149" s="1"/>
      <c r="K149" s="38"/>
      <c r="L149" s="140"/>
      <c r="M149" s="1"/>
      <c r="N149" s="1"/>
      <c r="O149" s="1"/>
      <c r="P149" s="1"/>
    </row>
    <row r="150" spans="1:16" ht="12.75" customHeight="1" x14ac:dyDescent="0.25">
      <c r="A150" s="152"/>
      <c r="B150" s="24"/>
      <c r="C150" s="24"/>
      <c r="D150" s="38"/>
      <c r="E150" s="140"/>
      <c r="G150" s="81"/>
      <c r="H150" s="24"/>
      <c r="I150" s="1"/>
      <c r="J150" s="1"/>
      <c r="K150" s="38"/>
      <c r="L150" s="140"/>
      <c r="M150" s="1"/>
      <c r="N150" s="1"/>
      <c r="O150" s="1"/>
      <c r="P150" s="1"/>
    </row>
    <row r="151" spans="1:16" ht="12.75" customHeight="1" x14ac:dyDescent="0.25">
      <c r="A151" s="152"/>
      <c r="B151" s="24"/>
      <c r="C151" s="24"/>
      <c r="D151" s="38"/>
      <c r="E151" s="140"/>
      <c r="G151" s="81"/>
      <c r="H151" s="24"/>
      <c r="I151" s="1"/>
      <c r="J151" s="1"/>
      <c r="K151" s="38"/>
      <c r="L151" s="140"/>
      <c r="M151" s="1"/>
      <c r="N151" s="1"/>
      <c r="O151" s="1"/>
      <c r="P151" s="1"/>
    </row>
    <row r="152" spans="1:16" ht="12.75" customHeight="1" x14ac:dyDescent="0.25">
      <c r="A152" s="152"/>
      <c r="B152" s="24"/>
      <c r="C152" s="24"/>
      <c r="D152" s="38"/>
      <c r="E152" s="140"/>
      <c r="G152" s="81"/>
      <c r="H152" s="24"/>
      <c r="I152" s="1"/>
      <c r="J152" s="1"/>
      <c r="K152" s="38"/>
      <c r="L152" s="140"/>
      <c r="M152" s="1"/>
      <c r="N152" s="1"/>
      <c r="O152" s="1"/>
      <c r="P152" s="1"/>
    </row>
    <row r="153" spans="1:16" ht="12.75" customHeight="1" x14ac:dyDescent="0.25">
      <c r="A153" s="152"/>
      <c r="B153" s="24"/>
      <c r="C153" s="24"/>
      <c r="D153" s="38"/>
      <c r="E153" s="140"/>
      <c r="G153" s="81"/>
      <c r="H153" s="24"/>
      <c r="I153" s="1"/>
      <c r="J153" s="1"/>
      <c r="K153" s="38"/>
      <c r="L153" s="140"/>
      <c r="M153" s="1"/>
      <c r="N153" s="1"/>
      <c r="O153" s="1"/>
      <c r="P153" s="1"/>
    </row>
    <row r="154" spans="1:16" ht="12.75" customHeight="1" x14ac:dyDescent="0.25">
      <c r="A154" s="152"/>
      <c r="B154" s="24"/>
      <c r="C154" s="24"/>
      <c r="D154" s="38"/>
      <c r="E154" s="140"/>
      <c r="G154" s="81"/>
      <c r="H154" s="24"/>
      <c r="I154" s="1"/>
      <c r="J154" s="1"/>
      <c r="K154" s="38"/>
      <c r="L154" s="140"/>
      <c r="M154" s="1"/>
      <c r="N154" s="1"/>
      <c r="O154" s="1"/>
      <c r="P154" s="1"/>
    </row>
    <row r="155" spans="1:16" ht="12.75" customHeight="1" x14ac:dyDescent="0.25">
      <c r="A155" s="152"/>
      <c r="B155" s="24"/>
      <c r="C155" s="24"/>
      <c r="D155" s="38"/>
      <c r="E155" s="140"/>
      <c r="G155" s="81"/>
      <c r="H155" s="24"/>
      <c r="I155" s="1"/>
      <c r="J155" s="1"/>
      <c r="K155" s="38"/>
      <c r="L155" s="140"/>
      <c r="M155" s="1"/>
      <c r="N155" s="1"/>
      <c r="O155" s="1"/>
      <c r="P155" s="1"/>
    </row>
    <row r="156" spans="1:16" ht="12.75" customHeight="1" x14ac:dyDescent="0.25">
      <c r="A156" s="152"/>
      <c r="B156" s="24"/>
      <c r="C156" s="24"/>
      <c r="D156" s="38"/>
      <c r="E156" s="140"/>
      <c r="G156" s="81"/>
      <c r="H156" s="24"/>
      <c r="I156" s="1"/>
      <c r="J156" s="1"/>
      <c r="K156" s="38"/>
      <c r="L156" s="140"/>
      <c r="M156" s="1"/>
      <c r="N156" s="1"/>
      <c r="O156" s="1"/>
      <c r="P156" s="1"/>
    </row>
    <row r="157" spans="1:16" ht="12.75" customHeight="1" x14ac:dyDescent="0.25">
      <c r="A157" s="152"/>
      <c r="B157" s="24"/>
      <c r="C157" s="24"/>
      <c r="D157" s="38"/>
      <c r="E157" s="140"/>
      <c r="G157" s="81"/>
      <c r="H157" s="24"/>
      <c r="I157" s="1"/>
      <c r="J157" s="1"/>
      <c r="K157" s="38"/>
      <c r="L157" s="140"/>
      <c r="M157" s="1"/>
      <c r="N157" s="1"/>
      <c r="O157" s="1"/>
      <c r="P157" s="1"/>
    </row>
    <row r="158" spans="1:16" ht="12.75" customHeight="1" x14ac:dyDescent="0.25">
      <c r="A158" s="152"/>
      <c r="B158" s="24"/>
      <c r="C158" s="24"/>
      <c r="D158" s="38"/>
      <c r="E158" s="142"/>
      <c r="G158" s="81"/>
      <c r="H158" s="24"/>
      <c r="I158" s="1"/>
      <c r="J158" s="1"/>
      <c r="K158" s="38"/>
      <c r="L158" s="142"/>
      <c r="M158" s="1"/>
      <c r="N158" s="1"/>
      <c r="O158" s="1"/>
      <c r="P158" s="1"/>
    </row>
    <row r="159" spans="1:16" ht="12.75" customHeight="1" thickBot="1" x14ac:dyDescent="0.3">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330</v>
      </c>
      <c r="B163" s="77"/>
      <c r="C163" s="77"/>
      <c r="D163" s="77"/>
      <c r="E163" s="78"/>
      <c r="AJ163" s="1"/>
      <c r="AK163" s="1"/>
      <c r="AL163" s="1"/>
      <c r="AM163" s="1"/>
    </row>
    <row r="164" spans="1:39" ht="12.75" customHeight="1" thickTop="1" x14ac:dyDescent="0.25">
      <c r="A164" s="135" t="s">
        <v>325</v>
      </c>
      <c r="B164" s="136" t="s">
        <v>326</v>
      </c>
      <c r="C164" s="137"/>
      <c r="D164" s="138"/>
      <c r="E164" s="213" t="s">
        <v>327</v>
      </c>
      <c r="AJ164" s="1"/>
      <c r="AK164" s="1"/>
      <c r="AL164" s="1"/>
      <c r="AM164" s="1"/>
    </row>
    <row r="165" spans="1:39" ht="12.75" customHeight="1" x14ac:dyDescent="0.25">
      <c r="AJ165" s="1"/>
      <c r="AK165" s="1"/>
      <c r="AL165" s="1"/>
      <c r="AM165" s="1"/>
    </row>
    <row r="166" spans="1:39" ht="12.75" customHeight="1" x14ac:dyDescent="0.25">
      <c r="A166" s="224"/>
      <c r="B166" s="24"/>
      <c r="C166" s="24"/>
      <c r="D166" s="38"/>
      <c r="E166" s="140"/>
      <c r="AJ166" s="1"/>
      <c r="AK166" s="1"/>
      <c r="AL166" s="1"/>
      <c r="AM166" s="1"/>
    </row>
    <row r="167" spans="1:39" ht="12.75" customHeight="1" x14ac:dyDescent="0.25">
      <c r="A167" s="224"/>
      <c r="B167" s="24"/>
      <c r="C167" s="24"/>
      <c r="D167" s="38"/>
      <c r="E167" s="140"/>
      <c r="AJ167" s="1"/>
      <c r="AK167" s="1"/>
      <c r="AL167" s="1"/>
      <c r="AM167" s="1"/>
    </row>
    <row r="168" spans="1:39" ht="12.75" customHeight="1" x14ac:dyDescent="0.25">
      <c r="A168" s="224"/>
      <c r="B168" s="24"/>
      <c r="C168" s="24"/>
      <c r="D168" s="38"/>
      <c r="E168" s="141"/>
      <c r="AJ168" s="1"/>
      <c r="AK168" s="1"/>
      <c r="AL168" s="1"/>
      <c r="AM168" s="1"/>
    </row>
    <row r="169" spans="1:39" ht="12.75" customHeight="1" x14ac:dyDescent="0.25">
      <c r="A169" s="224"/>
      <c r="B169" s="24"/>
      <c r="C169" s="24"/>
      <c r="D169" s="38"/>
      <c r="E169" s="140"/>
      <c r="AJ169" s="1"/>
      <c r="AK169" s="1"/>
      <c r="AL169" s="1"/>
      <c r="AM169" s="1"/>
    </row>
    <row r="170" spans="1:39" ht="12.75" customHeight="1" x14ac:dyDescent="0.25">
      <c r="A170" s="224"/>
      <c r="B170" s="24"/>
      <c r="C170" s="24"/>
      <c r="D170" s="38"/>
      <c r="E170" s="140"/>
      <c r="AJ170" s="1"/>
      <c r="AK170" s="1"/>
      <c r="AL170" s="1"/>
      <c r="AM170" s="1"/>
    </row>
    <row r="171" spans="1:39" ht="12.75" customHeight="1" x14ac:dyDescent="0.25">
      <c r="E171" s="141"/>
      <c r="AJ171" s="1"/>
      <c r="AK171" s="1"/>
      <c r="AL171" s="1"/>
      <c r="AM171" s="1"/>
    </row>
    <row r="172" spans="1:39" ht="12.75" customHeight="1" x14ac:dyDescent="0.25">
      <c r="A172" s="224"/>
      <c r="B172" s="24"/>
      <c r="C172" s="82"/>
      <c r="D172" s="139"/>
      <c r="E172" s="141"/>
      <c r="AJ172" s="1"/>
      <c r="AK172" s="1"/>
      <c r="AL172" s="1"/>
      <c r="AM172" s="1"/>
    </row>
    <row r="173" spans="1:39" ht="12.75" customHeight="1" x14ac:dyDescent="0.25">
      <c r="A173" s="224"/>
      <c r="B173" s="80"/>
      <c r="C173" s="24"/>
      <c r="D173" s="38"/>
      <c r="E173" s="140"/>
      <c r="AJ173" s="1"/>
      <c r="AK173" s="1"/>
      <c r="AL173" s="1"/>
      <c r="AM173" s="1"/>
    </row>
    <row r="174" spans="1:39" ht="12.75" customHeight="1" x14ac:dyDescent="0.25">
      <c r="A174" s="224"/>
      <c r="B174" s="24"/>
      <c r="C174" s="24"/>
      <c r="D174" s="38"/>
      <c r="E174" s="140"/>
      <c r="AJ174" s="1"/>
      <c r="AK174" s="1"/>
      <c r="AL174" s="1"/>
      <c r="AM174" s="1"/>
    </row>
    <row r="175" spans="1:39" ht="12.75" customHeight="1" x14ac:dyDescent="0.25">
      <c r="A175" s="224"/>
      <c r="B175" s="24"/>
      <c r="C175" s="24"/>
      <c r="D175" s="38"/>
      <c r="E175" s="141"/>
      <c r="AJ175" s="1"/>
      <c r="AK175" s="1"/>
      <c r="AL175" s="1"/>
      <c r="AM175" s="1"/>
    </row>
    <row r="176" spans="1:39" ht="12.75" customHeight="1" x14ac:dyDescent="0.25">
      <c r="A176" s="224"/>
      <c r="B176" s="24"/>
      <c r="C176" s="24"/>
      <c r="D176" s="38"/>
      <c r="E176" s="140"/>
      <c r="AJ176" s="1"/>
      <c r="AK176" s="1"/>
      <c r="AL176" s="1"/>
      <c r="AM176" s="1"/>
    </row>
    <row r="177" spans="1:39" ht="12.75" customHeight="1" x14ac:dyDescent="0.25">
      <c r="A177" s="224"/>
      <c r="B177" s="24"/>
      <c r="C177" s="24"/>
      <c r="D177" s="38"/>
      <c r="E177" s="140"/>
      <c r="AJ177" s="1"/>
      <c r="AK177" s="1"/>
      <c r="AL177" s="1"/>
      <c r="AM177" s="1"/>
    </row>
    <row r="178" spans="1:39" ht="12.75" customHeight="1" x14ac:dyDescent="0.25">
      <c r="A178" s="224"/>
      <c r="B178" s="9"/>
      <c r="C178" s="82"/>
      <c r="D178" s="139"/>
      <c r="E178" s="141"/>
      <c r="AJ178" s="1"/>
      <c r="AK178" s="1"/>
      <c r="AL178" s="1"/>
      <c r="AM178" s="1"/>
    </row>
    <row r="179" spans="1:39" ht="12.75" customHeight="1" x14ac:dyDescent="0.25">
      <c r="A179" s="224"/>
      <c r="B179" s="9"/>
      <c r="C179" s="82"/>
      <c r="D179" s="139"/>
      <c r="E179" s="141"/>
      <c r="AJ179" s="1"/>
      <c r="AK179" s="1"/>
      <c r="AL179" s="1"/>
      <c r="AM179" s="1"/>
    </row>
    <row r="180" spans="1:39" ht="12.75" customHeight="1" x14ac:dyDescent="0.25">
      <c r="A180" s="224"/>
      <c r="B180" s="9"/>
      <c r="C180" s="82"/>
      <c r="D180" s="139"/>
      <c r="E180" s="140"/>
      <c r="AJ180" s="1"/>
      <c r="AK180" s="1"/>
      <c r="AL180" s="1"/>
      <c r="AM180" s="1"/>
    </row>
    <row r="181" spans="1:39" ht="12.75" customHeight="1" x14ac:dyDescent="0.25">
      <c r="A181" s="224"/>
      <c r="B181" s="24"/>
      <c r="C181" s="24"/>
      <c r="D181" s="38"/>
      <c r="E181" s="140"/>
      <c r="AJ181" s="1"/>
      <c r="AK181" s="1"/>
      <c r="AL181" s="1"/>
      <c r="AM181" s="1"/>
    </row>
    <row r="182" spans="1:39" ht="12.75" customHeight="1" x14ac:dyDescent="0.25">
      <c r="A182" s="224"/>
      <c r="B182" s="24"/>
      <c r="C182" s="24"/>
      <c r="D182" s="38"/>
      <c r="E182" s="140"/>
      <c r="AJ182" s="1"/>
      <c r="AK182" s="1"/>
      <c r="AL182" s="1"/>
      <c r="AM182" s="1"/>
    </row>
    <row r="183" spans="1:39" ht="12.75" customHeight="1" x14ac:dyDescent="0.25">
      <c r="A183" s="224"/>
      <c r="B183" s="24"/>
      <c r="C183" s="24"/>
      <c r="D183" s="38"/>
      <c r="E183" s="140"/>
      <c r="AJ183" s="1"/>
      <c r="AK183" s="1"/>
      <c r="AL183" s="1"/>
      <c r="AM183" s="1"/>
    </row>
    <row r="184" spans="1:39" ht="12.75" customHeight="1" x14ac:dyDescent="0.25">
      <c r="A184" s="224"/>
      <c r="B184" s="24"/>
      <c r="C184" s="24"/>
      <c r="D184" s="38"/>
      <c r="E184" s="142"/>
      <c r="AJ184" s="1"/>
      <c r="AK184" s="1"/>
      <c r="AL184" s="1"/>
      <c r="AM184" s="1"/>
    </row>
    <row r="185" spans="1:39" ht="12.75" customHeight="1" thickBot="1" x14ac:dyDescent="0.3">
      <c r="A185" s="225"/>
      <c r="B185" s="24"/>
      <c r="C185" s="24"/>
      <c r="D185" s="144" t="s">
        <v>331</v>
      </c>
      <c r="E185" s="143">
        <f>SUM(E166:E184)</f>
        <v>0</v>
      </c>
      <c r="AJ185" s="1"/>
      <c r="AK185" s="1"/>
      <c r="AL185" s="1"/>
      <c r="AM185" s="1"/>
    </row>
    <row r="186" spans="1:39" ht="12.75" customHeight="1" thickTop="1" thickBot="1" x14ac:dyDescent="0.3">
      <c r="A186" s="223"/>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332</v>
      </c>
      <c r="B189" s="59"/>
      <c r="C189" s="59"/>
      <c r="D189" s="59"/>
      <c r="E189" s="59"/>
      <c r="F189" s="59"/>
      <c r="G189" s="59"/>
      <c r="H189" s="59"/>
      <c r="I189" s="59"/>
      <c r="J189" s="59"/>
      <c r="K189" s="59"/>
      <c r="L189" s="59"/>
      <c r="M189" s="60"/>
      <c r="O189" s="1"/>
      <c r="P189" s="1"/>
      <c r="Q189" s="1"/>
      <c r="R189" s="1"/>
    </row>
    <row r="190" spans="1:39" ht="12.75" customHeight="1" x14ac:dyDescent="0.25">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5">
      <c r="A191" s="230"/>
      <c r="B191" s="133"/>
      <c r="C191" s="227"/>
      <c r="D191" s="38"/>
      <c r="E191" s="24"/>
      <c r="F191" s="24"/>
      <c r="G191" s="24"/>
      <c r="H191" s="24"/>
      <c r="I191" s="24"/>
      <c r="J191" s="24"/>
      <c r="K191" s="24"/>
      <c r="L191" s="24"/>
      <c r="M191" s="91"/>
      <c r="O191" s="1"/>
      <c r="P191" s="1"/>
      <c r="Q191" s="1"/>
      <c r="R191" s="1"/>
    </row>
    <row r="192" spans="1:39" ht="12.75" customHeight="1" x14ac:dyDescent="0.25">
      <c r="A192" s="230"/>
      <c r="B192" s="133"/>
      <c r="C192" s="227"/>
      <c r="D192" s="38"/>
      <c r="E192" s="24"/>
      <c r="F192" s="24"/>
      <c r="G192" s="24"/>
      <c r="H192" s="24"/>
      <c r="I192" s="24"/>
      <c r="J192" s="24"/>
      <c r="K192" s="24"/>
      <c r="L192" s="24"/>
      <c r="M192" s="91"/>
      <c r="O192" s="1"/>
      <c r="P192" s="1"/>
      <c r="Q192" s="1"/>
      <c r="R192" s="1"/>
    </row>
    <row r="193" spans="1:18" ht="12.75" customHeight="1" x14ac:dyDescent="0.25">
      <c r="A193" s="230"/>
      <c r="B193" s="133"/>
      <c r="C193" s="227"/>
      <c r="D193" s="38"/>
      <c r="E193" s="24"/>
      <c r="F193" s="24"/>
      <c r="G193" s="24"/>
      <c r="H193" s="24"/>
      <c r="I193" s="24"/>
      <c r="J193" s="24"/>
      <c r="K193" s="24"/>
      <c r="L193" s="24"/>
      <c r="M193" s="91"/>
      <c r="O193" s="1"/>
      <c r="P193" s="1"/>
      <c r="Q193" s="1"/>
      <c r="R193" s="1"/>
    </row>
    <row r="194" spans="1:18" ht="12.75" customHeight="1" x14ac:dyDescent="0.25">
      <c r="A194" s="230"/>
      <c r="B194" s="133"/>
      <c r="C194" s="227"/>
      <c r="D194" s="38"/>
      <c r="E194" s="24"/>
      <c r="F194" s="24"/>
      <c r="G194" s="24"/>
      <c r="H194" s="24"/>
      <c r="I194" s="24"/>
      <c r="J194" s="24"/>
      <c r="K194" s="24"/>
      <c r="L194" s="24"/>
      <c r="M194" s="91"/>
      <c r="O194" s="1"/>
      <c r="P194" s="1"/>
      <c r="Q194" s="1"/>
      <c r="R194" s="1"/>
    </row>
    <row r="195" spans="1:18" ht="12.75" customHeight="1" x14ac:dyDescent="0.25">
      <c r="A195" s="230"/>
      <c r="B195" s="133"/>
      <c r="C195" s="227"/>
      <c r="D195" s="38"/>
      <c r="E195" s="24"/>
      <c r="F195" s="24"/>
      <c r="G195" s="24"/>
      <c r="H195" s="24"/>
      <c r="I195" s="24"/>
      <c r="J195" s="24"/>
      <c r="K195" s="24"/>
      <c r="L195" s="24"/>
      <c r="M195" s="91"/>
      <c r="O195" s="1"/>
      <c r="P195" s="1"/>
      <c r="Q195" s="1"/>
      <c r="R195" s="1"/>
    </row>
    <row r="196" spans="1:18" ht="12.75" customHeight="1" x14ac:dyDescent="0.25">
      <c r="A196" s="230"/>
      <c r="B196" s="133"/>
      <c r="C196" s="227"/>
      <c r="D196" s="38"/>
      <c r="E196" s="24"/>
      <c r="F196" s="24"/>
      <c r="G196" s="24"/>
      <c r="H196" s="24"/>
      <c r="I196" s="24"/>
      <c r="J196" s="24"/>
      <c r="K196" s="24"/>
      <c r="L196" s="24"/>
      <c r="M196" s="91"/>
    </row>
    <row r="197" spans="1:18" ht="12.75" customHeight="1" x14ac:dyDescent="0.25">
      <c r="A197" s="230"/>
      <c r="B197" s="133"/>
      <c r="C197" s="227"/>
      <c r="D197" s="38"/>
      <c r="E197" s="24"/>
      <c r="F197" s="24"/>
      <c r="G197" s="24"/>
      <c r="H197" s="24"/>
      <c r="I197" s="24"/>
      <c r="J197" s="24"/>
      <c r="K197" s="24"/>
      <c r="L197" s="24"/>
      <c r="M197" s="91"/>
    </row>
    <row r="198" spans="1:18" ht="12.75" customHeight="1" x14ac:dyDescent="0.25">
      <c r="A198" s="230"/>
      <c r="B198" s="133"/>
      <c r="C198" s="227"/>
      <c r="D198" s="38"/>
      <c r="E198" s="24"/>
      <c r="F198" s="24"/>
      <c r="G198" s="24"/>
      <c r="H198" s="24"/>
      <c r="I198" s="24"/>
      <c r="J198" s="24"/>
      <c r="K198" s="24"/>
      <c r="L198" s="24"/>
      <c r="M198" s="91"/>
    </row>
    <row r="199" spans="1:18" ht="12.75" customHeight="1" x14ac:dyDescent="0.25">
      <c r="A199" s="230"/>
      <c r="B199" s="133"/>
      <c r="C199" s="227"/>
      <c r="D199" s="38"/>
      <c r="E199" s="24"/>
      <c r="F199" s="24"/>
      <c r="G199" s="24"/>
      <c r="H199" s="24"/>
      <c r="I199" s="24"/>
      <c r="J199" s="24"/>
      <c r="K199" s="24"/>
      <c r="L199" s="24"/>
      <c r="M199" s="91"/>
    </row>
    <row r="200" spans="1:18" ht="12.75" customHeight="1" x14ac:dyDescent="0.25">
      <c r="A200" s="230"/>
      <c r="B200" s="133"/>
      <c r="C200" s="227"/>
      <c r="D200" s="38"/>
      <c r="E200" s="24"/>
      <c r="F200" s="24"/>
      <c r="G200" s="24"/>
      <c r="H200" s="24"/>
      <c r="I200" s="24"/>
      <c r="J200" s="24"/>
      <c r="K200" s="24"/>
      <c r="L200" s="24"/>
      <c r="M200" s="91"/>
    </row>
    <row r="201" spans="1:18" ht="12.75" customHeight="1" x14ac:dyDescent="0.25">
      <c r="A201" s="90"/>
      <c r="B201" s="133"/>
      <c r="C201" s="227"/>
      <c r="D201" s="38"/>
      <c r="E201" s="24"/>
      <c r="F201" s="24"/>
      <c r="G201" s="24"/>
      <c r="H201" s="24"/>
      <c r="I201" s="24"/>
      <c r="J201" s="24"/>
      <c r="K201" s="24"/>
      <c r="L201" s="24"/>
      <c r="M201" s="91"/>
    </row>
    <row r="202" spans="1:18" ht="12.75" customHeight="1" x14ac:dyDescent="0.25">
      <c r="A202" s="90"/>
      <c r="B202" s="133"/>
      <c r="C202" s="227"/>
      <c r="D202" s="38"/>
      <c r="E202" s="24"/>
      <c r="F202" s="24"/>
      <c r="G202" s="24"/>
      <c r="H202" s="24"/>
      <c r="I202" s="24"/>
      <c r="J202" s="24"/>
      <c r="K202" s="24"/>
      <c r="L202" s="24"/>
      <c r="M202" s="91"/>
    </row>
    <row r="203" spans="1:18" ht="12.75" customHeight="1" x14ac:dyDescent="0.25">
      <c r="A203" s="90"/>
      <c r="B203" s="133"/>
      <c r="C203" s="227"/>
      <c r="D203" s="38"/>
      <c r="E203" s="24"/>
      <c r="F203" s="24"/>
      <c r="G203" s="24"/>
      <c r="H203" s="24"/>
      <c r="I203" s="24"/>
      <c r="J203" s="24"/>
      <c r="K203" s="24"/>
      <c r="L203" s="24"/>
      <c r="M203" s="91"/>
    </row>
    <row r="204" spans="1:18" ht="12.75" customHeight="1" x14ac:dyDescent="0.25">
      <c r="A204" s="90"/>
      <c r="B204" s="133"/>
      <c r="C204" s="227"/>
      <c r="D204" s="38"/>
      <c r="E204" s="24"/>
      <c r="F204" s="24"/>
      <c r="G204" s="24"/>
      <c r="H204" s="24"/>
      <c r="I204" s="24"/>
      <c r="J204" s="24"/>
      <c r="K204" s="24"/>
      <c r="L204" s="24"/>
      <c r="M204" s="91"/>
    </row>
    <row r="205" spans="1:18" ht="12.75" customHeight="1" x14ac:dyDescent="0.25">
      <c r="A205" s="90"/>
      <c r="B205" s="133"/>
      <c r="C205" s="229"/>
      <c r="D205" s="38"/>
      <c r="E205" s="24"/>
      <c r="F205" s="24"/>
      <c r="G205" s="24"/>
      <c r="H205" s="24"/>
      <c r="I205" s="24"/>
      <c r="J205" s="24"/>
      <c r="K205" s="24"/>
      <c r="L205" s="24"/>
      <c r="M205" s="91"/>
    </row>
    <row r="206" spans="1:18" ht="12.75" customHeight="1" x14ac:dyDescent="0.25">
      <c r="A206" s="90"/>
      <c r="B206" s="133"/>
      <c r="C206" s="229"/>
      <c r="D206" s="38"/>
      <c r="E206" s="24"/>
      <c r="F206" s="24"/>
      <c r="G206" s="24"/>
      <c r="H206" s="24"/>
      <c r="I206" s="24"/>
      <c r="J206" s="24"/>
      <c r="K206" s="24"/>
      <c r="L206" s="24"/>
      <c r="M206" s="91"/>
    </row>
    <row r="207" spans="1:18" ht="12.75" customHeight="1" x14ac:dyDescent="0.25">
      <c r="A207" s="90"/>
      <c r="B207" s="133"/>
      <c r="C207" s="229"/>
      <c r="D207" s="38"/>
      <c r="E207" s="24"/>
      <c r="F207" s="24"/>
      <c r="G207" s="24"/>
      <c r="H207" s="24"/>
      <c r="I207" s="24"/>
      <c r="J207" s="24"/>
      <c r="K207" s="24"/>
      <c r="L207" s="24"/>
      <c r="M207" s="91"/>
    </row>
    <row r="208" spans="1:18" ht="12.75" customHeight="1" x14ac:dyDescent="0.25">
      <c r="A208" s="90"/>
      <c r="B208" s="133"/>
      <c r="C208" s="228"/>
      <c r="D208" s="38"/>
      <c r="E208" s="24"/>
      <c r="F208" s="24"/>
      <c r="G208" s="24"/>
      <c r="H208" s="24"/>
      <c r="I208" s="24"/>
      <c r="J208" s="24"/>
      <c r="K208" s="24"/>
      <c r="L208" s="24"/>
      <c r="M208" s="91"/>
    </row>
    <row r="209" spans="1:14" ht="12.75" customHeight="1" x14ac:dyDescent="0.25">
      <c r="A209" s="90"/>
      <c r="B209" s="133"/>
      <c r="C209" s="228"/>
      <c r="D209" s="38"/>
      <c r="E209" s="24"/>
      <c r="F209" s="24"/>
      <c r="G209" s="24"/>
      <c r="H209" s="24"/>
      <c r="I209" s="24"/>
      <c r="J209" s="24"/>
      <c r="K209" s="24"/>
      <c r="L209" s="24"/>
      <c r="M209" s="91"/>
    </row>
    <row r="210" spans="1:14" ht="12.75" customHeight="1" x14ac:dyDescent="0.25">
      <c r="A210" s="90"/>
      <c r="B210" s="133"/>
      <c r="C210" s="228"/>
      <c r="D210" s="38"/>
      <c r="E210" s="24"/>
      <c r="F210" s="24"/>
      <c r="G210" s="24"/>
      <c r="H210" s="24"/>
      <c r="I210" s="24"/>
      <c r="J210" s="24"/>
      <c r="K210" s="24"/>
      <c r="L210" s="24"/>
      <c r="M210" s="91"/>
    </row>
    <row r="211" spans="1:14" ht="12.75" customHeight="1" x14ac:dyDescent="0.25">
      <c r="A211" s="90"/>
      <c r="B211" s="133"/>
      <c r="C211" s="228"/>
      <c r="D211" s="38"/>
      <c r="E211" s="24"/>
      <c r="F211" s="24"/>
      <c r="G211" s="24"/>
      <c r="H211" s="24"/>
      <c r="I211" s="24"/>
      <c r="J211" s="24"/>
      <c r="K211" s="24"/>
      <c r="L211" s="24"/>
      <c r="M211" s="91"/>
    </row>
    <row r="212" spans="1:14" ht="12.75" customHeight="1" x14ac:dyDescent="0.25">
      <c r="A212" s="90"/>
      <c r="B212" s="133"/>
      <c r="C212" s="228"/>
      <c r="D212" s="38"/>
      <c r="E212" s="24"/>
      <c r="F212" s="24"/>
      <c r="G212" s="24"/>
      <c r="H212" s="24"/>
      <c r="I212" s="24"/>
      <c r="J212" s="24"/>
      <c r="K212" s="24"/>
      <c r="L212" s="24"/>
      <c r="M212" s="91"/>
    </row>
    <row r="213" spans="1:14" ht="12.75" customHeight="1" x14ac:dyDescent="0.25">
      <c r="A213" s="90"/>
      <c r="B213" s="133"/>
      <c r="C213" s="228"/>
      <c r="D213" s="38"/>
      <c r="E213" s="24"/>
      <c r="F213" s="24"/>
      <c r="G213" s="24"/>
      <c r="H213" s="24"/>
      <c r="I213" s="24"/>
      <c r="J213" s="24"/>
      <c r="K213" s="24"/>
      <c r="L213" s="24"/>
      <c r="M213" s="91"/>
    </row>
    <row r="214" spans="1:14" ht="12.75" customHeight="1" thickBot="1" x14ac:dyDescent="0.3">
      <c r="A214" s="90"/>
      <c r="B214" s="133"/>
      <c r="C214" s="226"/>
      <c r="D214" s="38"/>
      <c r="E214" s="24"/>
      <c r="F214" s="24"/>
      <c r="G214" s="24"/>
      <c r="H214" s="24"/>
      <c r="I214" s="24"/>
      <c r="J214" s="24"/>
      <c r="K214" s="24"/>
      <c r="L214" s="144" t="s">
        <v>336</v>
      </c>
      <c r="M214" s="92">
        <f>SUM(M191:M213)</f>
        <v>0</v>
      </c>
    </row>
    <row r="215" spans="1:14" ht="12.75" customHeight="1" thickTop="1" thickBot="1" x14ac:dyDescent="0.3">
      <c r="A215" s="93"/>
      <c r="B215" s="150"/>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4" t="s">
        <v>337</v>
      </c>
      <c r="B218" s="153"/>
      <c r="C218" s="153"/>
      <c r="D218" s="153"/>
      <c r="E218" s="153"/>
      <c r="F218" s="156"/>
      <c r="G218" s="94"/>
      <c r="H218" s="94"/>
      <c r="I218" s="94"/>
      <c r="J218" s="94"/>
      <c r="K218" s="94"/>
      <c r="L218" s="94"/>
      <c r="M218" s="94"/>
      <c r="N218" s="94"/>
    </row>
    <row r="219" spans="1:14" ht="12.75" customHeight="1" thickBot="1" x14ac:dyDescent="0.3">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5">
      <c r="A220" s="236"/>
      <c r="B220" s="133"/>
      <c r="C220" s="97"/>
      <c r="D220" s="24"/>
      <c r="E220" s="166"/>
      <c r="F220" s="237"/>
      <c r="G220" s="98"/>
      <c r="H220" s="98"/>
      <c r="I220" s="98"/>
      <c r="J220" s="98"/>
      <c r="K220" s="98"/>
      <c r="L220" s="98"/>
      <c r="M220" s="98"/>
      <c r="N220" s="98"/>
    </row>
    <row r="221" spans="1:14" ht="12.75" customHeight="1" x14ac:dyDescent="0.25">
      <c r="A221" s="236"/>
      <c r="B221" s="133"/>
      <c r="C221" s="94"/>
      <c r="D221" s="238"/>
      <c r="E221" s="166"/>
      <c r="F221" s="335"/>
      <c r="G221" s="98"/>
      <c r="H221" s="98"/>
      <c r="I221" s="98"/>
      <c r="J221" s="98"/>
      <c r="K221" s="98"/>
      <c r="L221" s="98"/>
      <c r="M221" s="98"/>
      <c r="N221" s="98"/>
    </row>
    <row r="222" spans="1:14" ht="12.75" customHeight="1" x14ac:dyDescent="0.25">
      <c r="A222" s="236"/>
      <c r="B222" s="133"/>
      <c r="C222" s="94"/>
      <c r="D222" s="238"/>
      <c r="E222" s="166"/>
      <c r="F222" s="159"/>
      <c r="G222" s="94"/>
      <c r="H222" s="94"/>
      <c r="I222" s="94"/>
      <c r="J222" s="94"/>
      <c r="K222" s="94"/>
      <c r="L222" s="94"/>
      <c r="M222" s="94"/>
      <c r="N222" s="94"/>
    </row>
    <row r="223" spans="1:14" ht="12.75" customHeight="1" x14ac:dyDescent="0.25">
      <c r="A223" s="236"/>
      <c r="B223" s="133"/>
      <c r="C223" s="94"/>
      <c r="D223" s="238"/>
      <c r="E223" s="166"/>
      <c r="F223" s="159"/>
      <c r="G223" s="94"/>
      <c r="H223" s="94"/>
      <c r="I223" s="94"/>
      <c r="J223" s="94"/>
      <c r="K223" s="94"/>
      <c r="L223" s="94"/>
      <c r="M223" s="94"/>
      <c r="N223" s="94"/>
    </row>
    <row r="224" spans="1:14" ht="12.75" customHeight="1" x14ac:dyDescent="0.25">
      <c r="A224" s="236"/>
      <c r="B224" s="133"/>
      <c r="C224" s="94"/>
      <c r="D224" s="238"/>
      <c r="E224" s="166"/>
      <c r="F224" s="159"/>
      <c r="G224" s="94"/>
      <c r="H224" s="94"/>
      <c r="I224" s="94"/>
      <c r="J224" s="94"/>
      <c r="K224" s="94"/>
      <c r="L224" s="94"/>
      <c r="M224" s="94"/>
      <c r="N224" s="94"/>
    </row>
    <row r="225" spans="1:14" ht="12.75" customHeight="1" x14ac:dyDescent="0.25">
      <c r="A225" s="236"/>
      <c r="B225" s="133"/>
      <c r="C225" s="94"/>
      <c r="D225" s="238"/>
      <c r="E225" s="166"/>
      <c r="F225" s="159"/>
      <c r="G225" s="94"/>
      <c r="H225" s="94"/>
      <c r="I225" s="94"/>
      <c r="J225" s="94"/>
      <c r="K225" s="94"/>
      <c r="L225" s="94"/>
      <c r="M225" s="94"/>
      <c r="N225" s="94"/>
    </row>
    <row r="226" spans="1:14" ht="12.75" customHeight="1" x14ac:dyDescent="0.25">
      <c r="A226" s="236"/>
      <c r="B226" s="133"/>
      <c r="C226" s="94"/>
      <c r="D226" s="238"/>
      <c r="E226" s="166"/>
      <c r="F226" s="159"/>
      <c r="G226" s="94"/>
      <c r="H226" s="94"/>
      <c r="I226" s="94"/>
      <c r="J226" s="94"/>
      <c r="K226" s="94"/>
      <c r="L226" s="94"/>
      <c r="M226" s="94"/>
      <c r="N226" s="94"/>
    </row>
    <row r="227" spans="1:14" ht="12.75" customHeight="1" x14ac:dyDescent="0.25">
      <c r="A227" s="236"/>
      <c r="B227" s="133"/>
      <c r="C227" s="94"/>
      <c r="D227" s="238"/>
      <c r="E227" s="166"/>
      <c r="F227" s="159"/>
      <c r="G227" s="94"/>
      <c r="H227" s="94"/>
      <c r="I227" s="94"/>
      <c r="J227" s="94"/>
      <c r="K227" s="94"/>
      <c r="L227" s="94"/>
      <c r="M227" s="94"/>
      <c r="N227" s="94"/>
    </row>
    <row r="228" spans="1:14" ht="12.75" customHeight="1" x14ac:dyDescent="0.25">
      <c r="A228" s="236"/>
      <c r="B228" s="133"/>
      <c r="C228" s="94"/>
      <c r="D228" s="238"/>
      <c r="E228" s="166"/>
      <c r="F228" s="159"/>
      <c r="G228" s="94"/>
      <c r="H228" s="94"/>
      <c r="I228" s="94"/>
      <c r="J228" s="94"/>
      <c r="K228" s="94"/>
      <c r="L228" s="94"/>
      <c r="M228" s="94"/>
      <c r="N228" s="94"/>
    </row>
    <row r="229" spans="1:14" ht="12.75" customHeight="1" x14ac:dyDescent="0.25">
      <c r="A229" s="236"/>
      <c r="B229" s="133"/>
      <c r="C229" s="94"/>
      <c r="D229" s="238"/>
      <c r="E229" s="166"/>
      <c r="F229" s="159"/>
      <c r="G229" s="94"/>
      <c r="H229" s="94"/>
      <c r="I229" s="94"/>
      <c r="J229" s="94"/>
      <c r="K229" s="94"/>
      <c r="L229" s="94"/>
      <c r="M229" s="94"/>
      <c r="N229" s="94"/>
    </row>
    <row r="230" spans="1:14" ht="12.75" customHeight="1" x14ac:dyDescent="0.25">
      <c r="A230" s="236"/>
      <c r="B230" s="133"/>
      <c r="C230" s="94"/>
      <c r="D230" s="238"/>
      <c r="E230" s="166"/>
      <c r="F230" s="159"/>
      <c r="G230" s="94"/>
      <c r="H230" s="94"/>
      <c r="I230" s="94"/>
      <c r="J230" s="94"/>
      <c r="K230" s="94"/>
      <c r="L230" s="94"/>
      <c r="M230" s="94"/>
      <c r="N230" s="94"/>
    </row>
    <row r="231" spans="1:14" ht="12.75" customHeight="1" x14ac:dyDescent="0.25">
      <c r="A231" s="236"/>
      <c r="B231" s="133"/>
      <c r="C231" s="94"/>
      <c r="D231" s="238"/>
      <c r="E231" s="166"/>
      <c r="F231" s="159"/>
      <c r="G231" s="94"/>
      <c r="H231" s="94"/>
      <c r="I231" s="94"/>
      <c r="J231" s="94"/>
      <c r="K231" s="94"/>
      <c r="L231" s="94"/>
      <c r="M231" s="94"/>
      <c r="N231" s="94"/>
    </row>
    <row r="232" spans="1:14" ht="12.75" customHeight="1" x14ac:dyDescent="0.25">
      <c r="A232" s="236"/>
      <c r="B232" s="133"/>
      <c r="C232" s="94"/>
      <c r="D232" s="238"/>
      <c r="E232" s="166"/>
      <c r="F232" s="159"/>
      <c r="G232" s="94"/>
      <c r="H232" s="94"/>
      <c r="I232" s="94"/>
      <c r="J232" s="94"/>
      <c r="K232" s="94"/>
      <c r="L232" s="94"/>
      <c r="M232" s="94"/>
      <c r="N232" s="94"/>
    </row>
    <row r="233" spans="1:14" ht="12.75" customHeight="1" x14ac:dyDescent="0.25">
      <c r="A233" s="236"/>
      <c r="B233" s="133"/>
      <c r="C233" s="94"/>
      <c r="D233" s="238"/>
      <c r="E233" s="166"/>
      <c r="F233" s="159"/>
      <c r="G233" s="94"/>
      <c r="H233" s="94"/>
      <c r="I233" s="94"/>
      <c r="J233" s="94"/>
      <c r="K233" s="94"/>
      <c r="L233" s="94"/>
      <c r="M233" s="94"/>
      <c r="N233" s="94"/>
    </row>
    <row r="234" spans="1:14" ht="12.75" customHeight="1" x14ac:dyDescent="0.25">
      <c r="A234" s="236"/>
      <c r="B234" s="133"/>
      <c r="C234" s="94"/>
      <c r="D234" s="238"/>
      <c r="E234" s="166"/>
      <c r="F234" s="159"/>
      <c r="G234" s="94"/>
      <c r="H234" s="94"/>
      <c r="I234" s="94"/>
      <c r="J234" s="94"/>
      <c r="K234" s="94"/>
      <c r="L234" s="94"/>
      <c r="M234" s="94"/>
      <c r="N234" s="94"/>
    </row>
    <row r="235" spans="1:14" ht="12.75" customHeight="1" x14ac:dyDescent="0.25">
      <c r="A235" s="236"/>
      <c r="B235" s="133"/>
      <c r="C235" s="94"/>
      <c r="D235" s="238"/>
      <c r="E235" s="166"/>
      <c r="F235" s="159"/>
      <c r="G235" s="94"/>
      <c r="H235" s="94"/>
      <c r="I235" s="94"/>
      <c r="J235" s="94"/>
      <c r="K235" s="94"/>
      <c r="L235" s="94"/>
      <c r="M235" s="94"/>
      <c r="N235" s="94"/>
    </row>
    <row r="236" spans="1:14" ht="12.75" customHeight="1" x14ac:dyDescent="0.25">
      <c r="A236" s="236"/>
      <c r="B236" s="133"/>
      <c r="C236" s="94"/>
      <c r="D236" s="238"/>
      <c r="E236" s="166"/>
      <c r="F236" s="159"/>
      <c r="G236" s="94"/>
      <c r="H236" s="94"/>
      <c r="I236" s="94"/>
      <c r="J236" s="94"/>
      <c r="K236" s="94"/>
      <c r="L236" s="94"/>
      <c r="M236" s="94"/>
      <c r="N236" s="94"/>
    </row>
    <row r="237" spans="1:14" ht="12.75" customHeight="1" x14ac:dyDescent="0.25">
      <c r="A237" s="236"/>
      <c r="B237" s="133"/>
      <c r="C237" s="94"/>
      <c r="D237" s="238"/>
      <c r="E237" s="166"/>
      <c r="F237" s="159"/>
      <c r="G237" s="94"/>
      <c r="H237" s="94"/>
      <c r="I237" s="94"/>
      <c r="J237" s="94"/>
      <c r="K237" s="94"/>
      <c r="L237" s="94"/>
      <c r="M237" s="94"/>
      <c r="N237" s="94"/>
    </row>
    <row r="238" spans="1:14" ht="12.75" customHeight="1" thickBot="1" x14ac:dyDescent="0.3">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3">
      <c r="A239" s="160"/>
      <c r="B239" s="161"/>
      <c r="C239" s="162"/>
      <c r="D239" s="162"/>
      <c r="E239" s="215"/>
      <c r="F239" s="163"/>
      <c r="G239" s="94"/>
      <c r="H239" s="94"/>
      <c r="I239" s="94"/>
      <c r="J239" s="94"/>
      <c r="K239" s="94"/>
      <c r="L239" s="94"/>
      <c r="M239" s="94"/>
      <c r="N239" s="94"/>
    </row>
    <row r="240" spans="1:14" ht="12.75" customHeight="1" thickTop="1" x14ac:dyDescent="0.25"/>
  </sheetData>
  <customSheetViews>
    <customSheetView guid="{2D5D16D6-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2-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E-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42</vt:i4>
      </vt:variant>
    </vt:vector>
  </HeadingPairs>
  <TitlesOfParts>
    <vt:vector size="59" baseType="lpstr">
      <vt:lpstr>Instructions</vt:lpstr>
      <vt:lpstr>Report</vt:lpstr>
      <vt:lpstr>Input</vt:lpstr>
      <vt:lpstr>Top Pages</vt:lpstr>
      <vt:lpstr>Roll-1</vt:lpstr>
      <vt:lpstr>Roll-2</vt:lpstr>
      <vt:lpstr>Roll-3</vt:lpstr>
      <vt:lpstr>Roll-4</vt:lpstr>
      <vt:lpstr>Roll-5</vt:lpstr>
      <vt:lpstr>Roll-6</vt:lpstr>
      <vt:lpstr>Roll-7</vt:lpstr>
      <vt:lpstr>Roll-8</vt:lpstr>
      <vt:lpstr>Roll-9</vt:lpstr>
      <vt:lpstr>Roll-10</vt:lpstr>
      <vt:lpstr>Roll-11</vt:lpstr>
      <vt:lpstr>Roll-12</vt:lpstr>
      <vt:lpstr>Orig Sched</vt:lpstr>
      <vt:lpstr>DTITLE</vt:lpstr>
      <vt:lpstr>eff_date</vt:lpstr>
      <vt:lpstr>eff_dt</vt:lpstr>
      <vt:lpstr>FileName</vt:lpstr>
      <vt:lpstr>FileType</vt:lpstr>
      <vt:lpstr>FTPConfig</vt:lpstr>
      <vt:lpstr>LocalPath</vt:lpstr>
      <vt:lpstr>MyDate</vt:lpstr>
      <vt:lpstr>PostIDs</vt:lpstr>
      <vt:lpstr>Instructions!Print_Area</vt:lpstr>
      <vt:lpstr>'Orig Sched'!Print_Area</vt:lpstr>
      <vt:lpstr>Report!Print_Area</vt:lpstr>
      <vt:lpstr>'Roll-10'!Print_Area</vt:lpstr>
      <vt:lpstr>'Roll-11'!Print_Area</vt:lpstr>
      <vt:lpstr>'Roll-12'!Print_Area</vt:lpstr>
      <vt:lpstr>'Roll-2'!Print_Area</vt:lpstr>
      <vt:lpstr>'Roll-3'!Print_Area</vt:lpstr>
      <vt:lpstr>'Roll-4'!Print_Area</vt:lpstr>
      <vt:lpstr>'Roll-5'!Print_Area</vt:lpstr>
      <vt:lpstr>'Roll-6'!Print_Area</vt:lpstr>
      <vt:lpstr>'Roll-7'!Print_Area</vt:lpstr>
      <vt:lpstr>'Roll-8'!Print_Area</vt:lpstr>
      <vt:lpstr>'Roll-9'!Print_Area</vt:lpstr>
      <vt:lpstr>Print_Area_MI</vt:lpstr>
      <vt:lpstr>'Orig Sched'!Print_Titles</vt:lpstr>
      <vt:lpstr>'Roll-1'!Print_Titles</vt:lpstr>
      <vt:lpstr>'Roll-10'!Print_Titles</vt:lpstr>
      <vt:lpstr>'Roll-11'!Print_Titles</vt:lpstr>
      <vt:lpstr>'Roll-12'!Print_Titles</vt:lpstr>
      <vt:lpstr>'Roll-2'!Print_Titles</vt:lpstr>
      <vt:lpstr>'Roll-3'!Print_Titles</vt:lpstr>
      <vt:lpstr>'Roll-4'!Print_Titles</vt:lpstr>
      <vt:lpstr>'Roll-5'!Print_Titles</vt:lpstr>
      <vt:lpstr>'Roll-6'!Print_Titles</vt:lpstr>
      <vt:lpstr>'Roll-7'!Print_Titles</vt:lpstr>
      <vt:lpstr>'Roll-8'!Print_Titles</vt:lpstr>
      <vt:lpstr>'Roll-9'!Print_Titles</vt:lpstr>
      <vt:lpstr>Print_Titles_MI</vt:lpstr>
      <vt:lpstr>PW</vt:lpstr>
      <vt:lpstr>RemotePath</vt:lpstr>
      <vt:lpstr>TITLE</vt:lpstr>
      <vt:lpstr>UID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 Oracle 8i ODBC QueryFix Applied</dc:description>
  <cp:lastModifiedBy>Havlíček Jan</cp:lastModifiedBy>
  <cp:lastPrinted>2001-04-02T20:48:11Z</cp:lastPrinted>
  <dcterms:created xsi:type="dcterms:W3CDTF">1997-03-13T16:16:31Z</dcterms:created>
  <dcterms:modified xsi:type="dcterms:W3CDTF">2023-09-10T14:56:09Z</dcterms:modified>
</cp:coreProperties>
</file>