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9156" activeTab="1"/>
  </bookViews>
  <sheets>
    <sheet name="HouseSave" sheetId="1" r:id="rId1"/>
    <sheet name="NewHouse" sheetId="5" r:id="rId2"/>
  </sheets>
  <calcPr calcId="0"/>
</workbook>
</file>

<file path=xl/calcChain.xml><?xml version="1.0" encoding="utf-8"?>
<calcChain xmlns="http://schemas.openxmlformats.org/spreadsheetml/2006/main">
  <c r="C3" i="1" l="1"/>
  <c r="C4" i="1"/>
  <c r="C7" i="1"/>
  <c r="C9" i="1"/>
  <c r="C14" i="1"/>
  <c r="C16" i="1"/>
  <c r="C19" i="1"/>
  <c r="C21" i="1"/>
  <c r="C26" i="1"/>
  <c r="C28" i="1"/>
  <c r="C35" i="1"/>
  <c r="C37" i="1"/>
  <c r="C44" i="1"/>
  <c r="C46" i="1"/>
  <c r="C48" i="1"/>
  <c r="C50" i="1"/>
  <c r="C53" i="1"/>
  <c r="C55" i="1"/>
  <c r="C61" i="1"/>
  <c r="C63" i="1"/>
  <c r="C65" i="1"/>
  <c r="C3" i="5"/>
  <c r="D3" i="5"/>
  <c r="E3" i="5"/>
  <c r="C4" i="5"/>
  <c r="D4" i="5"/>
  <c r="E4" i="5"/>
  <c r="C5" i="5"/>
  <c r="D5" i="5"/>
  <c r="C6" i="5"/>
  <c r="D6" i="5"/>
  <c r="E6" i="5"/>
  <c r="C8" i="5"/>
  <c r="D8" i="5"/>
  <c r="E8" i="5"/>
  <c r="C15" i="5"/>
  <c r="D15" i="5"/>
  <c r="E15" i="5"/>
  <c r="C17" i="5"/>
  <c r="D17" i="5"/>
  <c r="E17" i="5"/>
  <c r="D18" i="5"/>
  <c r="E19" i="5"/>
  <c r="C20" i="5"/>
  <c r="D20" i="5"/>
  <c r="E20" i="5"/>
  <c r="C22" i="5"/>
  <c r="D22" i="5"/>
  <c r="E22" i="5"/>
  <c r="D25" i="5"/>
  <c r="E25" i="5"/>
  <c r="C27" i="5"/>
  <c r="D27" i="5"/>
  <c r="E27" i="5"/>
  <c r="C29" i="5"/>
  <c r="D29" i="5"/>
  <c r="E29" i="5"/>
  <c r="D33" i="5"/>
  <c r="D34" i="5"/>
  <c r="E34" i="5"/>
  <c r="D35" i="5"/>
  <c r="C37" i="5"/>
  <c r="D37" i="5"/>
  <c r="E37" i="5"/>
  <c r="C39" i="5"/>
  <c r="D39" i="5"/>
  <c r="E39" i="5"/>
  <c r="D40" i="5"/>
  <c r="E40" i="5"/>
  <c r="D41" i="5"/>
  <c r="E41" i="5"/>
  <c r="D42" i="5"/>
  <c r="E42" i="5"/>
  <c r="D46" i="5"/>
  <c r="E46" i="5"/>
  <c r="D47" i="5"/>
  <c r="E47" i="5"/>
  <c r="C48" i="5"/>
  <c r="D48" i="5"/>
  <c r="E48" i="5"/>
  <c r="C50" i="5"/>
  <c r="D50" i="5"/>
  <c r="E50" i="5"/>
  <c r="E51" i="5"/>
  <c r="C52" i="5"/>
  <c r="D52" i="5"/>
  <c r="E52" i="5"/>
  <c r="C54" i="5"/>
  <c r="D54" i="5"/>
  <c r="E54" i="5"/>
  <c r="D55" i="5"/>
  <c r="E55" i="5"/>
  <c r="C57" i="5"/>
  <c r="D57" i="5"/>
  <c r="E57" i="5"/>
  <c r="C59" i="5"/>
  <c r="D59" i="5"/>
  <c r="E59" i="5"/>
  <c r="E61" i="5"/>
  <c r="C66" i="5"/>
  <c r="D66" i="5"/>
  <c r="E66" i="5"/>
  <c r="C68" i="5"/>
  <c r="D68" i="5"/>
  <c r="E68" i="5"/>
  <c r="C70" i="5"/>
  <c r="D70" i="5"/>
  <c r="E70" i="5"/>
</calcChain>
</file>

<file path=xl/sharedStrings.xml><?xml version="1.0" encoding="utf-8"?>
<sst xmlns="http://schemas.openxmlformats.org/spreadsheetml/2006/main" count="99" uniqueCount="59">
  <si>
    <t>Income</t>
  </si>
  <si>
    <t>Darron</t>
  </si>
  <si>
    <t>Kristi</t>
  </si>
  <si>
    <t>Rent-Karen</t>
  </si>
  <si>
    <t>Other</t>
  </si>
  <si>
    <t>Fixed Expenses</t>
  </si>
  <si>
    <t>Rent</t>
  </si>
  <si>
    <t>Mortgage</t>
  </si>
  <si>
    <t>Life Insurance</t>
  </si>
  <si>
    <t>Auto Insurance</t>
  </si>
  <si>
    <t>Explorer</t>
  </si>
  <si>
    <t>METRO</t>
  </si>
  <si>
    <t>Childcare</t>
  </si>
  <si>
    <t>Carley</t>
  </si>
  <si>
    <t>Babysitting</t>
  </si>
  <si>
    <t>Automobile</t>
  </si>
  <si>
    <t>Gasoline</t>
  </si>
  <si>
    <t>Maintenance</t>
  </si>
  <si>
    <t>Utilities</t>
  </si>
  <si>
    <t>Telephone</t>
  </si>
  <si>
    <t>Electricity</t>
  </si>
  <si>
    <t>Natural Gas</t>
  </si>
  <si>
    <t>Water</t>
  </si>
  <si>
    <t>Cable</t>
  </si>
  <si>
    <t>Household</t>
  </si>
  <si>
    <t>Cleaning</t>
  </si>
  <si>
    <t>Clothes</t>
  </si>
  <si>
    <t>Mobile Phone</t>
  </si>
  <si>
    <t>Credit Cards</t>
  </si>
  <si>
    <t>MBNA</t>
  </si>
  <si>
    <t>Maid</t>
  </si>
  <si>
    <t>Groceries</t>
  </si>
  <si>
    <t>Leisure</t>
  </si>
  <si>
    <t>Dining</t>
  </si>
  <si>
    <t>Entertainment</t>
  </si>
  <si>
    <t>Savings</t>
  </si>
  <si>
    <t>House</t>
  </si>
  <si>
    <t>IRA</t>
  </si>
  <si>
    <t>Education</t>
  </si>
  <si>
    <t>Vacation</t>
  </si>
  <si>
    <t>401(k)</t>
  </si>
  <si>
    <t>Surplus/(Deficit)</t>
  </si>
  <si>
    <t>Total Income</t>
  </si>
  <si>
    <t>Total Expenses</t>
  </si>
  <si>
    <t>Karate</t>
  </si>
  <si>
    <t>HOA</t>
  </si>
  <si>
    <t>Dish</t>
  </si>
  <si>
    <t>Escrow</t>
  </si>
  <si>
    <t>Alarm</t>
  </si>
  <si>
    <t>Child Care</t>
  </si>
  <si>
    <t>Roth IRA</t>
  </si>
  <si>
    <t>Boat</t>
  </si>
  <si>
    <t>D</t>
  </si>
  <si>
    <t>K</t>
  </si>
  <si>
    <t>Gymnastics</t>
  </si>
  <si>
    <t>Beauty</t>
  </si>
  <si>
    <t>Boat Insurance</t>
  </si>
  <si>
    <t>June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</si>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</sst>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8" fontId="0" fillId="0" borderId="0" xfId="0" applyNumberFormat="1"/>
    <xf numFmtId="0" fontId="1" fillId="0" borderId="0" xfId="0" applyFont="1"/>
    <xf numFmtId="38" fontId="0" fillId="0" borderId="1" xfId="0" applyNumberFormat="1" applyBorder="1"/>
    <xf numFmtId="0" fontId="0" fillId="0" borderId="0" xfId="0" applyAlignment="1">
      <alignment horizontal="right"/>
    </xf>
    <xf numFmtId="164" fontId="0" fillId="0" borderId="0" xfId="0" applyNumberFormat="1"/>
    <xf numFmtId="3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5"/>
  <sheetViews>
    <sheetView topLeftCell="A27" zoomScale="75" workbookViewId="0">
      <selection activeCell="C61" sqref="C61"/>
    </sheetView>
  </sheetViews>
  <sheetFormatPr defaultRowHeight="13.2" x14ac:dyDescent="0.25"/>
  <cols>
    <col min="1" max="1" width="5" style="2" customWidth="1"/>
    <col min="2" max="2" width="13.44140625" customWidth="1"/>
    <col min="3" max="3" width="9.109375" style="1" customWidth="1"/>
  </cols>
  <sheetData>
    <row r="2" spans="1:3" x14ac:dyDescent="0.25">
      <c r="A2" s="2" t="s">
        <v>0</v>
      </c>
    </row>
    <row r="3" spans="1:3" x14ac:dyDescent="0.25">
      <c r="B3" t="s">
        <v>1</v>
      </c>
      <c r="C3" s="1">
        <f>1368+1822+677</f>
        <v>3867</v>
      </c>
    </row>
    <row r="4" spans="1:3" x14ac:dyDescent="0.25">
      <c r="B4" t="s">
        <v>2</v>
      </c>
      <c r="C4" s="1">
        <f>1170+1170</f>
        <v>2340</v>
      </c>
    </row>
    <row r="5" spans="1:3" x14ac:dyDescent="0.25">
      <c r="B5" t="s">
        <v>3</v>
      </c>
    </row>
    <row r="6" spans="1:3" x14ac:dyDescent="0.25">
      <c r="B6" t="s">
        <v>4</v>
      </c>
      <c r="C6" s="3"/>
    </row>
    <row r="7" spans="1:3" x14ac:dyDescent="0.25">
      <c r="B7" s="4" t="s">
        <v>42</v>
      </c>
      <c r="C7" s="1">
        <f>SUM(C3:C6)</f>
        <v>6207</v>
      </c>
    </row>
    <row r="9" spans="1:3" x14ac:dyDescent="0.25">
      <c r="A9" s="2" t="s">
        <v>5</v>
      </c>
      <c r="C9" s="5">
        <f>C14/C63</f>
        <v>0.21306122448979592</v>
      </c>
    </row>
    <row r="10" spans="1:3" x14ac:dyDescent="0.25">
      <c r="B10" t="s">
        <v>8</v>
      </c>
      <c r="C10" s="1">
        <v>60</v>
      </c>
    </row>
    <row r="11" spans="1:3" x14ac:dyDescent="0.25">
      <c r="B11" t="s">
        <v>11</v>
      </c>
      <c r="C11" s="1">
        <v>45</v>
      </c>
    </row>
    <row r="12" spans="1:3" x14ac:dyDescent="0.25">
      <c r="B12" t="s">
        <v>7</v>
      </c>
    </row>
    <row r="13" spans="1:3" x14ac:dyDescent="0.25">
      <c r="B13" t="s">
        <v>6</v>
      </c>
      <c r="C13" s="3">
        <v>1200</v>
      </c>
    </row>
    <row r="14" spans="1:3" x14ac:dyDescent="0.25">
      <c r="C14" s="1">
        <f>SUM(C10:C13)</f>
        <v>1305</v>
      </c>
    </row>
    <row r="16" spans="1:3" x14ac:dyDescent="0.25">
      <c r="A16" s="2" t="s">
        <v>12</v>
      </c>
      <c r="C16" s="5">
        <f>C19/C63</f>
        <v>5.877551020408163E-2</v>
      </c>
    </row>
    <row r="17" spans="1:3" x14ac:dyDescent="0.25">
      <c r="B17" t="s">
        <v>14</v>
      </c>
      <c r="C17" s="1">
        <v>40</v>
      </c>
    </row>
    <row r="18" spans="1:3" x14ac:dyDescent="0.25">
      <c r="B18" t="s">
        <v>13</v>
      </c>
      <c r="C18" s="3">
        <v>320</v>
      </c>
    </row>
    <row r="19" spans="1:3" x14ac:dyDescent="0.25">
      <c r="C19" s="1">
        <f>SUM(C17:C18)</f>
        <v>360</v>
      </c>
    </row>
    <row r="21" spans="1:3" x14ac:dyDescent="0.25">
      <c r="A21" s="2" t="s">
        <v>15</v>
      </c>
      <c r="C21" s="5">
        <f>C26/C63</f>
        <v>0.14399999999999999</v>
      </c>
    </row>
    <row r="22" spans="1:3" x14ac:dyDescent="0.25">
      <c r="B22" t="s">
        <v>9</v>
      </c>
      <c r="C22" s="1">
        <v>150</v>
      </c>
    </row>
    <row r="23" spans="1:3" x14ac:dyDescent="0.25">
      <c r="B23" t="s">
        <v>10</v>
      </c>
      <c r="C23" s="1">
        <v>552</v>
      </c>
    </row>
    <row r="24" spans="1:3" x14ac:dyDescent="0.25">
      <c r="B24" t="s">
        <v>16</v>
      </c>
      <c r="C24" s="1">
        <v>160</v>
      </c>
    </row>
    <row r="25" spans="1:3" x14ac:dyDescent="0.25">
      <c r="B25" t="s">
        <v>17</v>
      </c>
      <c r="C25" s="3">
        <v>20</v>
      </c>
    </row>
    <row r="26" spans="1:3" x14ac:dyDescent="0.25">
      <c r="C26" s="1">
        <f>SUM(C22:C25)</f>
        <v>882</v>
      </c>
    </row>
    <row r="28" spans="1:3" x14ac:dyDescent="0.25">
      <c r="A28" s="2" t="s">
        <v>18</v>
      </c>
      <c r="C28" s="5">
        <f>C35/C63</f>
        <v>4.4244897959183675E-2</v>
      </c>
    </row>
    <row r="29" spans="1:3" x14ac:dyDescent="0.25">
      <c r="B29" t="s">
        <v>23</v>
      </c>
      <c r="C29" s="1">
        <v>28</v>
      </c>
    </row>
    <row r="30" spans="1:3" x14ac:dyDescent="0.25">
      <c r="B30" t="s">
        <v>20</v>
      </c>
      <c r="C30" s="1">
        <v>78</v>
      </c>
    </row>
    <row r="31" spans="1:3" x14ac:dyDescent="0.25">
      <c r="B31" t="s">
        <v>27</v>
      </c>
      <c r="C31" s="1">
        <v>60</v>
      </c>
    </row>
    <row r="32" spans="1:3" x14ac:dyDescent="0.25">
      <c r="B32" t="s">
        <v>21</v>
      </c>
      <c r="C32" s="1">
        <v>25</v>
      </c>
    </row>
    <row r="33" spans="1:3" x14ac:dyDescent="0.25">
      <c r="B33" t="s">
        <v>19</v>
      </c>
      <c r="C33" s="1">
        <v>45</v>
      </c>
    </row>
    <row r="34" spans="1:3" x14ac:dyDescent="0.25">
      <c r="B34" t="s">
        <v>22</v>
      </c>
      <c r="C34" s="3">
        <v>35</v>
      </c>
    </row>
    <row r="35" spans="1:3" x14ac:dyDescent="0.25">
      <c r="C35" s="1">
        <f>SUM(C29:C34)</f>
        <v>271</v>
      </c>
    </row>
    <row r="37" spans="1:3" x14ac:dyDescent="0.25">
      <c r="A37" s="2" t="s">
        <v>24</v>
      </c>
      <c r="C37" s="5">
        <f>C44/C63</f>
        <v>0.13551020408163264</v>
      </c>
    </row>
    <row r="38" spans="1:3" x14ac:dyDescent="0.25">
      <c r="B38" t="s">
        <v>25</v>
      </c>
      <c r="C38" s="1">
        <v>85</v>
      </c>
    </row>
    <row r="39" spans="1:3" x14ac:dyDescent="0.25">
      <c r="B39" t="s">
        <v>26</v>
      </c>
      <c r="C39" s="1">
        <v>100</v>
      </c>
    </row>
    <row r="40" spans="1:3" x14ac:dyDescent="0.25">
      <c r="B40" t="s">
        <v>31</v>
      </c>
      <c r="C40" s="1">
        <v>300</v>
      </c>
    </row>
    <row r="41" spans="1:3" x14ac:dyDescent="0.25">
      <c r="B41" t="s">
        <v>30</v>
      </c>
      <c r="C41" s="1">
        <v>80</v>
      </c>
    </row>
    <row r="42" spans="1:3" x14ac:dyDescent="0.25">
      <c r="B42" t="s">
        <v>44</v>
      </c>
      <c r="C42" s="1">
        <v>65</v>
      </c>
    </row>
    <row r="43" spans="1:3" x14ac:dyDescent="0.25">
      <c r="B43" t="s">
        <v>4</v>
      </c>
      <c r="C43" s="3">
        <v>200</v>
      </c>
    </row>
    <row r="44" spans="1:3" x14ac:dyDescent="0.25">
      <c r="C44" s="1">
        <f>SUM(C38:C43)</f>
        <v>830</v>
      </c>
    </row>
    <row r="46" spans="1:3" x14ac:dyDescent="0.25">
      <c r="A46" s="2" t="s">
        <v>28</v>
      </c>
      <c r="C46" s="5">
        <f>C48/C63</f>
        <v>8.1632653061224497E-3</v>
      </c>
    </row>
    <row r="47" spans="1:3" x14ac:dyDescent="0.25">
      <c r="B47" t="s">
        <v>29</v>
      </c>
      <c r="C47" s="3">
        <v>50</v>
      </c>
    </row>
    <row r="48" spans="1:3" x14ac:dyDescent="0.25">
      <c r="C48" s="1">
        <f>SUM(C47)</f>
        <v>50</v>
      </c>
    </row>
    <row r="50" spans="1:3" x14ac:dyDescent="0.25">
      <c r="A50" s="2" t="s">
        <v>32</v>
      </c>
      <c r="C50" s="5">
        <f>C53/C63</f>
        <v>7.3469387755102047E-2</v>
      </c>
    </row>
    <row r="51" spans="1:3" x14ac:dyDescent="0.25">
      <c r="B51" t="s">
        <v>33</v>
      </c>
      <c r="C51" s="1">
        <v>225</v>
      </c>
    </row>
    <row r="52" spans="1:3" x14ac:dyDescent="0.25">
      <c r="B52" t="s">
        <v>34</v>
      </c>
      <c r="C52" s="3">
        <v>225</v>
      </c>
    </row>
    <row r="53" spans="1:3" x14ac:dyDescent="0.25">
      <c r="C53" s="1">
        <f>SUM(C51:C52)</f>
        <v>450</v>
      </c>
    </row>
    <row r="55" spans="1:3" x14ac:dyDescent="0.25">
      <c r="A55" s="2" t="s">
        <v>35</v>
      </c>
      <c r="C55" s="5">
        <f>C61/C63</f>
        <v>0.32277551020408163</v>
      </c>
    </row>
    <row r="56" spans="1:3" x14ac:dyDescent="0.25">
      <c r="B56" t="s">
        <v>40</v>
      </c>
      <c r="C56" s="1">
        <v>677</v>
      </c>
    </row>
    <row r="57" spans="1:3" x14ac:dyDescent="0.25">
      <c r="B57" t="s">
        <v>38</v>
      </c>
      <c r="C57" s="1">
        <v>175</v>
      </c>
    </row>
    <row r="58" spans="1:3" x14ac:dyDescent="0.25">
      <c r="B58" t="s">
        <v>36</v>
      </c>
      <c r="C58" s="1">
        <v>900</v>
      </c>
    </row>
    <row r="59" spans="1:3" x14ac:dyDescent="0.25">
      <c r="B59" t="s">
        <v>37</v>
      </c>
      <c r="C59" s="1">
        <v>0</v>
      </c>
    </row>
    <row r="60" spans="1:3" x14ac:dyDescent="0.25">
      <c r="B60" t="s">
        <v>39</v>
      </c>
      <c r="C60" s="3">
        <v>225</v>
      </c>
    </row>
    <row r="61" spans="1:3" x14ac:dyDescent="0.25">
      <c r="C61" s="1">
        <f>SUM(C56:C60)</f>
        <v>1977</v>
      </c>
    </row>
    <row r="63" spans="1:3" x14ac:dyDescent="0.25">
      <c r="B63" s="4" t="s">
        <v>43</v>
      </c>
      <c r="C63" s="1">
        <f>SUM(C14,C19,C26,C35,C44,C48,C53,C61)</f>
        <v>6125</v>
      </c>
    </row>
    <row r="65" spans="1:3" x14ac:dyDescent="0.25">
      <c r="A65" s="2" t="s">
        <v>41</v>
      </c>
      <c r="C65" s="1">
        <f>C7-C14-C19-C26-C35-C44-C48-C53-C61</f>
        <v>82</v>
      </c>
    </row>
  </sheetData>
  <pageMargins left="0.75" right="0.75" top="0.75" bottom="0.75" header="0.5" footer="0.5"/>
  <pageSetup scale="80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70"/>
  <sheetViews>
    <sheetView tabSelected="1" zoomScale="75" workbookViewId="0">
      <selection activeCell="E4" sqref="E4"/>
    </sheetView>
  </sheetViews>
  <sheetFormatPr defaultRowHeight="13.2" x14ac:dyDescent="0.25"/>
  <cols>
    <col min="1" max="1" width="5" style="2" customWidth="1"/>
    <col min="2" max="2" width="13.44140625" customWidth="1"/>
    <col min="3" max="5" width="9.109375" style="1" customWidth="1"/>
  </cols>
  <sheetData>
    <row r="2" spans="1:5" x14ac:dyDescent="0.25">
      <c r="A2" s="2" t="s">
        <v>0</v>
      </c>
      <c r="D2" s="6" t="s">
        <v>57</v>
      </c>
      <c r="E2" s="6" t="s">
        <v>58</v>
      </c>
    </row>
    <row r="3" spans="1:5" x14ac:dyDescent="0.25">
      <c r="B3" t="s">
        <v>52</v>
      </c>
      <c r="C3" s="1">
        <f>1718+1718+800</f>
        <v>4236</v>
      </c>
      <c r="D3" s="1">
        <f>1718+1718+800</f>
        <v>4236</v>
      </c>
      <c r="E3" s="1">
        <f>1718+1718+800</f>
        <v>4236</v>
      </c>
    </row>
    <row r="4" spans="1:5" x14ac:dyDescent="0.25">
      <c r="B4" t="s">
        <v>53</v>
      </c>
      <c r="C4" s="1">
        <f>1305+1305+270</f>
        <v>2880</v>
      </c>
      <c r="D4" s="1">
        <f>1305+1305</f>
        <v>2610</v>
      </c>
      <c r="E4" s="1">
        <f>1305+1305</f>
        <v>2610</v>
      </c>
    </row>
    <row r="5" spans="1:5" x14ac:dyDescent="0.25">
      <c r="B5" t="s">
        <v>4</v>
      </c>
      <c r="C5" s="3">
        <f>253+33+100</f>
        <v>386</v>
      </c>
      <c r="D5" s="3">
        <f>253+33+100</f>
        <v>386</v>
      </c>
      <c r="E5" s="3">
        <v>260</v>
      </c>
    </row>
    <row r="6" spans="1:5" x14ac:dyDescent="0.25">
      <c r="B6" s="4" t="s">
        <v>42</v>
      </c>
      <c r="C6" s="1">
        <f>SUM(C3:C5)</f>
        <v>7502</v>
      </c>
      <c r="D6" s="1">
        <f>SUM(D3:D5)</f>
        <v>7232</v>
      </c>
      <c r="E6" s="1">
        <f>SUM(E3:E5)</f>
        <v>7106</v>
      </c>
    </row>
    <row r="8" spans="1:5" x14ac:dyDescent="0.25">
      <c r="A8" s="2" t="s">
        <v>5</v>
      </c>
      <c r="C8" s="5">
        <f>C15/C68</f>
        <v>0.33802047781569966</v>
      </c>
      <c r="D8" s="5">
        <f>D15/D68</f>
        <v>0.34504881450488145</v>
      </c>
      <c r="E8" s="5">
        <f>E15/E68</f>
        <v>0.26594594594594595</v>
      </c>
    </row>
    <row r="9" spans="1:5" x14ac:dyDescent="0.25">
      <c r="B9" t="s">
        <v>8</v>
      </c>
      <c r="C9" s="1">
        <v>60</v>
      </c>
      <c r="D9" s="1">
        <v>60</v>
      </c>
      <c r="E9" s="1">
        <v>60</v>
      </c>
    </row>
    <row r="10" spans="1:5" x14ac:dyDescent="0.25">
      <c r="B10" t="s">
        <v>11</v>
      </c>
      <c r="C10" s="1">
        <v>23</v>
      </c>
      <c r="D10" s="1">
        <v>21</v>
      </c>
      <c r="E10" s="1">
        <v>21</v>
      </c>
    </row>
    <row r="11" spans="1:5" x14ac:dyDescent="0.25">
      <c r="B11" t="s">
        <v>51</v>
      </c>
      <c r="C11" s="1">
        <v>506</v>
      </c>
      <c r="D11" s="1">
        <v>506</v>
      </c>
      <c r="E11" s="1">
        <v>0</v>
      </c>
    </row>
    <row r="12" spans="1:5" x14ac:dyDescent="0.25">
      <c r="B12" t="s">
        <v>56</v>
      </c>
      <c r="C12" s="1">
        <v>66</v>
      </c>
      <c r="D12" s="1">
        <v>66</v>
      </c>
      <c r="E12" s="1">
        <v>66</v>
      </c>
    </row>
    <row r="13" spans="1:5" x14ac:dyDescent="0.25">
      <c r="B13" t="s">
        <v>7</v>
      </c>
      <c r="C13" s="1">
        <v>1371</v>
      </c>
      <c r="D13" s="1">
        <v>1371</v>
      </c>
      <c r="E13" s="1">
        <v>1371</v>
      </c>
    </row>
    <row r="14" spans="1:5" x14ac:dyDescent="0.25">
      <c r="B14" t="s">
        <v>47</v>
      </c>
      <c r="C14" s="3">
        <v>450</v>
      </c>
      <c r="D14" s="3">
        <v>450</v>
      </c>
      <c r="E14" s="3">
        <v>450</v>
      </c>
    </row>
    <row r="15" spans="1:5" x14ac:dyDescent="0.25">
      <c r="C15" s="1">
        <f>SUM(C9:C14)</f>
        <v>2476</v>
      </c>
      <c r="D15" s="1">
        <f>SUM(D9:D14)</f>
        <v>2474</v>
      </c>
      <c r="E15" s="1">
        <f>SUM(E9:E14)</f>
        <v>1968</v>
      </c>
    </row>
    <row r="17" spans="1:5" x14ac:dyDescent="0.25">
      <c r="A17" s="2" t="s">
        <v>12</v>
      </c>
      <c r="C17" s="5">
        <f>C20/C68</f>
        <v>3.4129692832764506E-2</v>
      </c>
      <c r="D17" s="5">
        <f>D20/D68</f>
        <v>1.8967921896792191E-2</v>
      </c>
      <c r="E17" s="5">
        <f>E20/E68</f>
        <v>5.0135135135135137E-2</v>
      </c>
    </row>
    <row r="18" spans="1:5" x14ac:dyDescent="0.25">
      <c r="B18" t="s">
        <v>14</v>
      </c>
      <c r="C18" s="1">
        <v>100</v>
      </c>
      <c r="D18" s="1">
        <f>101+35</f>
        <v>136</v>
      </c>
      <c r="E18" s="1">
        <v>0</v>
      </c>
    </row>
    <row r="19" spans="1:5" x14ac:dyDescent="0.25">
      <c r="B19" t="s">
        <v>49</v>
      </c>
      <c r="C19" s="3">
        <v>150</v>
      </c>
      <c r="D19" s="3">
        <v>0</v>
      </c>
      <c r="E19" s="3">
        <f>160+21+30+160</f>
        <v>371</v>
      </c>
    </row>
    <row r="20" spans="1:5" x14ac:dyDescent="0.25">
      <c r="C20" s="1">
        <f>SUM(C18:C19)</f>
        <v>250</v>
      </c>
      <c r="D20" s="1">
        <f>SUM(D18:D19)</f>
        <v>136</v>
      </c>
      <c r="E20" s="1">
        <f>SUM(E18:E19)</f>
        <v>371</v>
      </c>
    </row>
    <row r="22" spans="1:5" x14ac:dyDescent="0.25">
      <c r="A22" s="2" t="s">
        <v>15</v>
      </c>
      <c r="C22" s="5">
        <f>C27/C68</f>
        <v>0.12245733788395904</v>
      </c>
      <c r="D22" s="5">
        <f>D27/D68</f>
        <v>0.12008368200836821</v>
      </c>
      <c r="E22" s="5">
        <f>E27/E68</f>
        <v>0.12851351351351351</v>
      </c>
    </row>
    <row r="23" spans="1:5" x14ac:dyDescent="0.25">
      <c r="B23" t="s">
        <v>9</v>
      </c>
      <c r="C23" s="1">
        <v>125</v>
      </c>
      <c r="D23" s="1">
        <v>125</v>
      </c>
      <c r="E23" s="1">
        <v>125</v>
      </c>
    </row>
    <row r="24" spans="1:5" x14ac:dyDescent="0.25">
      <c r="B24" t="s">
        <v>10</v>
      </c>
      <c r="C24" s="1">
        <v>552</v>
      </c>
      <c r="D24" s="1">
        <v>552</v>
      </c>
      <c r="E24" s="1">
        <v>552</v>
      </c>
    </row>
    <row r="25" spans="1:5" x14ac:dyDescent="0.25">
      <c r="B25" t="s">
        <v>16</v>
      </c>
      <c r="C25" s="1">
        <v>200</v>
      </c>
      <c r="D25" s="1">
        <f>19+22+7+20+32+31+31+22</f>
        <v>184</v>
      </c>
      <c r="E25" s="1">
        <f>29+20+21+28+20+30+29+21+28+28</f>
        <v>254</v>
      </c>
    </row>
    <row r="26" spans="1:5" x14ac:dyDescent="0.25">
      <c r="B26" t="s">
        <v>17</v>
      </c>
      <c r="C26" s="3">
        <v>20</v>
      </c>
      <c r="D26" s="3">
        <v>0</v>
      </c>
      <c r="E26" s="3">
        <v>20</v>
      </c>
    </row>
    <row r="27" spans="1:5" x14ac:dyDescent="0.25">
      <c r="C27" s="1">
        <f>SUM(C23:C26)</f>
        <v>897</v>
      </c>
      <c r="D27" s="1">
        <f>SUM(D23:D26)</f>
        <v>861</v>
      </c>
      <c r="E27" s="1">
        <f>SUM(E23:E26)</f>
        <v>951</v>
      </c>
    </row>
    <row r="29" spans="1:5" x14ac:dyDescent="0.25">
      <c r="A29" s="2" t="s">
        <v>18</v>
      </c>
      <c r="C29" s="5">
        <f>C37/C68</f>
        <v>5.8976109215017065E-2</v>
      </c>
      <c r="D29" s="5">
        <f>D37/D68</f>
        <v>8.7168758716875877E-2</v>
      </c>
      <c r="E29" s="5">
        <f>E37/E68</f>
        <v>5.7837837837837837E-2</v>
      </c>
    </row>
    <row r="30" spans="1:5" x14ac:dyDescent="0.25">
      <c r="B30" t="s">
        <v>46</v>
      </c>
      <c r="C30" s="1">
        <v>82</v>
      </c>
      <c r="D30" s="1">
        <v>94</v>
      </c>
      <c r="E30" s="1">
        <v>78</v>
      </c>
    </row>
    <row r="31" spans="1:5" x14ac:dyDescent="0.25">
      <c r="B31" t="s">
        <v>48</v>
      </c>
      <c r="C31" s="1">
        <v>32</v>
      </c>
      <c r="D31" s="1">
        <v>32</v>
      </c>
      <c r="E31" s="1">
        <v>32</v>
      </c>
    </row>
    <row r="32" spans="1:5" x14ac:dyDescent="0.25">
      <c r="B32" t="s">
        <v>20</v>
      </c>
      <c r="C32" s="1">
        <v>111</v>
      </c>
      <c r="D32" s="1">
        <v>134</v>
      </c>
      <c r="E32" s="1">
        <v>93</v>
      </c>
    </row>
    <row r="33" spans="1:5" x14ac:dyDescent="0.25">
      <c r="B33" t="s">
        <v>27</v>
      </c>
      <c r="C33" s="1">
        <v>77</v>
      </c>
      <c r="D33" s="1">
        <f>30+253</f>
        <v>283</v>
      </c>
      <c r="E33" s="1">
        <v>96</v>
      </c>
    </row>
    <row r="34" spans="1:5" x14ac:dyDescent="0.25">
      <c r="B34" t="s">
        <v>21</v>
      </c>
      <c r="C34" s="1">
        <v>35</v>
      </c>
      <c r="D34" s="1">
        <f>20+17</f>
        <v>37</v>
      </c>
      <c r="E34" s="1">
        <f>20+20</f>
        <v>40</v>
      </c>
    </row>
    <row r="35" spans="1:5" x14ac:dyDescent="0.25">
      <c r="B35" t="s">
        <v>19</v>
      </c>
      <c r="C35" s="1">
        <v>45</v>
      </c>
      <c r="D35" s="1">
        <f>4+41</f>
        <v>45</v>
      </c>
      <c r="E35" s="1">
        <v>46</v>
      </c>
    </row>
    <row r="36" spans="1:5" x14ac:dyDescent="0.25">
      <c r="B36" t="s">
        <v>22</v>
      </c>
      <c r="C36" s="3">
        <v>50</v>
      </c>
      <c r="D36" s="3">
        <v>0</v>
      </c>
      <c r="E36" s="3">
        <v>43</v>
      </c>
    </row>
    <row r="37" spans="1:5" x14ac:dyDescent="0.25">
      <c r="C37" s="1">
        <f>SUM(C30:C36)</f>
        <v>432</v>
      </c>
      <c r="D37" s="1">
        <f>SUM(D30:D36)</f>
        <v>625</v>
      </c>
      <c r="E37" s="1">
        <f>SUM(E30:E36)</f>
        <v>428</v>
      </c>
    </row>
    <row r="39" spans="1:5" x14ac:dyDescent="0.25">
      <c r="A39" s="2" t="s">
        <v>24</v>
      </c>
      <c r="C39" s="5">
        <f>C48/C68</f>
        <v>0.13993174061433447</v>
      </c>
      <c r="D39" s="5">
        <f>D48/D68</f>
        <v>0.14714086471408647</v>
      </c>
      <c r="E39" s="5">
        <f>E48/E68</f>
        <v>0.23162162162162162</v>
      </c>
    </row>
    <row r="40" spans="1:5" x14ac:dyDescent="0.25">
      <c r="B40" t="s">
        <v>25</v>
      </c>
      <c r="C40" s="1">
        <v>100</v>
      </c>
      <c r="D40" s="1">
        <f>36+32+31</f>
        <v>99</v>
      </c>
      <c r="E40" s="1">
        <f>71+29+36</f>
        <v>136</v>
      </c>
    </row>
    <row r="41" spans="1:5" x14ac:dyDescent="0.25">
      <c r="B41" t="s">
        <v>26</v>
      </c>
      <c r="C41" s="1">
        <v>100</v>
      </c>
      <c r="D41" s="1">
        <f>23+11+54+77</f>
        <v>165</v>
      </c>
      <c r="E41" s="1">
        <f>79+19+19+27+84+73</f>
        <v>301</v>
      </c>
    </row>
    <row r="42" spans="1:5" x14ac:dyDescent="0.25">
      <c r="B42" t="s">
        <v>31</v>
      </c>
      <c r="C42" s="1">
        <v>300</v>
      </c>
      <c r="D42" s="1">
        <f>83+69</f>
        <v>152</v>
      </c>
      <c r="E42" s="1">
        <f>95+12+27+14+23+13+19+6+25</f>
        <v>234</v>
      </c>
    </row>
    <row r="43" spans="1:5" x14ac:dyDescent="0.25">
      <c r="B43" t="s">
        <v>30</v>
      </c>
      <c r="C43" s="1">
        <v>100</v>
      </c>
      <c r="D43" s="1">
        <v>100</v>
      </c>
      <c r="E43" s="1">
        <v>100</v>
      </c>
    </row>
    <row r="44" spans="1:5" x14ac:dyDescent="0.25">
      <c r="B44" t="s">
        <v>44</v>
      </c>
      <c r="C44" s="1">
        <v>75</v>
      </c>
      <c r="D44" s="1">
        <v>0</v>
      </c>
      <c r="E44" s="1">
        <v>70</v>
      </c>
    </row>
    <row r="45" spans="1:5" x14ac:dyDescent="0.25">
      <c r="B45" t="s">
        <v>54</v>
      </c>
      <c r="C45" s="1">
        <v>0</v>
      </c>
      <c r="D45" s="1">
        <v>0</v>
      </c>
      <c r="E45" s="1">
        <v>52</v>
      </c>
    </row>
    <row r="46" spans="1:5" x14ac:dyDescent="0.25">
      <c r="B46" t="s">
        <v>55</v>
      </c>
      <c r="C46" s="1">
        <v>150</v>
      </c>
      <c r="D46" s="1">
        <f>20+12+50+13</f>
        <v>95</v>
      </c>
      <c r="E46" s="1">
        <f>25+92+36+10</f>
        <v>163</v>
      </c>
    </row>
    <row r="47" spans="1:5" x14ac:dyDescent="0.25">
      <c r="B47" t="s">
        <v>4</v>
      </c>
      <c r="C47" s="3">
        <v>200</v>
      </c>
      <c r="D47" s="3">
        <f>457-13</f>
        <v>444</v>
      </c>
      <c r="E47" s="3">
        <f>67+22+5+4+30+16+63+48+10+65+50+23+12+13+29+23+63+23+14+53+25</f>
        <v>658</v>
      </c>
    </row>
    <row r="48" spans="1:5" x14ac:dyDescent="0.25">
      <c r="C48" s="1">
        <f>SUM(C40:C47)</f>
        <v>1025</v>
      </c>
      <c r="D48" s="1">
        <f>SUM(D40:D47)</f>
        <v>1055</v>
      </c>
      <c r="E48" s="1">
        <f>SUM(E40:E47)</f>
        <v>1714</v>
      </c>
    </row>
    <row r="50" spans="1:5" x14ac:dyDescent="0.25">
      <c r="A50" s="2" t="s">
        <v>28</v>
      </c>
      <c r="C50" s="5">
        <f>C52/C68</f>
        <v>5.4607508532423209E-2</v>
      </c>
      <c r="D50" s="5">
        <f>D52/D68</f>
        <v>6.9735006973500697E-3</v>
      </c>
      <c r="E50" s="5">
        <f>E52/E68</f>
        <v>2.1621621621621623E-2</v>
      </c>
    </row>
    <row r="51" spans="1:5" x14ac:dyDescent="0.25">
      <c r="B51" t="s">
        <v>29</v>
      </c>
      <c r="C51" s="3">
        <v>400</v>
      </c>
      <c r="D51" s="3">
        <v>50</v>
      </c>
      <c r="E51" s="3">
        <f>10+150</f>
        <v>160</v>
      </c>
    </row>
    <row r="52" spans="1:5" x14ac:dyDescent="0.25">
      <c r="C52" s="1">
        <f>SUM(C51)</f>
        <v>400</v>
      </c>
      <c r="D52" s="1">
        <f>SUM(D51)</f>
        <v>50</v>
      </c>
      <c r="E52" s="1">
        <f>SUM(E51)</f>
        <v>160</v>
      </c>
    </row>
    <row r="54" spans="1:5" x14ac:dyDescent="0.25">
      <c r="A54" s="2" t="s">
        <v>32</v>
      </c>
      <c r="C54" s="5">
        <f>C57/C68</f>
        <v>5.4607508532423209E-2</v>
      </c>
      <c r="D54" s="5">
        <f>D57/D68</f>
        <v>7.308228730822873E-2</v>
      </c>
      <c r="E54" s="5">
        <f>E57/E68</f>
        <v>5.3108108108108107E-2</v>
      </c>
    </row>
    <row r="55" spans="1:5" x14ac:dyDescent="0.25">
      <c r="B55" t="s">
        <v>33</v>
      </c>
      <c r="C55" s="1">
        <v>200</v>
      </c>
      <c r="D55" s="1">
        <f>31+24+14+10+9+61+13+10+9+18+4+6+4+5+12+10+11+37+10+26</f>
        <v>324</v>
      </c>
      <c r="E55" s="1">
        <f>17+6+6+54+9+20+14+15+6+10+19+19+20+6+20+16+12+16+12+33+14+11+5+8+14+11</f>
        <v>393</v>
      </c>
    </row>
    <row r="56" spans="1:5" x14ac:dyDescent="0.25">
      <c r="B56" t="s">
        <v>34</v>
      </c>
      <c r="C56" s="3">
        <v>200</v>
      </c>
      <c r="D56" s="3">
        <v>200</v>
      </c>
      <c r="E56" s="3">
        <v>0</v>
      </c>
    </row>
    <row r="57" spans="1:5" x14ac:dyDescent="0.25">
      <c r="C57" s="1">
        <f>SUM(C55:C56)</f>
        <v>400</v>
      </c>
      <c r="D57" s="1">
        <f>SUM(D55:D56)</f>
        <v>524</v>
      </c>
      <c r="E57" s="1">
        <f>SUM(E55:E56)</f>
        <v>393</v>
      </c>
    </row>
    <row r="59" spans="1:5" x14ac:dyDescent="0.25">
      <c r="A59" s="2" t="s">
        <v>35</v>
      </c>
      <c r="C59" s="5">
        <f>C66/C68</f>
        <v>0.19726962457337885</v>
      </c>
      <c r="D59" s="5">
        <f>D66/D68</f>
        <v>0.20153417015341701</v>
      </c>
      <c r="E59" s="5">
        <f>E66/E68</f>
        <v>0.19121621621621621</v>
      </c>
    </row>
    <row r="60" spans="1:5" x14ac:dyDescent="0.25">
      <c r="B60" t="s">
        <v>40</v>
      </c>
      <c r="C60" s="1">
        <v>800</v>
      </c>
      <c r="D60" s="1">
        <v>800</v>
      </c>
      <c r="E60" s="1">
        <v>800</v>
      </c>
    </row>
    <row r="61" spans="1:5" x14ac:dyDescent="0.25">
      <c r="B61" t="s">
        <v>38</v>
      </c>
      <c r="C61" s="1">
        <v>325</v>
      </c>
      <c r="D61" s="1">
        <v>325</v>
      </c>
      <c r="E61" s="1">
        <f>150+175</f>
        <v>325</v>
      </c>
    </row>
    <row r="62" spans="1:5" x14ac:dyDescent="0.25">
      <c r="B62" t="s">
        <v>36</v>
      </c>
    </row>
    <row r="63" spans="1:5" x14ac:dyDescent="0.25">
      <c r="B63" t="s">
        <v>50</v>
      </c>
    </row>
    <row r="64" spans="1:5" x14ac:dyDescent="0.25">
      <c r="B64" t="s">
        <v>45</v>
      </c>
      <c r="C64" s="1">
        <v>30</v>
      </c>
      <c r="D64" s="1">
        <v>30</v>
      </c>
      <c r="E64" s="1">
        <v>0</v>
      </c>
    </row>
    <row r="65" spans="1:5" x14ac:dyDescent="0.25">
      <c r="B65" t="s">
        <v>39</v>
      </c>
      <c r="C65" s="3">
        <v>290</v>
      </c>
      <c r="D65" s="3">
        <v>290</v>
      </c>
      <c r="E65" s="3">
        <v>290</v>
      </c>
    </row>
    <row r="66" spans="1:5" x14ac:dyDescent="0.25">
      <c r="C66" s="1">
        <f>SUM(C60:C65)</f>
        <v>1445</v>
      </c>
      <c r="D66" s="1">
        <f>SUM(D60:D65)</f>
        <v>1445</v>
      </c>
      <c r="E66" s="1">
        <f>SUM(E60:E65)</f>
        <v>1415</v>
      </c>
    </row>
    <row r="68" spans="1:5" x14ac:dyDescent="0.25">
      <c r="B68" s="4" t="s">
        <v>43</v>
      </c>
      <c r="C68" s="1">
        <f>SUM(C15,C20,C27,C37,C48,C52,C57,C66)</f>
        <v>7325</v>
      </c>
      <c r="D68" s="1">
        <f>SUM(D15,D20,D27,D37,D48,D52,D57,D66)</f>
        <v>7170</v>
      </c>
      <c r="E68" s="1">
        <f>SUM(E15,E20,E27,E37,E48,E52,E57,E66)</f>
        <v>7400</v>
      </c>
    </row>
    <row r="70" spans="1:5" x14ac:dyDescent="0.25">
      <c r="A70" s="2" t="s">
        <v>41</v>
      </c>
      <c r="C70" s="1">
        <f>C6-C68</f>
        <v>177</v>
      </c>
      <c r="D70" s="1">
        <f>D6-D68</f>
        <v>62</v>
      </c>
      <c r="E70" s="1">
        <f>E6-E68</f>
        <v>-294</v>
      </c>
    </row>
  </sheetData>
  <printOptions verticalCentered="1"/>
  <pageMargins left="0.75" right="0.75" top="0.25" bottom="0.25" header="0.5" footer="0.5"/>
  <pageSetup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HouseSave</vt:lpstr>
      <vt:lpstr>NewHouse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2000-07-24T18:40:07Z</cp:lastPrinted>
  <dcterms:created xsi:type="dcterms:W3CDTF">1998-08-14T14:45:05Z</dcterms:created>
  <dcterms:modified xsi:type="dcterms:W3CDTF">2023-09-10T14:57:17Z</dcterms:modified>
</cp:coreProperties>
</file>