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4940" windowHeight="9156" activeTab="1"/>
  </bookViews>
  <sheets>
    <sheet name="HouseSave" sheetId="1" r:id="rId1"/>
    <sheet name="NewHouse" sheetId="5" r:id="rId2"/>
  </sheets>
  <calcPr calcId="92512" calcMode="manual" calcOnSave="0"/>
</workbook>
</file>

<file path=xl/calcChain.xml><?xml version="1.0" encoding="utf-8"?>
<calcChain xmlns="http://schemas.openxmlformats.org/spreadsheetml/2006/main">
  <c r="C3" i="1" l="1"/>
  <c r="C4" i="1"/>
  <c r="C7" i="1"/>
  <c r="C9" i="1"/>
  <c r="C14" i="1"/>
  <c r="C16" i="1"/>
  <c r="C19" i="1"/>
  <c r="C21" i="1"/>
  <c r="C26" i="1"/>
  <c r="C28" i="1"/>
  <c r="C35" i="1"/>
  <c r="C37" i="1"/>
  <c r="C44" i="1"/>
  <c r="C46" i="1"/>
  <c r="C48" i="1"/>
  <c r="C50" i="1"/>
  <c r="C53" i="1"/>
  <c r="C55" i="1"/>
  <c r="C61" i="1"/>
  <c r="C63" i="1"/>
  <c r="C65" i="1"/>
  <c r="C3" i="5"/>
  <c r="H3" i="5"/>
  <c r="I3" i="5"/>
  <c r="C4" i="5"/>
  <c r="H4" i="5"/>
  <c r="I4" i="5"/>
  <c r="H5" i="5"/>
  <c r="C6" i="5"/>
  <c r="H6" i="5"/>
  <c r="I6" i="5"/>
  <c r="C8" i="5"/>
  <c r="H8" i="5"/>
  <c r="I8" i="5"/>
  <c r="C15" i="5"/>
  <c r="H15" i="5"/>
  <c r="I15" i="5"/>
  <c r="C17" i="5"/>
  <c r="H17" i="5"/>
  <c r="I17" i="5"/>
  <c r="H18" i="5"/>
  <c r="I19" i="5"/>
  <c r="C20" i="5"/>
  <c r="H20" i="5"/>
  <c r="I20" i="5"/>
  <c r="C22" i="5"/>
  <c r="H22" i="5"/>
  <c r="I22" i="5"/>
  <c r="H25" i="5"/>
  <c r="I25" i="5"/>
  <c r="C27" i="5"/>
  <c r="H27" i="5"/>
  <c r="I27" i="5"/>
  <c r="C29" i="5"/>
  <c r="H29" i="5"/>
  <c r="I29" i="5"/>
  <c r="H33" i="5"/>
  <c r="H34" i="5"/>
  <c r="I34" i="5"/>
  <c r="H35" i="5"/>
  <c r="C37" i="5"/>
  <c r="H37" i="5"/>
  <c r="I37" i="5"/>
  <c r="C39" i="5"/>
  <c r="H39" i="5"/>
  <c r="I39" i="5"/>
  <c r="H40" i="5"/>
  <c r="I40" i="5"/>
  <c r="H41" i="5"/>
  <c r="I41" i="5"/>
  <c r="H42" i="5"/>
  <c r="I42" i="5"/>
  <c r="H46" i="5"/>
  <c r="I46" i="5"/>
  <c r="H47" i="5"/>
  <c r="I47" i="5"/>
  <c r="C48" i="5"/>
  <c r="H48" i="5"/>
  <c r="I48" i="5"/>
  <c r="C50" i="5"/>
  <c r="H50" i="5"/>
  <c r="I50" i="5"/>
  <c r="I51" i="5"/>
  <c r="C52" i="5"/>
  <c r="H52" i="5"/>
  <c r="I52" i="5"/>
  <c r="C54" i="5"/>
  <c r="H54" i="5"/>
  <c r="I54" i="5"/>
  <c r="H55" i="5"/>
  <c r="I55" i="5"/>
  <c r="C57" i="5"/>
  <c r="H57" i="5"/>
  <c r="I57" i="5"/>
  <c r="C59" i="5"/>
  <c r="H59" i="5"/>
  <c r="I59" i="5"/>
  <c r="I61" i="5"/>
  <c r="C66" i="5"/>
  <c r="H66" i="5"/>
  <c r="I66" i="5"/>
  <c r="C68" i="5"/>
  <c r="H68" i="5"/>
  <c r="I68" i="5"/>
  <c r="C70" i="5"/>
  <c r="H70" i="5"/>
  <c r="I70" i="5"/>
</calcChain>
</file>

<file path=xl/sharedStrings.xml><?xml version="1.0" encoding="utf-8"?>
<sst xmlns="http://schemas.openxmlformats.org/spreadsheetml/2006/main" count="99" uniqueCount="59">
  <si>
    <t>Income</t>
  </si>
  <si>
    <t>Darron</t>
  </si>
  <si>
    <t>Kristi</t>
  </si>
  <si>
    <t>Rent-Karen</t>
  </si>
  <si>
    <t>Other</t>
  </si>
  <si>
    <t>Fixed Expenses</t>
  </si>
  <si>
    <t>Rent</t>
  </si>
  <si>
    <t>Mortgage</t>
  </si>
  <si>
    <t>Life Insurance</t>
  </si>
  <si>
    <t>Auto Insurance</t>
  </si>
  <si>
    <t>Explorer</t>
  </si>
  <si>
    <t>METRO</t>
  </si>
  <si>
    <t>Childcare</t>
  </si>
  <si>
    <t>Carley</t>
  </si>
  <si>
    <t>Babysitting</t>
  </si>
  <si>
    <t>Automobile</t>
  </si>
  <si>
    <t>Gasoline</t>
  </si>
  <si>
    <t>Maintenance</t>
  </si>
  <si>
    <t>Utilities</t>
  </si>
  <si>
    <t>Telephone</t>
  </si>
  <si>
    <t>Electricity</t>
  </si>
  <si>
    <t>Natural Gas</t>
  </si>
  <si>
    <t>Water</t>
  </si>
  <si>
    <t>Cable</t>
  </si>
  <si>
    <t>Household</t>
  </si>
  <si>
    <t>Cleaning</t>
  </si>
  <si>
    <t>Clothes</t>
  </si>
  <si>
    <t>Mobile Phone</t>
  </si>
  <si>
    <t>Credit Cards</t>
  </si>
  <si>
    <t>MBNA</t>
  </si>
  <si>
    <t>Maid</t>
  </si>
  <si>
    <t>Groceries</t>
  </si>
  <si>
    <t>Leisure</t>
  </si>
  <si>
    <t>Dining</t>
  </si>
  <si>
    <t>Entertainment</t>
  </si>
  <si>
    <t>Savings</t>
  </si>
  <si>
    <t>House</t>
  </si>
  <si>
    <t>IRA</t>
  </si>
  <si>
    <t>Education</t>
  </si>
  <si>
    <t>Vacation</t>
  </si>
  <si>
    <t>401(k)</t>
  </si>
  <si>
    <t>Surplus/(Deficit)</t>
  </si>
  <si>
    <t>Total Income</t>
  </si>
  <si>
    <t>Total Expenses</t>
  </si>
  <si>
    <t>Karate</t>
  </si>
  <si>
    <t>HOA</t>
  </si>
  <si>
    <t>Dish</t>
  </si>
  <si>
    <t>Alarm</t>
  </si>
  <si>
    <t>Child Care</t>
  </si>
  <si>
    <t>Roth IRA</t>
  </si>
  <si>
    <t>Boat</t>
  </si>
  <si>
    <t>D</t>
  </si>
  <si>
    <t>K</t>
  </si>
  <si>
    <t>Gymnastics</t>
  </si>
  <si>
    <t>Beauty</t>
  </si>
  <si>
    <t>Boat Insurance</t>
  </si>
  <si>
    <t>June</t>
  </si>
  <si>
    <t>May</t>
  </si>
  <si>
    <t>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</si>
</sst>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38" fontId="0" fillId="0" borderId="0" xfId="0" applyNumberFormat="1"/>
    <xf numFmtId="0" fontId="1" fillId="0" borderId="0" xfId="0" applyFont="1"/>
    <xf numFmtId="38" fontId="0" fillId="0" borderId="1" xfId="0" applyNumberFormat="1" applyBorder="1"/>
    <xf numFmtId="0" fontId="0" fillId="0" borderId="0" xfId="0" applyAlignment="1">
      <alignment horizontal="right"/>
    </xf>
    <xf numFmtId="164" fontId="0" fillId="0" borderId="0" xfId="0" applyNumberFormat="1"/>
    <xf numFmtId="38" fontId="1" fillId="0" borderId="0" xfId="0" applyNumberFormat="1" applyFont="1" applyAlignment="1">
      <alignment horizontal="center"/>
    </xf>
    <xf numFmtId="38" fontId="0" fillId="0" borderId="0" xfId="0" applyNumberFormat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5"/>
  <sheetViews>
    <sheetView topLeftCell="A27" zoomScale="75" workbookViewId="0">
      <selection activeCell="C61" sqref="C61"/>
    </sheetView>
  </sheetViews>
  <sheetFormatPr defaultRowHeight="13.2" x14ac:dyDescent="0.25"/>
  <cols>
    <col min="1" max="1" width="5" style="2" customWidth="1"/>
    <col min="2" max="2" width="13.44140625" customWidth="1"/>
    <col min="3" max="3" width="9.109375" style="1" customWidth="1"/>
  </cols>
  <sheetData>
    <row r="2" spans="1:3" x14ac:dyDescent="0.25">
      <c r="A2" s="2" t="s">
        <v>0</v>
      </c>
    </row>
    <row r="3" spans="1:3" x14ac:dyDescent="0.25">
      <c r="B3" t="s">
        <v>1</v>
      </c>
      <c r="C3" s="1">
        <f>1368+1822+677</f>
        <v>3867</v>
      </c>
    </row>
    <row r="4" spans="1:3" x14ac:dyDescent="0.25">
      <c r="B4" t="s">
        <v>2</v>
      </c>
      <c r="C4" s="1">
        <f>1170+1170</f>
        <v>2340</v>
      </c>
    </row>
    <row r="5" spans="1:3" x14ac:dyDescent="0.25">
      <c r="B5" t="s">
        <v>3</v>
      </c>
    </row>
    <row r="6" spans="1:3" x14ac:dyDescent="0.25">
      <c r="B6" t="s">
        <v>4</v>
      </c>
      <c r="C6" s="3"/>
    </row>
    <row r="7" spans="1:3" x14ac:dyDescent="0.25">
      <c r="B7" s="4" t="s">
        <v>42</v>
      </c>
      <c r="C7" s="1">
        <f>SUM(C3:C6)</f>
        <v>6207</v>
      </c>
    </row>
    <row r="9" spans="1:3" x14ac:dyDescent="0.25">
      <c r="A9" s="2" t="s">
        <v>5</v>
      </c>
      <c r="C9" s="5">
        <f>C14/C63</f>
        <v>0.21306122448979592</v>
      </c>
    </row>
    <row r="10" spans="1:3" x14ac:dyDescent="0.25">
      <c r="B10" t="s">
        <v>8</v>
      </c>
      <c r="C10" s="1">
        <v>60</v>
      </c>
    </row>
    <row r="11" spans="1:3" x14ac:dyDescent="0.25">
      <c r="B11" t="s">
        <v>11</v>
      </c>
      <c r="C11" s="1">
        <v>45</v>
      </c>
    </row>
    <row r="12" spans="1:3" x14ac:dyDescent="0.25">
      <c r="B12" t="s">
        <v>7</v>
      </c>
    </row>
    <row r="13" spans="1:3" x14ac:dyDescent="0.25">
      <c r="B13" t="s">
        <v>6</v>
      </c>
      <c r="C13" s="3">
        <v>1200</v>
      </c>
    </row>
    <row r="14" spans="1:3" x14ac:dyDescent="0.25">
      <c r="C14" s="1">
        <f>SUM(C10:C13)</f>
        <v>1305</v>
      </c>
    </row>
    <row r="16" spans="1:3" x14ac:dyDescent="0.25">
      <c r="A16" s="2" t="s">
        <v>12</v>
      </c>
      <c r="C16" s="5">
        <f>C19/C63</f>
        <v>5.877551020408163E-2</v>
      </c>
    </row>
    <row r="17" spans="1:3" x14ac:dyDescent="0.25">
      <c r="B17" t="s">
        <v>14</v>
      </c>
      <c r="C17" s="1">
        <v>40</v>
      </c>
    </row>
    <row r="18" spans="1:3" x14ac:dyDescent="0.25">
      <c r="B18" t="s">
        <v>13</v>
      </c>
      <c r="C18" s="3">
        <v>320</v>
      </c>
    </row>
    <row r="19" spans="1:3" x14ac:dyDescent="0.25">
      <c r="C19" s="1">
        <f>SUM(C17:C18)</f>
        <v>360</v>
      </c>
    </row>
    <row r="21" spans="1:3" x14ac:dyDescent="0.25">
      <c r="A21" s="2" t="s">
        <v>15</v>
      </c>
      <c r="C21" s="5">
        <f>C26/C63</f>
        <v>0.14399999999999999</v>
      </c>
    </row>
    <row r="22" spans="1:3" x14ac:dyDescent="0.25">
      <c r="B22" t="s">
        <v>9</v>
      </c>
      <c r="C22" s="1">
        <v>150</v>
      </c>
    </row>
    <row r="23" spans="1:3" x14ac:dyDescent="0.25">
      <c r="B23" t="s">
        <v>10</v>
      </c>
      <c r="C23" s="1">
        <v>552</v>
      </c>
    </row>
    <row r="24" spans="1:3" x14ac:dyDescent="0.25">
      <c r="B24" t="s">
        <v>16</v>
      </c>
      <c r="C24" s="1">
        <v>160</v>
      </c>
    </row>
    <row r="25" spans="1:3" x14ac:dyDescent="0.25">
      <c r="B25" t="s">
        <v>17</v>
      </c>
      <c r="C25" s="3">
        <v>20</v>
      </c>
    </row>
    <row r="26" spans="1:3" x14ac:dyDescent="0.25">
      <c r="C26" s="1">
        <f>SUM(C22:C25)</f>
        <v>882</v>
      </c>
    </row>
    <row r="28" spans="1:3" x14ac:dyDescent="0.25">
      <c r="A28" s="2" t="s">
        <v>18</v>
      </c>
      <c r="C28" s="5">
        <f>C35/C63</f>
        <v>4.4244897959183675E-2</v>
      </c>
    </row>
    <row r="29" spans="1:3" x14ac:dyDescent="0.25">
      <c r="B29" t="s">
        <v>23</v>
      </c>
      <c r="C29" s="1">
        <v>28</v>
      </c>
    </row>
    <row r="30" spans="1:3" x14ac:dyDescent="0.25">
      <c r="B30" t="s">
        <v>20</v>
      </c>
      <c r="C30" s="1">
        <v>78</v>
      </c>
    </row>
    <row r="31" spans="1:3" x14ac:dyDescent="0.25">
      <c r="B31" t="s">
        <v>27</v>
      </c>
      <c r="C31" s="1">
        <v>60</v>
      </c>
    </row>
    <row r="32" spans="1:3" x14ac:dyDescent="0.25">
      <c r="B32" t="s">
        <v>21</v>
      </c>
      <c r="C32" s="1">
        <v>25</v>
      </c>
    </row>
    <row r="33" spans="1:3" x14ac:dyDescent="0.25">
      <c r="B33" t="s">
        <v>19</v>
      </c>
      <c r="C33" s="1">
        <v>45</v>
      </c>
    </row>
    <row r="34" spans="1:3" x14ac:dyDescent="0.25">
      <c r="B34" t="s">
        <v>22</v>
      </c>
      <c r="C34" s="3">
        <v>35</v>
      </c>
    </row>
    <row r="35" spans="1:3" x14ac:dyDescent="0.25">
      <c r="C35" s="1">
        <f>SUM(C29:C34)</f>
        <v>271</v>
      </c>
    </row>
    <row r="37" spans="1:3" x14ac:dyDescent="0.25">
      <c r="A37" s="2" t="s">
        <v>24</v>
      </c>
      <c r="C37" s="5">
        <f>C44/C63</f>
        <v>0.13551020408163264</v>
      </c>
    </row>
    <row r="38" spans="1:3" x14ac:dyDescent="0.25">
      <c r="B38" t="s">
        <v>25</v>
      </c>
      <c r="C38" s="1">
        <v>85</v>
      </c>
    </row>
    <row r="39" spans="1:3" x14ac:dyDescent="0.25">
      <c r="B39" t="s">
        <v>26</v>
      </c>
      <c r="C39" s="1">
        <v>100</v>
      </c>
    </row>
    <row r="40" spans="1:3" x14ac:dyDescent="0.25">
      <c r="B40" t="s">
        <v>31</v>
      </c>
      <c r="C40" s="1">
        <v>300</v>
      </c>
    </row>
    <row r="41" spans="1:3" x14ac:dyDescent="0.25">
      <c r="B41" t="s">
        <v>30</v>
      </c>
      <c r="C41" s="1">
        <v>80</v>
      </c>
    </row>
    <row r="42" spans="1:3" x14ac:dyDescent="0.25">
      <c r="B42" t="s">
        <v>44</v>
      </c>
      <c r="C42" s="1">
        <v>65</v>
      </c>
    </row>
    <row r="43" spans="1:3" x14ac:dyDescent="0.25">
      <c r="B43" t="s">
        <v>4</v>
      </c>
      <c r="C43" s="3">
        <v>200</v>
      </c>
    </row>
    <row r="44" spans="1:3" x14ac:dyDescent="0.25">
      <c r="C44" s="1">
        <f>SUM(C38:C43)</f>
        <v>830</v>
      </c>
    </row>
    <row r="46" spans="1:3" x14ac:dyDescent="0.25">
      <c r="A46" s="2" t="s">
        <v>28</v>
      </c>
      <c r="C46" s="5">
        <f>C48/C63</f>
        <v>8.1632653061224497E-3</v>
      </c>
    </row>
    <row r="47" spans="1:3" x14ac:dyDescent="0.25">
      <c r="B47" t="s">
        <v>29</v>
      </c>
      <c r="C47" s="3">
        <v>50</v>
      </c>
    </row>
    <row r="48" spans="1:3" x14ac:dyDescent="0.25">
      <c r="C48" s="1">
        <f>SUM(C47)</f>
        <v>50</v>
      </c>
    </row>
    <row r="50" spans="1:3" x14ac:dyDescent="0.25">
      <c r="A50" s="2" t="s">
        <v>32</v>
      </c>
      <c r="C50" s="5">
        <f>C53/C63</f>
        <v>7.3469387755102047E-2</v>
      </c>
    </row>
    <row r="51" spans="1:3" x14ac:dyDescent="0.25">
      <c r="B51" t="s">
        <v>33</v>
      </c>
      <c r="C51" s="1">
        <v>225</v>
      </c>
    </row>
    <row r="52" spans="1:3" x14ac:dyDescent="0.25">
      <c r="B52" t="s">
        <v>34</v>
      </c>
      <c r="C52" s="3">
        <v>225</v>
      </c>
    </row>
    <row r="53" spans="1:3" x14ac:dyDescent="0.25">
      <c r="C53" s="1">
        <f>SUM(C51:C52)</f>
        <v>450</v>
      </c>
    </row>
    <row r="55" spans="1:3" x14ac:dyDescent="0.25">
      <c r="A55" s="2" t="s">
        <v>35</v>
      </c>
      <c r="C55" s="5">
        <f>C61/C63</f>
        <v>0.32277551020408163</v>
      </c>
    </row>
    <row r="56" spans="1:3" x14ac:dyDescent="0.25">
      <c r="B56" t="s">
        <v>40</v>
      </c>
      <c r="C56" s="1">
        <v>677</v>
      </c>
    </row>
    <row r="57" spans="1:3" x14ac:dyDescent="0.25">
      <c r="B57" t="s">
        <v>38</v>
      </c>
      <c r="C57" s="1">
        <v>175</v>
      </c>
    </row>
    <row r="58" spans="1:3" x14ac:dyDescent="0.25">
      <c r="B58" t="s">
        <v>36</v>
      </c>
      <c r="C58" s="1">
        <v>900</v>
      </c>
    </row>
    <row r="59" spans="1:3" x14ac:dyDescent="0.25">
      <c r="B59" t="s">
        <v>37</v>
      </c>
      <c r="C59" s="1">
        <v>0</v>
      </c>
    </row>
    <row r="60" spans="1:3" x14ac:dyDescent="0.25">
      <c r="B60" t="s">
        <v>39</v>
      </c>
      <c r="C60" s="3">
        <v>225</v>
      </c>
    </row>
    <row r="61" spans="1:3" x14ac:dyDescent="0.25">
      <c r="C61" s="1">
        <f>SUM(C56:C60)</f>
        <v>1977</v>
      </c>
    </row>
    <row r="63" spans="1:3" x14ac:dyDescent="0.25">
      <c r="B63" s="4" t="s">
        <v>43</v>
      </c>
      <c r="C63" s="1">
        <f>SUM(C14,C19,C26,C35,C44,C48,C53,C61)</f>
        <v>6125</v>
      </c>
    </row>
    <row r="65" spans="1:3" x14ac:dyDescent="0.25">
      <c r="A65" s="2" t="s">
        <v>41</v>
      </c>
      <c r="C65" s="1">
        <f>C7-C14-C19-C26-C35-C44-C48-C53-C61</f>
        <v>82</v>
      </c>
    </row>
  </sheetData>
  <phoneticPr fontId="0" type="noConversion"/>
  <pageMargins left="0.75" right="0.75" top="0.75" bottom="0.75" header="0.5" footer="0.5"/>
  <pageSetup scale="80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70"/>
  <sheetViews>
    <sheetView tabSelected="1" zoomScale="75" workbookViewId="0">
      <selection activeCell="C6" sqref="C6"/>
    </sheetView>
  </sheetViews>
  <sheetFormatPr defaultRowHeight="13.2" x14ac:dyDescent="0.25"/>
  <cols>
    <col min="1" max="1" width="5" style="2" customWidth="1"/>
    <col min="2" max="2" width="13.44140625" customWidth="1"/>
    <col min="3" max="3" width="9.109375" style="1" customWidth="1"/>
    <col min="4" max="7" width="9.109375" style="7" customWidth="1"/>
    <col min="8" max="9" width="9.109375" style="1" customWidth="1"/>
  </cols>
  <sheetData>
    <row r="2" spans="1:9" x14ac:dyDescent="0.25">
      <c r="A2" s="2" t="s">
        <v>0</v>
      </c>
      <c r="H2" s="6" t="s">
        <v>56</v>
      </c>
      <c r="I2" s="6" t="s">
        <v>57</v>
      </c>
    </row>
    <row r="3" spans="1:9" x14ac:dyDescent="0.25">
      <c r="B3" t="s">
        <v>51</v>
      </c>
      <c r="C3" s="1">
        <f>2134+2134+1025</f>
        <v>5293</v>
      </c>
      <c r="H3" s="1">
        <f>1718+1718+800</f>
        <v>4236</v>
      </c>
      <c r="I3" s="1">
        <f>1718+1718+800</f>
        <v>4236</v>
      </c>
    </row>
    <row r="4" spans="1:9" x14ac:dyDescent="0.25">
      <c r="B4" t="s">
        <v>52</v>
      </c>
      <c r="C4" s="1">
        <f>1940+1940</f>
        <v>3880</v>
      </c>
      <c r="H4" s="1">
        <f>1305+1305</f>
        <v>2610</v>
      </c>
      <c r="I4" s="1">
        <f>1305+1305</f>
        <v>2610</v>
      </c>
    </row>
    <row r="5" spans="1:9" x14ac:dyDescent="0.25">
      <c r="B5" t="s">
        <v>4</v>
      </c>
      <c r="C5" s="3">
        <v>100</v>
      </c>
      <c r="H5" s="3">
        <f>253+33+100</f>
        <v>386</v>
      </c>
      <c r="I5" s="3">
        <v>260</v>
      </c>
    </row>
    <row r="6" spans="1:9" x14ac:dyDescent="0.25">
      <c r="B6" s="4" t="s">
        <v>42</v>
      </c>
      <c r="C6" s="1">
        <f>SUM(C3:C5)</f>
        <v>9273</v>
      </c>
      <c r="H6" s="1">
        <f>SUM(H3:H5)</f>
        <v>7232</v>
      </c>
      <c r="I6" s="1">
        <f>SUM(I3:I5)</f>
        <v>7106</v>
      </c>
    </row>
    <row r="8" spans="1:9" x14ac:dyDescent="0.25">
      <c r="A8" s="2" t="s">
        <v>5</v>
      </c>
      <c r="C8" s="5">
        <f>C15/C68</f>
        <v>0.31199735595461053</v>
      </c>
      <c r="D8" s="8"/>
      <c r="E8" s="8"/>
      <c r="F8" s="8"/>
      <c r="G8" s="8"/>
      <c r="H8" s="5">
        <f>H15/H68</f>
        <v>0.34504881450488145</v>
      </c>
      <c r="I8" s="5">
        <f>I15/I68</f>
        <v>0.26594594594594595</v>
      </c>
    </row>
    <row r="9" spans="1:9" x14ac:dyDescent="0.25">
      <c r="B9" t="s">
        <v>8</v>
      </c>
      <c r="C9" s="1">
        <v>60</v>
      </c>
      <c r="H9" s="1">
        <v>60</v>
      </c>
      <c r="I9" s="1">
        <v>60</v>
      </c>
    </row>
    <row r="10" spans="1:9" x14ac:dyDescent="0.25">
      <c r="B10" t="s">
        <v>11</v>
      </c>
      <c r="C10" s="1">
        <v>0</v>
      </c>
      <c r="H10" s="1">
        <v>21</v>
      </c>
      <c r="I10" s="1">
        <v>21</v>
      </c>
    </row>
    <row r="11" spans="1:9" x14ac:dyDescent="0.25">
      <c r="B11" t="s">
        <v>50</v>
      </c>
      <c r="C11" s="1">
        <v>506</v>
      </c>
      <c r="H11" s="1">
        <v>506</v>
      </c>
      <c r="I11" s="1">
        <v>0</v>
      </c>
    </row>
    <row r="12" spans="1:9" x14ac:dyDescent="0.25">
      <c r="B12" t="s">
        <v>55</v>
      </c>
      <c r="C12" s="1">
        <v>66</v>
      </c>
      <c r="H12" s="1">
        <v>66</v>
      </c>
      <c r="I12" s="1">
        <v>66</v>
      </c>
    </row>
    <row r="13" spans="1:9" x14ac:dyDescent="0.25">
      <c r="B13" t="s">
        <v>7</v>
      </c>
      <c r="C13" s="1">
        <v>2200</v>
      </c>
      <c r="H13" s="1">
        <v>1371</v>
      </c>
      <c r="I13" s="1">
        <v>1371</v>
      </c>
    </row>
    <row r="14" spans="1:9" x14ac:dyDescent="0.25">
      <c r="B14" t="s">
        <v>58</v>
      </c>
      <c r="C14" s="3">
        <v>0</v>
      </c>
      <c r="H14" s="3">
        <v>450</v>
      </c>
      <c r="I14" s="3">
        <v>450</v>
      </c>
    </row>
    <row r="15" spans="1:9" x14ac:dyDescent="0.25">
      <c r="C15" s="1">
        <f>SUM(C9:C14)</f>
        <v>2832</v>
      </c>
      <c r="H15" s="1">
        <f>SUM(H9:H14)</f>
        <v>2474</v>
      </c>
      <c r="I15" s="1">
        <f>SUM(I9:I14)</f>
        <v>1968</v>
      </c>
    </row>
    <row r="17" spans="1:9" x14ac:dyDescent="0.25">
      <c r="A17" s="2" t="s">
        <v>12</v>
      </c>
      <c r="C17" s="5">
        <f>C20/C68</f>
        <v>3.3050567368073151E-2</v>
      </c>
      <c r="D17" s="8"/>
      <c r="E17" s="8"/>
      <c r="F17" s="8"/>
      <c r="G17" s="8"/>
      <c r="H17" s="5">
        <f>H20/H68</f>
        <v>1.8967921896792191E-2</v>
      </c>
      <c r="I17" s="5">
        <f>I20/I68</f>
        <v>5.0135135135135137E-2</v>
      </c>
    </row>
    <row r="18" spans="1:9" x14ac:dyDescent="0.25">
      <c r="B18" t="s">
        <v>14</v>
      </c>
      <c r="C18" s="1">
        <v>150</v>
      </c>
      <c r="H18" s="1">
        <f>101+35</f>
        <v>136</v>
      </c>
      <c r="I18" s="1">
        <v>0</v>
      </c>
    </row>
    <row r="19" spans="1:9" x14ac:dyDescent="0.25">
      <c r="B19" t="s">
        <v>48</v>
      </c>
      <c r="C19" s="3">
        <v>150</v>
      </c>
      <c r="H19" s="3">
        <v>0</v>
      </c>
      <c r="I19" s="3">
        <f>160+21+30+160</f>
        <v>371</v>
      </c>
    </row>
    <row r="20" spans="1:9" x14ac:dyDescent="0.25">
      <c r="C20" s="1">
        <f>SUM(C18:C19)</f>
        <v>300</v>
      </c>
      <c r="H20" s="1">
        <f>SUM(H18:H19)</f>
        <v>136</v>
      </c>
      <c r="I20" s="1">
        <f>SUM(I18:I19)</f>
        <v>371</v>
      </c>
    </row>
    <row r="22" spans="1:9" x14ac:dyDescent="0.25">
      <c r="A22" s="2" t="s">
        <v>15</v>
      </c>
      <c r="C22" s="5">
        <f>C27/C68</f>
        <v>4.6050457199515261E-2</v>
      </c>
      <c r="D22" s="8"/>
      <c r="E22" s="8"/>
      <c r="F22" s="8"/>
      <c r="G22" s="8"/>
      <c r="H22" s="5">
        <f>H27/H68</f>
        <v>0.12008368200836821</v>
      </c>
      <c r="I22" s="5">
        <f>I27/I68</f>
        <v>0.12851351351351351</v>
      </c>
    </row>
    <row r="23" spans="1:9" x14ac:dyDescent="0.25">
      <c r="B23" t="s">
        <v>9</v>
      </c>
      <c r="C23" s="1">
        <v>118</v>
      </c>
      <c r="H23" s="1">
        <v>125</v>
      </c>
      <c r="I23" s="1">
        <v>125</v>
      </c>
    </row>
    <row r="24" spans="1:9" x14ac:dyDescent="0.25">
      <c r="B24" t="s">
        <v>10</v>
      </c>
      <c r="C24" s="1">
        <v>0</v>
      </c>
      <c r="H24" s="1">
        <v>552</v>
      </c>
      <c r="I24" s="1">
        <v>552</v>
      </c>
    </row>
    <row r="25" spans="1:9" x14ac:dyDescent="0.25">
      <c r="B25" t="s">
        <v>16</v>
      </c>
      <c r="C25" s="1">
        <v>200</v>
      </c>
      <c r="H25" s="1">
        <f>19+22+7+20+32+31+31+22</f>
        <v>184</v>
      </c>
      <c r="I25" s="1">
        <f>29+20+21+28+20+30+29+21+28+28</f>
        <v>254</v>
      </c>
    </row>
    <row r="26" spans="1:9" x14ac:dyDescent="0.25">
      <c r="B26" t="s">
        <v>17</v>
      </c>
      <c r="C26" s="3">
        <v>100</v>
      </c>
      <c r="H26" s="3">
        <v>0</v>
      </c>
      <c r="I26" s="3">
        <v>20</v>
      </c>
    </row>
    <row r="27" spans="1:9" x14ac:dyDescent="0.25">
      <c r="C27" s="1">
        <f>SUM(C23:C26)</f>
        <v>418</v>
      </c>
      <c r="H27" s="1">
        <f>SUM(H23:H26)</f>
        <v>861</v>
      </c>
      <c r="I27" s="1">
        <f>SUM(I23:I26)</f>
        <v>951</v>
      </c>
    </row>
    <row r="29" spans="1:9" x14ac:dyDescent="0.25">
      <c r="A29" s="2" t="s">
        <v>18</v>
      </c>
      <c r="C29" s="5">
        <f>C37/C68</f>
        <v>5.1448716536300537E-2</v>
      </c>
      <c r="D29" s="8"/>
      <c r="E29" s="8"/>
      <c r="F29" s="8"/>
      <c r="G29" s="8"/>
      <c r="H29" s="5">
        <f>H37/H68</f>
        <v>8.7168758716875877E-2</v>
      </c>
      <c r="I29" s="5">
        <f>I37/I68</f>
        <v>5.7837837837837837E-2</v>
      </c>
    </row>
    <row r="30" spans="1:9" x14ac:dyDescent="0.25">
      <c r="B30" t="s">
        <v>46</v>
      </c>
      <c r="C30" s="1">
        <v>90</v>
      </c>
      <c r="H30" s="1">
        <v>94</v>
      </c>
      <c r="I30" s="1">
        <v>78</v>
      </c>
    </row>
    <row r="31" spans="1:9" x14ac:dyDescent="0.25">
      <c r="B31" t="s">
        <v>47</v>
      </c>
      <c r="C31" s="1">
        <v>32</v>
      </c>
      <c r="H31" s="1">
        <v>32</v>
      </c>
      <c r="I31" s="1">
        <v>32</v>
      </c>
    </row>
    <row r="32" spans="1:9" x14ac:dyDescent="0.25">
      <c r="B32" t="s">
        <v>20</v>
      </c>
      <c r="C32" s="1">
        <v>200</v>
      </c>
      <c r="H32" s="1">
        <v>134</v>
      </c>
      <c r="I32" s="1">
        <v>93</v>
      </c>
    </row>
    <row r="33" spans="1:9" x14ac:dyDescent="0.25">
      <c r="B33" t="s">
        <v>27</v>
      </c>
      <c r="C33" s="1">
        <v>0</v>
      </c>
      <c r="H33" s="1">
        <f>30+253</f>
        <v>283</v>
      </c>
      <c r="I33" s="1">
        <v>96</v>
      </c>
    </row>
    <row r="34" spans="1:9" x14ac:dyDescent="0.25">
      <c r="B34" t="s">
        <v>21</v>
      </c>
      <c r="C34" s="1">
        <v>50</v>
      </c>
      <c r="H34" s="1">
        <f>20+17</f>
        <v>37</v>
      </c>
      <c r="I34" s="1">
        <f>20+20</f>
        <v>40</v>
      </c>
    </row>
    <row r="35" spans="1:9" x14ac:dyDescent="0.25">
      <c r="B35" t="s">
        <v>19</v>
      </c>
      <c r="C35" s="1">
        <v>45</v>
      </c>
      <c r="H35" s="1">
        <f>4+41</f>
        <v>45</v>
      </c>
      <c r="I35" s="1">
        <v>46</v>
      </c>
    </row>
    <row r="36" spans="1:9" x14ac:dyDescent="0.25">
      <c r="B36" t="s">
        <v>22</v>
      </c>
      <c r="C36" s="3">
        <v>50</v>
      </c>
      <c r="H36" s="3">
        <v>0</v>
      </c>
      <c r="I36" s="3">
        <v>43</v>
      </c>
    </row>
    <row r="37" spans="1:9" x14ac:dyDescent="0.25">
      <c r="C37" s="1">
        <f>SUM(C30:C36)</f>
        <v>467</v>
      </c>
      <c r="H37" s="1">
        <f>SUM(H30:H36)</f>
        <v>625</v>
      </c>
      <c r="I37" s="1">
        <f>SUM(I30:I36)</f>
        <v>428</v>
      </c>
    </row>
    <row r="39" spans="1:9" x14ac:dyDescent="0.25">
      <c r="A39" s="2" t="s">
        <v>24</v>
      </c>
      <c r="C39" s="5">
        <f>C48/C68</f>
        <v>0.14376996805111822</v>
      </c>
      <c r="D39" s="8"/>
      <c r="E39" s="8"/>
      <c r="F39" s="8"/>
      <c r="G39" s="8"/>
      <c r="H39" s="5">
        <f>H48/H68</f>
        <v>0.14714086471408647</v>
      </c>
      <c r="I39" s="5">
        <f>I48/I68</f>
        <v>0.23162162162162162</v>
      </c>
    </row>
    <row r="40" spans="1:9" x14ac:dyDescent="0.25">
      <c r="B40" t="s">
        <v>25</v>
      </c>
      <c r="C40" s="1">
        <v>125</v>
      </c>
      <c r="H40" s="1">
        <f>36+32+31</f>
        <v>99</v>
      </c>
      <c r="I40" s="1">
        <f>71+29+36</f>
        <v>136</v>
      </c>
    </row>
    <row r="41" spans="1:9" x14ac:dyDescent="0.25">
      <c r="B41" t="s">
        <v>26</v>
      </c>
      <c r="C41" s="1">
        <v>150</v>
      </c>
      <c r="H41" s="1">
        <f>23+11+54+77</f>
        <v>165</v>
      </c>
      <c r="I41" s="1">
        <f>79+19+19+27+84+73</f>
        <v>301</v>
      </c>
    </row>
    <row r="42" spans="1:9" x14ac:dyDescent="0.25">
      <c r="B42" t="s">
        <v>31</v>
      </c>
      <c r="C42" s="1">
        <v>400</v>
      </c>
      <c r="H42" s="1">
        <f>83+69</f>
        <v>152</v>
      </c>
      <c r="I42" s="1">
        <f>95+12+27+14+23+13+19+6+25</f>
        <v>234</v>
      </c>
    </row>
    <row r="43" spans="1:9" x14ac:dyDescent="0.25">
      <c r="B43" t="s">
        <v>30</v>
      </c>
      <c r="C43" s="1">
        <v>140</v>
      </c>
      <c r="H43" s="1">
        <v>100</v>
      </c>
      <c r="I43" s="1">
        <v>100</v>
      </c>
    </row>
    <row r="44" spans="1:9" x14ac:dyDescent="0.25">
      <c r="B44" t="s">
        <v>44</v>
      </c>
      <c r="C44" s="1">
        <v>65</v>
      </c>
      <c r="H44" s="1">
        <v>0</v>
      </c>
      <c r="I44" s="1">
        <v>70</v>
      </c>
    </row>
    <row r="45" spans="1:9" x14ac:dyDescent="0.25">
      <c r="B45" t="s">
        <v>53</v>
      </c>
      <c r="C45" s="1">
        <v>50</v>
      </c>
      <c r="H45" s="1">
        <v>0</v>
      </c>
      <c r="I45" s="1">
        <v>52</v>
      </c>
    </row>
    <row r="46" spans="1:9" x14ac:dyDescent="0.25">
      <c r="B46" t="s">
        <v>54</v>
      </c>
      <c r="C46" s="1">
        <v>150</v>
      </c>
      <c r="H46" s="1">
        <f>20+12+50+13</f>
        <v>95</v>
      </c>
      <c r="I46" s="1">
        <f>25+92+36+10</f>
        <v>163</v>
      </c>
    </row>
    <row r="47" spans="1:9" x14ac:dyDescent="0.25">
      <c r="B47" t="s">
        <v>4</v>
      </c>
      <c r="C47" s="3">
        <v>225</v>
      </c>
      <c r="H47" s="3">
        <f>457-13</f>
        <v>444</v>
      </c>
      <c r="I47" s="3">
        <f>67+22+5+4+30+16+63+48+10+65+50+23+12+13+29+23+63+23+14+53+25</f>
        <v>658</v>
      </c>
    </row>
    <row r="48" spans="1:9" x14ac:dyDescent="0.25">
      <c r="C48" s="1">
        <f>SUM(C40:C47)</f>
        <v>1305</v>
      </c>
      <c r="H48" s="1">
        <f>SUM(H40:H47)</f>
        <v>1055</v>
      </c>
      <c r="I48" s="1">
        <f>SUM(I40:I47)</f>
        <v>1714</v>
      </c>
    </row>
    <row r="50" spans="1:9" x14ac:dyDescent="0.25">
      <c r="A50" s="2" t="s">
        <v>28</v>
      </c>
      <c r="C50" s="5">
        <f>C52/C68</f>
        <v>0.19279497631376005</v>
      </c>
      <c r="D50" s="8"/>
      <c r="E50" s="8"/>
      <c r="F50" s="8"/>
      <c r="G50" s="8"/>
      <c r="H50" s="5">
        <f>H52/H68</f>
        <v>6.9735006973500697E-3</v>
      </c>
      <c r="I50" s="5">
        <f>I52/I68</f>
        <v>2.1621621621621623E-2</v>
      </c>
    </row>
    <row r="51" spans="1:9" x14ac:dyDescent="0.25">
      <c r="B51" t="s">
        <v>29</v>
      </c>
      <c r="C51" s="3">
        <v>1750</v>
      </c>
      <c r="H51" s="3">
        <v>50</v>
      </c>
      <c r="I51" s="3">
        <f>10+150</f>
        <v>160</v>
      </c>
    </row>
    <row r="52" spans="1:9" x14ac:dyDescent="0.25">
      <c r="C52" s="1">
        <f>SUM(C51)</f>
        <v>1750</v>
      </c>
      <c r="H52" s="1">
        <f>SUM(H51)</f>
        <v>50</v>
      </c>
      <c r="I52" s="1">
        <f>SUM(I51)</f>
        <v>160</v>
      </c>
    </row>
    <row r="54" spans="1:9" x14ac:dyDescent="0.25">
      <c r="A54" s="2" t="s">
        <v>32</v>
      </c>
      <c r="C54" s="5">
        <f>C57/C68</f>
        <v>4.4067423157430868E-2</v>
      </c>
      <c r="D54" s="8"/>
      <c r="E54" s="8"/>
      <c r="F54" s="8"/>
      <c r="G54" s="8"/>
      <c r="H54" s="5">
        <f>H57/H68</f>
        <v>7.308228730822873E-2</v>
      </c>
      <c r="I54" s="5">
        <f>I57/I68</f>
        <v>5.3108108108108107E-2</v>
      </c>
    </row>
    <row r="55" spans="1:9" x14ac:dyDescent="0.25">
      <c r="B55" t="s">
        <v>33</v>
      </c>
      <c r="C55" s="1">
        <v>200</v>
      </c>
      <c r="H55" s="1">
        <f>31+24+14+10+9+61+13+10+9+18+4+6+4+5+12+10+11+37+10+26</f>
        <v>324</v>
      </c>
      <c r="I55" s="1">
        <f>17+6+6+54+9+20+14+15+6+10+19+19+20+6+20+16+12+16+12+33+14+11+5+8+14+11</f>
        <v>393</v>
      </c>
    </row>
    <row r="56" spans="1:9" x14ac:dyDescent="0.25">
      <c r="B56" t="s">
        <v>34</v>
      </c>
      <c r="C56" s="3">
        <v>200</v>
      </c>
      <c r="H56" s="3">
        <v>200</v>
      </c>
      <c r="I56" s="3">
        <v>0</v>
      </c>
    </row>
    <row r="57" spans="1:9" x14ac:dyDescent="0.25">
      <c r="C57" s="1">
        <f>SUM(C55:C56)</f>
        <v>400</v>
      </c>
      <c r="H57" s="1">
        <f>SUM(H55:H56)</f>
        <v>524</v>
      </c>
      <c r="I57" s="1">
        <f>SUM(I55:I56)</f>
        <v>393</v>
      </c>
    </row>
    <row r="59" spans="1:9" x14ac:dyDescent="0.25">
      <c r="A59" s="2" t="s">
        <v>35</v>
      </c>
      <c r="C59" s="5">
        <f>C66/C68</f>
        <v>0.17682053541919135</v>
      </c>
      <c r="D59" s="8"/>
      <c r="E59" s="8"/>
      <c r="F59" s="8"/>
      <c r="G59" s="8"/>
      <c r="H59" s="5">
        <f>H66/H68</f>
        <v>0.20153417015341701</v>
      </c>
      <c r="I59" s="5">
        <f>I66/I68</f>
        <v>0.19121621621621621</v>
      </c>
    </row>
    <row r="60" spans="1:9" x14ac:dyDescent="0.25">
      <c r="B60" t="s">
        <v>40</v>
      </c>
      <c r="C60" s="1">
        <v>1025</v>
      </c>
      <c r="H60" s="1">
        <v>800</v>
      </c>
      <c r="I60" s="1">
        <v>800</v>
      </c>
    </row>
    <row r="61" spans="1:9" x14ac:dyDescent="0.25">
      <c r="B61" t="s">
        <v>38</v>
      </c>
      <c r="C61" s="1">
        <v>375</v>
      </c>
      <c r="H61" s="1">
        <v>325</v>
      </c>
      <c r="I61" s="1">
        <f>150+175</f>
        <v>325</v>
      </c>
    </row>
    <row r="62" spans="1:9" x14ac:dyDescent="0.25">
      <c r="B62" t="s">
        <v>36</v>
      </c>
    </row>
    <row r="63" spans="1:9" x14ac:dyDescent="0.25">
      <c r="B63" t="s">
        <v>49</v>
      </c>
      <c r="C63" s="1">
        <v>170</v>
      </c>
    </row>
    <row r="64" spans="1:9" x14ac:dyDescent="0.25">
      <c r="B64" t="s">
        <v>45</v>
      </c>
      <c r="C64" s="1">
        <v>35</v>
      </c>
      <c r="H64" s="1">
        <v>30</v>
      </c>
      <c r="I64" s="1">
        <v>0</v>
      </c>
    </row>
    <row r="65" spans="1:9" x14ac:dyDescent="0.25">
      <c r="B65" t="s">
        <v>39</v>
      </c>
      <c r="C65" s="3">
        <v>0</v>
      </c>
      <c r="H65" s="3">
        <v>290</v>
      </c>
      <c r="I65" s="3">
        <v>290</v>
      </c>
    </row>
    <row r="66" spans="1:9" x14ac:dyDescent="0.25">
      <c r="C66" s="1">
        <f>SUM(C60:C65)</f>
        <v>1605</v>
      </c>
      <c r="H66" s="1">
        <f>SUM(H60:H65)</f>
        <v>1445</v>
      </c>
      <c r="I66" s="1">
        <f>SUM(I60:I65)</f>
        <v>1415</v>
      </c>
    </row>
    <row r="68" spans="1:9" x14ac:dyDescent="0.25">
      <c r="B68" s="4" t="s">
        <v>43</v>
      </c>
      <c r="C68" s="1">
        <f>SUM(C15,C20,C27,C37,C48,C52,C57,C66)</f>
        <v>9077</v>
      </c>
      <c r="H68" s="1">
        <f>SUM(H15,H20,H27,H37,H48,H52,H57,H66)</f>
        <v>7170</v>
      </c>
      <c r="I68" s="1">
        <f>SUM(I15,I20,I27,I37,I48,I52,I57,I66)</f>
        <v>7400</v>
      </c>
    </row>
    <row r="70" spans="1:9" x14ac:dyDescent="0.25">
      <c r="A70" s="2" t="s">
        <v>41</v>
      </c>
      <c r="C70" s="1">
        <f>C6-C68</f>
        <v>196</v>
      </c>
      <c r="H70" s="1">
        <f>H6-H68</f>
        <v>62</v>
      </c>
      <c r="I70" s="1">
        <f>I6-I68</f>
        <v>-294</v>
      </c>
    </row>
  </sheetData>
  <phoneticPr fontId="0" type="noConversion"/>
  <printOptions verticalCentered="1"/>
  <pageMargins left="0.75" right="0.75" top="0.25" bottom="0.25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HouseSave</vt:lpstr>
      <vt:lpstr>NewHouse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Havlíček Jan</cp:lastModifiedBy>
  <cp:lastPrinted>2000-07-24T18:40:07Z</cp:lastPrinted>
  <dcterms:created xsi:type="dcterms:W3CDTF">1998-08-14T14:45:05Z</dcterms:created>
  <dcterms:modified xsi:type="dcterms:W3CDTF">2023-09-10T14:57:52Z</dcterms:modified>
</cp:coreProperties>
</file>