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2120" windowHeight="8076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FundsFlow vs. 3rd CE" sheetId="56" r:id="rId8"/>
    <sheet name="EquityAffiliates" sheetId="43" r:id="rId9"/>
    <sheet name="PRMA" sheetId="40" r:id="rId10"/>
    <sheet name="Prepay_Exp" sheetId="41" r:id="rId11"/>
    <sheet name="Merchant" sheetId="42" r:id="rId12"/>
    <sheet name="OtherFundsFlow" sheetId="44" r:id="rId13"/>
    <sheet name="NetCashFlow vs. 3rd CE" sheetId="57" r:id="rId14"/>
    <sheet name="CapEx" sheetId="45" r:id="rId15"/>
    <sheet name="Investing" sheetId="46" r:id="rId16"/>
    <sheet name="AssetSale" sheetId="48" r:id="rId17"/>
    <sheet name="InterestExpense" sheetId="55" r:id="rId18"/>
  </sheets>
  <externalReferences>
    <externalReference r:id="rId19"/>
    <externalReference r:id="rId20"/>
    <externalReference r:id="rId21"/>
    <externalReference r:id="rId22"/>
  </externalReferences>
  <definedNames>
    <definedName name="\A">#N/A</definedName>
    <definedName name="\B">#N/A</definedName>
    <definedName name="\C">'[2]#REF'!#REF!</definedName>
    <definedName name="\H">'[2]#REF'!#REF!</definedName>
    <definedName name="\I">'[2]#REF'!#REF!</definedName>
    <definedName name="\P">#REF!</definedName>
    <definedName name="\R">'[2]#REF'!#REF!</definedName>
    <definedName name="\S">'[2]#REF'!#REF!</definedName>
    <definedName name="\U">'[2]#REF'!#REF!</definedName>
    <definedName name="\Z">'[2]#REF'!#REF!</definedName>
    <definedName name="_1">#REF!</definedName>
    <definedName name="_2">#REF!</definedName>
    <definedName name="_3">#REF!</definedName>
    <definedName name="BYYEAR">'[2]#REF'!#REF!</definedName>
    <definedName name="CASH_FLOW">#REF!</definedName>
    <definedName name="CASH_FLOW_INPUT">#REF!</definedName>
    <definedName name="Date_Copy2" localSheetId="7">'[4]NNG Format'!#REF!</definedName>
    <definedName name="Date_Copy2" localSheetId="17">'[3]NNG Format'!#REF!</definedName>
    <definedName name="Date_Copy2" localSheetId="13">'[4]NNG Format'!#REF!</definedName>
    <definedName name="Date_Copy2">'[1]NNG Format'!#REF!</definedName>
    <definedName name="DIRECTORY">'[2]#REF'!#REF!</definedName>
    <definedName name="Ind_Co_Variance_Range">[2]IndCoVariance!$D$7:$AB$69,[2]IndCoVariance!$D$77:$AB$151,[2]IndCoVariance!$AH$7:$AP$69,[2]IndCoVariance!$AH$77:$AP$151,[2]IndCoVariance!$AU$7:$BA$69,[2]IndCoVariance!$AU$77:$BA$151</definedName>
    <definedName name="INSTRUCT">'[2]#REF'!#REF!</definedName>
    <definedName name="MONTHLY">#REF!</definedName>
    <definedName name="_xlnm.Print_Area" localSheetId="3">Allocations!$A$1:$H$64</definedName>
    <definedName name="_xlnm.Print_Area" localSheetId="16">AssetSale!$A$1:$Z$43</definedName>
    <definedName name="_xlnm.Print_Area" localSheetId="14">CapEx!$A$1:$Z$42</definedName>
    <definedName name="_xlnm.Print_Area" localSheetId="8">EquityAffiliates!$A$1:$AB$34</definedName>
    <definedName name="_xlnm.Print_Area" localSheetId="6">FinancingExpense!$A$1:$AC$67</definedName>
    <definedName name="_xlnm.Print_Area" localSheetId="0">Format!$A$1:$AB$162</definedName>
    <definedName name="_xlnm.Print_Area" localSheetId="7">'FundsFlow vs. 3rd CE'!$A$1:$J$46</definedName>
    <definedName name="_xlnm.Print_Area" localSheetId="4">Headcount!$A$1:$N$29</definedName>
    <definedName name="_xlnm.Print_Area" localSheetId="17">InterestExpense!$A$1:$AC$56</definedName>
    <definedName name="_xlnm.Print_Area" localSheetId="15">Investing!$A$10:$Z$49</definedName>
    <definedName name="_xlnm.Print_Area" localSheetId="11">Merchant!$A$1:$AA$49</definedName>
    <definedName name="_xlnm.Print_Area" localSheetId="13">'NetCashFlow vs. 3rd CE'!$A$1:$J$46</definedName>
    <definedName name="_xlnm.Print_Area" localSheetId="2">'O&amp;M by Dept'!$A$1:$AP$58</definedName>
    <definedName name="_xlnm.Print_Area" localSheetId="1">'O&amp;M Detail'!$A$1:$AB$56</definedName>
    <definedName name="_xlnm.Print_Area" localSheetId="12">OtherFundsFlow!$A$1:$AB$29</definedName>
    <definedName name="_xlnm.Print_Area" localSheetId="10">Prepay_Exp!$A$1:$AD$27</definedName>
    <definedName name="_xlnm.Print_Area" localSheetId="9">PRMA!$A$1:$AA$33</definedName>
    <definedName name="Print_Area_MI">#REF!</definedName>
    <definedName name="_xlnm.Print_Titles" localSheetId="5">'CE Mapping'!$1:$5</definedName>
    <definedName name="_xlnm.Print_Titles" localSheetId="15">Investing!$1:$9</definedName>
    <definedName name="Rules_for_Obligations">'[2]#REF'!#REF!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[2]Variance!$D$7,[2]Variance!$D$7:$AB$70,[2]Variance!$D$77:$AB$153</definedName>
    <definedName name="_YR1992">#N/A</definedName>
    <definedName name="_YR9296">#REF!</definedName>
  </definedNames>
  <calcPr calcId="92512" fullCalcOnLoad="1"/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Z13" i="48"/>
  <c r="Z14" i="48"/>
  <c r="Z15" i="48"/>
  <c r="Z16" i="48"/>
  <c r="Z17" i="48"/>
  <c r="Z18" i="48"/>
  <c r="Z19" i="48"/>
  <c r="Z20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L30" i="48"/>
  <c r="A31" i="48"/>
  <c r="D31" i="48"/>
  <c r="H31" i="48"/>
  <c r="L31" i="48"/>
  <c r="A32" i="48"/>
  <c r="D32" i="48"/>
  <c r="H32" i="48"/>
  <c r="L32" i="48"/>
  <c r="A33" i="48"/>
  <c r="D33" i="48"/>
  <c r="H33" i="48"/>
  <c r="L33" i="48"/>
  <c r="A34" i="48"/>
  <c r="D34" i="48"/>
  <c r="H34" i="48"/>
  <c r="L34" i="48"/>
  <c r="A35" i="48"/>
  <c r="D35" i="48"/>
  <c r="H35" i="48"/>
  <c r="L35" i="48"/>
  <c r="A36" i="48"/>
  <c r="D36" i="48"/>
  <c r="H36" i="48"/>
  <c r="L36" i="48"/>
  <c r="A37" i="48"/>
  <c r="D37" i="48"/>
  <c r="H37" i="48"/>
  <c r="L37" i="48"/>
  <c r="A42" i="48"/>
  <c r="A43" i="48"/>
  <c r="A1" i="45"/>
  <c r="A2" i="45"/>
  <c r="Z13" i="45"/>
  <c r="Z14" i="45"/>
  <c r="Z15" i="45"/>
  <c r="Z16" i="45"/>
  <c r="Z17" i="45"/>
  <c r="Z18" i="45"/>
  <c r="Z19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Z26" i="45"/>
  <c r="Z27" i="45"/>
  <c r="Z28" i="45"/>
  <c r="Z29" i="45"/>
  <c r="Z30" i="45"/>
  <c r="Z31" i="45"/>
  <c r="Z32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M22" i="43"/>
  <c r="S22" i="43"/>
  <c r="Y22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1" i="56"/>
  <c r="A2" i="56"/>
  <c r="F10" i="56"/>
  <c r="J10" i="56"/>
  <c r="F12" i="56"/>
  <c r="J12" i="56"/>
  <c r="F13" i="56"/>
  <c r="J13" i="56"/>
  <c r="F14" i="56"/>
  <c r="J14" i="56"/>
  <c r="F15" i="56"/>
  <c r="J15" i="56"/>
  <c r="F17" i="56"/>
  <c r="J17" i="56"/>
  <c r="F18" i="56"/>
  <c r="J18" i="56"/>
  <c r="F19" i="56"/>
  <c r="J19" i="56"/>
  <c r="F20" i="56"/>
  <c r="J20" i="56"/>
  <c r="F22" i="56"/>
  <c r="J22" i="56"/>
  <c r="F23" i="56"/>
  <c r="J23" i="56"/>
  <c r="F24" i="56"/>
  <c r="J24" i="56"/>
  <c r="F25" i="56"/>
  <c r="J25" i="56"/>
  <c r="F26" i="56"/>
  <c r="H26" i="56"/>
  <c r="J26" i="56"/>
  <c r="F28" i="56"/>
  <c r="J28" i="56"/>
  <c r="J33" i="56"/>
  <c r="H35" i="56"/>
  <c r="H39" i="56"/>
  <c r="J39" i="56"/>
  <c r="J41" i="56"/>
  <c r="J44" i="56"/>
  <c r="A45" i="56"/>
  <c r="J45" i="56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55"/>
  <c r="A2" i="55"/>
  <c r="C11" i="55"/>
  <c r="E11" i="55"/>
  <c r="G11" i="55"/>
  <c r="I11" i="55"/>
  <c r="K11" i="55"/>
  <c r="M11" i="55"/>
  <c r="O11" i="55"/>
  <c r="Q11" i="55"/>
  <c r="S11" i="55"/>
  <c r="U11" i="55"/>
  <c r="W11" i="55"/>
  <c r="Y11" i="55"/>
  <c r="AA11" i="55"/>
  <c r="C12" i="55"/>
  <c r="E12" i="55"/>
  <c r="G12" i="55"/>
  <c r="I12" i="55"/>
  <c r="K12" i="55"/>
  <c r="M12" i="55"/>
  <c r="O12" i="55"/>
  <c r="Q12" i="55"/>
  <c r="S12" i="55"/>
  <c r="U12" i="55"/>
  <c r="W12" i="55"/>
  <c r="Y12" i="55"/>
  <c r="AA12" i="55"/>
  <c r="C13" i="55"/>
  <c r="E13" i="55"/>
  <c r="G13" i="55"/>
  <c r="I13" i="55"/>
  <c r="K13" i="55"/>
  <c r="M13" i="55"/>
  <c r="O13" i="55"/>
  <c r="Q13" i="55"/>
  <c r="S13" i="55"/>
  <c r="U13" i="55"/>
  <c r="W13" i="55"/>
  <c r="Y13" i="55"/>
  <c r="AA13" i="55"/>
  <c r="C14" i="55"/>
  <c r="E14" i="55"/>
  <c r="G14" i="55"/>
  <c r="I14" i="55"/>
  <c r="K14" i="55"/>
  <c r="M14" i="55"/>
  <c r="O14" i="55"/>
  <c r="Q14" i="55"/>
  <c r="S14" i="55"/>
  <c r="U14" i="55"/>
  <c r="W14" i="55"/>
  <c r="Y14" i="55"/>
  <c r="AA14" i="55"/>
  <c r="AC17" i="55"/>
  <c r="AC18" i="55"/>
  <c r="AC19" i="55"/>
  <c r="AC20" i="55"/>
  <c r="AC21" i="55"/>
  <c r="AC22" i="55"/>
  <c r="AC23" i="55"/>
  <c r="AC24" i="55"/>
  <c r="AC25" i="55"/>
  <c r="AC26" i="55"/>
  <c r="AC27" i="55"/>
  <c r="AC28" i="55"/>
  <c r="E29" i="55"/>
  <c r="G29" i="55"/>
  <c r="I29" i="55"/>
  <c r="K29" i="55"/>
  <c r="M29" i="55"/>
  <c r="O29" i="55"/>
  <c r="Q29" i="55"/>
  <c r="S29" i="55"/>
  <c r="U29" i="55"/>
  <c r="W29" i="55"/>
  <c r="Y29" i="55"/>
  <c r="AA29" i="55"/>
  <c r="AC29" i="55"/>
  <c r="E32" i="55"/>
  <c r="G32" i="55"/>
  <c r="I32" i="55"/>
  <c r="K32" i="55"/>
  <c r="M32" i="55"/>
  <c r="O32" i="55"/>
  <c r="Q32" i="55"/>
  <c r="S32" i="55"/>
  <c r="U32" i="55"/>
  <c r="W32" i="55"/>
  <c r="Y32" i="55"/>
  <c r="AA32" i="55"/>
  <c r="AC32" i="55"/>
  <c r="E40" i="55"/>
  <c r="G40" i="55"/>
  <c r="I40" i="55"/>
  <c r="K40" i="55"/>
  <c r="M40" i="55"/>
  <c r="O40" i="55"/>
  <c r="Q40" i="55"/>
  <c r="S40" i="55"/>
  <c r="U40" i="55"/>
  <c r="W40" i="55"/>
  <c r="Y40" i="55"/>
  <c r="AA40" i="55"/>
  <c r="AC40" i="55"/>
  <c r="AE40" i="55"/>
  <c r="E42" i="55"/>
  <c r="G42" i="55"/>
  <c r="I42" i="55"/>
  <c r="K42" i="55"/>
  <c r="M42" i="55"/>
  <c r="O42" i="55"/>
  <c r="Q42" i="55"/>
  <c r="S42" i="55"/>
  <c r="U42" i="55"/>
  <c r="W42" i="55"/>
  <c r="Y42" i="55"/>
  <c r="AA42" i="55"/>
  <c r="AC42" i="55"/>
  <c r="E45" i="55"/>
  <c r="G45" i="55"/>
  <c r="I45" i="55"/>
  <c r="K45" i="55"/>
  <c r="M45" i="55"/>
  <c r="O45" i="55"/>
  <c r="Q45" i="55"/>
  <c r="S45" i="55"/>
  <c r="U45" i="55"/>
  <c r="W45" i="55"/>
  <c r="Y45" i="55"/>
  <c r="AA45" i="55"/>
  <c r="AC45" i="55"/>
  <c r="AC46" i="55"/>
  <c r="E47" i="55"/>
  <c r="G47" i="55"/>
  <c r="I47" i="55"/>
  <c r="K47" i="55"/>
  <c r="M47" i="55"/>
  <c r="O47" i="55"/>
  <c r="Q47" i="55"/>
  <c r="S47" i="55"/>
  <c r="U47" i="55"/>
  <c r="W47" i="55"/>
  <c r="Y47" i="55"/>
  <c r="AA47" i="55"/>
  <c r="AC47" i="55"/>
  <c r="AE47" i="55"/>
  <c r="E49" i="55"/>
  <c r="G49" i="55"/>
  <c r="I49" i="55"/>
  <c r="K49" i="55"/>
  <c r="M49" i="55"/>
  <c r="O49" i="55"/>
  <c r="Q49" i="55"/>
  <c r="S49" i="55"/>
  <c r="U49" i="55"/>
  <c r="W49" i="55"/>
  <c r="Y49" i="55"/>
  <c r="AA49" i="55"/>
  <c r="AC49" i="55"/>
  <c r="AE49" i="55"/>
  <c r="B55" i="55"/>
  <c r="B56" i="55"/>
  <c r="A1" i="46"/>
  <c r="Z12" i="46"/>
  <c r="Z13" i="46"/>
  <c r="Z14" i="46"/>
  <c r="Z15" i="46"/>
  <c r="Z16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Z23" i="46"/>
  <c r="Z24" i="46"/>
  <c r="Z25" i="46"/>
  <c r="Z26" i="46"/>
  <c r="Z27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Z34" i="46"/>
  <c r="Z35" i="46"/>
  <c r="Z36" i="46"/>
  <c r="Z37" i="46"/>
  <c r="Z38" i="46"/>
  <c r="Z39" i="46"/>
  <c r="Z40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1" i="57"/>
  <c r="A2" i="57"/>
  <c r="F10" i="57"/>
  <c r="J10" i="57"/>
  <c r="F12" i="57"/>
  <c r="J12" i="57"/>
  <c r="F13" i="57"/>
  <c r="J13" i="57"/>
  <c r="F14" i="57"/>
  <c r="J14" i="57"/>
  <c r="F15" i="57"/>
  <c r="J15" i="57"/>
  <c r="F16" i="57"/>
  <c r="J16" i="57"/>
  <c r="F17" i="57"/>
  <c r="J17" i="57"/>
  <c r="F18" i="57"/>
  <c r="J18" i="57"/>
  <c r="F19" i="57"/>
  <c r="J19" i="57"/>
  <c r="F20" i="57"/>
  <c r="J20" i="57"/>
  <c r="F21" i="57"/>
  <c r="J21" i="57"/>
  <c r="F22" i="57"/>
  <c r="J22" i="57"/>
  <c r="F23" i="57"/>
  <c r="H23" i="57"/>
  <c r="J23" i="57"/>
  <c r="F25" i="57"/>
  <c r="J25" i="57"/>
  <c r="J29" i="57"/>
  <c r="H31" i="57"/>
  <c r="H37" i="57"/>
  <c r="J37" i="57"/>
  <c r="J39" i="57"/>
  <c r="J44" i="57"/>
  <c r="A45" i="57"/>
  <c r="J45" i="57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AP50" i="52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6" i="44"/>
  <c r="AA17" i="44"/>
  <c r="AA18" i="44"/>
  <c r="AA19" i="44"/>
  <c r="AA20" i="44"/>
  <c r="AA21" i="44"/>
  <c r="C24" i="44"/>
  <c r="E24" i="44"/>
  <c r="G24" i="44"/>
  <c r="I24" i="44"/>
  <c r="K24" i="44"/>
  <c r="M24" i="44"/>
  <c r="O24" i="44"/>
  <c r="Q24" i="44"/>
  <c r="S24" i="44"/>
  <c r="U24" i="44"/>
  <c r="W24" i="44"/>
  <c r="Y24" i="44"/>
  <c r="AA24" i="44"/>
  <c r="C26" i="44"/>
  <c r="E26" i="44"/>
  <c r="G26" i="44"/>
  <c r="I26" i="44"/>
  <c r="K26" i="44"/>
  <c r="M26" i="44"/>
  <c r="O26" i="44"/>
  <c r="Q26" i="44"/>
  <c r="S26" i="44"/>
  <c r="U26" i="44"/>
  <c r="W26" i="44"/>
  <c r="Y26" i="44"/>
  <c r="AA26" i="44"/>
  <c r="A28" i="44"/>
  <c r="A29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<sst xmlns="http://schemas.openxmlformats.org/spreadsheetml/2006/main" count="1039" uniqueCount="521">
  <si>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</si>
  <si>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</si>
  <si>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</si>
  <si>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</si>
  <si>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</si>
  <si>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</si>
  <si>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</si>
  <si>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</si>
  <si>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</si>
  <si>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</si>
  <si>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</si>
  <si>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</si>
  <si>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</si>
  <si>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</si>
  <si>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</si>
  <si>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</si>
  <si>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</si>
  <si>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</si>
  <si>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</si>
  <si>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</si>
  <si>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</si>
  <si>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</si>
  <si>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</si>
  <si>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</si>
  <si>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</si>
  <si>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</si>
  <si>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</si>
  <si>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</si>
  <si>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</si>
  <si>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</si>
  <si>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</si>
  <si>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</si>
  <si>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</si>
  <si>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</si>
  <si>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</si>
  <si>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</si>
  <si>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</si>
  <si>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</si>
  <si>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</si>
  <si>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</si>
  <si>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</si>
  <si>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</si>
  <si>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</si>
  <si>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</si>
  <si>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</si>
  <si>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</si>
  <si>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</si>
  <si>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</si>
  <si>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</si>
  <si>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</si>
  <si>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</si>
  <si>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</si>
  <si>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</si>
  <si>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</si>
  <si>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</si>
  <si>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</si>
  <si>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</si>
  <si>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</si>
  <si>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</si>
  <si>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</si>
  <si>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</si>
  <si>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</si>
  <si>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</si>
  <si>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</si>
  <si>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</si>
  <si>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</si>
  <si>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</si>
  <si>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</si>
  <si>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</si>
  <si>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</si>
  <si>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</si>
  <si>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</si>
  <si>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</si>
  <si>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</si>
  <si>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</si>
  <si>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</si>
  <si>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</si>
  <si>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</si>
  <si>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</si>
  <si>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</si>
  <si>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</si>
  <si>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</si>
  <si>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</si>
  <si>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</si>
  <si>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</si>
  <si>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</si>
  <si>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</si>
  <si>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</si>
  <si>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</si>
  <si>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</si>
  <si>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</si>
  <si>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</si>
  <si>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</si>
  <si>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</si>
  <si>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</si>
  <si>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</si>
  <si>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</si>
  <si>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</si>
  <si>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</si>
  <si>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</si>
  <si>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</si>
  <si>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</si>
  <si>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</si>
  <si>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</si>
  <si>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</si>
  <si>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</si>
  <si>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</si>
  <si>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</si>
  <si>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</si>
  <si>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</si>
  <si>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</si>
  <si>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</si>
  <si>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</si>
  <si>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</si>
  <si>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</si>
  <si>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</si>
  <si>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</si>
  <si>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</si>
  <si>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</si>
  <si>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</si>
  <si>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</si>
  <si>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</si>
  <si>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</si>
  <si>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</si>
  <si>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</si>
  <si>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</si>
  <si>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</si>
  <si>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</si>
  <si>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</si>
  <si>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</si>
  <si>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</si>
  <si>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</si>
  <si>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</si>
  <si>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</si>
  <si>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</si>
  <si>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</si>
  <si>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</si>
  <si>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</si>
  <si>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</si>
  <si>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</si>
  <si>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</si>
  <si>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</si>
  <si>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</si>
  <si>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</si>
  <si>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</si>
  <si>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</si>
  <si>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</si>
  <si>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</si>
  <si>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</si>
  <si>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</si>
  <si>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</si>
  <si>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</si>
  <si>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</si>
  <si>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</si>
  <si>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</si>
  <si>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</si>
  <si>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</si>
  <si>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</si>
  <si>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</si>
  <si>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</si>
  <si>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</si>
  <si>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</si>
  <si>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</si>
  <si>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</si>
  <si>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</si>
  <si>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</si>
  <si>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</si>
  <si>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</si>
  <si>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</si>
  <si>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</si>
  <si>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</si>
  <si>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</si>
  <si>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</si>
  <si>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</si>
  <si>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</si>
  <si>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</si>
  <si>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</si>
  <si>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</si>
  <si>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</si>
  <si>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</si>
  <si>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</si>
  <si>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</si>
  <si>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</si>
  <si>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</si>
  <si>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</si>
  <si>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</si>
  <si>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</si>
  <si>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</si>
  <si>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</si>
  <si>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</si>
  <si>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</si>
  <si>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</si>
  <si>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</si>
  <si>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</si>
  <si>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</si>
  <si>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</si>
  <si>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</si>
  <si>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</si>
  <si>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</si>
  <si>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</si>
  <si>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</si>
  <si>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</si>
  <si>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</si>
  <si>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</si>
  <si>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</si>
  <si>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</si>
  <si>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</si>
  <si>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</si>
  <si>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</si>
  <si>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</si>
  <si>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</si>
  <si>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</si>
  <si>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</si>
  <si>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</si>
  <si>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</si>
  <si>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</si>
  <si>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</si>
  <si>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</si>
  <si>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</si>
  <si>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</si>
  <si>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</si>
  <si>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</si>
  <si>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</si>
  <si>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</si>
  <si>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</si>
  <si>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</si>
  <si>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</si>
  <si>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</si>
  <si>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</si>
  <si>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</si>
  <si>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</si>
  <si>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</si>
  <si>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</si>
  <si>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</si>
  <si>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</si>
  <si>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</si>
  <si>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</si>
  <si>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</si>
  <si>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</si>
  <si>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</si>
  <si>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</si>
  <si>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</si>
  <si>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</si>
  <si>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</si>
  <si>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</si>
  <si>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</si>
  <si>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</si>
  <si>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</si>
  <si>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</si>
  <si>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</si>
  <si>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</si>
  <si>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</si>
  <si>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</si>
  <si>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</si>
  <si>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</si>
  <si>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</si>
  <si>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</si>
  <si>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</si>
  <si>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</si>
  <si>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</si>
  <si>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</si>
  <si>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</si>
  <si>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</si>
  <si>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</si>
  <si>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</si>
  <si>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</si>
  <si>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</si>
  <si>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</si>
  <si>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</si>
  <si>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</si>
  <si>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</si>
  <si>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</si>
  <si>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</si>
  <si>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</si>
  <si>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</si>
  <si>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</si>
  <si>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</si>
  <si>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</si>
  <si>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</si>
  <si>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</si>
  <si>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</si>
  <si>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</si>
  <si>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</si>
  <si>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</si>
  <si>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</si>
  <si>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</si>
  <si>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</si>
  <si>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</si>
  <si>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</si>
  <si>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</si>
  <si>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</si>
  <si>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</si>
  <si>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</si>
  <si>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</si>
  <si>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</si>
  <si>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</si>
  <si>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</si>
  <si>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</si>
  <si>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</si>
  <si>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</si>
  <si>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</si>
  <si>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</si>
  <si>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</si>
  <si>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</si>
  <si>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</si>
  <si>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</si>
  <si>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</si>
  <si>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</si>
  <si>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</si>
  <si>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</si>
  <si>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</si>
  <si>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</si>
  <si>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</si>
  <si>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</si>
  <si>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</si>
  <si>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</si>
  <si>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</si>
  <si>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</si>
  <si>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</si>
  <si>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</si>
  <si>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</si>
  <si>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</si>
  <si>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</si>
  <si>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</si>
  <si>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</si>
  <si>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</si>
  <si>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</si>
  <si>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</si>
  <si>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</si>
  <si>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</si>
  <si>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</si>
  <si>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</si>
  <si>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</si>
  <si>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</si>
  <si>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</si>
  <si>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</si>
  <si>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</si>
  <si>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</si>
  <si>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</si>
  <si>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</si>
  <si>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</si>
  <si>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</si>
  <si>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</si>
  <si>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</si>
  <si>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</si>
  <si>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</si>
  <si>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</si>
  <si>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</si>
  <si>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</si>
  <si>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</si>
  <si>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</si>
  <si>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</si>
  <si>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</si>
  <si>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</si>
  <si>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</si>
  <si>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</si>
  <si>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</si>
  <si>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</si>
  <si>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</si>
  <si>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</si>
  <si>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</si>
  <si>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</si>
  <si>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</si>
  <si>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</si>
  <si>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</si>
  <si>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</si>
  <si>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</si>
  <si>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</si>
  <si>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</si>
  <si>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</si>
  <si>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</si>
  <si>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</si>
  <si>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</si>
  <si>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</si>
  <si>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</si>
  <si>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</si>
  <si>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</si>
  <si>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</si>
  <si>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</si>
  <si>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</si>
  <si>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</si>
  <si>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</si>
  <si>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</si>
  <si>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</si>
  <si>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</si>
  <si>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</si>
  <si>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</si>
  <si>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</si>
  <si>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</si>
  <si>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</si>
  <si>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</si>
  <si>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</si>
  <si>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</si>
  <si>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</si>
  <si>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</si>
  <si>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</si>
  <si>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</si>
  <si>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</si>
  <si>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</si>
  <si>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</si>
  <si>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</si>
  <si>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</si>
  <si>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</si>
  <si>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</si>
  <si>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</si>
  <si>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</si>
  <si>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</si>
  <si>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</si>
  <si>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</si>
  <si>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</si>
  <si>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</si>
  <si>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</si>
  <si>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</si>
  <si>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</si>
  <si>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</si>
  <si>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</si>
  <si>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</si>
  <si>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</si>
  <si>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</si>
  <si>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</si>
  <si>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</si>
  <si>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</si>
  <si>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</si>
  <si>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</si>
  <si>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NORTHERN NATURAL GAS GROUP</t>
  </si>
  <si>
    <t>INTEREST EXPENSE &amp; TOTAL DEBT</t>
  </si>
  <si>
    <t>BALANCE SHEET DEBT (All 3rd Party)</t>
  </si>
  <si>
    <t>Debt Discount</t>
  </si>
  <si>
    <t xml:space="preserve">   Total Debt</t>
  </si>
  <si>
    <t>INTEREST EXPENSE</t>
  </si>
  <si>
    <t>L/T Debt (Financing)</t>
  </si>
  <si>
    <t>S/T Debt (Financing)</t>
  </si>
  <si>
    <t>Other (Financing)</t>
  </si>
  <si>
    <t>Interest Rate Swaps (Fin)</t>
  </si>
  <si>
    <t>Interest Expense  - Trade (Surcharge)</t>
  </si>
  <si>
    <t xml:space="preserve">                          - Other</t>
  </si>
  <si>
    <t>Consolidating Subs (Fin)</t>
  </si>
  <si>
    <t>Other - Cons Sub</t>
  </si>
  <si>
    <t>Amort of Debt Discount (Fin)</t>
  </si>
  <si>
    <t>Discount AR (Fin)</t>
  </si>
  <si>
    <t>Interest Capitalized</t>
  </si>
  <si>
    <t xml:space="preserve">   Total Interest Expense</t>
  </si>
  <si>
    <t xml:space="preserve">ETS INTERCO. INTEREST ITEMS (Income Statement Impact) </t>
  </si>
  <si>
    <t>Income Before Income Taxes</t>
  </si>
  <si>
    <t xml:space="preserve">      Current Payable</t>
  </si>
  <si>
    <t xml:space="preserve">      Payment Deferred</t>
  </si>
  <si>
    <t xml:space="preserve">            Total</t>
  </si>
  <si>
    <t>Net Income After Financing Costs</t>
  </si>
  <si>
    <t>Check # (line 51)</t>
  </si>
  <si>
    <t>DETAIL OF FUNDS FLOW</t>
  </si>
  <si>
    <t>3rd C.E.</t>
  </si>
  <si>
    <t>Variance</t>
  </si>
  <si>
    <t>Funds Flow Information</t>
  </si>
  <si>
    <t xml:space="preserve">Net Income </t>
  </si>
  <si>
    <t>Depreciation, Depletion &amp; Amortization</t>
  </si>
  <si>
    <t>Deferred Taxes</t>
  </si>
  <si>
    <t>Net (Gain) / Loss from Sale of Assets</t>
  </si>
  <si>
    <t>Price Risk Management Activities</t>
  </si>
  <si>
    <t>Merchant Activities (net)</t>
  </si>
  <si>
    <t>Equity / Partnership Distributions</t>
  </si>
  <si>
    <t>Dividends on Pref. Securities of Subsidiary Companies</t>
  </si>
  <si>
    <t>Other (Including Transfers &amp; Reclasses)</t>
  </si>
  <si>
    <t>Total Funds Flow</t>
  </si>
  <si>
    <t>Funds Flow Variance Analysis</t>
  </si>
  <si>
    <t>Others, Net</t>
  </si>
  <si>
    <t>Funds Flow - 2001 Third Current Estimate</t>
  </si>
  <si>
    <t>Funds Flow - 2002 Operating Plan</t>
  </si>
  <si>
    <t>Plan</t>
  </si>
  <si>
    <t>Trailblazer Investment</t>
  </si>
  <si>
    <t>Miscellaneous</t>
  </si>
  <si>
    <t>Trailblazer Investment - Quarterly</t>
  </si>
  <si>
    <t xml:space="preserve">                 - Incremental (Special)</t>
  </si>
  <si>
    <t>Other Funds Flow Items</t>
  </si>
  <si>
    <t>Long Term Reg. Assets / Liabilities Changes</t>
  </si>
  <si>
    <t>Change in Deferred Charges</t>
  </si>
  <si>
    <t>Change in Deferred Credits</t>
  </si>
  <si>
    <t>Plant / Depreciation Retirement Issues</t>
  </si>
  <si>
    <t>Gain / (Loss) Offset</t>
  </si>
  <si>
    <t>Proceeds Offset</t>
  </si>
  <si>
    <t>FASB 133 - Comprehensive Income / (Loss)</t>
  </si>
  <si>
    <t>Current Liability Reserve Activity</t>
  </si>
  <si>
    <t>Long Term Debt Discount</t>
  </si>
  <si>
    <t>DETAIL OF CHANGE IN NET CASH FLOW</t>
  </si>
  <si>
    <t>Net Income</t>
  </si>
  <si>
    <t>Other Non-Cash Items</t>
  </si>
  <si>
    <t>Merchant Activities (Net)</t>
  </si>
  <si>
    <t>Equity Distributions</t>
  </si>
  <si>
    <t>Working Capital Changes</t>
  </si>
  <si>
    <t>Proceeds from Sale of Assets</t>
  </si>
  <si>
    <t xml:space="preserve">Capital Expenditures </t>
  </si>
  <si>
    <t>Dividends to EPC</t>
  </si>
  <si>
    <t>Change in Third Party Debt</t>
  </si>
  <si>
    <t>Other Cash Changes</t>
  </si>
  <si>
    <t>(Inc.) / Dec. in Net Cash Flow - 2001 Third Current Estimate</t>
  </si>
  <si>
    <t>(Inc.) / Dec. in Net Cash Flow - 2002 Operating Plan</t>
  </si>
  <si>
    <t>Net Cash Flow Information</t>
  </si>
  <si>
    <t>Net Cash Flow</t>
  </si>
  <si>
    <t xml:space="preserve">   Property Additions</t>
  </si>
  <si>
    <t xml:space="preserve">   Net Salvage &amp; Removal</t>
  </si>
  <si>
    <t xml:space="preserve">   McDay Energy Loan</t>
  </si>
  <si>
    <t xml:space="preserve">   Operational Storage Adjustment</t>
  </si>
  <si>
    <t xml:space="preserve">   Other</t>
  </si>
  <si>
    <t>MOPS</t>
  </si>
  <si>
    <t>Net Cash Flow Variance Analysis</t>
  </si>
  <si>
    <t xml:space="preserve">     Total Expense (line 56)</t>
  </si>
  <si>
    <t xml:space="preserve">     Total Expense (line 58)</t>
  </si>
  <si>
    <t>Net Income Change (Excluding Asset Sales Impact)</t>
  </si>
  <si>
    <t>Non-Cash "Stretch" Margins Impact</t>
  </si>
  <si>
    <t>Higher Income Taxes</t>
  </si>
  <si>
    <t>Lower Trailblazer Distributions ($-2.2) &amp; 2002 Expansion ($-4.5)</t>
  </si>
  <si>
    <t>Trailblazer Expansion</t>
  </si>
  <si>
    <t>Higher Capital Expenditures</t>
  </si>
  <si>
    <t xml:space="preserve">Sales, Net Imbalance &amp; Storage Gas Purchases Change </t>
  </si>
  <si>
    <t>Partial Base Gas Buyback (8 Bcf of 15.0 Bcf Total)</t>
  </si>
  <si>
    <t xml:space="preserve">   Base Gas Buyback</t>
  </si>
  <si>
    <t>Other Unidentified</t>
  </si>
  <si>
    <t>Gross</t>
  </si>
  <si>
    <t>(F. Flow)</t>
  </si>
  <si>
    <t>Cur. Tax</t>
  </si>
  <si>
    <t>Net</t>
  </si>
  <si>
    <t>Interest Income - ETS Intercompany (Fed. Funds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</si>
</sst>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  <numFmt numFmtId="189" formatCode="0.00_)"/>
  </numFmts>
  <fonts count="60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  <font>
      <sz val="8"/>
      <name val="Times New Roman"/>
    </font>
    <font>
      <b/>
      <i/>
      <sz val="16"/>
      <name val="Helv"/>
    </font>
    <font>
      <b/>
      <u/>
      <sz val="12"/>
      <name val="Arial"/>
      <family val="2"/>
    </font>
    <font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37" fontId="56" fillId="0" borderId="0" applyBorder="0" applyAlignment="0"/>
    <xf numFmtId="38" fontId="4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4" fillId="3" borderId="3" applyNumberFormat="0" applyBorder="0" applyAlignment="0" applyProtection="0"/>
    <xf numFmtId="189" fontId="57" fillId="0" borderId="0"/>
    <xf numFmtId="37" fontId="16" fillId="0" borderId="0"/>
    <xf numFmtId="166" fontId="17" fillId="0" borderId="0"/>
    <xf numFmtId="0" fontId="1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  <xf numFmtId="10" fontId="1" fillId="0" borderId="0" applyFont="0" applyFill="0" applyBorder="0" applyAlignment="0" applyProtection="0"/>
  </cellStyleXfs>
  <cellXfs count="381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4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4" xfId="0" applyFont="1" applyBorder="1" applyAlignment="1">
      <alignment horizontal="center"/>
    </xf>
    <xf numFmtId="0" fontId="7" fillId="0" borderId="0" xfId="0" applyFont="1"/>
    <xf numFmtId="0" fontId="7" fillId="0" borderId="4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4" xfId="0" applyNumberFormat="1" applyFont="1" applyBorder="1" applyProtection="1">
      <protection locked="0"/>
    </xf>
    <xf numFmtId="165" fontId="4" fillId="0" borderId="4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5" xfId="0" applyNumberFormat="1" applyFont="1" applyBorder="1" applyProtection="1"/>
    <xf numFmtId="165" fontId="8" fillId="0" borderId="0" xfId="0" applyNumberFormat="1" applyFont="1"/>
    <xf numFmtId="165" fontId="4" fillId="0" borderId="5" xfId="0" applyNumberFormat="1" applyFont="1" applyBorder="1"/>
    <xf numFmtId="165" fontId="7" fillId="0" borderId="6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4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4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4" xfId="0" applyNumberFormat="1" applyFont="1" applyBorder="1" applyProtection="1"/>
    <xf numFmtId="165" fontId="11" fillId="0" borderId="0" xfId="0" applyNumberFormat="1" applyFont="1"/>
    <xf numFmtId="165" fontId="9" fillId="0" borderId="6" xfId="0" applyNumberFormat="1" applyFont="1" applyBorder="1" applyProtection="1"/>
    <xf numFmtId="168" fontId="4" fillId="0" borderId="0" xfId="0" applyNumberFormat="1" applyFont="1"/>
    <xf numFmtId="165" fontId="9" fillId="0" borderId="7" xfId="0" applyNumberFormat="1" applyFont="1" applyBorder="1" applyProtection="1">
      <protection locked="0"/>
    </xf>
    <xf numFmtId="165" fontId="7" fillId="0" borderId="7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7" xfId="0" applyNumberFormat="1" applyFont="1" applyBorder="1" applyProtection="1"/>
    <xf numFmtId="165" fontId="8" fillId="0" borderId="7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14" applyFont="1"/>
    <xf numFmtId="37" fontId="20" fillId="0" borderId="0" xfId="8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14" applyNumberFormat="1" applyFont="1" applyAlignment="1" applyProtection="1">
      <alignment horizontal="centerContinuous"/>
    </xf>
    <xf numFmtId="166" fontId="22" fillId="0" borderId="0" xfId="14" applyNumberFormat="1" applyFont="1" applyAlignment="1" applyProtection="1">
      <alignment horizontal="centerContinuous"/>
    </xf>
    <xf numFmtId="166" fontId="22" fillId="0" borderId="0" xfId="14" applyFont="1" applyAlignment="1">
      <alignment horizontal="centerContinuous"/>
    </xf>
    <xf numFmtId="166" fontId="22" fillId="0" borderId="0" xfId="14" applyFont="1"/>
    <xf numFmtId="166" fontId="23" fillId="0" borderId="0" xfId="14" applyNumberFormat="1" applyFont="1" applyFill="1" applyAlignment="1" applyProtection="1">
      <alignment horizontal="centerContinuous"/>
    </xf>
    <xf numFmtId="166" fontId="23" fillId="0" borderId="0" xfId="14" applyFont="1" applyFill="1" applyAlignment="1">
      <alignment horizontal="centerContinuous"/>
    </xf>
    <xf numFmtId="166" fontId="23" fillId="0" borderId="0" xfId="14" applyFont="1" applyFill="1"/>
    <xf numFmtId="166" fontId="24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Alignment="1" applyProtection="1">
      <alignment horizontal="centerContinuous"/>
    </xf>
    <xf numFmtId="166" fontId="3" fillId="0" borderId="0" xfId="14" applyFont="1" applyAlignment="1" applyProtection="1">
      <alignment horizontal="centerContinuous"/>
    </xf>
    <xf numFmtId="166" fontId="3" fillId="0" borderId="0" xfId="14" applyFont="1"/>
    <xf numFmtId="167" fontId="3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Protection="1"/>
    <xf numFmtId="166" fontId="19" fillId="0" borderId="0" xfId="15"/>
    <xf numFmtId="17" fontId="10" fillId="0" borderId="8" xfId="14" quotePrefix="1" applyNumberFormat="1" applyFont="1" applyBorder="1" applyAlignment="1" applyProtection="1">
      <alignment horizontal="center"/>
    </xf>
    <xf numFmtId="17" fontId="10" fillId="0" borderId="8" xfId="14" applyNumberFormat="1" applyFont="1" applyBorder="1" applyAlignment="1" applyProtection="1">
      <alignment horizontal="center"/>
    </xf>
    <xf numFmtId="17" fontId="10" fillId="0" borderId="9" xfId="14" quotePrefix="1" applyNumberFormat="1" applyFont="1" applyBorder="1" applyAlignment="1" applyProtection="1">
      <alignment horizontal="center"/>
    </xf>
    <xf numFmtId="17" fontId="3" fillId="0" borderId="0" xfId="14" applyNumberFormat="1" applyFont="1" applyProtection="1"/>
    <xf numFmtId="17" fontId="10" fillId="0" borderId="9" xfId="14" applyNumberFormat="1" applyFont="1" applyBorder="1" applyAlignment="1" applyProtection="1">
      <alignment horizontal="center"/>
    </xf>
    <xf numFmtId="17" fontId="3" fillId="0" borderId="0" xfId="14" applyNumberFormat="1" applyFont="1"/>
    <xf numFmtId="165" fontId="13" fillId="0" borderId="0" xfId="14" applyNumberFormat="1" applyFont="1" applyAlignment="1" applyProtection="1">
      <alignment horizontal="center"/>
    </xf>
    <xf numFmtId="165" fontId="13" fillId="0" borderId="0" xfId="14" applyNumberFormat="1" applyFont="1" applyProtection="1"/>
    <xf numFmtId="165" fontId="25" fillId="0" borderId="0" xfId="14" applyNumberFormat="1" applyFont="1" applyProtection="1"/>
    <xf numFmtId="166" fontId="13" fillId="0" borderId="0" xfId="14" applyNumberFormat="1" applyFont="1" applyProtection="1"/>
    <xf numFmtId="166" fontId="10" fillId="0" borderId="0" xfId="14" applyNumberFormat="1" applyFont="1" applyProtection="1"/>
    <xf numFmtId="0" fontId="26" fillId="0" borderId="0" xfId="14" applyNumberFormat="1" applyFont="1" applyAlignment="1">
      <alignment horizontal="center"/>
    </xf>
    <xf numFmtId="166" fontId="3" fillId="0" borderId="0" xfId="14" applyNumberFormat="1" applyFont="1" applyAlignment="1" applyProtection="1">
      <alignment horizontal="left"/>
    </xf>
    <xf numFmtId="165" fontId="13" fillId="0" borderId="0" xfId="14" applyNumberFormat="1" applyFont="1" applyAlignment="1" applyProtection="1"/>
    <xf numFmtId="166" fontId="27" fillId="0" borderId="0" xfId="14" applyFont="1"/>
    <xf numFmtId="165" fontId="27" fillId="0" borderId="0" xfId="14" applyNumberFormat="1" applyFont="1" applyAlignment="1" applyProtection="1">
      <alignment horizontal="left"/>
    </xf>
    <xf numFmtId="165" fontId="27" fillId="0" borderId="10" xfId="14" applyNumberFormat="1" applyFont="1" applyBorder="1" applyProtection="1"/>
    <xf numFmtId="165" fontId="27" fillId="0" borderId="0" xfId="14" applyNumberFormat="1" applyFont="1" applyProtection="1"/>
    <xf numFmtId="165" fontId="3" fillId="0" borderId="0" xfId="14" applyNumberFormat="1" applyFont="1" applyProtection="1"/>
    <xf numFmtId="166" fontId="27" fillId="0" borderId="0" xfId="14" applyNumberFormat="1" applyFont="1" applyFill="1" applyAlignment="1" applyProtection="1">
      <alignment horizontal="left" indent="1"/>
    </xf>
    <xf numFmtId="166" fontId="27" fillId="0" borderId="0" xfId="14" applyNumberFormat="1" applyFont="1" applyFill="1" applyProtection="1"/>
    <xf numFmtId="165" fontId="27" fillId="0" borderId="0" xfId="14" applyNumberFormat="1" applyFont="1" applyFill="1" applyProtection="1"/>
    <xf numFmtId="0" fontId="0" fillId="0" borderId="0" xfId="0" applyAlignment="1">
      <alignment horizontal="center"/>
    </xf>
    <xf numFmtId="165" fontId="3" fillId="0" borderId="0" xfId="14" applyNumberFormat="1" applyFont="1"/>
    <xf numFmtId="0" fontId="10" fillId="0" borderId="0" xfId="0" applyFont="1" applyAlignment="1">
      <alignment horizontal="left" indent="1"/>
    </xf>
    <xf numFmtId="166" fontId="10" fillId="0" borderId="0" xfId="14" applyNumberFormat="1" applyFont="1" applyFill="1" applyProtection="1"/>
    <xf numFmtId="165" fontId="3" fillId="0" borderId="0" xfId="14" applyNumberFormat="1" applyFont="1" applyFill="1" applyAlignment="1" applyProtection="1">
      <alignment horizontal="left" indent="1"/>
    </xf>
    <xf numFmtId="165" fontId="27" fillId="0" borderId="0" xfId="14" applyNumberFormat="1" applyFont="1"/>
    <xf numFmtId="166" fontId="28" fillId="0" borderId="0" xfId="13" applyNumberFormat="1" applyFont="1" applyAlignment="1" applyProtection="1">
      <alignment horizontal="centerContinuous"/>
    </xf>
    <xf numFmtId="166" fontId="29" fillId="0" borderId="0" xfId="13" applyNumberFormat="1" applyFont="1" applyAlignment="1" applyProtection="1">
      <alignment horizontal="centerContinuous"/>
    </xf>
    <xf numFmtId="166" fontId="30" fillId="0" borderId="0" xfId="13" applyNumberFormat="1" applyFont="1" applyAlignment="1" applyProtection="1">
      <alignment horizontal="centerContinuous"/>
    </xf>
    <xf numFmtId="166" fontId="31" fillId="0" borderId="0" xfId="13" applyFont="1"/>
    <xf numFmtId="166" fontId="32" fillId="0" borderId="0" xfId="9" applyFont="1" applyAlignment="1">
      <alignment horizontal="centerContinuous"/>
    </xf>
    <xf numFmtId="166" fontId="33" fillId="0" borderId="0" xfId="13" applyNumberFormat="1" applyFont="1" applyAlignment="1" applyProtection="1">
      <alignment horizontal="centerContinuous"/>
    </xf>
    <xf numFmtId="166" fontId="30" fillId="0" borderId="0" xfId="13" applyFont="1"/>
    <xf numFmtId="166" fontId="34" fillId="0" borderId="0" xfId="13" applyNumberFormat="1" applyFont="1" applyProtection="1"/>
    <xf numFmtId="166" fontId="22" fillId="0" borderId="0" xfId="13" applyFont="1"/>
    <xf numFmtId="166" fontId="34" fillId="0" borderId="0" xfId="13" applyFont="1"/>
    <xf numFmtId="166" fontId="34" fillId="0" borderId="0" xfId="13" applyNumberFormat="1" applyFont="1" applyBorder="1" applyProtection="1"/>
    <xf numFmtId="166" fontId="35" fillId="0" borderId="0" xfId="13" applyNumberFormat="1" applyFont="1" applyBorder="1" applyProtection="1"/>
    <xf numFmtId="166" fontId="35" fillId="0" borderId="7" xfId="13" quotePrefix="1" applyNumberFormat="1" applyFont="1" applyBorder="1" applyAlignment="1" applyProtection="1">
      <alignment horizontal="centerContinuous"/>
    </xf>
    <xf numFmtId="166" fontId="35" fillId="0" borderId="7" xfId="13" applyNumberFormat="1" applyFont="1" applyBorder="1" applyAlignment="1" applyProtection="1">
      <alignment horizontal="centerContinuous"/>
    </xf>
    <xf numFmtId="166" fontId="36" fillId="0" borderId="0" xfId="13" applyNumberFormat="1" applyFont="1" applyBorder="1" applyProtection="1"/>
    <xf numFmtId="166" fontId="36" fillId="0" borderId="0" xfId="13" applyNumberFormat="1" applyFont="1" applyBorder="1" applyAlignment="1" applyProtection="1">
      <alignment horizontal="center"/>
    </xf>
    <xf numFmtId="166" fontId="3" fillId="0" borderId="0" xfId="13" applyFont="1"/>
    <xf numFmtId="166" fontId="25" fillId="0" borderId="0" xfId="13" applyFont="1" applyBorder="1"/>
    <xf numFmtId="166" fontId="37" fillId="0" borderId="0" xfId="13" applyFont="1" applyBorder="1"/>
    <xf numFmtId="165" fontId="3" fillId="0" borderId="0" xfId="9" applyNumberFormat="1" applyFont="1" applyAlignment="1">
      <alignment horizontal="left" indent="1"/>
    </xf>
    <xf numFmtId="165" fontId="25" fillId="0" borderId="0" xfId="13" applyNumberFormat="1" applyFont="1" applyBorder="1" applyProtection="1"/>
    <xf numFmtId="165" fontId="13" fillId="0" borderId="0" xfId="13" applyNumberFormat="1" applyFont="1" applyBorder="1" applyProtection="1"/>
    <xf numFmtId="165" fontId="3" fillId="0" borderId="0" xfId="13" applyNumberFormat="1" applyFont="1"/>
    <xf numFmtId="165" fontId="13" fillId="0" borderId="0" xfId="9" applyNumberFormat="1" applyFont="1" applyAlignment="1">
      <alignment horizontal="left" indent="1"/>
    </xf>
    <xf numFmtId="165" fontId="38" fillId="0" borderId="0" xfId="9" applyNumberFormat="1" applyFont="1" applyAlignment="1">
      <alignment horizontal="left" indent="1"/>
    </xf>
    <xf numFmtId="165" fontId="38" fillId="0" borderId="0" xfId="13" applyNumberFormat="1" applyFont="1" applyBorder="1" applyProtection="1"/>
    <xf numFmtId="165" fontId="25" fillId="0" borderId="0" xfId="13" applyNumberFormat="1" applyFont="1" applyAlignment="1">
      <alignment horizontal="left" indent="1"/>
    </xf>
    <xf numFmtId="165" fontId="25" fillId="0" borderId="0" xfId="13" applyNumberFormat="1" applyFont="1"/>
    <xf numFmtId="165" fontId="25" fillId="0" borderId="10" xfId="13" applyNumberFormat="1" applyFont="1" applyBorder="1"/>
    <xf numFmtId="165" fontId="37" fillId="0" borderId="0" xfId="13" applyNumberFormat="1" applyFont="1" applyAlignment="1" applyProtection="1">
      <alignment horizontal="left" indent="1"/>
    </xf>
    <xf numFmtId="165" fontId="25" fillId="0" borderId="0" xfId="13" applyNumberFormat="1" applyFont="1" applyProtection="1"/>
    <xf numFmtId="165" fontId="37" fillId="2" borderId="6" xfId="13" applyNumberFormat="1" applyFont="1" applyFill="1" applyBorder="1" applyProtection="1"/>
    <xf numFmtId="165" fontId="37" fillId="0" borderId="0" xfId="13" applyNumberFormat="1" applyFont="1" applyProtection="1"/>
    <xf numFmtId="165" fontId="37" fillId="0" borderId="6" xfId="13" applyNumberFormat="1" applyFont="1" applyBorder="1" applyProtection="1"/>
    <xf numFmtId="166" fontId="25" fillId="0" borderId="0" xfId="13" applyFont="1"/>
    <xf numFmtId="168" fontId="25" fillId="0" borderId="0" xfId="13" applyNumberFormat="1" applyFont="1"/>
    <xf numFmtId="168" fontId="3" fillId="0" borderId="0" xfId="13" applyNumberFormat="1" applyFont="1"/>
    <xf numFmtId="168" fontId="30" fillId="0" borderId="0" xfId="13" applyNumberFormat="1" applyFont="1"/>
    <xf numFmtId="168" fontId="31" fillId="0" borderId="0" xfId="13" applyNumberFormat="1" applyFont="1"/>
    <xf numFmtId="0" fontId="20" fillId="0" borderId="0" xfId="12" applyFont="1" applyProtection="1"/>
    <xf numFmtId="168" fontId="30" fillId="0" borderId="0" xfId="13" applyNumberFormat="1" applyFont="1" applyProtection="1"/>
    <xf numFmtId="164" fontId="20" fillId="0" borderId="0" xfId="12" applyNumberFormat="1" applyFont="1" applyAlignment="1">
      <alignment horizontal="left"/>
    </xf>
    <xf numFmtId="165" fontId="10" fillId="0" borderId="0" xfId="14" applyNumberFormat="1" applyFont="1" applyAlignment="1">
      <alignment horizontal="left" indent="1"/>
    </xf>
    <xf numFmtId="166" fontId="39" fillId="0" borderId="0" xfId="13" applyNumberFormat="1" applyFont="1" applyBorder="1" applyProtection="1"/>
    <xf numFmtId="166" fontId="39" fillId="0" borderId="0" xfId="13" applyNumberFormat="1" applyFont="1" applyBorder="1" applyAlignment="1" applyProtection="1">
      <alignment horizontal="center"/>
    </xf>
    <xf numFmtId="166" fontId="34" fillId="0" borderId="0" xfId="13" applyFont="1" applyBorder="1"/>
    <xf numFmtId="166" fontId="35" fillId="0" borderId="0" xfId="13" applyFont="1" applyBorder="1"/>
    <xf numFmtId="165" fontId="22" fillId="0" borderId="0" xfId="9" applyNumberFormat="1" applyFont="1" applyAlignment="1">
      <alignment horizontal="left" indent="1"/>
    </xf>
    <xf numFmtId="165" fontId="34" fillId="0" borderId="0" xfId="13" applyNumberFormat="1" applyFont="1" applyBorder="1" applyProtection="1"/>
    <xf numFmtId="165" fontId="22" fillId="0" borderId="0" xfId="13" applyNumberFormat="1" applyFont="1"/>
    <xf numFmtId="165" fontId="40" fillId="0" borderId="0" xfId="9" applyNumberFormat="1" applyFont="1" applyAlignment="1">
      <alignment horizontal="left" indent="1"/>
    </xf>
    <xf numFmtId="165" fontId="24" fillId="0" borderId="0" xfId="9" applyNumberFormat="1" applyFont="1" applyAlignment="1">
      <alignment horizontal="left" indent="1"/>
    </xf>
    <xf numFmtId="165" fontId="35" fillId="0" borderId="0" xfId="13" applyNumberFormat="1" applyFont="1" applyBorder="1" applyProtection="1"/>
    <xf numFmtId="165" fontId="41" fillId="2" borderId="10" xfId="13" applyNumberFormat="1" applyFont="1" applyFill="1" applyBorder="1" applyProtection="1"/>
    <xf numFmtId="165" fontId="41" fillId="0" borderId="0" xfId="13" applyNumberFormat="1" applyFont="1" applyBorder="1" applyProtection="1"/>
    <xf numFmtId="165" fontId="37" fillId="0" borderId="0" xfId="13" applyNumberFormat="1" applyFont="1" applyBorder="1" applyProtection="1"/>
    <xf numFmtId="165" fontId="24" fillId="0" borderId="0" xfId="13" applyNumberFormat="1" applyFont="1"/>
    <xf numFmtId="165" fontId="34" fillId="0" borderId="0" xfId="13" applyNumberFormat="1" applyFont="1"/>
    <xf numFmtId="165" fontId="25" fillId="0" borderId="0" xfId="13" applyNumberFormat="1" applyFont="1" applyBorder="1"/>
    <xf numFmtId="165" fontId="24" fillId="0" borderId="0" xfId="9" applyNumberFormat="1" applyFont="1" applyFill="1" applyAlignment="1">
      <alignment horizontal="left" indent="1"/>
    </xf>
    <xf numFmtId="165" fontId="35" fillId="0" borderId="0" xfId="13" applyNumberFormat="1" applyFont="1" applyFill="1" applyBorder="1" applyProtection="1"/>
    <xf numFmtId="165" fontId="41" fillId="0" borderId="0" xfId="13" applyNumberFormat="1" applyFont="1" applyFill="1" applyBorder="1" applyProtection="1"/>
    <xf numFmtId="165" fontId="37" fillId="0" borderId="0" xfId="13" applyNumberFormat="1" applyFont="1" applyFill="1" applyBorder="1" applyProtection="1"/>
    <xf numFmtId="165" fontId="22" fillId="0" borderId="0" xfId="13" applyNumberFormat="1" applyFont="1" applyFill="1"/>
    <xf numFmtId="165" fontId="35" fillId="0" borderId="0" xfId="13" applyNumberFormat="1" applyFont="1" applyProtection="1"/>
    <xf numFmtId="165" fontId="34" fillId="0" borderId="0" xfId="13" applyNumberFormat="1" applyFont="1" applyProtection="1"/>
    <xf numFmtId="168" fontId="34" fillId="0" borderId="0" xfId="13" applyNumberFormat="1" applyFont="1"/>
    <xf numFmtId="168" fontId="22" fillId="0" borderId="0" xfId="13" applyNumberFormat="1" applyFont="1"/>
    <xf numFmtId="0" fontId="26" fillId="0" borderId="0" xfId="12" applyFont="1" applyProtection="1"/>
    <xf numFmtId="168" fontId="34" fillId="0" borderId="0" xfId="13" applyNumberFormat="1" applyFont="1" applyProtection="1"/>
    <xf numFmtId="164" fontId="26" fillId="0" borderId="0" xfId="12" applyNumberFormat="1" applyFont="1" applyAlignment="1">
      <alignment horizontal="left"/>
    </xf>
    <xf numFmtId="165" fontId="42" fillId="0" borderId="0" xfId="13" applyNumberFormat="1" applyFont="1" applyBorder="1" applyProtection="1"/>
    <xf numFmtId="165" fontId="40" fillId="0" borderId="0" xfId="13" applyNumberFormat="1" applyFont="1" applyBorder="1" applyProtection="1"/>
    <xf numFmtId="165" fontId="21" fillId="2" borderId="10" xfId="13" applyNumberFormat="1" applyFont="1" applyFill="1" applyBorder="1" applyProtection="1"/>
    <xf numFmtId="165" fontId="21" fillId="0" borderId="0" xfId="13" applyNumberFormat="1" applyFont="1" applyBorder="1" applyProtection="1"/>
    <xf numFmtId="165" fontId="34" fillId="0" borderId="10" xfId="13" applyNumberFormat="1" applyFont="1" applyBorder="1"/>
    <xf numFmtId="165" fontId="35" fillId="0" borderId="6" xfId="13" applyNumberFormat="1" applyFont="1" applyBorder="1" applyProtection="1"/>
    <xf numFmtId="165" fontId="40" fillId="0" borderId="0" xfId="13" applyNumberFormat="1" applyFont="1"/>
    <xf numFmtId="165" fontId="40" fillId="0" borderId="0" xfId="13" applyNumberFormat="1" applyFont="1" applyBorder="1"/>
    <xf numFmtId="165" fontId="34" fillId="0" borderId="0" xfId="13" applyNumberFormat="1" applyFont="1" applyBorder="1"/>
    <xf numFmtId="165" fontId="35" fillId="2" borderId="6" xfId="13" applyNumberFormat="1" applyFont="1" applyFill="1" applyBorder="1" applyProtection="1"/>
    <xf numFmtId="166" fontId="43" fillId="4" borderId="0" xfId="9" applyFont="1" applyFill="1" applyAlignment="1">
      <alignment horizontal="centerContinuous"/>
    </xf>
    <xf numFmtId="166" fontId="43" fillId="4" borderId="0" xfId="13" applyNumberFormat="1" applyFont="1" applyFill="1" applyAlignment="1" applyProtection="1">
      <alignment horizontal="centerContinuous"/>
    </xf>
    <xf numFmtId="166" fontId="44" fillId="4" borderId="0" xfId="13" applyNumberFormat="1" applyFont="1" applyFill="1" applyAlignment="1" applyProtection="1">
      <alignment horizontal="centerContinuous"/>
    </xf>
    <xf numFmtId="166" fontId="35" fillId="0" borderId="0" xfId="13" applyNumberFormat="1" applyFont="1" applyBorder="1" applyAlignment="1" applyProtection="1">
      <alignment horizontal="center"/>
    </xf>
    <xf numFmtId="166" fontId="35" fillId="0" borderId="7" xfId="13" applyNumberFormat="1" applyFont="1" applyBorder="1" applyAlignment="1" applyProtection="1">
      <alignment horizontal="center"/>
    </xf>
    <xf numFmtId="165" fontId="24" fillId="0" borderId="0" xfId="9" applyNumberFormat="1" applyFont="1"/>
    <xf numFmtId="165" fontId="45" fillId="0" borderId="0" xfId="13" applyNumberFormat="1" applyFont="1" applyBorder="1" applyProtection="1"/>
    <xf numFmtId="165" fontId="34" fillId="0" borderId="0" xfId="13" applyNumberFormat="1" applyFont="1" applyBorder="1" applyAlignment="1">
      <alignment horizontal="left" indent="1"/>
    </xf>
    <xf numFmtId="165" fontId="22" fillId="0" borderId="0" xfId="13" applyNumberFormat="1" applyFont="1" applyBorder="1"/>
    <xf numFmtId="165" fontId="35" fillId="0" borderId="0" xfId="13" applyNumberFormat="1" applyFont="1" applyAlignment="1" applyProtection="1">
      <alignment horizontal="left" indent="1"/>
    </xf>
    <xf numFmtId="166" fontId="30" fillId="0" borderId="0" xfId="13" applyNumberFormat="1" applyFont="1" applyProtection="1"/>
    <xf numFmtId="165" fontId="46" fillId="0" borderId="0" xfId="13" applyNumberFormat="1" applyFont="1"/>
    <xf numFmtId="165" fontId="47" fillId="0" borderId="0" xfId="9" applyNumberFormat="1" applyFont="1" applyAlignment="1">
      <alignment horizontal="left" indent="1"/>
    </xf>
    <xf numFmtId="165" fontId="47" fillId="0" borderId="0" xfId="13" applyNumberFormat="1" applyFont="1"/>
    <xf numFmtId="165" fontId="35" fillId="0" borderId="0" xfId="13" applyNumberFormat="1" applyFont="1" applyAlignment="1" applyProtection="1">
      <alignment horizontal="left" indent="2"/>
    </xf>
    <xf numFmtId="165" fontId="34" fillId="2" borderId="11" xfId="13" applyNumberFormat="1" applyFont="1" applyFill="1" applyBorder="1" applyProtection="1"/>
    <xf numFmtId="165" fontId="22" fillId="0" borderId="0" xfId="9" applyNumberFormat="1" applyFont="1"/>
    <xf numFmtId="165" fontId="40" fillId="0" borderId="0" xfId="9" applyNumberFormat="1" applyFont="1"/>
    <xf numFmtId="166" fontId="10" fillId="0" borderId="0" xfId="9" applyFont="1" applyAlignment="1">
      <alignment horizontal="center"/>
    </xf>
    <xf numFmtId="166" fontId="3" fillId="0" borderId="0" xfId="9" applyFont="1"/>
    <xf numFmtId="166" fontId="10" fillId="0" borderId="7" xfId="9" applyFont="1" applyBorder="1" applyAlignment="1">
      <alignment horizontal="center"/>
    </xf>
    <xf numFmtId="166" fontId="48" fillId="0" borderId="0" xfId="13" applyFont="1"/>
    <xf numFmtId="166" fontId="44" fillId="0" borderId="0" xfId="13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2" xfId="0" applyNumberFormat="1" applyFont="1" applyBorder="1" applyProtection="1">
      <protection locked="0"/>
    </xf>
    <xf numFmtId="165" fontId="4" fillId="0" borderId="2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49" fillId="0" borderId="0" xfId="0" applyFont="1"/>
    <xf numFmtId="0" fontId="51" fillId="0" borderId="0" xfId="0" applyFont="1"/>
    <xf numFmtId="0" fontId="51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4" xfId="0" applyNumberFormat="1" applyFont="1" applyFill="1" applyBorder="1" applyAlignment="1" applyProtection="1">
      <alignment horizontal="center" wrapText="1"/>
    </xf>
    <xf numFmtId="0" fontId="7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7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11" xfId="0" applyNumberFormat="1" applyFont="1" applyBorder="1"/>
    <xf numFmtId="165" fontId="52" fillId="0" borderId="0" xfId="0" applyNumberFormat="1" applyFont="1"/>
    <xf numFmtId="165" fontId="52" fillId="0" borderId="4" xfId="0" applyNumberFormat="1" applyFont="1" applyBorder="1" applyProtection="1"/>
    <xf numFmtId="165" fontId="52" fillId="0" borderId="0" xfId="0" applyNumberFormat="1" applyFont="1" applyBorder="1"/>
    <xf numFmtId="165" fontId="53" fillId="0" borderId="0" xfId="0" applyNumberFormat="1" applyFont="1"/>
    <xf numFmtId="165" fontId="4" fillId="5" borderId="0" xfId="0" applyNumberFormat="1" applyFont="1" applyFill="1"/>
    <xf numFmtId="165" fontId="14" fillId="5" borderId="11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4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7" xfId="0" applyNumberFormat="1" applyFont="1" applyBorder="1" applyProtection="1"/>
    <xf numFmtId="0" fontId="55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7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4" fillId="5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5" borderId="0" xfId="0" applyNumberFormat="1" applyFont="1" applyFill="1" applyProtection="1"/>
    <xf numFmtId="165" fontId="4" fillId="5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4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"/>
    </xf>
    <xf numFmtId="165" fontId="8" fillId="0" borderId="2" xfId="0" applyNumberFormat="1" applyFont="1" applyBorder="1" applyProtection="1"/>
    <xf numFmtId="165" fontId="10" fillId="0" borderId="0" xfId="0" applyNumberFormat="1" applyFont="1" applyProtection="1"/>
    <xf numFmtId="0" fontId="7" fillId="0" borderId="4" xfId="0" applyFont="1" applyBorder="1" applyAlignment="1" applyProtection="1">
      <alignment horizontal="centerContinuous" wrapText="1"/>
    </xf>
    <xf numFmtId="165" fontId="7" fillId="0" borderId="11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11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7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7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11" xfId="0" applyNumberFormat="1" applyFont="1" applyBorder="1" applyProtection="1"/>
    <xf numFmtId="0" fontId="55" fillId="0" borderId="0" xfId="0" applyFont="1" applyProtection="1"/>
    <xf numFmtId="166" fontId="32" fillId="0" borderId="0" xfId="14" applyNumberFormat="1" applyFont="1" applyAlignment="1" applyProtection="1">
      <alignment horizontal="centerContinuous"/>
    </xf>
    <xf numFmtId="166" fontId="28" fillId="0" borderId="0" xfId="14" applyNumberFormat="1" applyFont="1" applyAlignment="1" applyProtection="1">
      <alignment horizontal="centerContinuous"/>
    </xf>
    <xf numFmtId="166" fontId="2" fillId="0" borderId="0" xfId="13" applyNumberFormat="1" applyFont="1" applyAlignment="1" applyProtection="1">
      <alignment horizontal="centerContinuous"/>
    </xf>
    <xf numFmtId="166" fontId="3" fillId="0" borderId="0" xfId="14" applyNumberFormat="1" applyFont="1" applyBorder="1" applyAlignment="1" applyProtection="1">
      <alignment horizontal="centerContinuous"/>
    </xf>
    <xf numFmtId="17" fontId="41" fillId="0" borderId="8" xfId="14" applyNumberFormat="1" applyFont="1" applyBorder="1" applyAlignment="1" applyProtection="1">
      <alignment horizontal="center"/>
    </xf>
    <xf numFmtId="17" fontId="10" fillId="0" borderId="0" xfId="14" applyNumberFormat="1" applyFont="1" applyBorder="1" applyAlignment="1" applyProtection="1">
      <alignment horizontal="center"/>
    </xf>
    <xf numFmtId="17" fontId="41" fillId="0" borderId="9" xfId="14" applyNumberFormat="1" applyFont="1" applyBorder="1" applyAlignment="1" applyProtection="1">
      <alignment horizontal="center"/>
    </xf>
    <xf numFmtId="17" fontId="13" fillId="0" borderId="0" xfId="14" applyNumberFormat="1" applyFont="1" applyProtection="1"/>
    <xf numFmtId="17" fontId="41" fillId="0" borderId="9" xfId="14" quotePrefix="1" applyNumberFormat="1" applyFont="1" applyBorder="1" applyAlignment="1" applyProtection="1">
      <alignment horizontal="center"/>
    </xf>
    <xf numFmtId="166" fontId="10" fillId="0" borderId="0" xfId="14" quotePrefix="1" applyNumberFormat="1" applyFont="1" applyAlignment="1" applyProtection="1">
      <alignment horizontal="left"/>
    </xf>
    <xf numFmtId="166" fontId="3" fillId="0" borderId="0" xfId="14" quotePrefix="1" applyNumberFormat="1" applyFont="1" applyAlignment="1" applyProtection="1">
      <alignment horizontal="left"/>
    </xf>
    <xf numFmtId="49" fontId="27" fillId="0" borderId="0" xfId="14" quotePrefix="1" applyNumberFormat="1" applyFont="1" applyAlignment="1" applyProtection="1">
      <alignment horizontal="left"/>
    </xf>
    <xf numFmtId="165" fontId="10" fillId="0" borderId="10" xfId="14" applyNumberFormat="1" applyFont="1" applyBorder="1" applyProtection="1"/>
    <xf numFmtId="0" fontId="4" fillId="0" borderId="0" xfId="10" applyNumberFormat="1" applyFont="1" applyAlignment="1">
      <alignment horizontal="center"/>
    </xf>
    <xf numFmtId="165" fontId="13" fillId="0" borderId="0" xfId="14" applyNumberFormat="1" applyFont="1"/>
    <xf numFmtId="165" fontId="27" fillId="0" borderId="0" xfId="14" quotePrefix="1" applyNumberFormat="1" applyFont="1" applyAlignment="1" applyProtection="1">
      <alignment horizontal="left"/>
    </xf>
    <xf numFmtId="166" fontId="30" fillId="0" borderId="0" xfId="13" quotePrefix="1" applyFont="1" applyAlignment="1">
      <alignment horizontal="center"/>
    </xf>
    <xf numFmtId="166" fontId="30" fillId="0" borderId="0" xfId="13" applyFont="1" applyAlignment="1">
      <alignment horizontal="center"/>
    </xf>
    <xf numFmtId="166" fontId="3" fillId="6" borderId="0" xfId="14" applyFont="1" applyFill="1"/>
    <xf numFmtId="166" fontId="30" fillId="6" borderId="0" xfId="13" applyFont="1" applyFill="1" applyAlignment="1">
      <alignment horizontal="center"/>
    </xf>
    <xf numFmtId="165" fontId="3" fillId="6" borderId="0" xfId="14" applyNumberFormat="1" applyFont="1" applyFill="1"/>
    <xf numFmtId="165" fontId="13" fillId="6" borderId="0" xfId="13" applyNumberFormat="1" applyFont="1" applyFill="1" applyBorder="1" applyProtection="1"/>
    <xf numFmtId="165" fontId="45" fillId="6" borderId="0" xfId="13" applyNumberFormat="1" applyFont="1" applyFill="1" applyBorder="1" applyProtection="1"/>
    <xf numFmtId="166" fontId="10" fillId="0" borderId="0" xfId="14" quotePrefix="1" applyFont="1" applyAlignment="1">
      <alignment horizontal="left"/>
    </xf>
    <xf numFmtId="165" fontId="3" fillId="0" borderId="7" xfId="13" applyNumberFormat="1" applyFont="1" applyBorder="1" applyProtection="1"/>
    <xf numFmtId="165" fontId="3" fillId="0" borderId="7" xfId="14" applyNumberFormat="1" applyFont="1" applyBorder="1"/>
    <xf numFmtId="166" fontId="25" fillId="0" borderId="0" xfId="13" applyFont="1" applyAlignment="1">
      <alignment horizontal="center"/>
    </xf>
    <xf numFmtId="166" fontId="37" fillId="0" borderId="0" xfId="13" quotePrefix="1" applyFont="1" applyAlignment="1">
      <alignment horizontal="left"/>
    </xf>
    <xf numFmtId="165" fontId="3" fillId="0" borderId="0" xfId="13" applyNumberFormat="1" applyFont="1" applyBorder="1" applyProtection="1"/>
    <xf numFmtId="166" fontId="25" fillId="0" borderId="0" xfId="13" applyFont="1" applyAlignment="1">
      <alignment horizontal="left"/>
    </xf>
    <xf numFmtId="165" fontId="13" fillId="0" borderId="7" xfId="13" applyNumberFormat="1" applyFont="1" applyBorder="1" applyProtection="1"/>
    <xf numFmtId="165" fontId="3" fillId="0" borderId="2" xfId="13" applyNumberFormat="1" applyFont="1" applyBorder="1" applyProtection="1"/>
    <xf numFmtId="165" fontId="25" fillId="0" borderId="2" xfId="13" applyNumberFormat="1" applyFont="1" applyBorder="1" applyProtection="1"/>
    <xf numFmtId="165" fontId="10" fillId="0" borderId="6" xfId="13" applyNumberFormat="1" applyFont="1" applyBorder="1" applyProtection="1"/>
    <xf numFmtId="165" fontId="10" fillId="0" borderId="6" xfId="14" applyNumberFormat="1" applyFont="1" applyBorder="1"/>
    <xf numFmtId="166" fontId="32" fillId="0" borderId="0" xfId="11" applyFont="1" applyAlignment="1">
      <alignment horizontal="centerContinuous"/>
    </xf>
    <xf numFmtId="166" fontId="31" fillId="0" borderId="0" xfId="11" applyFont="1" applyAlignment="1">
      <alignment horizontal="centerContinuous"/>
    </xf>
    <xf numFmtId="166" fontId="31" fillId="0" borderId="0" xfId="11" applyFont="1"/>
    <xf numFmtId="166" fontId="28" fillId="0" borderId="0" xfId="11" applyFont="1" applyAlignment="1">
      <alignment horizontal="centerContinuous"/>
    </xf>
    <xf numFmtId="166" fontId="2" fillId="0" borderId="0" xfId="11" applyFont="1" applyAlignment="1">
      <alignment horizontal="centerContinuous"/>
    </xf>
    <xf numFmtId="166" fontId="31" fillId="0" borderId="0" xfId="11" applyFont="1" applyBorder="1"/>
    <xf numFmtId="0" fontId="2" fillId="0" borderId="7" xfId="11" applyNumberFormat="1" applyFont="1" applyBorder="1" applyAlignment="1" applyProtection="1">
      <alignment horizontal="centerContinuous"/>
    </xf>
    <xf numFmtId="166" fontId="31" fillId="0" borderId="7" xfId="11" applyFont="1" applyBorder="1" applyAlignment="1">
      <alignment horizontal="centerContinuous"/>
    </xf>
    <xf numFmtId="0" fontId="31" fillId="0" borderId="0" xfId="11" applyNumberFormat="1" applyFont="1" applyBorder="1" applyProtection="1"/>
    <xf numFmtId="166" fontId="6" fillId="0" borderId="0" xfId="11" applyFont="1" applyBorder="1"/>
    <xf numFmtId="0" fontId="2" fillId="0" borderId="4" xfId="11" quotePrefix="1" applyNumberFormat="1" applyFont="1" applyBorder="1" applyAlignment="1" applyProtection="1">
      <alignment horizontal="center"/>
    </xf>
    <xf numFmtId="0" fontId="6" fillId="0" borderId="0" xfId="11" applyNumberFormat="1" applyFont="1" applyBorder="1" applyProtection="1"/>
    <xf numFmtId="0" fontId="6" fillId="0" borderId="4" xfId="11" applyNumberFormat="1" applyFont="1" applyBorder="1" applyAlignment="1" applyProtection="1">
      <alignment horizontal="center"/>
    </xf>
    <xf numFmtId="166" fontId="58" fillId="0" borderId="0" xfId="11" quotePrefix="1" applyFont="1" applyAlignment="1">
      <alignment horizontal="left"/>
    </xf>
    <xf numFmtId="165" fontId="31" fillId="0" borderId="0" xfId="11" applyNumberFormat="1" applyFont="1" applyBorder="1"/>
    <xf numFmtId="49" fontId="31" fillId="0" borderId="0" xfId="11" quotePrefix="1" applyNumberFormat="1" applyFont="1" applyBorder="1" applyAlignment="1">
      <alignment horizontal="left"/>
    </xf>
    <xf numFmtId="165" fontId="30" fillId="0" borderId="0" xfId="11" applyNumberFormat="1" applyFont="1" applyBorder="1"/>
    <xf numFmtId="165" fontId="23" fillId="0" borderId="0" xfId="11" applyNumberFormat="1" applyFont="1" applyBorder="1"/>
    <xf numFmtId="165" fontId="31" fillId="0" borderId="0" xfId="11" applyNumberFormat="1" applyFont="1"/>
    <xf numFmtId="49" fontId="31" fillId="0" borderId="0" xfId="11" applyNumberFormat="1" applyFont="1" applyBorder="1" applyAlignment="1">
      <alignment horizontal="left"/>
    </xf>
    <xf numFmtId="49" fontId="31" fillId="0" borderId="0" xfId="11" applyNumberFormat="1" applyFont="1" applyBorder="1"/>
    <xf numFmtId="165" fontId="6" fillId="0" borderId="0" xfId="11" applyNumberFormat="1" applyFont="1" applyBorder="1"/>
    <xf numFmtId="0" fontId="31" fillId="0" borderId="0" xfId="0" applyFont="1"/>
    <xf numFmtId="165" fontId="23" fillId="0" borderId="0" xfId="11" applyNumberFormat="1" applyFont="1"/>
    <xf numFmtId="166" fontId="31" fillId="0" borderId="12" xfId="11" applyFont="1" applyBorder="1"/>
    <xf numFmtId="166" fontId="6" fillId="0" borderId="0" xfId="11" quotePrefix="1" applyFont="1" applyBorder="1" applyAlignment="1">
      <alignment horizontal="left" vertical="center"/>
    </xf>
    <xf numFmtId="165" fontId="6" fillId="0" borderId="13" xfId="11" applyNumberFormat="1" applyFont="1" applyBorder="1"/>
    <xf numFmtId="165" fontId="31" fillId="0" borderId="0" xfId="11" applyNumberFormat="1" applyFont="1" applyBorder="1" applyAlignment="1">
      <alignment horizontal="center" vertical="center"/>
    </xf>
    <xf numFmtId="165" fontId="2" fillId="0" borderId="13" xfId="11" applyNumberFormat="1" applyFont="1" applyBorder="1" applyAlignment="1">
      <alignment horizontal="center" vertical="center"/>
    </xf>
    <xf numFmtId="165" fontId="6" fillId="0" borderId="13" xfId="11" applyNumberFormat="1" applyFont="1" applyBorder="1" applyAlignment="1">
      <alignment horizontal="center" vertical="center"/>
    </xf>
    <xf numFmtId="166" fontId="59" fillId="0" borderId="0" xfId="11" applyFont="1"/>
    <xf numFmtId="166" fontId="23" fillId="0" borderId="0" xfId="11" quotePrefix="1" applyFont="1" applyAlignment="1">
      <alignment horizontal="left"/>
    </xf>
    <xf numFmtId="166" fontId="6" fillId="0" borderId="0" xfId="11" applyFont="1"/>
    <xf numFmtId="166" fontId="31" fillId="0" borderId="0" xfId="11" quotePrefix="1" applyFont="1" applyAlignment="1">
      <alignment horizontal="left"/>
    </xf>
    <xf numFmtId="166" fontId="31" fillId="0" borderId="7" xfId="11" applyFont="1" applyBorder="1"/>
    <xf numFmtId="166" fontId="6" fillId="0" borderId="6" xfId="11" applyFont="1" applyBorder="1"/>
    <xf numFmtId="15" fontId="20" fillId="0" borderId="0" xfId="11" applyNumberFormat="1" applyFont="1"/>
    <xf numFmtId="18" fontId="20" fillId="0" borderId="0" xfId="11" applyNumberFormat="1" applyFont="1"/>
    <xf numFmtId="0" fontId="2" fillId="0" borderId="4" xfId="11" applyNumberFormat="1" applyFont="1" applyBorder="1" applyAlignment="1" applyProtection="1">
      <alignment horizontal="center"/>
    </xf>
    <xf numFmtId="165" fontId="22" fillId="0" borderId="0" xfId="9" quotePrefix="1" applyNumberFormat="1" applyFont="1" applyAlignment="1">
      <alignment horizontal="left" indent="1"/>
    </xf>
    <xf numFmtId="165" fontId="40" fillId="0" borderId="0" xfId="9" quotePrefix="1" applyNumberFormat="1" applyFont="1" applyAlignment="1">
      <alignment horizontal="left" indent="1"/>
    </xf>
    <xf numFmtId="165" fontId="3" fillId="0" borderId="0" xfId="14" quotePrefix="1" applyNumberFormat="1" applyFont="1" applyAlignment="1">
      <alignment horizontal="left"/>
    </xf>
    <xf numFmtId="166" fontId="6" fillId="0" borderId="0" xfId="11" quotePrefix="1" applyFont="1" applyAlignment="1">
      <alignment horizontal="left" vertical="center"/>
    </xf>
    <xf numFmtId="165" fontId="33" fillId="0" borderId="13" xfId="11" applyNumberFormat="1" applyFont="1" applyBorder="1" applyAlignment="1">
      <alignment horizontal="center" vertical="center"/>
    </xf>
    <xf numFmtId="166" fontId="31" fillId="0" borderId="0" xfId="11" applyFont="1" applyAlignment="1">
      <alignment horizontal="left"/>
    </xf>
    <xf numFmtId="165" fontId="22" fillId="0" borderId="0" xfId="9" quotePrefix="1" applyNumberFormat="1" applyFont="1" applyAlignment="1">
      <alignment horizontal="left"/>
    </xf>
    <xf numFmtId="165" fontId="31" fillId="0" borderId="0" xfId="9" quotePrefix="1" applyNumberFormat="1" applyFont="1" applyAlignment="1">
      <alignment horizontal="left"/>
    </xf>
    <xf numFmtId="166" fontId="13" fillId="0" borderId="0" xfId="14" applyFont="1"/>
    <xf numFmtId="165" fontId="25" fillId="0" borderId="0" xfId="14" applyNumberFormat="1" applyFont="1" applyAlignment="1" applyProtection="1"/>
    <xf numFmtId="165" fontId="44" fillId="0" borderId="0" xfId="11" applyNumberFormat="1" applyFont="1" applyBorder="1"/>
    <xf numFmtId="165" fontId="48" fillId="0" borderId="0" xfId="13" applyNumberFormat="1" applyFont="1" applyBorder="1" applyProtection="1"/>
    <xf numFmtId="166" fontId="10" fillId="0" borderId="0" xfId="9" quotePrefix="1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</cellXfs>
  <cellStyles count="17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A" xfId="8"/>
    <cellStyle name="Normal_CAPEX_AN" xfId="9"/>
    <cellStyle name="Normal_CorpSchedules00" xfId="10"/>
    <cellStyle name="Normal_DETAILS" xfId="11"/>
    <cellStyle name="Normal_MAJASSUM" xfId="12"/>
    <cellStyle name="Normal_OBLIGDET" xfId="13"/>
    <cellStyle name="Normal_Other Obligations" xfId="14"/>
    <cellStyle name="Normal_Total Obligation Format" xfId="15"/>
    <cellStyle name="Percent [2]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2537460</xdr:colOff>
      <xdr:row>107</xdr:row>
      <xdr:rowOff>144780</xdr:rowOff>
    </xdr:from>
    <xdr:to>
      <xdr:col>5</xdr:col>
      <xdr:colOff>7620</xdr:colOff>
      <xdr:row>111</xdr:row>
      <xdr:rowOff>30480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611880" y="18379440"/>
          <a:ext cx="289560" cy="556260"/>
        </a:xfrm>
        <a:prstGeom prst="rightBrace">
          <a:avLst>
            <a:gd name="adj1" fmla="val 1600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ForecastCFCOR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1Q-98%2010Q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CF1stCECORP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/NNGCORPC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  <sheetName val="Obligations Detail"/>
      <sheetName val="FundsFlow vs. 2000"/>
      <sheetName val="PRMA"/>
      <sheetName val="OtherFundsFlow"/>
      <sheetName val="EquityAffiliates"/>
      <sheetName val="Merchant"/>
      <sheetName val="Obligations vs. 2000"/>
      <sheetName val="CapEx &amp; Investing"/>
      <sheetName val="Asset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CoVariance"/>
      <sheetName val="Variance"/>
      <sheetName val="CAP CHARG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11" customWidth="1"/>
    <col min="30" max="30" width="10.6640625" style="11" customWidth="1"/>
    <col min="31" max="31" width="1.6640625" customWidth="1"/>
    <col min="32" max="32" width="10.6640625" style="11" customWidth="1"/>
    <col min="33" max="33" width="1.6640625" customWidth="1"/>
    <col min="34" max="34" width="10.6640625" style="11" customWidth="1"/>
    <col min="35" max="35" width="1.6640625" customWidth="1"/>
    <col min="36" max="36" width="10.6640625" style="11" customWidth="1"/>
    <col min="37" max="37" width="1.6640625" customWidth="1"/>
    <col min="38" max="38" width="10.6640625" style="11" customWidth="1"/>
    <col min="39" max="39" width="5.6640625" customWidth="1"/>
  </cols>
  <sheetData>
    <row r="1" spans="1:38" s="2" customFormat="1" ht="15.6">
      <c r="A1" s="1" t="s">
        <v>424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H:\2002\[NNGOrgPLFormatCORP02.xls]Format</v>
      </c>
      <c r="AD1" s="3"/>
      <c r="AF1" s="3"/>
      <c r="AH1" s="3"/>
      <c r="AJ1" s="3"/>
      <c r="AL1" s="3"/>
    </row>
    <row r="2" spans="1:38" s="2" customFormat="1" ht="15.6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37188.758901388886</v>
      </c>
      <c r="AD2" s="5"/>
      <c r="AF2" s="5"/>
      <c r="AH2" s="5"/>
      <c r="AJ2" s="5"/>
      <c r="AL2" s="5"/>
    </row>
    <row r="3" spans="1:38" s="2" customFormat="1" ht="15.6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37188.758901388886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2" customFormat="1" ht="11.1" customHeight="1">
      <c r="A8" s="18"/>
      <c r="B8" s="18" t="s">
        <v>411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2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2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2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2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2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2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2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2" customFormat="1" ht="11.1" customHeight="1">
      <c r="A12" s="18"/>
      <c r="B12" s="18" t="s">
        <v>104</v>
      </c>
      <c r="C12" s="18"/>
      <c r="D12" s="20">
        <v>55.3</v>
      </c>
      <c r="F12" s="20">
        <v>54.3</v>
      </c>
      <c r="H12" s="20">
        <v>57.8</v>
      </c>
      <c r="J12" s="20">
        <v>23.1</v>
      </c>
      <c r="L12" s="20">
        <v>22.1</v>
      </c>
      <c r="N12" s="20">
        <v>25.2</v>
      </c>
      <c r="P12" s="20">
        <v>25.1</v>
      </c>
      <c r="R12" s="20">
        <v>24.7</v>
      </c>
      <c r="T12" s="20">
        <v>24.5</v>
      </c>
      <c r="V12" s="20">
        <v>24.3</v>
      </c>
      <c r="X12" s="20">
        <v>52.5</v>
      </c>
      <c r="Z12" s="20">
        <v>53.5</v>
      </c>
      <c r="AB12" s="242">
        <f t="shared" si="5"/>
        <v>442.4</v>
      </c>
      <c r="AD12" s="20">
        <f t="shared" si="0"/>
        <v>167.39999999999998</v>
      </c>
      <c r="AF12" s="20">
        <f t="shared" si="1"/>
        <v>70.400000000000006</v>
      </c>
      <c r="AH12" s="20">
        <f t="shared" si="2"/>
        <v>74.3</v>
      </c>
      <c r="AJ12" s="20">
        <f t="shared" si="3"/>
        <v>130.30000000000001</v>
      </c>
      <c r="AL12" s="20">
        <f t="shared" si="4"/>
        <v>442.4</v>
      </c>
    </row>
    <row r="13" spans="1:38" s="242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2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2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2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2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2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2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2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2" customFormat="1" ht="11.1" customHeight="1">
      <c r="A17" s="18"/>
      <c r="B17" s="18" t="s">
        <v>31</v>
      </c>
      <c r="C17" s="18"/>
      <c r="D17" s="49">
        <v>0.8</v>
      </c>
      <c r="F17" s="49">
        <v>0.8</v>
      </c>
      <c r="H17" s="49">
        <v>1.1000000000000001</v>
      </c>
      <c r="J17" s="49">
        <v>0.7</v>
      </c>
      <c r="L17" s="49">
        <v>0.7</v>
      </c>
      <c r="N17" s="49">
        <v>3.1</v>
      </c>
      <c r="P17" s="49">
        <v>0.7</v>
      </c>
      <c r="R17" s="49">
        <v>0.7</v>
      </c>
      <c r="T17" s="49">
        <v>1.1000000000000001</v>
      </c>
      <c r="V17" s="49">
        <v>0.7</v>
      </c>
      <c r="X17" s="49">
        <v>1.3</v>
      </c>
      <c r="Z17" s="49">
        <v>1.7</v>
      </c>
      <c r="AB17" s="243">
        <f>SUM(D17:Z17)</f>
        <v>13.4</v>
      </c>
      <c r="AD17" s="49">
        <f t="shared" si="0"/>
        <v>2.7</v>
      </c>
      <c r="AF17" s="49">
        <f t="shared" si="1"/>
        <v>4.5</v>
      </c>
      <c r="AH17" s="49">
        <f t="shared" si="2"/>
        <v>2.5</v>
      </c>
      <c r="AJ17" s="49">
        <f t="shared" si="3"/>
        <v>3.7</v>
      </c>
      <c r="AL17" s="49">
        <f t="shared" si="4"/>
        <v>13.399999999999999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56.099999999999994</v>
      </c>
      <c r="F18" s="20">
        <f>SUM(F8:F17)</f>
        <v>55.099999999999994</v>
      </c>
      <c r="H18" s="20">
        <f>SUM(H8:H17)</f>
        <v>58.9</v>
      </c>
      <c r="J18" s="20">
        <f>SUM(J8:J17)</f>
        <v>23.8</v>
      </c>
      <c r="L18" s="20">
        <f>SUM(L8:L17)</f>
        <v>22.8</v>
      </c>
      <c r="N18" s="20">
        <f>SUM(N8:N17)</f>
        <v>28.3</v>
      </c>
      <c r="P18" s="20">
        <f>SUM(P8:P17)</f>
        <v>25.8</v>
      </c>
      <c r="R18" s="20">
        <f>SUM(R8:R17)</f>
        <v>25.4</v>
      </c>
      <c r="T18" s="20">
        <f>SUM(T8:T17)</f>
        <v>25.6</v>
      </c>
      <c r="V18" s="20">
        <f>SUM(V8:V17)</f>
        <v>25</v>
      </c>
      <c r="X18" s="20">
        <f>SUM(X8:X17)</f>
        <v>53.8</v>
      </c>
      <c r="Z18" s="20">
        <f>SUM(Z8:Z17)</f>
        <v>55.2</v>
      </c>
      <c r="AB18" s="18">
        <f>SUM(AB8:AB17)</f>
        <v>455.79999999999995</v>
      </c>
      <c r="AD18" s="20">
        <f t="shared" si="0"/>
        <v>170.1</v>
      </c>
      <c r="AF18" s="20">
        <f t="shared" si="1"/>
        <v>74.900000000000006</v>
      </c>
      <c r="AH18" s="20">
        <f t="shared" si="2"/>
        <v>76.800000000000011</v>
      </c>
      <c r="AJ18" s="20">
        <f t="shared" si="3"/>
        <v>134</v>
      </c>
      <c r="AL18" s="20">
        <f t="shared" si="4"/>
        <v>455.8</v>
      </c>
    </row>
    <row r="19" spans="1:38" s="19" customFormat="1" ht="3.9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56.099999999999994</v>
      </c>
      <c r="E22" s="24"/>
      <c r="F22" s="23">
        <f>F18-F20</f>
        <v>55.099999999999994</v>
      </c>
      <c r="G22" s="24"/>
      <c r="H22" s="23">
        <f>H18-H20</f>
        <v>58.9</v>
      </c>
      <c r="I22" s="24"/>
      <c r="J22" s="23">
        <f>J18-J20</f>
        <v>23.8</v>
      </c>
      <c r="K22" s="24"/>
      <c r="L22" s="23">
        <f>L18-L20</f>
        <v>22.8</v>
      </c>
      <c r="M22" s="24"/>
      <c r="N22" s="23">
        <f>N18-N20</f>
        <v>28.3</v>
      </c>
      <c r="O22" s="24"/>
      <c r="P22" s="23">
        <f>P18-P20</f>
        <v>25.8</v>
      </c>
      <c r="Q22" s="24"/>
      <c r="R22" s="23">
        <f>R18-R20</f>
        <v>25.4</v>
      </c>
      <c r="S22" s="24"/>
      <c r="T22" s="23">
        <f>T18-T20</f>
        <v>25.6</v>
      </c>
      <c r="U22" s="24"/>
      <c r="V22" s="23">
        <f>V18-V20</f>
        <v>25</v>
      </c>
      <c r="W22" s="24"/>
      <c r="X22" s="23">
        <f>X18-X20</f>
        <v>53.8</v>
      </c>
      <c r="Y22" s="24"/>
      <c r="Z22" s="23">
        <f>Z18-Z20</f>
        <v>55.2</v>
      </c>
      <c r="AA22" s="24"/>
      <c r="AB22" s="23">
        <f>AB18-AB20</f>
        <v>455.79999999999995</v>
      </c>
      <c r="AD22" s="23">
        <f>AD18-AD20</f>
        <v>170.1</v>
      </c>
      <c r="AF22" s="23">
        <f>AF18-AF20</f>
        <v>74.900000000000006</v>
      </c>
      <c r="AH22" s="23">
        <f>AH18-AH20</f>
        <v>76.800000000000011</v>
      </c>
      <c r="AJ22" s="23">
        <f>AJ18-AJ20</f>
        <v>134</v>
      </c>
      <c r="AL22" s="23">
        <f>AL18-AL20</f>
        <v>455.8</v>
      </c>
    </row>
    <row r="23" spans="1:38" s="19" customFormat="1" ht="3.9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7">
        <f>'O&amp;M Detail'!D8</f>
        <v>0</v>
      </c>
      <c r="E25" s="18"/>
      <c r="F25" s="237">
        <f>'O&amp;M Detail'!F8</f>
        <v>0</v>
      </c>
      <c r="G25" s="18"/>
      <c r="H25" s="237">
        <f>'O&amp;M Detail'!H8</f>
        <v>0</v>
      </c>
      <c r="I25" s="18"/>
      <c r="J25" s="237">
        <f>'O&amp;M Detail'!J8</f>
        <v>0</v>
      </c>
      <c r="K25" s="18"/>
      <c r="L25" s="237">
        <f>'O&amp;M Detail'!L8</f>
        <v>0</v>
      </c>
      <c r="M25" s="18"/>
      <c r="N25" s="237">
        <f>'O&amp;M Detail'!N8</f>
        <v>0</v>
      </c>
      <c r="O25" s="18"/>
      <c r="P25" s="237">
        <f>'O&amp;M Detail'!P8</f>
        <v>0</v>
      </c>
      <c r="Q25" s="18"/>
      <c r="R25" s="237">
        <f>'O&amp;M Detail'!R8</f>
        <v>0</v>
      </c>
      <c r="S25" s="18"/>
      <c r="T25" s="237">
        <f>'O&amp;M Detail'!T8</f>
        <v>0</v>
      </c>
      <c r="U25" s="18"/>
      <c r="V25" s="237">
        <f>'O&amp;M Detail'!V8</f>
        <v>0</v>
      </c>
      <c r="W25" s="18"/>
      <c r="X25" s="237">
        <f>'O&amp;M Detail'!X8</f>
        <v>0</v>
      </c>
      <c r="Y25" s="18"/>
      <c r="Z25" s="237">
        <f>'O&amp;M Detail'!Z8</f>
        <v>0</v>
      </c>
      <c r="AA25" s="18"/>
      <c r="AB25" s="18">
        <f t="shared" ref="AB25:AB32" si="6">SUM(D25:Z25)</f>
        <v>0</v>
      </c>
      <c r="AC25" s="18"/>
      <c r="AD25" s="237">
        <f t="shared" ref="AD25:AD32" si="7">SUM(D25:H25)</f>
        <v>0</v>
      </c>
      <c r="AE25" s="18"/>
      <c r="AF25" s="237">
        <f t="shared" ref="AF25:AF32" si="8">SUM(J25:N25)</f>
        <v>0</v>
      </c>
      <c r="AG25" s="18"/>
      <c r="AH25" s="237">
        <f t="shared" ref="AH25:AH32" si="9">SUM(P25:T25)</f>
        <v>0</v>
      </c>
      <c r="AI25" s="18"/>
      <c r="AJ25" s="237">
        <f t="shared" ref="AJ25:AJ32" si="10">SUM(V25:Z25)</f>
        <v>0</v>
      </c>
      <c r="AK25" s="18"/>
      <c r="AL25" s="237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7">
        <f>'O&amp;M Detail'!D9</f>
        <v>0</v>
      </c>
      <c r="E26" s="18"/>
      <c r="F26" s="237">
        <f>'O&amp;M Detail'!F9</f>
        <v>0</v>
      </c>
      <c r="G26" s="18"/>
      <c r="H26" s="237">
        <f>'O&amp;M Detail'!H9</f>
        <v>0</v>
      </c>
      <c r="I26" s="18"/>
      <c r="J26" s="237">
        <f>'O&amp;M Detail'!J9</f>
        <v>0</v>
      </c>
      <c r="K26" s="18"/>
      <c r="L26" s="237">
        <f>'O&amp;M Detail'!L9</f>
        <v>0</v>
      </c>
      <c r="M26" s="18"/>
      <c r="N26" s="237">
        <f>'O&amp;M Detail'!N9</f>
        <v>0</v>
      </c>
      <c r="O26" s="18"/>
      <c r="P26" s="237">
        <f>'O&amp;M Detail'!P9</f>
        <v>0</v>
      </c>
      <c r="Q26" s="18"/>
      <c r="R26" s="237">
        <f>'O&amp;M Detail'!R9</f>
        <v>0</v>
      </c>
      <c r="S26" s="18"/>
      <c r="T26" s="237">
        <f>'O&amp;M Detail'!T9</f>
        <v>0</v>
      </c>
      <c r="U26" s="18"/>
      <c r="V26" s="237">
        <f>'O&amp;M Detail'!V9</f>
        <v>0</v>
      </c>
      <c r="W26" s="18"/>
      <c r="X26" s="237">
        <f>'O&amp;M Detail'!X9</f>
        <v>0</v>
      </c>
      <c r="Y26" s="18"/>
      <c r="Z26" s="237">
        <f>'O&amp;M Detail'!Z9</f>
        <v>0</v>
      </c>
      <c r="AA26" s="18"/>
      <c r="AB26" s="18">
        <f t="shared" si="6"/>
        <v>0</v>
      </c>
      <c r="AC26" s="18"/>
      <c r="AD26" s="237">
        <f t="shared" si="7"/>
        <v>0</v>
      </c>
      <c r="AE26" s="18"/>
      <c r="AF26" s="237">
        <f t="shared" si="8"/>
        <v>0</v>
      </c>
      <c r="AG26" s="18"/>
      <c r="AH26" s="237">
        <f t="shared" si="9"/>
        <v>0</v>
      </c>
      <c r="AI26" s="18"/>
      <c r="AJ26" s="237">
        <f t="shared" si="10"/>
        <v>0</v>
      </c>
      <c r="AK26" s="18"/>
      <c r="AL26" s="237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7">
        <f>'O&amp;M Detail'!D21</f>
        <v>0</v>
      </c>
      <c r="E27" s="18"/>
      <c r="F27" s="237">
        <f>'O&amp;M Detail'!F21</f>
        <v>0</v>
      </c>
      <c r="G27" s="18"/>
      <c r="H27" s="237">
        <f>'O&amp;M Detail'!H21</f>
        <v>0</v>
      </c>
      <c r="I27" s="18"/>
      <c r="J27" s="237">
        <f>'O&amp;M Detail'!J21</f>
        <v>0</v>
      </c>
      <c r="K27" s="18"/>
      <c r="L27" s="237">
        <f>'O&amp;M Detail'!L21</f>
        <v>0</v>
      </c>
      <c r="M27" s="18"/>
      <c r="N27" s="237">
        <f>'O&amp;M Detail'!N21</f>
        <v>0</v>
      </c>
      <c r="O27" s="18"/>
      <c r="P27" s="237">
        <f>'O&amp;M Detail'!P21</f>
        <v>0</v>
      </c>
      <c r="Q27" s="18"/>
      <c r="R27" s="237">
        <f>'O&amp;M Detail'!R21</f>
        <v>0</v>
      </c>
      <c r="S27" s="18"/>
      <c r="T27" s="237">
        <f>'O&amp;M Detail'!T21</f>
        <v>0</v>
      </c>
      <c r="U27" s="18"/>
      <c r="V27" s="237">
        <f>'O&amp;M Detail'!V21</f>
        <v>0</v>
      </c>
      <c r="W27" s="18"/>
      <c r="X27" s="237">
        <f>'O&amp;M Detail'!X21</f>
        <v>0</v>
      </c>
      <c r="Y27" s="18"/>
      <c r="Z27" s="237">
        <f>'O&amp;M Detail'!Z21</f>
        <v>0</v>
      </c>
      <c r="AA27" s="18"/>
      <c r="AB27" s="18">
        <f t="shared" si="6"/>
        <v>0</v>
      </c>
      <c r="AC27" s="18"/>
      <c r="AD27" s="237">
        <f t="shared" si="7"/>
        <v>0</v>
      </c>
      <c r="AE27" s="18"/>
      <c r="AF27" s="237">
        <f t="shared" si="8"/>
        <v>0</v>
      </c>
      <c r="AG27" s="18"/>
      <c r="AH27" s="237">
        <f t="shared" si="9"/>
        <v>0</v>
      </c>
      <c r="AI27" s="18"/>
      <c r="AJ27" s="237">
        <f t="shared" si="10"/>
        <v>0</v>
      </c>
      <c r="AK27" s="18"/>
      <c r="AL27" s="237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7">
        <f>'O&amp;M Detail'!D30</f>
        <v>0</v>
      </c>
      <c r="E28" s="18"/>
      <c r="F28" s="237">
        <f>'O&amp;M Detail'!F30</f>
        <v>0</v>
      </c>
      <c r="G28" s="18"/>
      <c r="H28" s="237">
        <f>'O&amp;M Detail'!H30</f>
        <v>0</v>
      </c>
      <c r="I28" s="18"/>
      <c r="J28" s="237">
        <f>'O&amp;M Detail'!J30</f>
        <v>0</v>
      </c>
      <c r="K28" s="18"/>
      <c r="L28" s="237">
        <f>'O&amp;M Detail'!L30</f>
        <v>0</v>
      </c>
      <c r="M28" s="18"/>
      <c r="N28" s="237">
        <f>'O&amp;M Detail'!N30</f>
        <v>0</v>
      </c>
      <c r="O28" s="18"/>
      <c r="P28" s="237">
        <f>'O&amp;M Detail'!P30</f>
        <v>0</v>
      </c>
      <c r="Q28" s="18"/>
      <c r="R28" s="237">
        <f>'O&amp;M Detail'!R30</f>
        <v>0</v>
      </c>
      <c r="S28" s="18"/>
      <c r="T28" s="237">
        <f>'O&amp;M Detail'!T30</f>
        <v>0</v>
      </c>
      <c r="U28" s="18"/>
      <c r="V28" s="237">
        <f>'O&amp;M Detail'!V30</f>
        <v>0</v>
      </c>
      <c r="W28" s="18"/>
      <c r="X28" s="237">
        <f>'O&amp;M Detail'!X30</f>
        <v>0</v>
      </c>
      <c r="Y28" s="18"/>
      <c r="Z28" s="237">
        <f>'O&amp;M Detail'!Z30</f>
        <v>0</v>
      </c>
      <c r="AA28" s="18"/>
      <c r="AB28" s="18">
        <f t="shared" si="6"/>
        <v>0</v>
      </c>
      <c r="AC28" s="238"/>
      <c r="AD28" s="237">
        <f t="shared" si="7"/>
        <v>0</v>
      </c>
      <c r="AE28" s="18"/>
      <c r="AF28" s="237">
        <f t="shared" si="8"/>
        <v>0</v>
      </c>
      <c r="AG28" s="18"/>
      <c r="AH28" s="237">
        <f t="shared" si="9"/>
        <v>0</v>
      </c>
      <c r="AI28" s="18"/>
      <c r="AJ28" s="237">
        <f t="shared" si="10"/>
        <v>0</v>
      </c>
      <c r="AK28" s="238"/>
      <c r="AL28" s="237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7">
        <f>'O&amp;M Detail'!D35</f>
        <v>0</v>
      </c>
      <c r="E29" s="18"/>
      <c r="F29" s="237">
        <f>'O&amp;M Detail'!F35</f>
        <v>0</v>
      </c>
      <c r="G29" s="18"/>
      <c r="H29" s="237">
        <f>'O&amp;M Detail'!H35</f>
        <v>0</v>
      </c>
      <c r="I29" s="18"/>
      <c r="J29" s="237">
        <f>'O&amp;M Detail'!J35</f>
        <v>0</v>
      </c>
      <c r="K29" s="18"/>
      <c r="L29" s="237">
        <f>'O&amp;M Detail'!L35</f>
        <v>0</v>
      </c>
      <c r="M29" s="18"/>
      <c r="N29" s="237">
        <f>'O&amp;M Detail'!N35</f>
        <v>0</v>
      </c>
      <c r="O29" s="18"/>
      <c r="P29" s="237">
        <f>'O&amp;M Detail'!P35</f>
        <v>0</v>
      </c>
      <c r="Q29" s="18"/>
      <c r="R29" s="237">
        <f>'O&amp;M Detail'!R35</f>
        <v>0</v>
      </c>
      <c r="S29" s="18"/>
      <c r="T29" s="237">
        <f>'O&amp;M Detail'!T35</f>
        <v>0</v>
      </c>
      <c r="U29" s="18"/>
      <c r="V29" s="237">
        <f>'O&amp;M Detail'!V35</f>
        <v>0</v>
      </c>
      <c r="W29" s="18"/>
      <c r="X29" s="237">
        <f>'O&amp;M Detail'!X35</f>
        <v>0</v>
      </c>
      <c r="Y29" s="18"/>
      <c r="Z29" s="237">
        <f>'O&amp;M Detail'!Z35</f>
        <v>0</v>
      </c>
      <c r="AA29" s="18"/>
      <c r="AB29" s="18">
        <f t="shared" si="6"/>
        <v>0</v>
      </c>
      <c r="AC29" s="238"/>
      <c r="AD29" s="237">
        <f>SUM(D29:H29)</f>
        <v>0</v>
      </c>
      <c r="AE29" s="18"/>
      <c r="AF29" s="237">
        <f>SUM(J29:N29)</f>
        <v>0</v>
      </c>
      <c r="AG29" s="18"/>
      <c r="AH29" s="237">
        <f>SUM(P29:T29)</f>
        <v>0</v>
      </c>
      <c r="AI29" s="18"/>
      <c r="AJ29" s="237">
        <f>SUM(V29:Z29)</f>
        <v>0</v>
      </c>
      <c r="AK29" s="238"/>
      <c r="AL29" s="237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7">
        <f>'O&amp;M Detail'!D47</f>
        <v>17.2</v>
      </c>
      <c r="E30" s="18"/>
      <c r="F30" s="237">
        <f>'O&amp;M Detail'!F47</f>
        <v>17.100000000000001</v>
      </c>
      <c r="G30" s="18"/>
      <c r="H30" s="237">
        <f>'O&amp;M Detail'!H47</f>
        <v>16.899999999999999</v>
      </c>
      <c r="I30" s="18"/>
      <c r="J30" s="237">
        <f>'O&amp;M Detail'!J47</f>
        <v>17.3</v>
      </c>
      <c r="K30" s="18"/>
      <c r="L30" s="237">
        <f>'O&amp;M Detail'!L47</f>
        <v>16.600000000000001</v>
      </c>
      <c r="M30" s="18"/>
      <c r="N30" s="237">
        <f>'O&amp;M Detail'!N47</f>
        <v>16.600000000000001</v>
      </c>
      <c r="O30" s="18"/>
      <c r="P30" s="237">
        <f>'O&amp;M Detail'!P47</f>
        <v>18.8</v>
      </c>
      <c r="Q30" s="18"/>
      <c r="R30" s="237">
        <f>'O&amp;M Detail'!R47</f>
        <v>17.399999999999999</v>
      </c>
      <c r="S30" s="18"/>
      <c r="T30" s="237">
        <f>'O&amp;M Detail'!T47</f>
        <v>17.8</v>
      </c>
      <c r="U30" s="18"/>
      <c r="V30" s="237">
        <f>'O&amp;M Detail'!V47</f>
        <v>18.399999999999999</v>
      </c>
      <c r="W30" s="18"/>
      <c r="X30" s="237">
        <f>'O&amp;M Detail'!X47</f>
        <v>17.399999999999999</v>
      </c>
      <c r="Y30" s="18"/>
      <c r="Z30" s="237">
        <f>'O&amp;M Detail'!Z47</f>
        <v>18</v>
      </c>
      <c r="AA30" s="18"/>
      <c r="AB30" s="18">
        <f t="shared" si="6"/>
        <v>209.5</v>
      </c>
      <c r="AC30" s="238"/>
      <c r="AD30" s="237">
        <f t="shared" si="7"/>
        <v>51.199999999999996</v>
      </c>
      <c r="AE30" s="18"/>
      <c r="AF30" s="237">
        <f t="shared" si="8"/>
        <v>50.500000000000007</v>
      </c>
      <c r="AG30" s="18"/>
      <c r="AH30" s="237">
        <f t="shared" si="9"/>
        <v>54</v>
      </c>
      <c r="AI30" s="18"/>
      <c r="AJ30" s="237">
        <f t="shared" si="10"/>
        <v>53.8</v>
      </c>
      <c r="AK30" s="238"/>
      <c r="AL30" s="237">
        <f t="shared" si="11"/>
        <v>209.5</v>
      </c>
    </row>
    <row r="31" spans="1:38" s="244" customFormat="1" ht="11.1" customHeight="1">
      <c r="A31" s="18"/>
      <c r="B31" s="18" t="s">
        <v>24</v>
      </c>
      <c r="C31" s="18"/>
      <c r="D31" s="20">
        <v>4.0999999999999996</v>
      </c>
      <c r="E31" s="242"/>
      <c r="F31" s="20">
        <v>4.0999999999999996</v>
      </c>
      <c r="G31" s="242"/>
      <c r="H31" s="20">
        <v>4.0999999999999996</v>
      </c>
      <c r="I31" s="242"/>
      <c r="J31" s="20">
        <v>4.0999999999999996</v>
      </c>
      <c r="K31" s="242"/>
      <c r="L31" s="20">
        <v>4.0999999999999996</v>
      </c>
      <c r="M31" s="242"/>
      <c r="N31" s="20">
        <v>4.0999999999999996</v>
      </c>
      <c r="O31" s="242"/>
      <c r="P31" s="20">
        <v>4.0999999999999996</v>
      </c>
      <c r="Q31" s="242"/>
      <c r="R31" s="20">
        <v>4.0999999999999996</v>
      </c>
      <c r="S31" s="242"/>
      <c r="T31" s="20">
        <v>4.0999999999999996</v>
      </c>
      <c r="U31" s="242"/>
      <c r="V31" s="20">
        <v>4.2</v>
      </c>
      <c r="W31" s="242"/>
      <c r="X31" s="20">
        <v>4.2</v>
      </c>
      <c r="Y31" s="242"/>
      <c r="Z31" s="20">
        <v>4.3</v>
      </c>
      <c r="AA31" s="242"/>
      <c r="AB31" s="242">
        <f t="shared" si="6"/>
        <v>49.600000000000009</v>
      </c>
      <c r="AD31" s="20">
        <f t="shared" si="7"/>
        <v>12.299999999999999</v>
      </c>
      <c r="AE31" s="242"/>
      <c r="AF31" s="20">
        <f t="shared" si="8"/>
        <v>12.299999999999999</v>
      </c>
      <c r="AG31" s="242"/>
      <c r="AH31" s="20">
        <f t="shared" si="9"/>
        <v>12.299999999999999</v>
      </c>
      <c r="AI31" s="242"/>
      <c r="AJ31" s="20">
        <f t="shared" si="10"/>
        <v>12.7</v>
      </c>
      <c r="AL31" s="20">
        <f t="shared" si="11"/>
        <v>49.599999999999994</v>
      </c>
    </row>
    <row r="32" spans="1:38" s="25" customFormat="1" ht="11.1" customHeight="1">
      <c r="A32" s="18"/>
      <c r="B32" s="18" t="s">
        <v>25</v>
      </c>
      <c r="C32" s="18"/>
      <c r="D32" s="237">
        <f>'O&amp;M Detail'!D53</f>
        <v>2.8</v>
      </c>
      <c r="E32" s="18"/>
      <c r="F32" s="237">
        <f>'O&amp;M Detail'!F53</f>
        <v>3.0999999999999996</v>
      </c>
      <c r="G32" s="18"/>
      <c r="H32" s="237">
        <f>'O&amp;M Detail'!H53</f>
        <v>2.8</v>
      </c>
      <c r="I32" s="18"/>
      <c r="J32" s="237">
        <f>'O&amp;M Detail'!J53</f>
        <v>2.6999999999999997</v>
      </c>
      <c r="K32" s="18"/>
      <c r="L32" s="237">
        <f>'O&amp;M Detail'!L53</f>
        <v>2.6999999999999997</v>
      </c>
      <c r="M32" s="18"/>
      <c r="N32" s="237">
        <f>'O&amp;M Detail'!N53</f>
        <v>2.7</v>
      </c>
      <c r="O32" s="18"/>
      <c r="P32" s="237">
        <f>'O&amp;M Detail'!P53</f>
        <v>2.6999999999999997</v>
      </c>
      <c r="Q32" s="18"/>
      <c r="R32" s="237">
        <f>'O&amp;M Detail'!R53</f>
        <v>2.8</v>
      </c>
      <c r="S32" s="18"/>
      <c r="T32" s="237">
        <f>'O&amp;M Detail'!T53</f>
        <v>2.6999999999999997</v>
      </c>
      <c r="U32" s="18"/>
      <c r="V32" s="237">
        <f>'O&amp;M Detail'!V53</f>
        <v>2.8</v>
      </c>
      <c r="W32" s="18"/>
      <c r="X32" s="237">
        <f>'O&amp;M Detail'!X53</f>
        <v>2.6999999999999997</v>
      </c>
      <c r="Y32" s="18"/>
      <c r="Z32" s="237">
        <f>'O&amp;M Detail'!Z53</f>
        <v>2.7</v>
      </c>
      <c r="AA32" s="18"/>
      <c r="AB32" s="22">
        <f t="shared" si="6"/>
        <v>33.199999999999996</v>
      </c>
      <c r="AC32" s="238"/>
      <c r="AD32" s="239">
        <f t="shared" si="7"/>
        <v>8.6999999999999993</v>
      </c>
      <c r="AE32" s="18"/>
      <c r="AF32" s="239">
        <f t="shared" si="8"/>
        <v>8.1</v>
      </c>
      <c r="AG32" s="18"/>
      <c r="AH32" s="239">
        <f t="shared" si="9"/>
        <v>8.1999999999999993</v>
      </c>
      <c r="AI32" s="18"/>
      <c r="AJ32" s="239">
        <f t="shared" si="10"/>
        <v>8.1999999999999993</v>
      </c>
      <c r="AK32" s="238"/>
      <c r="AL32" s="239">
        <f t="shared" si="11"/>
        <v>33.199999999999996</v>
      </c>
    </row>
    <row r="33" spans="1:38" s="25" customFormat="1" ht="11.1" customHeight="1">
      <c r="A33" s="18"/>
      <c r="B33" s="18"/>
      <c r="C33" s="18" t="s">
        <v>19</v>
      </c>
      <c r="D33" s="209">
        <f>SUM(D25:D32)</f>
        <v>24.099999999999998</v>
      </c>
      <c r="E33" s="19"/>
      <c r="F33" s="209">
        <f>SUM(F25:F32)</f>
        <v>24.300000000000004</v>
      </c>
      <c r="G33" s="19"/>
      <c r="H33" s="209">
        <f>SUM(H25:H32)</f>
        <v>23.8</v>
      </c>
      <c r="I33" s="19"/>
      <c r="J33" s="209">
        <f>SUM(J25:J32)</f>
        <v>24.099999999999998</v>
      </c>
      <c r="K33" s="19"/>
      <c r="L33" s="209">
        <f>SUM(L25:L32)</f>
        <v>23.400000000000002</v>
      </c>
      <c r="M33" s="19"/>
      <c r="N33" s="209">
        <f>SUM(N25:N32)</f>
        <v>23.400000000000002</v>
      </c>
      <c r="O33" s="19"/>
      <c r="P33" s="209">
        <f>SUM(P25:P32)</f>
        <v>25.599999999999998</v>
      </c>
      <c r="Q33" s="19"/>
      <c r="R33" s="209">
        <f>SUM(R25:R32)</f>
        <v>24.3</v>
      </c>
      <c r="S33" s="19"/>
      <c r="T33" s="209">
        <f>SUM(T25:T32)</f>
        <v>24.599999999999998</v>
      </c>
      <c r="U33" s="19"/>
      <c r="V33" s="209">
        <f>SUM(V25:V32)</f>
        <v>25.4</v>
      </c>
      <c r="W33" s="19"/>
      <c r="X33" s="209">
        <f>SUM(X25:X32)</f>
        <v>24.299999999999997</v>
      </c>
      <c r="Y33" s="19"/>
      <c r="Z33" s="209">
        <f>SUM(Z25:Z32)</f>
        <v>25</v>
      </c>
      <c r="AA33" s="19"/>
      <c r="AB33" s="22">
        <f>SUM(AB25:AB32)</f>
        <v>292.3</v>
      </c>
      <c r="AD33" s="22">
        <f>SUM(AD25:AD32)</f>
        <v>72.199999999999989</v>
      </c>
      <c r="AF33" s="22">
        <f>SUM(AF25:AF32)</f>
        <v>70.900000000000006</v>
      </c>
      <c r="AH33" s="22">
        <f>SUM(AH25:AH32)</f>
        <v>74.5</v>
      </c>
      <c r="AJ33" s="22">
        <f>SUM(AJ25:AJ32)</f>
        <v>74.7</v>
      </c>
      <c r="AL33" s="22">
        <f>SUM(AL25:AL32)</f>
        <v>292.3</v>
      </c>
    </row>
    <row r="34" spans="1:38" s="25" customFormat="1" ht="3.9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31.999999999999996</v>
      </c>
      <c r="E35" s="24"/>
      <c r="F35" s="23">
        <f>F22-F33</f>
        <v>30.79999999999999</v>
      </c>
      <c r="G35" s="24"/>
      <c r="H35" s="23">
        <f>H22-H33</f>
        <v>35.099999999999994</v>
      </c>
      <c r="I35" s="24"/>
      <c r="J35" s="23">
        <f>J22-J33</f>
        <v>-0.29999999999999716</v>
      </c>
      <c r="K35" s="24"/>
      <c r="L35" s="23">
        <f>L22-L33</f>
        <v>-0.60000000000000142</v>
      </c>
      <c r="M35" s="24"/>
      <c r="N35" s="23">
        <f>N22-N33</f>
        <v>4.8999999999999986</v>
      </c>
      <c r="O35" s="24"/>
      <c r="P35" s="23">
        <f>P22-P33</f>
        <v>0.20000000000000284</v>
      </c>
      <c r="Q35" s="24"/>
      <c r="R35" s="23">
        <f>R22-R33</f>
        <v>1.0999999999999979</v>
      </c>
      <c r="S35" s="24"/>
      <c r="T35" s="23">
        <f>T22-T33</f>
        <v>1.0000000000000036</v>
      </c>
      <c r="U35" s="24"/>
      <c r="V35" s="23">
        <f>V22-V33</f>
        <v>-0.39999999999999858</v>
      </c>
      <c r="W35" s="24"/>
      <c r="X35" s="23">
        <f>X22-X33</f>
        <v>29.5</v>
      </c>
      <c r="Y35" s="24"/>
      <c r="Z35" s="23">
        <f>Z22-Z33</f>
        <v>30.200000000000003</v>
      </c>
      <c r="AA35" s="24"/>
      <c r="AB35" s="23">
        <f>AB22-AB33</f>
        <v>163.49999999999994</v>
      </c>
      <c r="AD35" s="23">
        <f>AD22-AD33</f>
        <v>97.9</v>
      </c>
      <c r="AF35" s="23">
        <f>AF22-AF33</f>
        <v>4</v>
      </c>
      <c r="AH35" s="23">
        <f>AH22-AH33</f>
        <v>2.3000000000000114</v>
      </c>
      <c r="AJ35" s="23">
        <f>AJ22-AJ33</f>
        <v>59.3</v>
      </c>
      <c r="AL35" s="23">
        <f>AL22-AL33</f>
        <v>163.5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4" customFormat="1" ht="11.1" customHeight="1">
      <c r="A38" s="18"/>
      <c r="B38" s="18" t="s">
        <v>28</v>
      </c>
      <c r="C38" s="18"/>
      <c r="D38" s="20">
        <v>0.3</v>
      </c>
      <c r="E38" s="242"/>
      <c r="F38" s="20">
        <v>0.3</v>
      </c>
      <c r="G38" s="242"/>
      <c r="H38" s="20">
        <v>0.3</v>
      </c>
      <c r="I38" s="242"/>
      <c r="J38" s="20">
        <v>0.3</v>
      </c>
      <c r="K38" s="242"/>
      <c r="L38" s="20">
        <v>0.3</v>
      </c>
      <c r="M38" s="242"/>
      <c r="N38" s="20">
        <v>0.8</v>
      </c>
      <c r="O38" s="242"/>
      <c r="P38" s="20">
        <v>0.8</v>
      </c>
      <c r="Q38" s="242"/>
      <c r="R38" s="20">
        <v>0.7</v>
      </c>
      <c r="S38" s="242"/>
      <c r="T38" s="20">
        <v>0.7</v>
      </c>
      <c r="U38" s="242"/>
      <c r="V38" s="20">
        <v>0.7</v>
      </c>
      <c r="W38" s="242"/>
      <c r="X38" s="20">
        <v>0.7</v>
      </c>
      <c r="Y38" s="242"/>
      <c r="Z38" s="20">
        <v>0.7</v>
      </c>
      <c r="AA38" s="242"/>
      <c r="AB38" s="242">
        <f>SUM(D38:Z38)</f>
        <v>6.6000000000000005</v>
      </c>
      <c r="AD38" s="20">
        <f>SUM(D38:H38)</f>
        <v>0.89999999999999991</v>
      </c>
      <c r="AE38" s="242"/>
      <c r="AF38" s="20">
        <f>SUM(J38:N38)</f>
        <v>1.4</v>
      </c>
      <c r="AG38" s="242"/>
      <c r="AH38" s="20">
        <f>SUM(P38:T38)</f>
        <v>2.2000000000000002</v>
      </c>
      <c r="AI38" s="242"/>
      <c r="AJ38" s="20">
        <f>SUM(V38:Z38)</f>
        <v>2.0999999999999996</v>
      </c>
      <c r="AL38" s="20">
        <f>SUM(AD38:AJ38)</f>
        <v>6.6</v>
      </c>
    </row>
    <row r="39" spans="1:38" s="244" customFormat="1" ht="11.1" customHeight="1">
      <c r="A39" s="18"/>
      <c r="B39" s="18" t="s">
        <v>29</v>
      </c>
      <c r="C39" s="18"/>
      <c r="D39" s="20">
        <v>0</v>
      </c>
      <c r="E39" s="242"/>
      <c r="F39" s="20">
        <v>0</v>
      </c>
      <c r="G39" s="242"/>
      <c r="H39" s="20">
        <v>0.1</v>
      </c>
      <c r="I39" s="242"/>
      <c r="J39" s="20">
        <v>0</v>
      </c>
      <c r="K39" s="242"/>
      <c r="L39" s="20">
        <v>0</v>
      </c>
      <c r="M39" s="242"/>
      <c r="N39" s="20">
        <v>0.1</v>
      </c>
      <c r="O39" s="242"/>
      <c r="P39" s="20">
        <v>0</v>
      </c>
      <c r="Q39" s="242"/>
      <c r="R39" s="20">
        <v>0.1</v>
      </c>
      <c r="S39" s="242"/>
      <c r="T39" s="20">
        <v>0</v>
      </c>
      <c r="U39" s="242"/>
      <c r="V39" s="20">
        <v>0</v>
      </c>
      <c r="W39" s="242"/>
      <c r="X39" s="20">
        <v>0</v>
      </c>
      <c r="Y39" s="242"/>
      <c r="Z39" s="20">
        <v>0.1</v>
      </c>
      <c r="AA39" s="242"/>
      <c r="AB39" s="242">
        <f>SUM(D39:Z39)</f>
        <v>0.4</v>
      </c>
      <c r="AD39" s="20">
        <f>SUM(D39:H39)</f>
        <v>0.1</v>
      </c>
      <c r="AE39" s="242"/>
      <c r="AF39" s="20">
        <f>SUM(J39:N39)</f>
        <v>0.1</v>
      </c>
      <c r="AG39" s="242"/>
      <c r="AH39" s="20">
        <f>SUM(P39:T39)</f>
        <v>0.1</v>
      </c>
      <c r="AI39" s="242"/>
      <c r="AJ39" s="20">
        <f>SUM(V39:Z39)</f>
        <v>0.1</v>
      </c>
      <c r="AL39" s="20">
        <f>SUM(AD39:AJ39)</f>
        <v>0.4</v>
      </c>
    </row>
    <row r="40" spans="1:38" s="244" customFormat="1" ht="11.1" customHeight="1">
      <c r="A40" s="18"/>
      <c r="B40" s="18" t="s">
        <v>30</v>
      </c>
      <c r="C40" s="18"/>
      <c r="D40" s="20">
        <v>0</v>
      </c>
      <c r="E40" s="242"/>
      <c r="F40" s="20">
        <v>0</v>
      </c>
      <c r="G40" s="242"/>
      <c r="H40" s="20">
        <v>0</v>
      </c>
      <c r="I40" s="242"/>
      <c r="J40" s="20">
        <v>0</v>
      </c>
      <c r="K40" s="242"/>
      <c r="L40" s="20">
        <v>0</v>
      </c>
      <c r="M40" s="242"/>
      <c r="N40" s="20">
        <v>7.6</v>
      </c>
      <c r="O40" s="242"/>
      <c r="P40" s="20">
        <v>0</v>
      </c>
      <c r="Q40" s="242"/>
      <c r="R40" s="20">
        <v>0</v>
      </c>
      <c r="S40" s="242"/>
      <c r="T40" s="20">
        <v>0</v>
      </c>
      <c r="U40" s="242"/>
      <c r="V40" s="20">
        <v>0</v>
      </c>
      <c r="W40" s="242"/>
      <c r="X40" s="20">
        <v>0</v>
      </c>
      <c r="Y40" s="242"/>
      <c r="Z40" s="20">
        <v>5</v>
      </c>
      <c r="AA40" s="242"/>
      <c r="AB40" s="242">
        <f>SUM(D40:Z40)</f>
        <v>12.6</v>
      </c>
      <c r="AD40" s="20">
        <f>SUM(D40:H40)</f>
        <v>0</v>
      </c>
      <c r="AE40" s="242"/>
      <c r="AF40" s="20">
        <f>SUM(J40:N40)</f>
        <v>7.6</v>
      </c>
      <c r="AG40" s="242"/>
      <c r="AH40" s="20">
        <f>SUM(P40:T40)</f>
        <v>0</v>
      </c>
      <c r="AI40" s="242"/>
      <c r="AJ40" s="20">
        <f>SUM(V40:Z40)</f>
        <v>5</v>
      </c>
      <c r="AL40" s="20">
        <f>SUM(AD40:AJ40)</f>
        <v>12.6</v>
      </c>
    </row>
    <row r="41" spans="1:38" s="244" customFormat="1" ht="11.1" customHeight="1">
      <c r="A41" s="18"/>
      <c r="B41" s="18" t="s">
        <v>31</v>
      </c>
      <c r="C41" s="18"/>
      <c r="D41" s="21">
        <v>0.2</v>
      </c>
      <c r="E41" s="242"/>
      <c r="F41" s="21">
        <v>0.2</v>
      </c>
      <c r="G41" s="242"/>
      <c r="H41" s="21">
        <v>0.1</v>
      </c>
      <c r="I41" s="242"/>
      <c r="J41" s="21">
        <v>0.3</v>
      </c>
      <c r="K41" s="242"/>
      <c r="L41" s="21">
        <v>0.4</v>
      </c>
      <c r="M41" s="242"/>
      <c r="N41" s="21">
        <v>1.4</v>
      </c>
      <c r="O41" s="242"/>
      <c r="P41" s="21">
        <v>0.2</v>
      </c>
      <c r="Q41" s="242"/>
      <c r="R41" s="21">
        <v>0.3</v>
      </c>
      <c r="S41" s="242"/>
      <c r="T41" s="21">
        <v>0.5</v>
      </c>
      <c r="U41" s="242"/>
      <c r="V41" s="21">
        <v>0.5</v>
      </c>
      <c r="W41" s="242"/>
      <c r="X41" s="21">
        <v>0.6</v>
      </c>
      <c r="Y41" s="242"/>
      <c r="Z41" s="21">
        <v>1.3</v>
      </c>
      <c r="AA41" s="242"/>
      <c r="AB41" s="245">
        <f>SUM(D41:Z41)</f>
        <v>5.9999999999999991</v>
      </c>
      <c r="AD41" s="21">
        <f>SUM(D41:H41)</f>
        <v>0.5</v>
      </c>
      <c r="AE41" s="242"/>
      <c r="AF41" s="21">
        <f>SUM(J41:N41)</f>
        <v>2.0999999999999996</v>
      </c>
      <c r="AG41" s="242"/>
      <c r="AH41" s="21">
        <f>SUM(P41:T41)</f>
        <v>1</v>
      </c>
      <c r="AI41" s="242"/>
      <c r="AJ41" s="21">
        <f>SUM(V41:Z41)</f>
        <v>2.4000000000000004</v>
      </c>
      <c r="AL41" s="21">
        <f>SUM(AD41:AJ41)</f>
        <v>6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0.5</v>
      </c>
      <c r="E42" s="19"/>
      <c r="F42" s="22">
        <f>SUM(F38:F41)</f>
        <v>0.5</v>
      </c>
      <c r="G42" s="19"/>
      <c r="H42" s="22">
        <f>SUM(H38:H41)</f>
        <v>0.5</v>
      </c>
      <c r="I42" s="19"/>
      <c r="J42" s="22">
        <f>SUM(J38:J41)</f>
        <v>0.6</v>
      </c>
      <c r="K42" s="19"/>
      <c r="L42" s="22">
        <f>SUM(L38:L41)</f>
        <v>0.7</v>
      </c>
      <c r="M42" s="19"/>
      <c r="N42" s="22">
        <f>SUM(N38:N41)</f>
        <v>9.9</v>
      </c>
      <c r="O42" s="19"/>
      <c r="P42" s="22">
        <f>SUM(P38:P41)</f>
        <v>1</v>
      </c>
      <c r="Q42" s="19"/>
      <c r="R42" s="22">
        <f>SUM(R38:R41)</f>
        <v>1.0999999999999999</v>
      </c>
      <c r="S42" s="19"/>
      <c r="T42" s="22">
        <f>SUM(T38:T41)</f>
        <v>1.2</v>
      </c>
      <c r="U42" s="19"/>
      <c r="V42" s="22">
        <f>SUM(V38:V41)</f>
        <v>1.2</v>
      </c>
      <c r="W42" s="19"/>
      <c r="X42" s="22">
        <f>SUM(X38:X41)</f>
        <v>1.2999999999999998</v>
      </c>
      <c r="Y42" s="19"/>
      <c r="Z42" s="22">
        <f>SUM(Z38:Z41)</f>
        <v>7.1</v>
      </c>
      <c r="AA42" s="19"/>
      <c r="AB42" s="22">
        <f>SUM(AB38:AB41)</f>
        <v>25.6</v>
      </c>
      <c r="AD42" s="22">
        <f>SUM(AD38:AD41)</f>
        <v>1.5</v>
      </c>
      <c r="AF42" s="22">
        <f>SUM(AF38:AF41)</f>
        <v>11.2</v>
      </c>
      <c r="AH42" s="22">
        <f>SUM(AH38:AH41)</f>
        <v>3.3000000000000003</v>
      </c>
      <c r="AJ42" s="22">
        <f>SUM(AJ38:AJ41)</f>
        <v>9.6</v>
      </c>
      <c r="AL42" s="22">
        <f>SUM(AL38:AL41)</f>
        <v>25.6</v>
      </c>
    </row>
    <row r="43" spans="1:38" s="25" customFormat="1" ht="3.9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32.5</v>
      </c>
      <c r="E44" s="24"/>
      <c r="F44" s="23">
        <f>F35+F42</f>
        <v>31.29999999999999</v>
      </c>
      <c r="G44" s="24"/>
      <c r="H44" s="23">
        <f>H35+H42</f>
        <v>35.599999999999994</v>
      </c>
      <c r="I44" s="24"/>
      <c r="J44" s="23">
        <f>J35+J42</f>
        <v>0.30000000000000282</v>
      </c>
      <c r="K44" s="24"/>
      <c r="L44" s="23">
        <f>L35+L42</f>
        <v>9.9999999999998535E-2</v>
      </c>
      <c r="M44" s="24"/>
      <c r="N44" s="23">
        <f>N35+N42</f>
        <v>14.799999999999999</v>
      </c>
      <c r="O44" s="24"/>
      <c r="P44" s="23">
        <f>P35+P42</f>
        <v>1.2000000000000028</v>
      </c>
      <c r="Q44" s="24"/>
      <c r="R44" s="23">
        <f>R35+R42</f>
        <v>2.1999999999999975</v>
      </c>
      <c r="S44" s="24"/>
      <c r="T44" s="23">
        <f>T35+T42</f>
        <v>2.2000000000000037</v>
      </c>
      <c r="U44" s="24"/>
      <c r="V44" s="23">
        <f>V35+V42</f>
        <v>0.80000000000000138</v>
      </c>
      <c r="W44" s="24"/>
      <c r="X44" s="23">
        <f>X35+X42</f>
        <v>30.8</v>
      </c>
      <c r="Y44" s="24"/>
      <c r="Z44" s="23">
        <f>Z35+Z42</f>
        <v>37.300000000000004</v>
      </c>
      <c r="AA44" s="24"/>
      <c r="AB44" s="23">
        <f>AB35+AB42</f>
        <v>189.09999999999994</v>
      </c>
      <c r="AD44" s="23">
        <f>AD35+AD42</f>
        <v>99.4</v>
      </c>
      <c r="AF44" s="23">
        <f>AF35+AF42</f>
        <v>15.2</v>
      </c>
      <c r="AH44" s="23">
        <f>AH35+AH42</f>
        <v>5.6000000000000121</v>
      </c>
      <c r="AJ44" s="23">
        <f>AJ35+AJ42</f>
        <v>68.899999999999991</v>
      </c>
      <c r="AL44" s="23">
        <f>AL35+AL42</f>
        <v>189.1</v>
      </c>
    </row>
    <row r="45" spans="1:38" s="25" customFormat="1" ht="3.9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4" customFormat="1" ht="11.1" customHeight="1">
      <c r="A47" s="18"/>
      <c r="B47" s="26" t="s">
        <v>34</v>
      </c>
      <c r="C47" s="247"/>
      <c r="D47" s="20">
        <v>2.9</v>
      </c>
      <c r="E47" s="242"/>
      <c r="F47" s="20">
        <v>2.9</v>
      </c>
      <c r="G47" s="242"/>
      <c r="H47" s="20">
        <v>2.9</v>
      </c>
      <c r="I47" s="242"/>
      <c r="J47" s="20">
        <v>2.9</v>
      </c>
      <c r="K47" s="242"/>
      <c r="L47" s="20">
        <v>3</v>
      </c>
      <c r="M47" s="242"/>
      <c r="N47" s="20">
        <v>2.9</v>
      </c>
      <c r="O47" s="242"/>
      <c r="P47" s="20">
        <v>2.9</v>
      </c>
      <c r="Q47" s="242"/>
      <c r="R47" s="20">
        <v>2.9</v>
      </c>
      <c r="S47" s="242"/>
      <c r="T47" s="20">
        <v>2.9</v>
      </c>
      <c r="U47" s="242"/>
      <c r="V47" s="20">
        <v>2.9</v>
      </c>
      <c r="W47" s="242"/>
      <c r="X47" s="20">
        <v>3</v>
      </c>
      <c r="Y47" s="242"/>
      <c r="Z47" s="20">
        <v>3</v>
      </c>
      <c r="AA47" s="242"/>
      <c r="AB47" s="242">
        <f>SUM(D47:Z47)</f>
        <v>35.099999999999994</v>
      </c>
      <c r="AD47" s="20">
        <f>SUM(D47:H47)</f>
        <v>8.6999999999999993</v>
      </c>
      <c r="AE47" s="242"/>
      <c r="AF47" s="20">
        <f>SUM(J47:N47)</f>
        <v>8.8000000000000007</v>
      </c>
      <c r="AG47" s="242"/>
      <c r="AH47" s="20">
        <f>SUM(P47:T47)</f>
        <v>8.6999999999999993</v>
      </c>
      <c r="AI47" s="242"/>
      <c r="AJ47" s="20">
        <f>SUM(V47:Z47)</f>
        <v>8.9</v>
      </c>
      <c r="AL47" s="20">
        <f>SUM(AD47:AJ47)</f>
        <v>35.1</v>
      </c>
    </row>
    <row r="48" spans="1:38" s="244" customFormat="1" ht="11.1" customHeight="1">
      <c r="A48" s="18"/>
      <c r="B48" s="26" t="s">
        <v>35</v>
      </c>
      <c r="C48" s="248"/>
      <c r="D48" s="20">
        <v>0</v>
      </c>
      <c r="E48" s="242"/>
      <c r="F48" s="20">
        <v>0</v>
      </c>
      <c r="G48" s="242"/>
      <c r="H48" s="20">
        <v>0</v>
      </c>
      <c r="I48" s="242"/>
      <c r="J48" s="20">
        <v>0</v>
      </c>
      <c r="K48" s="242"/>
      <c r="L48" s="20">
        <v>0</v>
      </c>
      <c r="M48" s="242"/>
      <c r="N48" s="20">
        <v>0</v>
      </c>
      <c r="O48" s="242"/>
      <c r="P48" s="20">
        <v>0</v>
      </c>
      <c r="Q48" s="242"/>
      <c r="R48" s="20">
        <v>0</v>
      </c>
      <c r="S48" s="242"/>
      <c r="T48" s="20">
        <v>0</v>
      </c>
      <c r="U48" s="242"/>
      <c r="V48" s="20">
        <v>0</v>
      </c>
      <c r="W48" s="242"/>
      <c r="X48" s="20">
        <v>0</v>
      </c>
      <c r="Y48" s="242"/>
      <c r="Z48" s="20">
        <v>0</v>
      </c>
      <c r="AA48" s="242"/>
      <c r="AB48" s="242">
        <f>SUM(D48:Z48)</f>
        <v>0</v>
      </c>
      <c r="AD48" s="20">
        <f>SUM(D48:H48)</f>
        <v>0</v>
      </c>
      <c r="AE48" s="242"/>
      <c r="AF48" s="20">
        <f>SUM(J48:N48)</f>
        <v>0</v>
      </c>
      <c r="AG48" s="242"/>
      <c r="AH48" s="20">
        <f>SUM(P48:T48)</f>
        <v>0</v>
      </c>
      <c r="AI48" s="242"/>
      <c r="AJ48" s="20">
        <f>SUM(V48:Z48)</f>
        <v>0</v>
      </c>
      <c r="AL48" s="20">
        <f>SUM(AD48:AJ48)</f>
        <v>0</v>
      </c>
    </row>
    <row r="49" spans="1:38" s="244" customFormat="1" ht="11.1" customHeight="1">
      <c r="A49" s="18"/>
      <c r="B49" s="26" t="s">
        <v>36</v>
      </c>
      <c r="C49" s="247"/>
      <c r="D49" s="20">
        <v>-1</v>
      </c>
      <c r="E49" s="242"/>
      <c r="F49" s="20">
        <v>-1</v>
      </c>
      <c r="G49" s="242"/>
      <c r="H49" s="20">
        <v>-1.1000000000000001</v>
      </c>
      <c r="I49" s="242"/>
      <c r="J49" s="20">
        <v>-1.1000000000000001</v>
      </c>
      <c r="K49" s="242"/>
      <c r="L49" s="20">
        <v>-1.2</v>
      </c>
      <c r="M49" s="242"/>
      <c r="N49" s="20">
        <v>-1.1000000000000001</v>
      </c>
      <c r="O49" s="242"/>
      <c r="P49" s="20">
        <v>-1.1000000000000001</v>
      </c>
      <c r="Q49" s="242"/>
      <c r="R49" s="20">
        <v>-1.1000000000000001</v>
      </c>
      <c r="S49" s="242"/>
      <c r="T49" s="20">
        <v>-1</v>
      </c>
      <c r="U49" s="242"/>
      <c r="V49" s="20">
        <v>-1</v>
      </c>
      <c r="W49" s="242"/>
      <c r="X49" s="20">
        <v>-0.9</v>
      </c>
      <c r="Y49" s="242"/>
      <c r="Z49" s="20">
        <v>-0.9</v>
      </c>
      <c r="AA49" s="242"/>
      <c r="AB49" s="242">
        <f>SUM(D49:Z49)</f>
        <v>-12.5</v>
      </c>
      <c r="AD49" s="20">
        <f>SUM(D49:H49)</f>
        <v>-3.1</v>
      </c>
      <c r="AE49" s="242"/>
      <c r="AF49" s="20">
        <f>SUM(J49:N49)</f>
        <v>-3.4</v>
      </c>
      <c r="AG49" s="242"/>
      <c r="AH49" s="20">
        <f>SUM(P49:T49)</f>
        <v>-3.2</v>
      </c>
      <c r="AI49" s="242"/>
      <c r="AJ49" s="20">
        <f>SUM(V49:Z49)</f>
        <v>-2.8</v>
      </c>
      <c r="AL49" s="20">
        <f>SUM(AD49:AJ49)</f>
        <v>-12.5</v>
      </c>
    </row>
    <row r="50" spans="1:38" s="244" customFormat="1" ht="11.1" customHeight="1">
      <c r="A50" s="18"/>
      <c r="B50" s="18" t="s">
        <v>37</v>
      </c>
      <c r="C50" s="18"/>
      <c r="D50" s="21">
        <v>0</v>
      </c>
      <c r="E50" s="242"/>
      <c r="F50" s="21">
        <v>0</v>
      </c>
      <c r="G50" s="242"/>
      <c r="H50" s="21">
        <v>0</v>
      </c>
      <c r="I50" s="242"/>
      <c r="J50" s="21">
        <v>0</v>
      </c>
      <c r="K50" s="242"/>
      <c r="L50" s="21">
        <v>-0.1</v>
      </c>
      <c r="M50" s="242"/>
      <c r="N50" s="21">
        <v>0</v>
      </c>
      <c r="O50" s="242"/>
      <c r="P50" s="21">
        <v>0</v>
      </c>
      <c r="Q50" s="242"/>
      <c r="R50" s="21">
        <v>0</v>
      </c>
      <c r="S50" s="242"/>
      <c r="T50" s="21">
        <v>0</v>
      </c>
      <c r="U50" s="242"/>
      <c r="V50" s="21">
        <v>-0.1</v>
      </c>
      <c r="W50" s="242"/>
      <c r="X50" s="21">
        <v>-0.1</v>
      </c>
      <c r="Y50" s="242"/>
      <c r="Z50" s="21">
        <v>-0.1</v>
      </c>
      <c r="AA50" s="242"/>
      <c r="AB50" s="245">
        <f>SUM(D50:Z50)</f>
        <v>-0.4</v>
      </c>
      <c r="AD50" s="21">
        <f>SUM(D50:H50)</f>
        <v>0</v>
      </c>
      <c r="AE50" s="242"/>
      <c r="AF50" s="21">
        <f>SUM(J50:N50)</f>
        <v>-0.1</v>
      </c>
      <c r="AG50" s="242"/>
      <c r="AH50" s="21">
        <f>SUM(P50:T50)</f>
        <v>0</v>
      </c>
      <c r="AI50" s="242"/>
      <c r="AJ50" s="21">
        <f>SUM(V50:Z50)</f>
        <v>-0.30000000000000004</v>
      </c>
      <c r="AL50" s="21">
        <f>SUM(AD50:AJ50)</f>
        <v>-0.4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1.9</v>
      </c>
      <c r="E51" s="19"/>
      <c r="F51" s="27">
        <f>SUM(F47:F50)</f>
        <v>1.9</v>
      </c>
      <c r="G51" s="19"/>
      <c r="H51" s="27">
        <f>SUM(H47:H50)</f>
        <v>1.7999999999999998</v>
      </c>
      <c r="I51" s="19"/>
      <c r="J51" s="27">
        <f>SUM(J47:J50)</f>
        <v>1.7999999999999998</v>
      </c>
      <c r="K51" s="19"/>
      <c r="L51" s="27">
        <f>SUM(L47:L50)</f>
        <v>1.7</v>
      </c>
      <c r="M51" s="19"/>
      <c r="N51" s="27">
        <f>SUM(N47:N50)</f>
        <v>1.7999999999999998</v>
      </c>
      <c r="O51" s="19"/>
      <c r="P51" s="27">
        <f>SUM(P47:P50)</f>
        <v>1.7999999999999998</v>
      </c>
      <c r="Q51" s="19"/>
      <c r="R51" s="27">
        <f>SUM(R47:R50)</f>
        <v>1.7999999999999998</v>
      </c>
      <c r="S51" s="19"/>
      <c r="T51" s="27">
        <f>SUM(T47:T50)</f>
        <v>1.9</v>
      </c>
      <c r="U51" s="19"/>
      <c r="V51" s="27">
        <f>SUM(V47:V50)</f>
        <v>1.7999999999999998</v>
      </c>
      <c r="W51" s="19"/>
      <c r="X51" s="27">
        <f>SUM(X47:X50)</f>
        <v>2</v>
      </c>
      <c r="Y51" s="19"/>
      <c r="Z51" s="27">
        <f>SUM(Z47:Z50)</f>
        <v>2</v>
      </c>
      <c r="AA51" s="19"/>
      <c r="AB51" s="27">
        <f>SUM(AB47:AB50)</f>
        <v>22.199999999999996</v>
      </c>
      <c r="AD51" s="27">
        <f>SUM(AD47:AD50)</f>
        <v>5.6</v>
      </c>
      <c r="AF51" s="27">
        <f>SUM(AF47:AF50)</f>
        <v>5.3000000000000007</v>
      </c>
      <c r="AH51" s="27">
        <f>SUM(AH47:AH50)</f>
        <v>5.4999999999999991</v>
      </c>
      <c r="AJ51" s="27">
        <f>SUM(AJ47:AJ50)</f>
        <v>5.8000000000000007</v>
      </c>
      <c r="AL51" s="27">
        <f>SUM(AL47:AL50)</f>
        <v>22.200000000000003</v>
      </c>
    </row>
    <row r="52" spans="1:38" s="25" customFormat="1" ht="3.9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4" customFormat="1" ht="11.1" customHeight="1">
      <c r="A54" s="18"/>
      <c r="B54" s="18" t="s">
        <v>39</v>
      </c>
      <c r="C54" s="18"/>
      <c r="D54" s="20">
        <v>0</v>
      </c>
      <c r="E54" s="242"/>
      <c r="F54" s="20">
        <v>0</v>
      </c>
      <c r="G54" s="242"/>
      <c r="H54" s="20">
        <v>0</v>
      </c>
      <c r="I54" s="242"/>
      <c r="J54" s="20">
        <v>0</v>
      </c>
      <c r="K54" s="242"/>
      <c r="L54" s="20">
        <v>0</v>
      </c>
      <c r="M54" s="242"/>
      <c r="N54" s="20">
        <v>0</v>
      </c>
      <c r="O54" s="242"/>
      <c r="P54" s="20">
        <v>0</v>
      </c>
      <c r="Q54" s="242"/>
      <c r="R54" s="20">
        <v>0</v>
      </c>
      <c r="S54" s="242"/>
      <c r="T54" s="20">
        <v>0</v>
      </c>
      <c r="U54" s="242"/>
      <c r="V54" s="20">
        <v>0</v>
      </c>
      <c r="W54" s="242"/>
      <c r="X54" s="20">
        <v>0</v>
      </c>
      <c r="Y54" s="242"/>
      <c r="Z54" s="20">
        <v>0</v>
      </c>
      <c r="AA54" s="242"/>
      <c r="AB54" s="242">
        <f>SUM(D54:Z54)</f>
        <v>0</v>
      </c>
      <c r="AD54" s="20">
        <f>SUM(D54:H54)</f>
        <v>0</v>
      </c>
      <c r="AE54" s="242"/>
      <c r="AF54" s="20">
        <f>SUM(J54:N54)</f>
        <v>0</v>
      </c>
      <c r="AG54" s="242"/>
      <c r="AH54" s="20">
        <f>SUM(P54:T54)</f>
        <v>0</v>
      </c>
      <c r="AI54" s="242"/>
      <c r="AJ54" s="20">
        <f>SUM(V54:Z54)</f>
        <v>0</v>
      </c>
      <c r="AL54" s="20">
        <f>SUM(AD54:AJ54)</f>
        <v>0</v>
      </c>
    </row>
    <row r="55" spans="1:38" s="244" customFormat="1" ht="11.1" customHeight="1">
      <c r="A55" s="18"/>
      <c r="B55" s="18" t="s">
        <v>31</v>
      </c>
      <c r="C55" s="18"/>
      <c r="D55" s="20">
        <v>0</v>
      </c>
      <c r="E55" s="242"/>
      <c r="F55" s="20">
        <v>0</v>
      </c>
      <c r="G55" s="242"/>
      <c r="H55" s="20">
        <v>0</v>
      </c>
      <c r="I55" s="242"/>
      <c r="J55" s="20">
        <v>0</v>
      </c>
      <c r="K55" s="242"/>
      <c r="L55" s="20">
        <v>0</v>
      </c>
      <c r="M55" s="242"/>
      <c r="N55" s="20">
        <v>0</v>
      </c>
      <c r="O55" s="242"/>
      <c r="P55" s="20">
        <v>0</v>
      </c>
      <c r="Q55" s="242"/>
      <c r="R55" s="20">
        <v>0</v>
      </c>
      <c r="S55" s="242"/>
      <c r="T55" s="20">
        <v>0</v>
      </c>
      <c r="U55" s="242"/>
      <c r="V55" s="20">
        <v>0</v>
      </c>
      <c r="W55" s="242"/>
      <c r="X55" s="20">
        <v>0</v>
      </c>
      <c r="Y55" s="242"/>
      <c r="Z55" s="20">
        <v>0</v>
      </c>
      <c r="AA55" s="242"/>
      <c r="AB55" s="242">
        <f>SUM(D55:Z55)</f>
        <v>0</v>
      </c>
      <c r="AD55" s="20">
        <f>SUM(D55:H55)</f>
        <v>0</v>
      </c>
      <c r="AE55" s="242"/>
      <c r="AF55" s="20">
        <f>SUM(J55:N55)</f>
        <v>0</v>
      </c>
      <c r="AG55" s="242"/>
      <c r="AH55" s="20">
        <f>SUM(P55:T55)</f>
        <v>0</v>
      </c>
      <c r="AI55" s="242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4" customFormat="1" ht="11.1" customHeight="1">
      <c r="A58" s="18" t="s">
        <v>99</v>
      </c>
      <c r="B58" s="18"/>
      <c r="C58" s="18"/>
      <c r="D58" s="21">
        <v>0</v>
      </c>
      <c r="E58" s="242"/>
      <c r="F58" s="21">
        <v>0</v>
      </c>
      <c r="G58" s="242"/>
      <c r="H58" s="21">
        <v>0</v>
      </c>
      <c r="I58" s="242"/>
      <c r="J58" s="21">
        <v>0</v>
      </c>
      <c r="K58" s="242"/>
      <c r="L58" s="21">
        <v>0</v>
      </c>
      <c r="M58" s="242"/>
      <c r="N58" s="21">
        <v>0</v>
      </c>
      <c r="O58" s="242"/>
      <c r="P58" s="21">
        <v>0</v>
      </c>
      <c r="Q58" s="242"/>
      <c r="R58" s="21">
        <v>0</v>
      </c>
      <c r="S58" s="242"/>
      <c r="T58" s="21">
        <v>0</v>
      </c>
      <c r="U58" s="242"/>
      <c r="V58" s="21">
        <v>0</v>
      </c>
      <c r="W58" s="242"/>
      <c r="X58" s="21">
        <v>0</v>
      </c>
      <c r="Y58" s="242"/>
      <c r="Z58" s="21">
        <v>0</v>
      </c>
      <c r="AA58" s="242"/>
      <c r="AB58" s="245">
        <f>SUM(D58:Z58)</f>
        <v>0</v>
      </c>
      <c r="AD58" s="21">
        <f>SUM(D58:H58)</f>
        <v>0</v>
      </c>
      <c r="AE58" s="242"/>
      <c r="AF58" s="21">
        <f>SUM(J58:N58)</f>
        <v>0</v>
      </c>
      <c r="AG58" s="242"/>
      <c r="AH58" s="21">
        <f>SUM(P58:T58)</f>
        <v>0</v>
      </c>
      <c r="AI58" s="242"/>
      <c r="AJ58" s="21">
        <f>SUM(V58:Z58)</f>
        <v>0</v>
      </c>
      <c r="AL58" s="21">
        <f>SUM(AD58:AJ58)</f>
        <v>0</v>
      </c>
    </row>
    <row r="59" spans="1:38" s="25" customFormat="1" ht="3.9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30.6</v>
      </c>
      <c r="E60" s="24"/>
      <c r="F60" s="23">
        <f>F44-F51-F56-F58</f>
        <v>29.399999999999991</v>
      </c>
      <c r="G60" s="24"/>
      <c r="H60" s="23">
        <f>H44-H51-H56-H58</f>
        <v>33.799999999999997</v>
      </c>
      <c r="I60" s="24"/>
      <c r="J60" s="23">
        <f>J44-J51-J56-J58</f>
        <v>-1.4999999999999969</v>
      </c>
      <c r="K60" s="24"/>
      <c r="L60" s="23">
        <f>L44-L51-L56-L58</f>
        <v>-1.6000000000000014</v>
      </c>
      <c r="M60" s="24"/>
      <c r="N60" s="23">
        <f>N44-N51-N56-N58</f>
        <v>13</v>
      </c>
      <c r="O60" s="24"/>
      <c r="P60" s="23">
        <f>P44-P51-P56-P58</f>
        <v>-0.59999999999999698</v>
      </c>
      <c r="Q60" s="24"/>
      <c r="R60" s="23">
        <f>R44-R51-R56-R58</f>
        <v>0.39999999999999769</v>
      </c>
      <c r="S60" s="24"/>
      <c r="T60" s="23">
        <f>T44-T51-T56-T58</f>
        <v>0.30000000000000382</v>
      </c>
      <c r="U60" s="24"/>
      <c r="V60" s="23">
        <f>V44-V51-V56-V58</f>
        <v>-0.99999999999999845</v>
      </c>
      <c r="W60" s="24"/>
      <c r="X60" s="23">
        <f>X44-X51-X56-X58</f>
        <v>28.8</v>
      </c>
      <c r="Y60" s="24"/>
      <c r="Z60" s="23">
        <f>Z44-Z51-Z56-Z58</f>
        <v>35.300000000000004</v>
      </c>
      <c r="AA60" s="24"/>
      <c r="AB60" s="23">
        <f>AB44-AB51-AB56-AB58</f>
        <v>166.89999999999995</v>
      </c>
      <c r="AD60" s="23">
        <f>AD44-AD51-AD56-AD58</f>
        <v>93.800000000000011</v>
      </c>
      <c r="AF60" s="23">
        <f>AF44-AF51-AF56-AF58</f>
        <v>9.8999999999999986</v>
      </c>
      <c r="AH60" s="23">
        <f>AH44-AH51-AH56-AH58</f>
        <v>0.10000000000001297</v>
      </c>
      <c r="AJ60" s="23">
        <f>AJ44-AJ51-AJ56-AJ58</f>
        <v>63.099999999999994</v>
      </c>
      <c r="AL60" s="23">
        <f>AL44-AL51-AL56-AL58</f>
        <v>166.89999999999998</v>
      </c>
    </row>
    <row r="61" spans="1:38" s="25" customFormat="1" ht="3.9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4" customFormat="1" ht="11.1" customHeight="1">
      <c r="A63" s="18"/>
      <c r="B63" s="18" t="s">
        <v>42</v>
      </c>
      <c r="C63" s="18"/>
      <c r="D63" s="20">
        <v>11.5</v>
      </c>
      <c r="E63" s="242"/>
      <c r="F63" s="20">
        <v>10.9</v>
      </c>
      <c r="G63" s="242"/>
      <c r="H63" s="20">
        <v>12.6</v>
      </c>
      <c r="I63" s="242"/>
      <c r="J63" s="20">
        <v>-1.1000000000000001</v>
      </c>
      <c r="K63" s="242"/>
      <c r="L63" s="20">
        <v>-2</v>
      </c>
      <c r="M63" s="242"/>
      <c r="N63" s="20">
        <v>4.0999999999999996</v>
      </c>
      <c r="O63" s="242"/>
      <c r="P63" s="20">
        <v>-0.4</v>
      </c>
      <c r="Q63" s="242"/>
      <c r="R63" s="20">
        <v>0</v>
      </c>
      <c r="S63" s="242"/>
      <c r="T63" s="20">
        <v>-1.4</v>
      </c>
      <c r="U63" s="242"/>
      <c r="V63" s="20">
        <v>-0.7</v>
      </c>
      <c r="W63" s="242"/>
      <c r="X63" s="20">
        <v>11.5</v>
      </c>
      <c r="Y63" s="242"/>
      <c r="Z63" s="20">
        <v>13.4</v>
      </c>
      <c r="AA63" s="242"/>
      <c r="AB63" s="242">
        <f>SUM(D63:Z63)</f>
        <v>58.4</v>
      </c>
      <c r="AD63" s="20">
        <f>SUM(D63:H63)</f>
        <v>35</v>
      </c>
      <c r="AE63" s="242"/>
      <c r="AF63" s="20">
        <f>SUM(J63:N63)</f>
        <v>0.99999999999999956</v>
      </c>
      <c r="AG63" s="242"/>
      <c r="AH63" s="20">
        <f>SUM(P63:T63)</f>
        <v>-1.7999999999999998</v>
      </c>
      <c r="AI63" s="242"/>
      <c r="AJ63" s="20">
        <f>SUM(V63:Z63)</f>
        <v>24.200000000000003</v>
      </c>
      <c r="AL63" s="20">
        <f>SUM(AD63:AJ63)</f>
        <v>58.400000000000006</v>
      </c>
    </row>
    <row r="64" spans="1:38" s="244" customFormat="1" ht="11.1" customHeight="1">
      <c r="A64" s="18"/>
      <c r="B64" s="18" t="s">
        <v>43</v>
      </c>
      <c r="C64" s="18"/>
      <c r="D64" s="21">
        <v>0.6</v>
      </c>
      <c r="E64" s="242"/>
      <c r="F64" s="21">
        <v>0.7</v>
      </c>
      <c r="G64" s="242"/>
      <c r="H64" s="21">
        <v>0.7</v>
      </c>
      <c r="I64" s="242"/>
      <c r="J64" s="21">
        <v>0.5</v>
      </c>
      <c r="K64" s="242"/>
      <c r="L64" s="21">
        <v>1.4</v>
      </c>
      <c r="M64" s="242"/>
      <c r="N64" s="21">
        <v>1</v>
      </c>
      <c r="O64" s="242"/>
      <c r="P64" s="21">
        <v>0.1</v>
      </c>
      <c r="Q64" s="242"/>
      <c r="R64" s="21">
        <v>0.2</v>
      </c>
      <c r="S64" s="242"/>
      <c r="T64" s="21">
        <v>1.5</v>
      </c>
      <c r="U64" s="242"/>
      <c r="V64" s="21">
        <v>0.3</v>
      </c>
      <c r="W64" s="242"/>
      <c r="X64" s="21">
        <v>-0.1</v>
      </c>
      <c r="Y64" s="242"/>
      <c r="Z64" s="21">
        <v>0.5</v>
      </c>
      <c r="AA64" s="242"/>
      <c r="AB64" s="245">
        <f>SUM(D64:Z64)</f>
        <v>7.4</v>
      </c>
      <c r="AD64" s="21">
        <f>SUM(D64:H64)</f>
        <v>1.9999999999999998</v>
      </c>
      <c r="AE64" s="242"/>
      <c r="AF64" s="21">
        <f>SUM(J64:N64)</f>
        <v>2.9</v>
      </c>
      <c r="AG64" s="242"/>
      <c r="AH64" s="21">
        <f>SUM(P64:T64)</f>
        <v>1.8</v>
      </c>
      <c r="AI64" s="242"/>
      <c r="AJ64" s="21">
        <f>SUM(V64:Z64)</f>
        <v>0.7</v>
      </c>
      <c r="AL64" s="21">
        <f>SUM(AD64:AJ64)</f>
        <v>7.3999999999999995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12.1</v>
      </c>
      <c r="E65" s="19"/>
      <c r="F65" s="22">
        <f>SUM(F63:F64)</f>
        <v>11.6</v>
      </c>
      <c r="G65" s="19"/>
      <c r="H65" s="22">
        <f>SUM(H63:H64)</f>
        <v>13.299999999999999</v>
      </c>
      <c r="I65" s="19"/>
      <c r="J65" s="22">
        <f>SUM(J63:J64)</f>
        <v>-0.60000000000000009</v>
      </c>
      <c r="K65" s="19"/>
      <c r="L65" s="22">
        <f>SUM(L63:L64)</f>
        <v>-0.60000000000000009</v>
      </c>
      <c r="M65" s="19"/>
      <c r="N65" s="22">
        <f>SUM(N63:N64)</f>
        <v>5.0999999999999996</v>
      </c>
      <c r="O65" s="19"/>
      <c r="P65" s="22">
        <f>SUM(P63:P64)</f>
        <v>-0.30000000000000004</v>
      </c>
      <c r="Q65" s="19"/>
      <c r="R65" s="22">
        <f>SUM(R63:R64)</f>
        <v>0.2</v>
      </c>
      <c r="S65" s="19"/>
      <c r="T65" s="22">
        <f>SUM(T63:T64)</f>
        <v>0.10000000000000009</v>
      </c>
      <c r="U65" s="19"/>
      <c r="V65" s="22">
        <f>SUM(V63:V64)</f>
        <v>-0.39999999999999997</v>
      </c>
      <c r="W65" s="19"/>
      <c r="X65" s="22">
        <f>SUM(X63:X64)</f>
        <v>11.4</v>
      </c>
      <c r="Y65" s="19"/>
      <c r="Z65" s="22">
        <f>SUM(Z63:Z64)</f>
        <v>13.9</v>
      </c>
      <c r="AA65" s="19"/>
      <c r="AB65" s="22">
        <f>SUM(AB63:AB64)</f>
        <v>65.8</v>
      </c>
      <c r="AD65" s="22">
        <f>SUM(AD63:AD64)</f>
        <v>37</v>
      </c>
      <c r="AF65" s="22">
        <f>SUM(AF63:AF64)</f>
        <v>3.8999999999999995</v>
      </c>
      <c r="AH65" s="22">
        <f>SUM(AH63:AH64)</f>
        <v>0</v>
      </c>
      <c r="AJ65" s="22">
        <f>SUM(AJ63:AJ64)</f>
        <v>24.900000000000002</v>
      </c>
      <c r="AL65" s="22">
        <f>SUM(AL63:AL64)</f>
        <v>65.800000000000011</v>
      </c>
    </row>
    <row r="66" spans="1:38" s="25" customFormat="1" ht="3.9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18.5</v>
      </c>
      <c r="E67" s="24"/>
      <c r="F67" s="30">
        <f>F60-F65</f>
        <v>17.79999999999999</v>
      </c>
      <c r="G67" s="24"/>
      <c r="H67" s="30">
        <f>H60-H65</f>
        <v>20.5</v>
      </c>
      <c r="I67" s="24"/>
      <c r="J67" s="30">
        <f>J60-J65</f>
        <v>-0.8999999999999968</v>
      </c>
      <c r="K67" s="24"/>
      <c r="L67" s="30">
        <f>L60-L65</f>
        <v>-1.0000000000000013</v>
      </c>
      <c r="M67" s="24"/>
      <c r="N67" s="30">
        <f>N60-N65</f>
        <v>7.9</v>
      </c>
      <c r="O67" s="24"/>
      <c r="P67" s="30">
        <f>P60-P65</f>
        <v>-0.29999999999999694</v>
      </c>
      <c r="Q67" s="24"/>
      <c r="R67" s="30">
        <f>R60-R65</f>
        <v>0.19999999999999768</v>
      </c>
      <c r="S67" s="24"/>
      <c r="T67" s="30">
        <f>T60-T65</f>
        <v>0.20000000000000373</v>
      </c>
      <c r="U67" s="24"/>
      <c r="V67" s="30">
        <f>V60-V65</f>
        <v>-0.59999999999999853</v>
      </c>
      <c r="W67" s="24"/>
      <c r="X67" s="30">
        <f>X60-X65</f>
        <v>17.399999999999999</v>
      </c>
      <c r="Y67" s="24"/>
      <c r="Z67" s="30">
        <f>Z60-Z65</f>
        <v>21.400000000000006</v>
      </c>
      <c r="AA67" s="24"/>
      <c r="AB67" s="30">
        <f>AB60-AB65</f>
        <v>101.09999999999995</v>
      </c>
      <c r="AD67" s="30">
        <f>AD60-AD65</f>
        <v>56.800000000000011</v>
      </c>
      <c r="AF67" s="30">
        <f>AF60-AF65</f>
        <v>5.9999999999999991</v>
      </c>
      <c r="AH67" s="30">
        <f>AH60-AH65</f>
        <v>0.10000000000001297</v>
      </c>
      <c r="AJ67" s="30">
        <f>AJ60-AJ65</f>
        <v>38.199999999999989</v>
      </c>
      <c r="AL67" s="30">
        <f>AL60-AL65</f>
        <v>101.09999999999997</v>
      </c>
    </row>
    <row r="68" spans="1:38" ht="24.9" customHeight="1" thickTop="1">
      <c r="A68" s="249"/>
      <c r="B68" s="249"/>
      <c r="C68" s="249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0" t="s">
        <v>346</v>
      </c>
      <c r="B69" s="251"/>
      <c r="C69" s="251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D69" s="230"/>
      <c r="AE69" s="230"/>
      <c r="AF69" s="230"/>
      <c r="AG69" s="230"/>
      <c r="AH69" s="230"/>
      <c r="AI69" s="230"/>
      <c r="AJ69" s="230"/>
      <c r="AK69" s="230"/>
      <c r="AL69" s="230"/>
    </row>
    <row r="70" spans="1:38" s="242" customFormat="1" ht="11.1" customHeight="1">
      <c r="A70" s="251"/>
      <c r="B70" s="251" t="s">
        <v>347</v>
      </c>
      <c r="C70" s="251"/>
      <c r="D70" s="246">
        <v>0</v>
      </c>
      <c r="E70" s="246"/>
      <c r="F70" s="246">
        <v>0</v>
      </c>
      <c r="G70" s="246"/>
      <c r="H70" s="246">
        <v>0</v>
      </c>
      <c r="I70" s="246"/>
      <c r="J70" s="246">
        <v>0</v>
      </c>
      <c r="K70" s="246"/>
      <c r="L70" s="246">
        <v>0</v>
      </c>
      <c r="M70" s="246"/>
      <c r="N70" s="246">
        <v>0</v>
      </c>
      <c r="O70" s="246"/>
      <c r="P70" s="246">
        <v>0</v>
      </c>
      <c r="Q70" s="246"/>
      <c r="R70" s="246">
        <v>0</v>
      </c>
      <c r="S70" s="246"/>
      <c r="T70" s="246">
        <v>0</v>
      </c>
      <c r="U70" s="246"/>
      <c r="V70" s="246">
        <v>0</v>
      </c>
      <c r="W70" s="246"/>
      <c r="X70" s="246">
        <v>0</v>
      </c>
      <c r="Y70" s="246"/>
      <c r="Z70" s="246">
        <v>0</v>
      </c>
      <c r="AA70" s="246"/>
      <c r="AB70" s="246">
        <f>SUM(D70:Z70)</f>
        <v>0</v>
      </c>
      <c r="AD70" s="246">
        <f>SUM(D70:H70)</f>
        <v>0</v>
      </c>
      <c r="AE70" s="246"/>
      <c r="AF70" s="246">
        <f>SUM(J70:N70)</f>
        <v>0</v>
      </c>
      <c r="AG70" s="246"/>
      <c r="AH70" s="246">
        <f>SUM(P70:T70)</f>
        <v>0</v>
      </c>
      <c r="AI70" s="246"/>
      <c r="AJ70" s="246">
        <f>SUM(V70:Z70)</f>
        <v>0</v>
      </c>
      <c r="AK70" s="246"/>
      <c r="AL70" s="246">
        <f>SUM(AD70:AJ70)</f>
        <v>0</v>
      </c>
    </row>
    <row r="71" spans="1:38" s="242" customFormat="1" ht="11.1" customHeight="1">
      <c r="A71" s="251"/>
      <c r="B71" s="251" t="s">
        <v>31</v>
      </c>
      <c r="C71" s="251"/>
      <c r="D71" s="246">
        <v>0</v>
      </c>
      <c r="E71" s="246"/>
      <c r="F71" s="246">
        <v>0</v>
      </c>
      <c r="G71" s="246"/>
      <c r="H71" s="246">
        <v>0</v>
      </c>
      <c r="I71" s="246"/>
      <c r="J71" s="246">
        <v>0</v>
      </c>
      <c r="K71" s="246"/>
      <c r="L71" s="246">
        <v>0</v>
      </c>
      <c r="M71" s="246"/>
      <c r="N71" s="246">
        <v>0</v>
      </c>
      <c r="O71" s="246"/>
      <c r="P71" s="246">
        <v>0</v>
      </c>
      <c r="Q71" s="246"/>
      <c r="R71" s="246">
        <v>0</v>
      </c>
      <c r="S71" s="246"/>
      <c r="T71" s="246">
        <v>0</v>
      </c>
      <c r="U71" s="246"/>
      <c r="V71" s="246">
        <v>0</v>
      </c>
      <c r="W71" s="246"/>
      <c r="X71" s="246">
        <v>0</v>
      </c>
      <c r="Y71" s="246"/>
      <c r="Z71" s="246">
        <v>0</v>
      </c>
      <c r="AA71" s="246"/>
      <c r="AB71" s="246">
        <f>SUM(D71:Z71)</f>
        <v>0</v>
      </c>
      <c r="AD71" s="246">
        <f>SUM(D71:H71)</f>
        <v>0</v>
      </c>
      <c r="AE71" s="246"/>
      <c r="AF71" s="246">
        <f>SUM(J71:N71)</f>
        <v>0</v>
      </c>
      <c r="AG71" s="246"/>
      <c r="AH71" s="246">
        <f>SUM(P71:T71)</f>
        <v>0</v>
      </c>
      <c r="AI71" s="246"/>
      <c r="AJ71" s="246">
        <f>SUM(V71:Z71)</f>
        <v>0</v>
      </c>
      <c r="AK71" s="246"/>
      <c r="AL71" s="246">
        <f>SUM(AD71:AJ71)</f>
        <v>0</v>
      </c>
    </row>
    <row r="72" spans="1:38" s="19" customFormat="1" ht="11.1" customHeight="1" thickBot="1">
      <c r="A72" s="251"/>
      <c r="B72" s="251"/>
      <c r="C72" s="250" t="s">
        <v>348</v>
      </c>
      <c r="D72" s="231">
        <f>SUM(D67:D71)</f>
        <v>18.5</v>
      </c>
      <c r="E72" s="230"/>
      <c r="F72" s="231">
        <f>SUM(F67:F71)</f>
        <v>17.79999999999999</v>
      </c>
      <c r="G72" s="230"/>
      <c r="H72" s="231">
        <f>SUM(H67:H71)</f>
        <v>20.5</v>
      </c>
      <c r="I72" s="230"/>
      <c r="J72" s="231">
        <f>SUM(J67:J71)</f>
        <v>-0.8999999999999968</v>
      </c>
      <c r="K72" s="230"/>
      <c r="L72" s="231">
        <f>SUM(L67:L71)</f>
        <v>-1.0000000000000013</v>
      </c>
      <c r="M72" s="230"/>
      <c r="N72" s="231">
        <f>SUM(N67:N71)</f>
        <v>7.9</v>
      </c>
      <c r="O72" s="230"/>
      <c r="P72" s="231">
        <f>SUM(P67:P71)</f>
        <v>-0.29999999999999694</v>
      </c>
      <c r="Q72" s="230"/>
      <c r="R72" s="231">
        <f>SUM(R67:R71)</f>
        <v>0.19999999999999768</v>
      </c>
      <c r="S72" s="230"/>
      <c r="T72" s="231">
        <f>SUM(T67:T71)</f>
        <v>0.20000000000000373</v>
      </c>
      <c r="U72" s="230"/>
      <c r="V72" s="231">
        <f>SUM(V67:V71)</f>
        <v>-0.59999999999999853</v>
      </c>
      <c r="W72" s="230"/>
      <c r="X72" s="231">
        <f>SUM(X67:X71)</f>
        <v>17.399999999999999</v>
      </c>
      <c r="Y72" s="230"/>
      <c r="Z72" s="231">
        <f>SUM(Z67:Z71)</f>
        <v>21.400000000000006</v>
      </c>
      <c r="AA72" s="230"/>
      <c r="AB72" s="231">
        <f>SUM(AB67:AB71)</f>
        <v>101.09999999999995</v>
      </c>
      <c r="AD72" s="231">
        <f>SUM(AD67:AD71)</f>
        <v>56.800000000000011</v>
      </c>
      <c r="AE72" s="230"/>
      <c r="AF72" s="231">
        <f>SUM(AF67:AF71)</f>
        <v>5.9999999999999991</v>
      </c>
      <c r="AG72" s="230"/>
      <c r="AH72" s="231">
        <f>SUM(AH67:AH71)</f>
        <v>0.10000000000001297</v>
      </c>
      <c r="AI72" s="230"/>
      <c r="AJ72" s="231">
        <f>SUM(AJ67:AJ71)</f>
        <v>38.199999999999989</v>
      </c>
      <c r="AK72" s="230"/>
      <c r="AL72" s="231">
        <f>SUM(AL67:AL71)</f>
        <v>101.09999999999997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6">
      <c r="A76" s="7" t="str">
        <f>A1</f>
        <v>NORTHERN NATURAL GAS GROUP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H:\2002\[NNGOrgPLFormatCORP02.xls]Format</v>
      </c>
      <c r="AD76" s="4"/>
      <c r="AF76" s="4"/>
      <c r="AH76" s="4"/>
      <c r="AJ76" s="4"/>
      <c r="AL76" s="4"/>
    </row>
    <row r="77" spans="1:38" s="11" customFormat="1" ht="15.6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37188.758901388886</v>
      </c>
      <c r="AD77" s="6"/>
      <c r="AF77" s="6"/>
      <c r="AH77" s="6"/>
      <c r="AJ77" s="6"/>
      <c r="AL77" s="6"/>
    </row>
    <row r="78" spans="1:38" s="11" customFormat="1" ht="15.6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37188.758901388886</v>
      </c>
      <c r="AD78" s="32"/>
      <c r="AF78" s="32"/>
      <c r="AH78" s="32"/>
      <c r="AJ78" s="32"/>
      <c r="AL78" s="32"/>
    </row>
    <row r="79" spans="1:38" s="16" customFormat="1" ht="10.199999999999999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0.199999999999999">
      <c r="A80" s="33" t="s">
        <v>58</v>
      </c>
    </row>
    <row r="81" spans="1:38" s="36" customFormat="1">
      <c r="A81" s="35" t="s">
        <v>44</v>
      </c>
      <c r="D81" s="51">
        <f>+D72</f>
        <v>18.5</v>
      </c>
      <c r="F81" s="51">
        <f>+F72</f>
        <v>17.79999999999999</v>
      </c>
      <c r="H81" s="51">
        <f>+H72</f>
        <v>20.5</v>
      </c>
      <c r="J81" s="51">
        <f>+J72</f>
        <v>-0.8999999999999968</v>
      </c>
      <c r="L81" s="51">
        <f>+L72</f>
        <v>-1.0000000000000013</v>
      </c>
      <c r="N81" s="51">
        <f>+N72</f>
        <v>7.9</v>
      </c>
      <c r="P81" s="51">
        <f>+P72</f>
        <v>-0.29999999999999694</v>
      </c>
      <c r="R81" s="51">
        <f>+R72</f>
        <v>0.19999999999999768</v>
      </c>
      <c r="T81" s="51">
        <f>+T72</f>
        <v>0.20000000000000373</v>
      </c>
      <c r="V81" s="51">
        <f>+V72</f>
        <v>-0.59999999999999853</v>
      </c>
      <c r="X81" s="51">
        <f>+X72</f>
        <v>17.399999999999999</v>
      </c>
      <c r="Z81" s="51">
        <f>+Z72</f>
        <v>21.400000000000006</v>
      </c>
      <c r="AB81" s="35">
        <f>SUM(D81:Z81)</f>
        <v>101.1</v>
      </c>
      <c r="AD81" s="51">
        <f>SUM(D81:H81)</f>
        <v>56.79999999999999</v>
      </c>
      <c r="AE81" s="19"/>
      <c r="AF81" s="51">
        <f>SUM(J81:N81)</f>
        <v>6.0000000000000018</v>
      </c>
      <c r="AG81" s="19"/>
      <c r="AH81" s="51">
        <f>SUM(P81:T81)</f>
        <v>0.10000000000000447</v>
      </c>
      <c r="AI81" s="19"/>
      <c r="AJ81" s="51">
        <f>SUM(V81:Z81)</f>
        <v>38.200000000000003</v>
      </c>
      <c r="AK81" s="25"/>
      <c r="AL81" s="51">
        <f>SUM(AD81:AJ81)</f>
        <v>101.1</v>
      </c>
    </row>
    <row r="82" spans="1:38" s="36" customFormat="1">
      <c r="A82" s="23" t="s">
        <v>349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6" t="s">
        <v>347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4.0999999999999996</v>
      </c>
      <c r="F86" s="52">
        <f>+F31</f>
        <v>4.0999999999999996</v>
      </c>
      <c r="H86" s="52">
        <f>+H31</f>
        <v>4.0999999999999996</v>
      </c>
      <c r="J86" s="52">
        <f>+J31</f>
        <v>4.0999999999999996</v>
      </c>
      <c r="L86" s="52">
        <f>+L31</f>
        <v>4.0999999999999996</v>
      </c>
      <c r="N86" s="52">
        <f>+N31</f>
        <v>4.0999999999999996</v>
      </c>
      <c r="P86" s="52">
        <f>+P31</f>
        <v>4.0999999999999996</v>
      </c>
      <c r="R86" s="52">
        <f>+R31</f>
        <v>4.0999999999999996</v>
      </c>
      <c r="T86" s="52">
        <f>+T31</f>
        <v>4.0999999999999996</v>
      </c>
      <c r="V86" s="52">
        <f>+V31</f>
        <v>4.2</v>
      </c>
      <c r="X86" s="52">
        <f>+X31</f>
        <v>4.2</v>
      </c>
      <c r="Z86" s="52">
        <f>+Z31</f>
        <v>4.3</v>
      </c>
      <c r="AB86" s="18">
        <f>SUM(D86:Z86)</f>
        <v>49.600000000000009</v>
      </c>
      <c r="AD86" s="52">
        <f>SUM(D86:H86)</f>
        <v>12.299999999999999</v>
      </c>
      <c r="AF86" s="52">
        <f>SUM(J86:N86)</f>
        <v>12.299999999999999</v>
      </c>
      <c r="AH86" s="52">
        <f>SUM(P86:T86)</f>
        <v>12.299999999999999</v>
      </c>
      <c r="AJ86" s="52">
        <f>SUM(V86:Z86)</f>
        <v>12.7</v>
      </c>
      <c r="AK86" s="25"/>
      <c r="AL86" s="52">
        <f>SUM(AD86:AJ86)</f>
        <v>49.599999999999994</v>
      </c>
    </row>
    <row r="87" spans="1:38" s="25" customFormat="1">
      <c r="A87" s="19"/>
      <c r="B87" s="18" t="s">
        <v>59</v>
      </c>
      <c r="C87" s="19"/>
      <c r="D87" s="52">
        <f>+D64</f>
        <v>0.6</v>
      </c>
      <c r="E87" s="19"/>
      <c r="F87" s="52">
        <f>+F64</f>
        <v>0.7</v>
      </c>
      <c r="G87" s="19"/>
      <c r="H87" s="52">
        <f>+H64</f>
        <v>0.7</v>
      </c>
      <c r="I87" s="19"/>
      <c r="J87" s="52">
        <f>+J64</f>
        <v>0.5</v>
      </c>
      <c r="K87" s="19"/>
      <c r="L87" s="52">
        <f>+L64</f>
        <v>1.4</v>
      </c>
      <c r="M87" s="19"/>
      <c r="N87" s="52">
        <f>+N64</f>
        <v>1</v>
      </c>
      <c r="O87" s="19"/>
      <c r="P87" s="52">
        <f>+P64</f>
        <v>0.1</v>
      </c>
      <c r="Q87" s="19"/>
      <c r="R87" s="52">
        <f>+R64</f>
        <v>0.2</v>
      </c>
      <c r="S87" s="19"/>
      <c r="T87" s="52">
        <f>+T64</f>
        <v>1.5</v>
      </c>
      <c r="U87" s="19"/>
      <c r="V87" s="52">
        <f>+V64</f>
        <v>0.3</v>
      </c>
      <c r="W87" s="19"/>
      <c r="X87" s="52">
        <f>+X64</f>
        <v>-0.1</v>
      </c>
      <c r="Y87" s="19"/>
      <c r="Z87" s="52">
        <f>+Z64</f>
        <v>0.5</v>
      </c>
      <c r="AA87" s="19"/>
      <c r="AB87" s="18">
        <f>SUM(D87:Z87)</f>
        <v>7.4</v>
      </c>
      <c r="AD87" s="52">
        <f>SUM(D87:H87)</f>
        <v>1.9999999999999998</v>
      </c>
      <c r="AE87" s="19"/>
      <c r="AF87" s="52">
        <f>SUM(J87:N87)</f>
        <v>2.9</v>
      </c>
      <c r="AG87" s="19"/>
      <c r="AH87" s="52">
        <f>SUM(P87:T87)</f>
        <v>1.8</v>
      </c>
      <c r="AI87" s="19"/>
      <c r="AJ87" s="52">
        <f>SUM(V87:Z87)</f>
        <v>0.7</v>
      </c>
      <c r="AL87" s="52">
        <f>SUM(AD87:AJ87)</f>
        <v>7.3999999999999995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-7.6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-5</v>
      </c>
      <c r="AA88" s="19"/>
      <c r="AB88" s="18">
        <f>SUM(D88:Z88)</f>
        <v>-12.6</v>
      </c>
      <c r="AD88" s="52">
        <f>SUM(D88:H88)</f>
        <v>0</v>
      </c>
      <c r="AE88" s="19"/>
      <c r="AF88" s="52">
        <f>SUM(J88:N88)</f>
        <v>-7.6</v>
      </c>
      <c r="AG88" s="19"/>
      <c r="AH88" s="52">
        <f>SUM(P88:T88)</f>
        <v>0</v>
      </c>
      <c r="AI88" s="19"/>
      <c r="AJ88" s="52">
        <f>SUM(V88:Z88)</f>
        <v>-5</v>
      </c>
      <c r="AL88" s="52">
        <f>SUM(AD88:AJ88)</f>
        <v>-12.6</v>
      </c>
    </row>
    <row r="89" spans="1:38" s="25" customFormat="1">
      <c r="A89" s="19"/>
      <c r="B89" s="18" t="s">
        <v>60</v>
      </c>
      <c r="C89" s="19"/>
      <c r="D89" s="242">
        <v>0</v>
      </c>
      <c r="E89" s="242"/>
      <c r="F89" s="242">
        <v>0</v>
      </c>
      <c r="G89" s="242"/>
      <c r="H89" s="242">
        <v>0</v>
      </c>
      <c r="I89" s="242"/>
      <c r="J89" s="242">
        <v>0</v>
      </c>
      <c r="K89" s="242"/>
      <c r="L89" s="242">
        <v>0</v>
      </c>
      <c r="M89" s="242"/>
      <c r="N89" s="242">
        <v>0</v>
      </c>
      <c r="O89" s="242"/>
      <c r="P89" s="242">
        <v>0</v>
      </c>
      <c r="Q89" s="242"/>
      <c r="R89" s="242">
        <v>0</v>
      </c>
      <c r="S89" s="242"/>
      <c r="T89" s="242">
        <v>0</v>
      </c>
      <c r="U89" s="242"/>
      <c r="V89" s="242">
        <v>0</v>
      </c>
      <c r="W89" s="242"/>
      <c r="X89" s="242">
        <v>0</v>
      </c>
      <c r="Y89" s="242"/>
      <c r="Z89" s="242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2"/>
      <c r="F90" s="20"/>
      <c r="G90" s="242"/>
      <c r="H90" s="20"/>
      <c r="I90" s="242"/>
      <c r="J90" s="20"/>
      <c r="K90" s="242"/>
      <c r="L90" s="20"/>
      <c r="M90" s="242"/>
      <c r="N90" s="20"/>
      <c r="O90" s="242"/>
      <c r="P90" s="20"/>
      <c r="Q90" s="242"/>
      <c r="R90" s="20"/>
      <c r="S90" s="242"/>
      <c r="T90" s="20"/>
      <c r="U90" s="242"/>
      <c r="V90" s="20"/>
      <c r="W90" s="242"/>
      <c r="X90" s="20"/>
      <c r="Y90" s="242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2">
        <v>0</v>
      </c>
      <c r="E91" s="242"/>
      <c r="F91" s="242">
        <v>0</v>
      </c>
      <c r="G91" s="242"/>
      <c r="H91" s="242">
        <v>0</v>
      </c>
      <c r="I91" s="242"/>
      <c r="J91" s="242">
        <v>0</v>
      </c>
      <c r="K91" s="242"/>
      <c r="L91" s="242">
        <v>0</v>
      </c>
      <c r="M91" s="242"/>
      <c r="N91" s="242">
        <v>0</v>
      </c>
      <c r="O91" s="242"/>
      <c r="P91" s="242">
        <v>0</v>
      </c>
      <c r="Q91" s="242"/>
      <c r="R91" s="242">
        <v>0</v>
      </c>
      <c r="S91" s="242"/>
      <c r="T91" s="242">
        <v>0</v>
      </c>
      <c r="U91" s="242"/>
      <c r="V91" s="242">
        <v>0</v>
      </c>
      <c r="W91" s="242"/>
      <c r="X91" s="242">
        <v>0</v>
      </c>
      <c r="Y91" s="242"/>
      <c r="Z91" s="242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2">
        <v>0</v>
      </c>
      <c r="E92" s="242"/>
      <c r="F92" s="242">
        <v>0</v>
      </c>
      <c r="G92" s="242"/>
      <c r="H92" s="242">
        <v>0</v>
      </c>
      <c r="I92" s="242"/>
      <c r="J92" s="242">
        <v>0</v>
      </c>
      <c r="K92" s="242"/>
      <c r="L92" s="242">
        <v>0</v>
      </c>
      <c r="M92" s="242"/>
      <c r="N92" s="242">
        <v>0</v>
      </c>
      <c r="O92" s="242"/>
      <c r="P92" s="242">
        <v>0</v>
      </c>
      <c r="Q92" s="242"/>
      <c r="R92" s="242">
        <v>0</v>
      </c>
      <c r="S92" s="242"/>
      <c r="T92" s="242">
        <v>0</v>
      </c>
      <c r="U92" s="242"/>
      <c r="V92" s="242">
        <v>0</v>
      </c>
      <c r="W92" s="242"/>
      <c r="X92" s="242">
        <v>0</v>
      </c>
      <c r="Y92" s="242"/>
      <c r="Z92" s="242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2">
        <v>0</v>
      </c>
      <c r="E93" s="242"/>
      <c r="F93" s="242">
        <v>0</v>
      </c>
      <c r="G93" s="242"/>
      <c r="H93" s="242">
        <v>0</v>
      </c>
      <c r="I93" s="242"/>
      <c r="J93" s="242">
        <v>0</v>
      </c>
      <c r="K93" s="242"/>
      <c r="L93" s="242">
        <v>0</v>
      </c>
      <c r="M93" s="242"/>
      <c r="N93" s="242">
        <v>0</v>
      </c>
      <c r="O93" s="242"/>
      <c r="P93" s="242">
        <v>0</v>
      </c>
      <c r="Q93" s="242"/>
      <c r="R93" s="242">
        <v>0</v>
      </c>
      <c r="S93" s="242"/>
      <c r="T93" s="242">
        <v>0</v>
      </c>
      <c r="U93" s="242"/>
      <c r="V93" s="242">
        <v>0</v>
      </c>
      <c r="W93" s="242"/>
      <c r="X93" s="242">
        <v>0</v>
      </c>
      <c r="Y93" s="242"/>
      <c r="Z93" s="242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2">
        <v>0</v>
      </c>
      <c r="E94" s="242"/>
      <c r="F94" s="242">
        <v>0</v>
      </c>
      <c r="G94" s="242"/>
      <c r="H94" s="242">
        <v>0</v>
      </c>
      <c r="I94" s="242"/>
      <c r="J94" s="242">
        <v>0</v>
      </c>
      <c r="K94" s="242"/>
      <c r="L94" s="242">
        <v>0</v>
      </c>
      <c r="M94" s="242"/>
      <c r="N94" s="242">
        <v>0</v>
      </c>
      <c r="O94" s="242"/>
      <c r="P94" s="242">
        <v>0</v>
      </c>
      <c r="Q94" s="242"/>
      <c r="R94" s="242">
        <v>0</v>
      </c>
      <c r="S94" s="242"/>
      <c r="T94" s="242">
        <v>0</v>
      </c>
      <c r="U94" s="242"/>
      <c r="V94" s="242">
        <v>0</v>
      </c>
      <c r="W94" s="242"/>
      <c r="X94" s="242">
        <v>0</v>
      </c>
      <c r="Y94" s="242"/>
      <c r="Z94" s="242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350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-0.3</v>
      </c>
      <c r="E97" s="19"/>
      <c r="F97" s="52">
        <f>-F38</f>
        <v>-0.3</v>
      </c>
      <c r="G97" s="19"/>
      <c r="H97" s="52">
        <f>-H38</f>
        <v>-0.3</v>
      </c>
      <c r="I97" s="19"/>
      <c r="J97" s="52">
        <f>-J38</f>
        <v>-0.3</v>
      </c>
      <c r="K97" s="19"/>
      <c r="L97" s="52">
        <f>-L38</f>
        <v>-0.3</v>
      </c>
      <c r="M97" s="19"/>
      <c r="N97" s="52">
        <f>-N38</f>
        <v>-0.8</v>
      </c>
      <c r="O97" s="19"/>
      <c r="P97" s="52">
        <f>-P38</f>
        <v>-0.8</v>
      </c>
      <c r="Q97" s="19"/>
      <c r="R97" s="52">
        <f>-R38</f>
        <v>-0.7</v>
      </c>
      <c r="S97" s="19"/>
      <c r="T97" s="52">
        <f>-T38</f>
        <v>-0.7</v>
      </c>
      <c r="U97" s="19"/>
      <c r="V97" s="52">
        <f>-V38</f>
        <v>-0.7</v>
      </c>
      <c r="W97" s="19"/>
      <c r="X97" s="52">
        <f>-X38</f>
        <v>-0.7</v>
      </c>
      <c r="Y97" s="19"/>
      <c r="Z97" s="52">
        <f>-Z38</f>
        <v>-0.7</v>
      </c>
      <c r="AA97" s="19"/>
      <c r="AB97" s="18">
        <f>SUM(D97:Z97)</f>
        <v>-6.6000000000000005</v>
      </c>
      <c r="AD97" s="52">
        <f>SUM(D97:H97)</f>
        <v>-0.89999999999999991</v>
      </c>
      <c r="AE97" s="19"/>
      <c r="AF97" s="52">
        <f>SUM(J97:N97)</f>
        <v>-1.4</v>
      </c>
      <c r="AG97" s="19"/>
      <c r="AH97" s="52">
        <f>SUM(P97:T97)</f>
        <v>-2.2000000000000002</v>
      </c>
      <c r="AI97" s="19"/>
      <c r="AJ97" s="52">
        <f>SUM(V97:Z97)</f>
        <v>-2.0999999999999996</v>
      </c>
      <c r="AL97" s="52">
        <f>SUM(AD97:AJ97)</f>
        <v>-6.6</v>
      </c>
    </row>
    <row r="98" spans="1:38" s="25" customFormat="1">
      <c r="A98" s="19"/>
      <c r="C98" s="18" t="s">
        <v>63</v>
      </c>
      <c r="D98" s="242">
        <v>0</v>
      </c>
      <c r="E98" s="242"/>
      <c r="F98" s="242">
        <v>0</v>
      </c>
      <c r="G98" s="242"/>
      <c r="H98" s="242">
        <v>0.9</v>
      </c>
      <c r="I98" s="242"/>
      <c r="J98" s="242">
        <v>0</v>
      </c>
      <c r="K98" s="242"/>
      <c r="L98" s="242">
        <v>-4.5</v>
      </c>
      <c r="M98" s="242"/>
      <c r="N98" s="242">
        <v>1.3</v>
      </c>
      <c r="O98" s="242"/>
      <c r="P98" s="242">
        <v>0</v>
      </c>
      <c r="Q98" s="242"/>
      <c r="R98" s="242">
        <v>0</v>
      </c>
      <c r="S98" s="242"/>
      <c r="T98" s="242">
        <v>1.9</v>
      </c>
      <c r="U98" s="242"/>
      <c r="V98" s="242">
        <v>0</v>
      </c>
      <c r="W98" s="242"/>
      <c r="X98" s="242">
        <v>0</v>
      </c>
      <c r="Y98" s="242"/>
      <c r="Z98" s="242">
        <v>1.9</v>
      </c>
      <c r="AA98" s="19"/>
      <c r="AB98" s="18">
        <f>SUM(D98:Z98)</f>
        <v>1.5</v>
      </c>
      <c r="AD98" s="18">
        <f>SUM(D98:H98)</f>
        <v>0.9</v>
      </c>
      <c r="AE98" s="19"/>
      <c r="AF98" s="18">
        <f>SUM(J98:N98)</f>
        <v>-3.2</v>
      </c>
      <c r="AG98" s="19"/>
      <c r="AH98" s="18">
        <f>SUM(P98:T98)</f>
        <v>1.9</v>
      </c>
      <c r="AI98" s="19"/>
      <c r="AJ98" s="18">
        <f>SUM(V98:Z98)</f>
        <v>1.9</v>
      </c>
      <c r="AL98" s="18">
        <f>SUM(AD98:AJ98)</f>
        <v>1.4999999999999996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3">
        <v>0.3</v>
      </c>
      <c r="E101" s="242"/>
      <c r="F101" s="243">
        <v>0.2</v>
      </c>
      <c r="G101" s="242"/>
      <c r="H101" s="243">
        <v>-0.2</v>
      </c>
      <c r="I101" s="242"/>
      <c r="J101" s="243">
        <v>0.3</v>
      </c>
      <c r="K101" s="242"/>
      <c r="L101" s="243">
        <v>0.2</v>
      </c>
      <c r="M101" s="242"/>
      <c r="N101" s="243">
        <v>-2.2000000000000002</v>
      </c>
      <c r="O101" s="242"/>
      <c r="P101" s="243">
        <v>0.2</v>
      </c>
      <c r="Q101" s="242"/>
      <c r="R101" s="243">
        <v>0.3</v>
      </c>
      <c r="S101" s="242"/>
      <c r="T101" s="243">
        <v>-0.3</v>
      </c>
      <c r="U101" s="242"/>
      <c r="V101" s="243">
        <v>0.3</v>
      </c>
      <c r="W101" s="242"/>
      <c r="X101" s="243">
        <v>-0.4</v>
      </c>
      <c r="Y101" s="242"/>
      <c r="Z101" s="243">
        <v>-6.6</v>
      </c>
      <c r="AA101" s="19"/>
      <c r="AB101" s="22">
        <f>SUM(D101:Z101)</f>
        <v>-7.9</v>
      </c>
      <c r="AD101" s="48">
        <f>SUM(D101:H101)</f>
        <v>0.3</v>
      </c>
      <c r="AE101" s="19"/>
      <c r="AF101" s="48">
        <f>SUM(J101:N101)</f>
        <v>-1.7000000000000002</v>
      </c>
      <c r="AG101" s="19"/>
      <c r="AH101" s="48">
        <f>SUM(P101:T101)</f>
        <v>0.2</v>
      </c>
      <c r="AI101" s="19"/>
      <c r="AJ101" s="48">
        <f>SUM(V101:Z101)</f>
        <v>-6.6999999999999993</v>
      </c>
      <c r="AL101" s="48">
        <f>SUM(AD101:AJ101)</f>
        <v>-7.8999999999999995</v>
      </c>
    </row>
    <row r="102" spans="1:38" s="25" customFormat="1" ht="3.9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23.200000000000003</v>
      </c>
      <c r="E103" s="24"/>
      <c r="F103" s="23">
        <f>SUM(F81:F101)</f>
        <v>22.499999999999989</v>
      </c>
      <c r="G103" s="24"/>
      <c r="H103" s="23">
        <f>SUM(H81:H101)</f>
        <v>25.7</v>
      </c>
      <c r="I103" s="24"/>
      <c r="J103" s="23">
        <f>SUM(J81:J101)</f>
        <v>3.7000000000000028</v>
      </c>
      <c r="K103" s="24"/>
      <c r="L103" s="23">
        <f>SUM(L81:L101)</f>
        <v>-0.10000000000000159</v>
      </c>
      <c r="M103" s="24"/>
      <c r="N103" s="23">
        <f>SUM(N81:N101)</f>
        <v>3.7</v>
      </c>
      <c r="O103" s="24"/>
      <c r="P103" s="23">
        <f>SUM(P81:P101)</f>
        <v>3.3000000000000025</v>
      </c>
      <c r="Q103" s="24"/>
      <c r="R103" s="23">
        <f>SUM(R81:R101)</f>
        <v>4.099999999999997</v>
      </c>
      <c r="S103" s="24"/>
      <c r="T103" s="23">
        <f>SUM(T81:T101)</f>
        <v>6.7000000000000037</v>
      </c>
      <c r="U103" s="24"/>
      <c r="V103" s="23">
        <f>SUM(V81:V101)</f>
        <v>3.5000000000000009</v>
      </c>
      <c r="W103" s="24"/>
      <c r="X103" s="23">
        <f>SUM(X81:X101)</f>
        <v>20.399999999999999</v>
      </c>
      <c r="Y103" s="24"/>
      <c r="Z103" s="23">
        <f>SUM(Z81:Z101)</f>
        <v>15.800000000000006</v>
      </c>
      <c r="AA103" s="19"/>
      <c r="AB103" s="23">
        <f>SUM(AB81:AB101)</f>
        <v>132.5</v>
      </c>
      <c r="AD103" s="23">
        <f>SUM(D103:H103)</f>
        <v>71.399999999999991</v>
      </c>
      <c r="AF103" s="23">
        <f>SUM(J103:N103)</f>
        <v>7.3000000000000016</v>
      </c>
      <c r="AH103" s="23">
        <f>SUM(P103:T103)</f>
        <v>14.100000000000003</v>
      </c>
      <c r="AJ103" s="23">
        <f>SUM(V103:Z103)</f>
        <v>39.700000000000003</v>
      </c>
      <c r="AL103" s="23">
        <f>SUM(AD103:AJ103)</f>
        <v>132.5</v>
      </c>
    </row>
    <row r="104" spans="1:38" s="25" customFormat="1" ht="3.9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-0.9</v>
      </c>
      <c r="E106" s="242"/>
      <c r="F106" s="20">
        <v>1</v>
      </c>
      <c r="G106" s="242"/>
      <c r="H106" s="20">
        <v>-3.5</v>
      </c>
      <c r="I106" s="242"/>
      <c r="J106" s="20">
        <v>34.799999999999997</v>
      </c>
      <c r="K106" s="242"/>
      <c r="L106" s="20">
        <v>1</v>
      </c>
      <c r="M106" s="242"/>
      <c r="N106" s="20">
        <v>-3.1</v>
      </c>
      <c r="O106" s="242"/>
      <c r="P106" s="20">
        <v>0.1</v>
      </c>
      <c r="Q106" s="242"/>
      <c r="R106" s="20">
        <v>0.4</v>
      </c>
      <c r="S106" s="242"/>
      <c r="T106" s="20">
        <v>0.2</v>
      </c>
      <c r="U106" s="242"/>
      <c r="V106" s="20">
        <v>0.2</v>
      </c>
      <c r="W106" s="242"/>
      <c r="X106" s="20">
        <v>-28.3</v>
      </c>
      <c r="Y106" s="242"/>
      <c r="Z106" s="20">
        <v>-0.9</v>
      </c>
      <c r="AA106" s="19"/>
      <c r="AB106" s="18">
        <f t="shared" ref="AB106:AB115" si="12">SUM(D106:Z106)</f>
        <v>0.999999999999995</v>
      </c>
      <c r="AD106" s="20">
        <f t="shared" ref="AD106:AD115" si="13">SUM(D106:H106)</f>
        <v>-3.4</v>
      </c>
      <c r="AE106" s="19"/>
      <c r="AF106" s="20">
        <f t="shared" ref="AF106:AF115" si="14">SUM(J106:N106)</f>
        <v>32.699999999999996</v>
      </c>
      <c r="AG106" s="19"/>
      <c r="AH106" s="20">
        <f t="shared" ref="AH106:AH115" si="15">SUM(P106:T106)</f>
        <v>0.7</v>
      </c>
      <c r="AI106" s="19"/>
      <c r="AJ106" s="20">
        <f t="shared" ref="AJ106:AJ115" si="16">SUM(V106:Z106)</f>
        <v>-29</v>
      </c>
      <c r="AL106" s="20">
        <f t="shared" ref="AL106:AL115" si="17">SUM(AD106:AJ106)</f>
        <v>0.99999999999999645</v>
      </c>
    </row>
    <row r="107" spans="1:38" s="25" customFormat="1">
      <c r="A107" s="19"/>
      <c r="B107" s="18" t="s">
        <v>93</v>
      </c>
      <c r="C107" s="19"/>
      <c r="D107" s="20">
        <v>0</v>
      </c>
      <c r="E107" s="242"/>
      <c r="F107" s="20">
        <v>0</v>
      </c>
      <c r="G107" s="242"/>
      <c r="H107" s="20">
        <v>0</v>
      </c>
      <c r="I107" s="242"/>
      <c r="J107" s="20">
        <v>0</v>
      </c>
      <c r="K107" s="242"/>
      <c r="L107" s="20">
        <v>0</v>
      </c>
      <c r="M107" s="242"/>
      <c r="N107" s="20">
        <v>0</v>
      </c>
      <c r="O107" s="242"/>
      <c r="P107" s="20">
        <v>0</v>
      </c>
      <c r="Q107" s="242"/>
      <c r="R107" s="20">
        <v>0</v>
      </c>
      <c r="S107" s="242"/>
      <c r="T107" s="20">
        <v>0</v>
      </c>
      <c r="U107" s="242"/>
      <c r="V107" s="20">
        <v>0</v>
      </c>
      <c r="W107" s="242"/>
      <c r="X107" s="20">
        <v>0</v>
      </c>
      <c r="Y107" s="242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0.1</v>
      </c>
      <c r="E108" s="242"/>
      <c r="F108" s="20">
        <v>0.1</v>
      </c>
      <c r="G108" s="242"/>
      <c r="H108" s="20">
        <v>0.1</v>
      </c>
      <c r="I108" s="242"/>
      <c r="J108" s="20">
        <v>0.1</v>
      </c>
      <c r="K108" s="242"/>
      <c r="L108" s="20">
        <v>0.1</v>
      </c>
      <c r="M108" s="242"/>
      <c r="N108" s="20">
        <v>0.1</v>
      </c>
      <c r="O108" s="242"/>
      <c r="P108" s="20">
        <v>0.1</v>
      </c>
      <c r="Q108" s="242"/>
      <c r="R108" s="20">
        <v>0</v>
      </c>
      <c r="S108" s="242"/>
      <c r="T108" s="20">
        <v>0.1</v>
      </c>
      <c r="U108" s="242"/>
      <c r="V108" s="20">
        <v>0.1</v>
      </c>
      <c r="W108" s="242"/>
      <c r="X108" s="20">
        <v>0.1</v>
      </c>
      <c r="Y108" s="242"/>
      <c r="Z108" s="20">
        <v>-1.1000000000000001</v>
      </c>
      <c r="AA108" s="19"/>
      <c r="AB108" s="18">
        <f t="shared" si="12"/>
        <v>-0.1000000000000002</v>
      </c>
      <c r="AD108" s="20">
        <f t="shared" si="13"/>
        <v>0.30000000000000004</v>
      </c>
      <c r="AE108" s="19"/>
      <c r="AF108" s="20">
        <f t="shared" si="14"/>
        <v>0.30000000000000004</v>
      </c>
      <c r="AG108" s="19"/>
      <c r="AH108" s="20">
        <f t="shared" si="15"/>
        <v>0.2</v>
      </c>
      <c r="AI108" s="19"/>
      <c r="AJ108" s="20">
        <f t="shared" si="16"/>
        <v>-0.90000000000000013</v>
      </c>
      <c r="AL108" s="20">
        <f t="shared" si="17"/>
        <v>-0.10000000000000009</v>
      </c>
    </row>
    <row r="109" spans="1:38" s="25" customFormat="1">
      <c r="A109" s="19"/>
      <c r="B109" s="18" t="s">
        <v>95</v>
      </c>
      <c r="C109" s="19"/>
      <c r="D109" s="20">
        <v>0</v>
      </c>
      <c r="E109" s="242"/>
      <c r="F109" s="20">
        <v>0</v>
      </c>
      <c r="G109" s="242"/>
      <c r="H109" s="20">
        <v>0</v>
      </c>
      <c r="I109" s="242"/>
      <c r="J109" s="20">
        <v>0</v>
      </c>
      <c r="K109" s="242"/>
      <c r="L109" s="20">
        <v>0</v>
      </c>
      <c r="M109" s="242"/>
      <c r="N109" s="20">
        <v>0</v>
      </c>
      <c r="O109" s="242"/>
      <c r="P109" s="20">
        <v>0</v>
      </c>
      <c r="Q109" s="242"/>
      <c r="R109" s="20">
        <v>0</v>
      </c>
      <c r="S109" s="242"/>
      <c r="T109" s="20">
        <v>0</v>
      </c>
      <c r="U109" s="242"/>
      <c r="V109" s="20">
        <v>0</v>
      </c>
      <c r="W109" s="242"/>
      <c r="X109" s="20">
        <v>0</v>
      </c>
      <c r="Y109" s="242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-2.6</v>
      </c>
      <c r="E110" s="242"/>
      <c r="F110" s="20">
        <v>-5.3</v>
      </c>
      <c r="G110" s="242"/>
      <c r="H110" s="20">
        <v>-0.2</v>
      </c>
      <c r="I110" s="242"/>
      <c r="J110" s="20">
        <v>1.6</v>
      </c>
      <c r="K110" s="242"/>
      <c r="L110" s="20">
        <v>7.1</v>
      </c>
      <c r="M110" s="242"/>
      <c r="N110" s="20">
        <v>-1.5</v>
      </c>
      <c r="O110" s="242"/>
      <c r="P110" s="20">
        <v>1.4</v>
      </c>
      <c r="Q110" s="242"/>
      <c r="R110" s="20">
        <v>0.8</v>
      </c>
      <c r="S110" s="242"/>
      <c r="T110" s="20">
        <v>1</v>
      </c>
      <c r="U110" s="242"/>
      <c r="V110" s="20">
        <v>0.9</v>
      </c>
      <c r="W110" s="242"/>
      <c r="X110" s="20">
        <v>-3.6</v>
      </c>
      <c r="Y110" s="242"/>
      <c r="Z110" s="20">
        <v>-1.9</v>
      </c>
      <c r="AA110" s="19"/>
      <c r="AB110" s="18">
        <f t="shared" si="12"/>
        <v>-2.3000000000000003</v>
      </c>
      <c r="AD110" s="20">
        <f t="shared" si="13"/>
        <v>-8.1</v>
      </c>
      <c r="AE110" s="19"/>
      <c r="AF110" s="20">
        <f t="shared" si="14"/>
        <v>7.1999999999999993</v>
      </c>
      <c r="AG110" s="19"/>
      <c r="AH110" s="20">
        <f t="shared" si="15"/>
        <v>3.2</v>
      </c>
      <c r="AI110" s="19"/>
      <c r="AJ110" s="20">
        <f t="shared" si="16"/>
        <v>-4.5999999999999996</v>
      </c>
      <c r="AL110" s="20">
        <f t="shared" si="17"/>
        <v>-2.2999999999999998</v>
      </c>
    </row>
    <row r="111" spans="1:38" s="25" customFormat="1">
      <c r="A111" s="19"/>
      <c r="B111" s="18" t="s">
        <v>66</v>
      </c>
      <c r="C111" s="19"/>
      <c r="D111" s="20">
        <v>1.3</v>
      </c>
      <c r="E111" s="242"/>
      <c r="F111" s="20">
        <v>1.9</v>
      </c>
      <c r="G111" s="242"/>
      <c r="H111" s="20">
        <v>-0.8</v>
      </c>
      <c r="I111" s="242"/>
      <c r="J111" s="20">
        <v>1.7</v>
      </c>
      <c r="K111" s="242"/>
      <c r="L111" s="20">
        <v>-3.9</v>
      </c>
      <c r="M111" s="242"/>
      <c r="N111" s="20">
        <v>-1.8</v>
      </c>
      <c r="O111" s="242"/>
      <c r="P111" s="20">
        <v>2.2999999999999998</v>
      </c>
      <c r="Q111" s="242"/>
      <c r="R111" s="20">
        <v>1.6</v>
      </c>
      <c r="S111" s="242"/>
      <c r="T111" s="20">
        <v>-1.1000000000000001</v>
      </c>
      <c r="U111" s="242"/>
      <c r="V111" s="20">
        <v>0.4</v>
      </c>
      <c r="W111" s="242"/>
      <c r="X111" s="20">
        <v>1.7</v>
      </c>
      <c r="Y111" s="242"/>
      <c r="Z111" s="20">
        <v>-2.5</v>
      </c>
      <c r="AA111" s="19"/>
      <c r="AB111" s="18">
        <f t="shared" si="12"/>
        <v>0.80000000000000071</v>
      </c>
      <c r="AD111" s="20">
        <f t="shared" si="13"/>
        <v>2.4000000000000004</v>
      </c>
      <c r="AE111" s="19"/>
      <c r="AF111" s="20">
        <f t="shared" si="14"/>
        <v>-4</v>
      </c>
      <c r="AG111" s="19"/>
      <c r="AH111" s="20">
        <f t="shared" si="15"/>
        <v>2.8</v>
      </c>
      <c r="AI111" s="19"/>
      <c r="AJ111" s="20">
        <f t="shared" si="16"/>
        <v>-0.39999999999999991</v>
      </c>
      <c r="AL111" s="20">
        <f t="shared" si="17"/>
        <v>0.80000000000000027</v>
      </c>
    </row>
    <row r="112" spans="1:38" s="25" customFormat="1">
      <c r="A112" s="19"/>
      <c r="B112" s="18" t="s">
        <v>97</v>
      </c>
      <c r="C112" s="19"/>
      <c r="D112" s="20">
        <v>2.9</v>
      </c>
      <c r="E112" s="242"/>
      <c r="F112" s="20">
        <v>2.9</v>
      </c>
      <c r="G112" s="242"/>
      <c r="H112" s="20">
        <v>-2.2000000000000002</v>
      </c>
      <c r="I112" s="242"/>
      <c r="J112" s="20">
        <v>2.9</v>
      </c>
      <c r="K112" s="242"/>
      <c r="L112" s="20">
        <v>-0.6</v>
      </c>
      <c r="M112" s="242"/>
      <c r="N112" s="20">
        <v>-5.9</v>
      </c>
      <c r="O112" s="242"/>
      <c r="P112" s="20">
        <v>2.9</v>
      </c>
      <c r="Q112" s="242"/>
      <c r="R112" s="20">
        <v>2.9</v>
      </c>
      <c r="S112" s="242"/>
      <c r="T112" s="20">
        <v>-2.2000000000000002</v>
      </c>
      <c r="U112" s="242"/>
      <c r="V112" s="20">
        <v>2.9</v>
      </c>
      <c r="W112" s="242"/>
      <c r="X112" s="20">
        <v>-0.6</v>
      </c>
      <c r="Y112" s="242"/>
      <c r="Z112" s="20">
        <v>-5.9</v>
      </c>
      <c r="AA112" s="19"/>
      <c r="AB112" s="18">
        <f t="shared" si="12"/>
        <v>0</v>
      </c>
      <c r="AD112" s="20">
        <f t="shared" si="13"/>
        <v>3.5999999999999996</v>
      </c>
      <c r="AE112" s="19"/>
      <c r="AF112" s="20">
        <f t="shared" si="14"/>
        <v>-3.6000000000000005</v>
      </c>
      <c r="AG112" s="19"/>
      <c r="AH112" s="20">
        <f t="shared" si="15"/>
        <v>3.5999999999999996</v>
      </c>
      <c r="AI112" s="19"/>
      <c r="AJ112" s="20">
        <f t="shared" si="16"/>
        <v>-3.6000000000000005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2"/>
      <c r="F113" s="20">
        <v>0</v>
      </c>
      <c r="G113" s="242"/>
      <c r="H113" s="20">
        <v>0</v>
      </c>
      <c r="I113" s="242"/>
      <c r="J113" s="20">
        <v>0</v>
      </c>
      <c r="K113" s="242"/>
      <c r="L113" s="20">
        <v>0</v>
      </c>
      <c r="M113" s="242"/>
      <c r="N113" s="20">
        <v>0</v>
      </c>
      <c r="O113" s="242"/>
      <c r="P113" s="20">
        <v>0</v>
      </c>
      <c r="Q113" s="242"/>
      <c r="R113" s="20">
        <v>0</v>
      </c>
      <c r="S113" s="242"/>
      <c r="T113" s="20">
        <v>0</v>
      </c>
      <c r="U113" s="242"/>
      <c r="V113" s="20">
        <v>0</v>
      </c>
      <c r="W113" s="242"/>
      <c r="X113" s="20">
        <v>0</v>
      </c>
      <c r="Y113" s="242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344</v>
      </c>
      <c r="C114" s="19"/>
      <c r="D114" s="20">
        <v>-0.4</v>
      </c>
      <c r="E114" s="242"/>
      <c r="F114" s="20">
        <v>-0.4</v>
      </c>
      <c r="G114" s="242"/>
      <c r="H114" s="20">
        <v>-0.3</v>
      </c>
      <c r="I114" s="242"/>
      <c r="J114" s="20">
        <v>0.3</v>
      </c>
      <c r="K114" s="242"/>
      <c r="L114" s="20">
        <v>0.3</v>
      </c>
      <c r="M114" s="242"/>
      <c r="N114" s="20">
        <v>0.7</v>
      </c>
      <c r="O114" s="242"/>
      <c r="P114" s="20">
        <v>0.7</v>
      </c>
      <c r="Q114" s="242"/>
      <c r="R114" s="20">
        <v>0.8</v>
      </c>
      <c r="S114" s="242"/>
      <c r="T114" s="20">
        <v>-2.4</v>
      </c>
      <c r="U114" s="242"/>
      <c r="V114" s="20">
        <v>0.4</v>
      </c>
      <c r="W114" s="242"/>
      <c r="X114" s="20">
        <v>0.5</v>
      </c>
      <c r="Y114" s="242"/>
      <c r="Z114" s="20">
        <v>-0.3</v>
      </c>
      <c r="AA114" s="19"/>
      <c r="AB114" s="18">
        <f>SUM(D114:Z114)</f>
        <v>-9.9999999999999922E-2</v>
      </c>
      <c r="AD114" s="20">
        <f>SUM(D114:H114)</f>
        <v>-1.1000000000000001</v>
      </c>
      <c r="AE114" s="19"/>
      <c r="AF114" s="20">
        <f>SUM(J114:N114)</f>
        <v>1.2999999999999998</v>
      </c>
      <c r="AG114" s="19"/>
      <c r="AH114" s="20">
        <f>SUM(P114:T114)</f>
        <v>-0.89999999999999991</v>
      </c>
      <c r="AI114" s="19"/>
      <c r="AJ114" s="20">
        <f>SUM(V114:Z114)</f>
        <v>0.60000000000000009</v>
      </c>
      <c r="AL114" s="20">
        <f>SUM(AD114:AJ114)</f>
        <v>-0.10000000000000009</v>
      </c>
    </row>
    <row r="115" spans="1:38" s="25" customFormat="1">
      <c r="A115" s="19"/>
      <c r="B115" s="18" t="s">
        <v>345</v>
      </c>
      <c r="C115" s="19"/>
      <c r="D115" s="49">
        <v>0.3</v>
      </c>
      <c r="E115" s="242"/>
      <c r="F115" s="49">
        <v>0.3</v>
      </c>
      <c r="G115" s="242"/>
      <c r="H115" s="49">
        <v>0.2</v>
      </c>
      <c r="I115" s="242"/>
      <c r="J115" s="49">
        <v>0</v>
      </c>
      <c r="K115" s="242"/>
      <c r="L115" s="49">
        <v>-2.1</v>
      </c>
      <c r="M115" s="242"/>
      <c r="N115" s="49">
        <v>0</v>
      </c>
      <c r="O115" s="242"/>
      <c r="P115" s="49">
        <v>0</v>
      </c>
      <c r="Q115" s="242"/>
      <c r="R115" s="49">
        <v>0</v>
      </c>
      <c r="S115" s="242"/>
      <c r="T115" s="49">
        <v>0</v>
      </c>
      <c r="U115" s="242"/>
      <c r="V115" s="49">
        <v>0</v>
      </c>
      <c r="W115" s="242"/>
      <c r="X115" s="49">
        <v>0.2</v>
      </c>
      <c r="Y115" s="242"/>
      <c r="Z115" s="49">
        <v>0.3</v>
      </c>
      <c r="AA115" s="19"/>
      <c r="AB115" s="22">
        <f t="shared" si="12"/>
        <v>-0.8</v>
      </c>
      <c r="AD115" s="49">
        <f t="shared" si="13"/>
        <v>0.8</v>
      </c>
      <c r="AE115" s="19"/>
      <c r="AF115" s="49">
        <f t="shared" si="14"/>
        <v>-2.1</v>
      </c>
      <c r="AG115" s="19"/>
      <c r="AH115" s="49">
        <f t="shared" si="15"/>
        <v>0</v>
      </c>
      <c r="AI115" s="19"/>
      <c r="AJ115" s="49">
        <f t="shared" si="16"/>
        <v>0.5</v>
      </c>
      <c r="AL115" s="49">
        <f t="shared" si="17"/>
        <v>-0.8</v>
      </c>
    </row>
    <row r="116" spans="1:38" s="25" customFormat="1" ht="3.9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0.69999999999999929</v>
      </c>
      <c r="E117" s="19"/>
      <c r="F117" s="37">
        <f>SUM(F105:F116)</f>
        <v>0.50000000000000044</v>
      </c>
      <c r="G117" s="19"/>
      <c r="H117" s="37">
        <f>SUM(H105:H116)</f>
        <v>-6.7</v>
      </c>
      <c r="I117" s="19"/>
      <c r="J117" s="37">
        <f>SUM(J105:J116)</f>
        <v>41.4</v>
      </c>
      <c r="K117" s="19"/>
      <c r="L117" s="37">
        <f>SUM(L105:L116)</f>
        <v>1.8999999999999986</v>
      </c>
      <c r="M117" s="19"/>
      <c r="N117" s="37">
        <f>SUM(N105:N116)</f>
        <v>-11.5</v>
      </c>
      <c r="O117" s="19"/>
      <c r="P117" s="37">
        <f>SUM(P105:P116)</f>
        <v>7.4999999999999991</v>
      </c>
      <c r="Q117" s="19"/>
      <c r="R117" s="37">
        <f>SUM(R105:R116)</f>
        <v>6.5</v>
      </c>
      <c r="S117" s="19"/>
      <c r="T117" s="37">
        <f>SUM(T105:T116)</f>
        <v>-4.4000000000000004</v>
      </c>
      <c r="U117" s="19"/>
      <c r="V117" s="37">
        <f>SUM(V105:V116)</f>
        <v>4.9000000000000004</v>
      </c>
      <c r="W117" s="19"/>
      <c r="X117" s="37">
        <f>SUM(X105:X116)</f>
        <v>-30.000000000000004</v>
      </c>
      <c r="Y117" s="19"/>
      <c r="Z117" s="37">
        <f>SUM(Z105:Z116)</f>
        <v>-12.3</v>
      </c>
      <c r="AA117" s="19"/>
      <c r="AB117" s="37">
        <f>SUM(AB105:AB116)</f>
        <v>-1.5000000000000047</v>
      </c>
      <c r="AD117" s="37">
        <f>SUM(D117:H117)</f>
        <v>-5.5</v>
      </c>
      <c r="AF117" s="37">
        <f>SUM(J117:N117)</f>
        <v>31.799999999999997</v>
      </c>
      <c r="AH117" s="37">
        <f>SUM(P117:T117)</f>
        <v>9.6</v>
      </c>
      <c r="AJ117" s="37">
        <f>SUM(V117:Z117)</f>
        <v>-37.400000000000006</v>
      </c>
      <c r="AL117" s="37">
        <f>SUM(AD117:AJ117)</f>
        <v>-1.5000000000000071</v>
      </c>
    </row>
    <row r="118" spans="1:38" s="25" customFormat="1" ht="3.9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23.900000000000002</v>
      </c>
      <c r="E119" s="19"/>
      <c r="F119" s="44">
        <f>F103+F117</f>
        <v>22.999999999999989</v>
      </c>
      <c r="G119" s="19"/>
      <c r="H119" s="44">
        <f>H103+H117</f>
        <v>19</v>
      </c>
      <c r="I119" s="19"/>
      <c r="J119" s="44">
        <f>J103+J117</f>
        <v>45.1</v>
      </c>
      <c r="K119" s="19"/>
      <c r="L119" s="44">
        <f>L103+L117</f>
        <v>1.7999999999999969</v>
      </c>
      <c r="M119" s="19"/>
      <c r="N119" s="44">
        <f>N103+N117</f>
        <v>-7.8</v>
      </c>
      <c r="O119" s="19"/>
      <c r="P119" s="44">
        <f>P103+P117</f>
        <v>10.8</v>
      </c>
      <c r="Q119" s="19"/>
      <c r="R119" s="44">
        <f>R103+R117</f>
        <v>10.599999999999998</v>
      </c>
      <c r="S119" s="19"/>
      <c r="T119" s="44">
        <f>T103+T117</f>
        <v>2.3000000000000034</v>
      </c>
      <c r="U119" s="19"/>
      <c r="V119" s="44">
        <f>V103+V117</f>
        <v>8.4000000000000021</v>
      </c>
      <c r="W119" s="19"/>
      <c r="X119" s="44">
        <f>X103+X117</f>
        <v>-9.600000000000005</v>
      </c>
      <c r="Y119" s="19"/>
      <c r="Z119" s="44">
        <f>Z103+Z117</f>
        <v>3.5000000000000053</v>
      </c>
      <c r="AA119" s="19"/>
      <c r="AB119" s="44">
        <f>AB103+AB117</f>
        <v>131</v>
      </c>
      <c r="AD119" s="44">
        <f>AD103+AD117</f>
        <v>65.899999999999991</v>
      </c>
      <c r="AF119" s="44">
        <f>AF103+AF117</f>
        <v>39.1</v>
      </c>
      <c r="AH119" s="44">
        <f>AH103+AH117</f>
        <v>23.700000000000003</v>
      </c>
      <c r="AJ119" s="44">
        <f>AJ103+AJ117</f>
        <v>2.2999999999999972</v>
      </c>
      <c r="AL119" s="44">
        <f>AL103+AL117</f>
        <v>131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-1.8</v>
      </c>
      <c r="E122" s="19"/>
      <c r="F122" s="20">
        <v>-4.2</v>
      </c>
      <c r="G122" s="19"/>
      <c r="H122" s="20">
        <v>-5.6</v>
      </c>
      <c r="I122" s="19"/>
      <c r="J122" s="20">
        <v>-11.1</v>
      </c>
      <c r="K122" s="19"/>
      <c r="L122" s="20">
        <v>-11</v>
      </c>
      <c r="M122" s="19"/>
      <c r="N122" s="20">
        <v>-12.4</v>
      </c>
      <c r="O122" s="19"/>
      <c r="P122" s="20">
        <v>-12.7</v>
      </c>
      <c r="Q122" s="19"/>
      <c r="R122" s="20">
        <v>-12.2</v>
      </c>
      <c r="S122" s="19"/>
      <c r="T122" s="20">
        <v>-12.7</v>
      </c>
      <c r="U122" s="19"/>
      <c r="V122" s="20">
        <v>-10.4</v>
      </c>
      <c r="W122" s="19"/>
      <c r="X122" s="20">
        <v>-10.1</v>
      </c>
      <c r="Y122" s="19"/>
      <c r="Z122" s="20">
        <v>-7.9</v>
      </c>
      <c r="AA122" s="19"/>
      <c r="AB122" s="18">
        <f t="shared" ref="AB122:AB127" si="18">SUM(D122:Z122)</f>
        <v>-112.10000000000001</v>
      </c>
      <c r="AD122" s="20">
        <f t="shared" ref="AD122:AD127" si="19">SUM(D122:H122)</f>
        <v>-11.6</v>
      </c>
      <c r="AE122" s="19"/>
      <c r="AF122" s="20">
        <f t="shared" ref="AF122:AF127" si="20">SUM(J122:N122)</f>
        <v>-34.5</v>
      </c>
      <c r="AG122" s="19"/>
      <c r="AH122" s="20">
        <f t="shared" ref="AH122:AH127" si="21">SUM(P122:T122)</f>
        <v>-37.599999999999994</v>
      </c>
      <c r="AI122" s="19"/>
      <c r="AJ122" s="20">
        <f t="shared" ref="AJ122:AJ127" si="22">SUM(V122:Z122)</f>
        <v>-28.4</v>
      </c>
      <c r="AL122" s="20">
        <f t="shared" ref="AL122:AL127" si="23">SUM(AD122:AJ122)</f>
        <v>-112.1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7.6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5</v>
      </c>
      <c r="AA125" s="19"/>
      <c r="AB125" s="18">
        <f t="shared" si="18"/>
        <v>12.6</v>
      </c>
      <c r="AD125" s="20">
        <f t="shared" si="19"/>
        <v>0</v>
      </c>
      <c r="AE125" s="19"/>
      <c r="AF125" s="20">
        <f t="shared" si="20"/>
        <v>7.6</v>
      </c>
      <c r="AG125" s="19"/>
      <c r="AH125" s="20">
        <f t="shared" si="21"/>
        <v>0</v>
      </c>
      <c r="AI125" s="19"/>
      <c r="AJ125" s="20">
        <f t="shared" si="22"/>
        <v>5</v>
      </c>
      <c r="AL125" s="20">
        <f t="shared" si="23"/>
        <v>12.6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-2.4</v>
      </c>
      <c r="E127" s="19"/>
      <c r="F127" s="49">
        <v>-2.2999999999999998</v>
      </c>
      <c r="G127" s="19"/>
      <c r="H127" s="49">
        <v>-2.2999999999999998</v>
      </c>
      <c r="I127" s="19"/>
      <c r="J127" s="49">
        <v>0</v>
      </c>
      <c r="K127" s="19"/>
      <c r="L127" s="49">
        <v>-2.5</v>
      </c>
      <c r="M127" s="19"/>
      <c r="N127" s="49">
        <v>-5.8</v>
      </c>
      <c r="O127" s="19"/>
      <c r="P127" s="49">
        <v>-5</v>
      </c>
      <c r="Q127" s="19"/>
      <c r="R127" s="49">
        <v>-5</v>
      </c>
      <c r="S127" s="19"/>
      <c r="T127" s="49">
        <v>-10</v>
      </c>
      <c r="U127" s="19"/>
      <c r="V127" s="49">
        <v>-6.7</v>
      </c>
      <c r="W127" s="19"/>
      <c r="X127" s="49">
        <v>0</v>
      </c>
      <c r="Y127" s="19"/>
      <c r="Z127" s="49">
        <v>0</v>
      </c>
      <c r="AA127" s="19"/>
      <c r="AB127" s="48">
        <f t="shared" si="18"/>
        <v>-42</v>
      </c>
      <c r="AD127" s="49">
        <f t="shared" si="19"/>
        <v>-6.9999999999999991</v>
      </c>
      <c r="AE127" s="19"/>
      <c r="AF127" s="49">
        <f t="shared" si="20"/>
        <v>-8.3000000000000007</v>
      </c>
      <c r="AG127" s="19"/>
      <c r="AH127" s="49">
        <f t="shared" si="21"/>
        <v>-20</v>
      </c>
      <c r="AI127" s="19"/>
      <c r="AJ127" s="49">
        <f t="shared" si="22"/>
        <v>-6.7</v>
      </c>
      <c r="AL127" s="49">
        <f t="shared" si="23"/>
        <v>-42</v>
      </c>
    </row>
    <row r="128" spans="1:38" s="25" customFormat="1" ht="3.9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-4.2</v>
      </c>
      <c r="E129" s="24"/>
      <c r="F129" s="37">
        <f>SUM(F122:F127)</f>
        <v>-6.5</v>
      </c>
      <c r="G129" s="24"/>
      <c r="H129" s="37">
        <f>SUM(H122:H127)</f>
        <v>-7.8999999999999995</v>
      </c>
      <c r="I129" s="24"/>
      <c r="J129" s="37">
        <f>SUM(J122:J127)</f>
        <v>-11.1</v>
      </c>
      <c r="K129" s="24"/>
      <c r="L129" s="37">
        <f>SUM(L122:L127)</f>
        <v>-13.5</v>
      </c>
      <c r="M129" s="24"/>
      <c r="N129" s="37">
        <f>SUM(N122:N127)</f>
        <v>-10.600000000000001</v>
      </c>
      <c r="O129" s="24"/>
      <c r="P129" s="37">
        <f>SUM(P122:P127)</f>
        <v>-17.7</v>
      </c>
      <c r="Q129" s="24"/>
      <c r="R129" s="37">
        <f>SUM(R122:R127)</f>
        <v>-17.2</v>
      </c>
      <c r="S129" s="24"/>
      <c r="T129" s="37">
        <f>SUM(T122:T127)</f>
        <v>-22.7</v>
      </c>
      <c r="U129" s="24"/>
      <c r="V129" s="37">
        <f>SUM(V122:V127)</f>
        <v>-17.100000000000001</v>
      </c>
      <c r="W129" s="24"/>
      <c r="X129" s="37">
        <f>SUM(X122:X127)</f>
        <v>-10.1</v>
      </c>
      <c r="Y129" s="24"/>
      <c r="Z129" s="37">
        <f>SUM(Z122:Z127)</f>
        <v>-2.9000000000000004</v>
      </c>
      <c r="AA129" s="24"/>
      <c r="AB129" s="37">
        <f>SUM(AB122:AB127)</f>
        <v>-141.5</v>
      </c>
      <c r="AD129" s="37">
        <f>SUM(D129:H129)</f>
        <v>-18.599999999999998</v>
      </c>
      <c r="AE129" s="25"/>
      <c r="AF129" s="37">
        <f>SUM(J129:N129)</f>
        <v>-35.200000000000003</v>
      </c>
      <c r="AG129" s="25"/>
      <c r="AH129" s="37">
        <f>SUM(P129:T129)</f>
        <v>-57.599999999999994</v>
      </c>
      <c r="AI129" s="25"/>
      <c r="AJ129" s="37">
        <f>SUM(V129:Z129)</f>
        <v>-30.1</v>
      </c>
      <c r="AK129" s="25"/>
      <c r="AL129" s="37">
        <f>SUM(AD129:AJ129)</f>
        <v>-141.5</v>
      </c>
    </row>
    <row r="130" spans="1:38" s="25" customFormat="1" ht="3.9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351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352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353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354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355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356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357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358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359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19.700000000000003</v>
      </c>
      <c r="E145" s="23"/>
      <c r="F145" s="45">
        <f>F119+F129+F143</f>
        <v>16.499999999999989</v>
      </c>
      <c r="G145" s="23"/>
      <c r="H145" s="45">
        <f>H119+H129+H143</f>
        <v>11.100000000000001</v>
      </c>
      <c r="I145" s="23"/>
      <c r="J145" s="45">
        <f>J119+J129+J143</f>
        <v>34</v>
      </c>
      <c r="K145" s="23"/>
      <c r="L145" s="45">
        <f>L119+L129+L143</f>
        <v>-11.700000000000003</v>
      </c>
      <c r="M145" s="23"/>
      <c r="N145" s="45">
        <f>N119+N129+N143</f>
        <v>-18.400000000000002</v>
      </c>
      <c r="O145" s="23"/>
      <c r="P145" s="45">
        <f>P119+P129+P143</f>
        <v>-6.8999999999999986</v>
      </c>
      <c r="Q145" s="23"/>
      <c r="R145" s="45">
        <f>R119+R129+R143</f>
        <v>-6.6000000000000014</v>
      </c>
      <c r="S145" s="23"/>
      <c r="T145" s="45">
        <f>T119+T129+T143</f>
        <v>-20.399999999999995</v>
      </c>
      <c r="U145" s="23"/>
      <c r="V145" s="45">
        <f>V119+V129+V143</f>
        <v>-8.6999999999999993</v>
      </c>
      <c r="W145" s="23"/>
      <c r="X145" s="45">
        <f>X119+X129+X143</f>
        <v>-19.700000000000003</v>
      </c>
      <c r="Y145" s="23"/>
      <c r="Z145" s="45">
        <f>Z119+Z129+Z143</f>
        <v>0.60000000000000497</v>
      </c>
      <c r="AA145" s="24"/>
      <c r="AB145" s="45">
        <f>AB119+AB129+AB143</f>
        <v>-10.5</v>
      </c>
      <c r="AD145" s="45">
        <f>SUM(D145:H145)</f>
        <v>47.29999999999999</v>
      </c>
      <c r="AE145" s="25"/>
      <c r="AF145" s="45">
        <f>SUM(J145:N145)</f>
        <v>3.899999999999995</v>
      </c>
      <c r="AG145" s="25"/>
      <c r="AH145" s="45">
        <f>SUM(P145:T145)</f>
        <v>-33.899999999999991</v>
      </c>
      <c r="AI145" s="25"/>
      <c r="AJ145" s="45">
        <f>SUM(V145:Z145)</f>
        <v>-27.799999999999997</v>
      </c>
      <c r="AK145" s="25"/>
      <c r="AL145" s="45">
        <f>SUM(AD145:AJ145)</f>
        <v>-10.5</v>
      </c>
    </row>
    <row r="146" spans="1:38" s="25" customFormat="1" ht="3.9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6">
      <c r="A148" s="7" t="str">
        <f>+A1</f>
        <v>NORTHERN NATURAL GAS GROUP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H:\2002\[NNGOrgPLFormatCORP02.xls]Format</v>
      </c>
      <c r="AD148" s="4"/>
      <c r="AF148" s="4"/>
      <c r="AH148" s="4"/>
      <c r="AJ148" s="4"/>
      <c r="AL148" s="4"/>
    </row>
    <row r="149" spans="1:38" s="11" customFormat="1" ht="15.6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37188.758901388886</v>
      </c>
      <c r="AD149" s="6"/>
      <c r="AF149" s="6"/>
      <c r="AH149" s="6"/>
      <c r="AJ149" s="6"/>
      <c r="AL149" s="6"/>
    </row>
    <row r="150" spans="1:38" s="11" customFormat="1" ht="15.6">
      <c r="A150" s="7" t="s">
        <v>360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37188.758901388886</v>
      </c>
      <c r="AD150" s="32"/>
      <c r="AF150" s="32"/>
      <c r="AH150" s="32"/>
      <c r="AJ150" s="32"/>
      <c r="AL150" s="32"/>
    </row>
    <row r="151" spans="1:38" s="16" customFormat="1" ht="10.199999999999999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19.700000000000003</v>
      </c>
      <c r="E153" s="23"/>
      <c r="F153" s="45">
        <f>+F145</f>
        <v>16.499999999999989</v>
      </c>
      <c r="G153" s="23"/>
      <c r="H153" s="45">
        <f>+H145</f>
        <v>11.100000000000001</v>
      </c>
      <c r="I153" s="23"/>
      <c r="J153" s="45">
        <f>+J145</f>
        <v>34</v>
      </c>
      <c r="K153" s="23"/>
      <c r="L153" s="45">
        <f>+L145</f>
        <v>-11.700000000000003</v>
      </c>
      <c r="M153" s="23"/>
      <c r="N153" s="45">
        <f>+N145</f>
        <v>-18.400000000000002</v>
      </c>
      <c r="O153" s="23"/>
      <c r="P153" s="45">
        <f>+P145</f>
        <v>-6.8999999999999986</v>
      </c>
      <c r="Q153" s="23"/>
      <c r="R153" s="45">
        <f>+R145</f>
        <v>-6.6000000000000014</v>
      </c>
      <c r="S153" s="23"/>
      <c r="T153" s="45">
        <f>+T145</f>
        <v>-20.399999999999995</v>
      </c>
      <c r="U153" s="23"/>
      <c r="V153" s="45">
        <f>+V145</f>
        <v>-8.6999999999999993</v>
      </c>
      <c r="W153" s="23"/>
      <c r="X153" s="45">
        <f>+X145</f>
        <v>-19.700000000000003</v>
      </c>
      <c r="Y153" s="23"/>
      <c r="Z153" s="45">
        <f>+Z145</f>
        <v>0.60000000000000497</v>
      </c>
      <c r="AA153" s="24"/>
      <c r="AB153" s="45">
        <f>+AB145</f>
        <v>-10.5</v>
      </c>
      <c r="AD153" s="45">
        <f>+AD145</f>
        <v>47.29999999999999</v>
      </c>
      <c r="AE153" s="25"/>
      <c r="AF153" s="45">
        <f>+AF145</f>
        <v>3.899999999999995</v>
      </c>
      <c r="AG153" s="25"/>
      <c r="AH153" s="45">
        <f>+AH145</f>
        <v>-33.899999999999991</v>
      </c>
      <c r="AI153" s="25"/>
      <c r="AJ153" s="45">
        <f>+AJ145</f>
        <v>-27.799999999999997</v>
      </c>
      <c r="AK153" s="25"/>
      <c r="AL153" s="45">
        <f>+AL145</f>
        <v>-10.5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-19.7</v>
      </c>
      <c r="E156" s="28"/>
      <c r="F156" s="20">
        <v>-16.5</v>
      </c>
      <c r="G156" s="28"/>
      <c r="H156" s="20">
        <v>-11.1</v>
      </c>
      <c r="I156" s="28"/>
      <c r="J156" s="20">
        <v>-34</v>
      </c>
      <c r="K156" s="28"/>
      <c r="L156" s="20">
        <v>11.7</v>
      </c>
      <c r="M156" s="28"/>
      <c r="N156" s="20">
        <v>18.399999999999999</v>
      </c>
      <c r="O156" s="28"/>
      <c r="P156" s="20">
        <v>6.9</v>
      </c>
      <c r="Q156" s="28"/>
      <c r="R156" s="20">
        <v>6.6</v>
      </c>
      <c r="S156" s="28"/>
      <c r="T156" s="20">
        <v>20.399999999999999</v>
      </c>
      <c r="U156" s="28"/>
      <c r="V156" s="20">
        <v>8.6999999999999993</v>
      </c>
      <c r="W156" s="28"/>
      <c r="X156" s="20">
        <v>19.7</v>
      </c>
      <c r="Y156" s="28"/>
      <c r="Z156" s="20">
        <v>-0.6</v>
      </c>
      <c r="AA156" s="28"/>
      <c r="AB156" s="242">
        <f>SUM(D156:Z156)</f>
        <v>10.499999999999988</v>
      </c>
      <c r="AD156" s="20">
        <f>SUM(D156:H156)</f>
        <v>-47.300000000000004</v>
      </c>
      <c r="AE156" s="28"/>
      <c r="AF156" s="20">
        <f>SUM(J156:N156)</f>
        <v>-3.9000000000000021</v>
      </c>
      <c r="AG156" s="28"/>
      <c r="AH156" s="20">
        <f>SUM(P156:T156)</f>
        <v>33.9</v>
      </c>
      <c r="AI156" s="28"/>
      <c r="AJ156" s="20">
        <f>SUM(V156:Z156)</f>
        <v>27.799999999999997</v>
      </c>
      <c r="AL156" s="20">
        <f>SUM(AD156:AJ156)</f>
        <v>10.499999999999993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8" thickBot="1">
      <c r="A160" s="39"/>
      <c r="B160" s="39" t="s">
        <v>75</v>
      </c>
      <c r="C160" s="41"/>
      <c r="D160" s="42">
        <f>SUM(D156:D158)</f>
        <v>-19.7</v>
      </c>
      <c r="E160" s="41"/>
      <c r="F160" s="42">
        <f>SUM(F156:F158)</f>
        <v>-16.5</v>
      </c>
      <c r="G160" s="41"/>
      <c r="H160" s="42">
        <f>SUM(H156:H158)</f>
        <v>-11.1</v>
      </c>
      <c r="I160" s="41"/>
      <c r="J160" s="42">
        <f>SUM(J156:J158)</f>
        <v>-34</v>
      </c>
      <c r="K160" s="41"/>
      <c r="L160" s="42">
        <f>SUM(L156:L158)</f>
        <v>11.7</v>
      </c>
      <c r="M160" s="41"/>
      <c r="N160" s="42">
        <f>SUM(N156:N158)</f>
        <v>18.399999999999999</v>
      </c>
      <c r="O160" s="41"/>
      <c r="P160" s="42">
        <f>SUM(P156:P158)</f>
        <v>6.9</v>
      </c>
      <c r="Q160" s="41"/>
      <c r="R160" s="42">
        <f>SUM(R156:R158)</f>
        <v>6.6</v>
      </c>
      <c r="S160" s="41"/>
      <c r="T160" s="42">
        <f>SUM(T156:T158)</f>
        <v>20.399999999999999</v>
      </c>
      <c r="U160" s="41"/>
      <c r="V160" s="42">
        <f>SUM(V156:V158)</f>
        <v>8.6999999999999993</v>
      </c>
      <c r="W160" s="41"/>
      <c r="X160" s="42">
        <f>SUM(X156:X158)</f>
        <v>19.7</v>
      </c>
      <c r="Y160" s="41"/>
      <c r="Z160" s="42">
        <f>SUM(Z156:Z158)</f>
        <v>-0.6</v>
      </c>
      <c r="AA160" s="19"/>
      <c r="AB160" s="42">
        <f>SUM(AB156:AB158)</f>
        <v>10.499999999999988</v>
      </c>
      <c r="AD160" s="42">
        <f>SUM(D160:H160)</f>
        <v>-47.300000000000004</v>
      </c>
      <c r="AF160" s="42">
        <f>SUM(J160:N160)</f>
        <v>-3.9000000000000021</v>
      </c>
      <c r="AH160" s="42">
        <f>SUM(P160:T160)</f>
        <v>33.9</v>
      </c>
      <c r="AJ160" s="42">
        <f>SUM(V160:Z160)</f>
        <v>27.799999999999997</v>
      </c>
      <c r="AL160" s="42">
        <f>SUM(AD160:AJ160)</f>
        <v>10.499999999999993</v>
      </c>
    </row>
    <row r="161" spans="1:38" s="25" customFormat="1" ht="13.8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29" customFormat="1">
      <c r="A162" s="226"/>
      <c r="B162" s="226"/>
      <c r="C162" s="226" t="s">
        <v>91</v>
      </c>
      <c r="D162" s="227">
        <f>+D153+D160</f>
        <v>0</v>
      </c>
      <c r="E162" s="226"/>
      <c r="F162" s="227">
        <f>+F153+F160</f>
        <v>0</v>
      </c>
      <c r="G162" s="226"/>
      <c r="H162" s="227">
        <f>+H153+H160</f>
        <v>0</v>
      </c>
      <c r="I162" s="226"/>
      <c r="J162" s="227">
        <f>+J153+J160</f>
        <v>0</v>
      </c>
      <c r="K162" s="226"/>
      <c r="L162" s="227">
        <f>+L153+L160</f>
        <v>0</v>
      </c>
      <c r="M162" s="226"/>
      <c r="N162" s="227">
        <f>+N153+N160</f>
        <v>0</v>
      </c>
      <c r="O162" s="226"/>
      <c r="P162" s="227">
        <f>+P153+P160</f>
        <v>0</v>
      </c>
      <c r="Q162" s="226"/>
      <c r="R162" s="227">
        <f>+R153+R160</f>
        <v>0</v>
      </c>
      <c r="S162" s="226"/>
      <c r="T162" s="227">
        <f>+T153+T160</f>
        <v>0</v>
      </c>
      <c r="U162" s="226"/>
      <c r="V162" s="227">
        <f>+V153+V160</f>
        <v>0</v>
      </c>
      <c r="W162" s="226"/>
      <c r="X162" s="227">
        <f>+X153+X160</f>
        <v>0</v>
      </c>
      <c r="Y162" s="226"/>
      <c r="Z162" s="227">
        <f>+Z153+Z160</f>
        <v>4.9960036108132044E-15</v>
      </c>
      <c r="AA162" s="226"/>
      <c r="AB162" s="227">
        <f>+AB153+AB160</f>
        <v>0</v>
      </c>
      <c r="AC162" s="228"/>
      <c r="AD162" s="227">
        <f>+AD153+AD160</f>
        <v>0</v>
      </c>
      <c r="AF162" s="227">
        <f>+AF153+AF160</f>
        <v>-7.1054273576010019E-15</v>
      </c>
      <c r="AH162" s="227">
        <f>+AH153+AH160</f>
        <v>0</v>
      </c>
      <c r="AJ162" s="227">
        <f>+AJ153+AJ160</f>
        <v>0</v>
      </c>
      <c r="AL162" s="227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orizontalCentered="1" headings="1"/>
  <pageMargins left="0.25" right="0.2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topLeftCell="A6" workbookViewId="0">
      <pane xSplit="2" ySplit="4" topLeftCell="C10" activePane="bottomRight" state="frozen"/>
      <selection activeCell="A6" sqref="A6"/>
      <selection pane="topRight" activeCell="C6" sqref="C6"/>
      <selection pane="bottomLeft" activeCell="A10" sqref="A10"/>
      <selection pane="bottomRight" activeCell="C10" sqref="C10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141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 ht="13.8">
      <c r="A8" s="111"/>
      <c r="B8" s="112"/>
      <c r="C8" s="113" t="s">
        <v>142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3.2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143</v>
      </c>
      <c r="P9" s="116"/>
      <c r="Q9" s="116" t="s">
        <v>53</v>
      </c>
      <c r="R9" s="116"/>
      <c r="S9" s="116" t="s">
        <v>144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3.2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3.2">
      <c r="A11" s="119" t="s">
        <v>145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146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147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148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149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150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151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152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153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154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469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8" thickBot="1">
      <c r="A24" s="130" t="s">
        <v>377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8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3.2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H:\2002\[NNGOrgPLFormatCORP02.xls]PRMA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37188.758901504632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8" sqref="C8"/>
    </sheetView>
  </sheetViews>
  <sheetFormatPr defaultColWidth="6.5546875" defaultRowHeight="13.2"/>
  <cols>
    <col min="1" max="1" width="5.664062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62" customFormat="1" ht="15.75" customHeight="1">
      <c r="A1" s="101" t="str">
        <f>+Format!A1</f>
        <v>NORTHERN NATURAL GAS GROUP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155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8" thickBot="1">
      <c r="A6" s="72"/>
      <c r="B6" s="72"/>
      <c r="C6" s="73" t="s">
        <v>121</v>
      </c>
      <c r="D6" s="74"/>
      <c r="E6" s="73" t="s">
        <v>181</v>
      </c>
      <c r="F6" s="74"/>
      <c r="G6" s="73" t="s">
        <v>182</v>
      </c>
      <c r="H6" s="74"/>
      <c r="I6" s="73" t="s">
        <v>193</v>
      </c>
      <c r="J6" s="74"/>
      <c r="K6" s="73" t="s">
        <v>183</v>
      </c>
      <c r="L6" s="74"/>
      <c r="M6" s="73" t="s">
        <v>184</v>
      </c>
      <c r="N6" s="74"/>
      <c r="O6" s="73" t="s">
        <v>185</v>
      </c>
      <c r="P6" s="74"/>
      <c r="Q6" s="73" t="s">
        <v>186</v>
      </c>
      <c r="R6" s="74"/>
      <c r="S6" s="73" t="s">
        <v>187</v>
      </c>
      <c r="T6" s="74"/>
      <c r="U6" s="73" t="s">
        <v>188</v>
      </c>
      <c r="V6" s="74"/>
      <c r="W6" s="73" t="s">
        <v>189</v>
      </c>
      <c r="X6" s="74"/>
      <c r="Y6" s="73" t="s">
        <v>190</v>
      </c>
      <c r="Z6" s="74"/>
      <c r="AA6" s="75" t="s">
        <v>191</v>
      </c>
      <c r="AB6" s="76"/>
      <c r="AC6" s="77" t="s">
        <v>192</v>
      </c>
      <c r="AD6" s="76"/>
    </row>
    <row r="7" spans="1:30" ht="13.8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368" t="s">
        <v>31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368" t="s">
        <v>31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368" t="s">
        <v>31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368" t="s">
        <v>31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368" t="s">
        <v>31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137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157</v>
      </c>
    </row>
    <row r="17" spans="1:30" s="96" customFormat="1">
      <c r="A17" s="99"/>
      <c r="B17" s="368" t="s">
        <v>31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368" t="s">
        <v>31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368" t="s">
        <v>31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368" t="s">
        <v>31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368" t="s">
        <v>31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138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5" zoomScale="75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8" sqref="C8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158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11"/>
      <c r="B6" s="112"/>
      <c r="C6" s="113" t="s">
        <v>195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 ht="13.8">
      <c r="A9" s="147" t="s">
        <v>159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3.8">
      <c r="A10" s="366" t="s">
        <v>162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3.8">
      <c r="A11" s="366" t="s">
        <v>162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3.8">
      <c r="A12" s="366" t="s">
        <v>162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3.8">
      <c r="A14" s="151" t="s">
        <v>469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 ht="13.8">
      <c r="A16" s="152" t="s">
        <v>361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3.8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 ht="13.8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3.8">
      <c r="A19" s="366" t="s">
        <v>162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3.8">
      <c r="A20" s="366" t="s">
        <v>162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3.8">
      <c r="A21" s="366" t="s">
        <v>162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3.8">
      <c r="A23" s="151" t="s">
        <v>469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 ht="13.8">
      <c r="A25" s="152" t="s">
        <v>362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3.8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 ht="13.8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3.8">
      <c r="A28" s="366" t="s">
        <v>162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3.8">
      <c r="A29" s="366" t="s">
        <v>162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3.8">
      <c r="A30" s="366" t="s">
        <v>162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3.8">
      <c r="A32" s="151" t="s">
        <v>469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 ht="13.8">
      <c r="A34" s="152" t="s">
        <v>363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3.8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 ht="13.8">
      <c r="A36" s="147" t="s">
        <v>376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3.8">
      <c r="A37" s="366" t="s">
        <v>162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3.8">
      <c r="A38" s="366" t="s">
        <v>162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3.8">
      <c r="A39" s="366" t="s">
        <v>162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3.8">
      <c r="A41" s="151" t="s">
        <v>469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 ht="13.8">
      <c r="A43" s="152" t="s">
        <v>378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 ht="13.8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4.4" thickBot="1">
      <c r="A45" s="165" t="s">
        <v>160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ht="14.4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3.8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3.8">
      <c r="A48" s="169" t="str">
        <f ca="1">CELL("filename",A1)</f>
        <v>H:\2002\[NNGOrgPLFormatCORP02.xls]Merchant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3.8">
      <c r="A49" s="171">
        <f ca="1">NOW()</f>
        <v>37188.758901504632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3.8"/>
    <row r="51" spans="1:28" s="109" customFormat="1" ht="13.8"/>
    <row r="52" spans="1:28" s="109" customFormat="1" ht="13.8"/>
    <row r="53" spans="1:28" s="109" customFormat="1" ht="13.8"/>
    <row r="54" spans="1:28" s="109" customFormat="1" ht="13.8"/>
    <row r="55" spans="1:28" s="109" customFormat="1" ht="13.8"/>
    <row r="56" spans="1:28" s="109" customFormat="1" ht="13.8"/>
    <row r="57" spans="1:28" s="109" customFormat="1" ht="13.8"/>
    <row r="58" spans="1:28" s="109" customFormat="1" ht="13.8"/>
    <row r="59" spans="1:28" s="109" customFormat="1" ht="13.8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9"/>
  <sheetViews>
    <sheetView topLeftCell="A6" workbookViewId="0">
      <pane xSplit="2" ySplit="2" topLeftCell="C8" activePane="bottomRight" state="frozen"/>
      <selection activeCell="A6" sqref="A6"/>
      <selection pane="topRight" activeCell="C6" sqref="C6"/>
      <selection pane="bottomLeft" activeCell="A8" sqref="A8"/>
      <selection pane="bottomRight" activeCell="C8" sqref="C8"/>
    </sheetView>
  </sheetViews>
  <sheetFormatPr defaultColWidth="12.5546875" defaultRowHeight="15"/>
  <cols>
    <col min="1" max="1" width="48" style="104" bestFit="1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164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11"/>
      <c r="B6" s="112"/>
      <c r="C6" s="113" t="s">
        <v>196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 ht="13.8">
      <c r="A9" s="147" t="s">
        <v>472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3.8">
      <c r="A10" s="148" t="s">
        <v>473</v>
      </c>
      <c r="B10" s="149"/>
      <c r="C10" s="172">
        <v>0.9</v>
      </c>
      <c r="D10" s="172"/>
      <c r="E10" s="172">
        <v>0.9</v>
      </c>
      <c r="F10" s="172"/>
      <c r="G10" s="172">
        <v>0.9</v>
      </c>
      <c r="H10" s="172"/>
      <c r="I10" s="172">
        <v>0.9</v>
      </c>
      <c r="J10" s="172"/>
      <c r="K10" s="172">
        <v>0.8</v>
      </c>
      <c r="L10" s="172"/>
      <c r="M10" s="172">
        <v>0.7</v>
      </c>
      <c r="N10" s="172"/>
      <c r="O10" s="172">
        <v>0.9</v>
      </c>
      <c r="P10" s="172"/>
      <c r="Q10" s="172">
        <v>0.9</v>
      </c>
      <c r="R10" s="172"/>
      <c r="S10" s="172">
        <v>0.8</v>
      </c>
      <c r="T10" s="172"/>
      <c r="U10" s="172">
        <v>0.8</v>
      </c>
      <c r="V10" s="172"/>
      <c r="W10" s="172">
        <v>0.8</v>
      </c>
      <c r="X10" s="172"/>
      <c r="Y10" s="172">
        <v>-4.9000000000000004</v>
      </c>
      <c r="Z10" s="149"/>
      <c r="AA10" s="149">
        <f t="shared" ref="AA10:AA15" si="0">SUM(C10:Y10)</f>
        <v>4.4000000000000021</v>
      </c>
    </row>
    <row r="11" spans="1:28" s="150" customFormat="1" ht="13.8">
      <c r="A11" s="148" t="s">
        <v>474</v>
      </c>
      <c r="B11" s="149"/>
      <c r="C11" s="172">
        <v>-0.5</v>
      </c>
      <c r="D11" s="172"/>
      <c r="E11" s="172">
        <v>-0.5</v>
      </c>
      <c r="F11" s="172"/>
      <c r="G11" s="172">
        <v>-0.9</v>
      </c>
      <c r="H11" s="172"/>
      <c r="I11" s="172">
        <v>-0.4</v>
      </c>
      <c r="J11" s="172"/>
      <c r="K11" s="172">
        <v>-0.4</v>
      </c>
      <c r="L11" s="172"/>
      <c r="M11" s="172">
        <v>-2.8</v>
      </c>
      <c r="N11" s="172"/>
      <c r="O11" s="172">
        <v>-0.5</v>
      </c>
      <c r="P11" s="172"/>
      <c r="Q11" s="172">
        <v>-0.4</v>
      </c>
      <c r="R11" s="172"/>
      <c r="S11" s="172">
        <v>-0.9</v>
      </c>
      <c r="T11" s="172"/>
      <c r="U11" s="172">
        <v>-0.4</v>
      </c>
      <c r="V11" s="172"/>
      <c r="W11" s="172">
        <v>-0.9</v>
      </c>
      <c r="X11" s="172"/>
      <c r="Y11" s="172">
        <v>-0.6</v>
      </c>
      <c r="Z11" s="149"/>
      <c r="AA11" s="149">
        <f t="shared" si="0"/>
        <v>-9.2000000000000011</v>
      </c>
    </row>
    <row r="12" spans="1:28" s="150" customFormat="1" ht="13.8">
      <c r="A12" s="366" t="s">
        <v>475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-0.9</v>
      </c>
      <c r="Z12" s="149"/>
      <c r="AA12" s="149">
        <f t="shared" si="0"/>
        <v>-0.9</v>
      </c>
    </row>
    <row r="13" spans="1:28" s="150" customFormat="1" ht="13.8">
      <c r="A13" s="148" t="s">
        <v>476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-0.1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-0.2</v>
      </c>
      <c r="Z13" s="149"/>
      <c r="AA13" s="149">
        <f t="shared" si="0"/>
        <v>-0.30000000000000004</v>
      </c>
    </row>
    <row r="14" spans="1:28" s="150" customFormat="1" ht="13.8">
      <c r="A14" s="148" t="s">
        <v>477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7.6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5</v>
      </c>
      <c r="Z14" s="149"/>
      <c r="AA14" s="149">
        <f t="shared" si="0"/>
        <v>12.6</v>
      </c>
    </row>
    <row r="15" spans="1:28" s="150" customFormat="1" ht="13.8">
      <c r="A15" s="148" t="s">
        <v>478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-7.6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-5</v>
      </c>
      <c r="Z15" s="149"/>
      <c r="AA15" s="149">
        <f t="shared" si="0"/>
        <v>-12.6</v>
      </c>
    </row>
    <row r="16" spans="1:28" s="150" customFormat="1" ht="13.8">
      <c r="A16" s="148" t="s">
        <v>479</v>
      </c>
      <c r="B16" s="149"/>
      <c r="C16" s="172">
        <v>0</v>
      </c>
      <c r="D16" s="172"/>
      <c r="E16" s="172">
        <v>0</v>
      </c>
      <c r="F16" s="172"/>
      <c r="G16" s="172">
        <v>0</v>
      </c>
      <c r="H16" s="172"/>
      <c r="I16" s="172">
        <v>0</v>
      </c>
      <c r="J16" s="172"/>
      <c r="K16" s="172">
        <v>0</v>
      </c>
      <c r="L16" s="172"/>
      <c r="M16" s="172">
        <v>0</v>
      </c>
      <c r="N16" s="172"/>
      <c r="O16" s="172">
        <v>0</v>
      </c>
      <c r="P16" s="172"/>
      <c r="Q16" s="172">
        <v>0</v>
      </c>
      <c r="R16" s="172"/>
      <c r="S16" s="172">
        <v>0</v>
      </c>
      <c r="T16" s="172"/>
      <c r="U16" s="172">
        <v>0</v>
      </c>
      <c r="V16" s="172"/>
      <c r="W16" s="172">
        <v>0</v>
      </c>
      <c r="X16" s="172"/>
      <c r="Y16" s="172">
        <v>0</v>
      </c>
      <c r="Z16" s="149"/>
      <c r="AA16" s="149">
        <f t="shared" ref="AA16:AA21" si="1">SUM(C16:Y16)</f>
        <v>0</v>
      </c>
    </row>
    <row r="17" spans="1:28" s="150" customFormat="1" ht="13.8">
      <c r="A17" s="148" t="s">
        <v>480</v>
      </c>
      <c r="B17" s="149"/>
      <c r="C17" s="172">
        <v>-0.1</v>
      </c>
      <c r="D17" s="172"/>
      <c r="E17" s="172">
        <v>-0.2</v>
      </c>
      <c r="F17" s="172"/>
      <c r="G17" s="172">
        <v>-0.2</v>
      </c>
      <c r="H17" s="172"/>
      <c r="I17" s="172">
        <v>-0.1</v>
      </c>
      <c r="J17" s="172"/>
      <c r="K17" s="172">
        <v>-0.2</v>
      </c>
      <c r="L17" s="172"/>
      <c r="M17" s="172">
        <v>-0.1</v>
      </c>
      <c r="N17" s="172"/>
      <c r="O17" s="172">
        <v>-0.2</v>
      </c>
      <c r="P17" s="172"/>
      <c r="Q17" s="172">
        <v>-0.2</v>
      </c>
      <c r="R17" s="172"/>
      <c r="S17" s="172">
        <v>-0.2</v>
      </c>
      <c r="T17" s="172"/>
      <c r="U17" s="172">
        <v>-0.1</v>
      </c>
      <c r="V17" s="172"/>
      <c r="W17" s="172">
        <v>-0.3</v>
      </c>
      <c r="X17" s="172"/>
      <c r="Y17" s="172">
        <v>-0.1</v>
      </c>
      <c r="Z17" s="149"/>
      <c r="AA17" s="149">
        <f t="shared" si="1"/>
        <v>-2</v>
      </c>
    </row>
    <row r="18" spans="1:28" s="150" customFormat="1" ht="13.8">
      <c r="A18" s="148" t="s">
        <v>481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0.1</v>
      </c>
      <c r="Z18" s="149"/>
      <c r="AA18" s="149">
        <f t="shared" si="1"/>
        <v>0.1</v>
      </c>
    </row>
    <row r="19" spans="1:28" s="150" customFormat="1" ht="13.8">
      <c r="A19" s="148" t="s">
        <v>136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 t="shared" si="1"/>
        <v>0</v>
      </c>
    </row>
    <row r="20" spans="1:28" s="150" customFormat="1" ht="13.8">
      <c r="A20" s="148" t="s">
        <v>136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 t="shared" si="1"/>
        <v>0</v>
      </c>
    </row>
    <row r="21" spans="1:28" s="150" customFormat="1" ht="13.8">
      <c r="A21" s="148" t="s">
        <v>136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 t="shared" si="1"/>
        <v>0</v>
      </c>
      <c r="AB21" s="109"/>
    </row>
    <row r="22" spans="1:28" s="150" customFormat="1" ht="13.8">
      <c r="A22" s="148" t="s">
        <v>136</v>
      </c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 ht="5.0999999999999996" customHeight="1">
      <c r="A23" s="148"/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3.8">
      <c r="A24" s="178" t="s">
        <v>31</v>
      </c>
      <c r="B24" s="158"/>
      <c r="C24" s="179">
        <f>+C26-SUM(C9:C23)</f>
        <v>0</v>
      </c>
      <c r="D24" s="158"/>
      <c r="E24" s="179">
        <f>+E26-SUM(E9:E23)</f>
        <v>0</v>
      </c>
      <c r="F24" s="158"/>
      <c r="G24" s="179">
        <f>+G26-SUM(G9:G23)</f>
        <v>0</v>
      </c>
      <c r="H24" s="158"/>
      <c r="I24" s="179">
        <f>+I26-SUM(I9:I23)</f>
        <v>0</v>
      </c>
      <c r="J24" s="158"/>
      <c r="K24" s="179">
        <f>+K26-SUM(K9:K23)</f>
        <v>0</v>
      </c>
      <c r="L24" s="158"/>
      <c r="M24" s="179">
        <f>+M26-SUM(M9:M23)</f>
        <v>0</v>
      </c>
      <c r="N24" s="158"/>
      <c r="O24" s="179">
        <f>+O26-SUM(O9:O23)</f>
        <v>0</v>
      </c>
      <c r="P24" s="158"/>
      <c r="Q24" s="179">
        <f>+Q26-SUM(Q9:Q23)</f>
        <v>0</v>
      </c>
      <c r="R24" s="158"/>
      <c r="S24" s="179">
        <f>+S26-SUM(S9:S23)</f>
        <v>0</v>
      </c>
      <c r="T24" s="158"/>
      <c r="U24" s="179">
        <f>+U26-SUM(U9:U23)</f>
        <v>0</v>
      </c>
      <c r="V24" s="158"/>
      <c r="W24" s="179">
        <f>+W26-SUM(W9:W23)</f>
        <v>0</v>
      </c>
      <c r="X24" s="158"/>
      <c r="Y24" s="179">
        <f>+Y26-SUM(Y9:Y23)</f>
        <v>0</v>
      </c>
      <c r="Z24" s="158"/>
      <c r="AA24" s="179">
        <f>+AA26-SUM(AA9:AA23)</f>
        <v>0</v>
      </c>
      <c r="AB24" s="109"/>
    </row>
    <row r="25" spans="1:28" s="150" customFormat="1" ht="5.0999999999999996" customHeight="1">
      <c r="A25" s="158"/>
      <c r="B25" s="158"/>
      <c r="C25" s="180"/>
      <c r="D25" s="158"/>
      <c r="E25" s="180"/>
      <c r="F25" s="158"/>
      <c r="G25" s="180"/>
      <c r="H25" s="158"/>
      <c r="I25" s="180"/>
      <c r="J25" s="158"/>
      <c r="K25" s="180"/>
      <c r="L25" s="158"/>
      <c r="M25" s="180"/>
      <c r="N25" s="158"/>
      <c r="O25" s="180"/>
      <c r="P25" s="158"/>
      <c r="Q25" s="180"/>
      <c r="R25" s="158"/>
      <c r="S25" s="180"/>
      <c r="T25" s="158"/>
      <c r="U25" s="180"/>
      <c r="V25" s="158"/>
      <c r="W25" s="180"/>
      <c r="X25" s="158"/>
      <c r="Y25" s="180"/>
      <c r="Z25" s="158"/>
      <c r="AA25" s="180"/>
      <c r="AB25" s="109"/>
    </row>
    <row r="26" spans="1:28" s="150" customFormat="1" ht="14.4" thickBot="1">
      <c r="A26" s="165" t="s">
        <v>380</v>
      </c>
      <c r="B26" s="166"/>
      <c r="C26" s="181">
        <f>+Format!D101</f>
        <v>0.3</v>
      </c>
      <c r="D26" s="165"/>
      <c r="E26" s="181">
        <f>+Format!F101</f>
        <v>0.2</v>
      </c>
      <c r="F26" s="165"/>
      <c r="G26" s="181">
        <f>+Format!H101</f>
        <v>-0.2</v>
      </c>
      <c r="H26" s="165"/>
      <c r="I26" s="181">
        <f>+Format!J101</f>
        <v>0.3</v>
      </c>
      <c r="J26" s="165"/>
      <c r="K26" s="181">
        <f>+Format!L101</f>
        <v>0.2</v>
      </c>
      <c r="L26" s="165"/>
      <c r="M26" s="181">
        <f>+Format!N101</f>
        <v>-2.2000000000000002</v>
      </c>
      <c r="N26" s="165"/>
      <c r="O26" s="181">
        <f>+Format!P101</f>
        <v>0.2</v>
      </c>
      <c r="P26" s="165"/>
      <c r="Q26" s="181">
        <f>+Format!R101</f>
        <v>0.3</v>
      </c>
      <c r="R26" s="165"/>
      <c r="S26" s="181">
        <f>+Format!T101</f>
        <v>-0.3</v>
      </c>
      <c r="T26" s="165"/>
      <c r="U26" s="181">
        <f>+Format!V101</f>
        <v>0.3</v>
      </c>
      <c r="V26" s="165"/>
      <c r="W26" s="181">
        <f>+Format!X101</f>
        <v>-0.4</v>
      </c>
      <c r="X26" s="165"/>
      <c r="Y26" s="181">
        <f>+Format!Z101</f>
        <v>-6.6</v>
      </c>
      <c r="Z26" s="165"/>
      <c r="AA26" s="181">
        <f>+Format!AB101</f>
        <v>-7.9</v>
      </c>
      <c r="AB26" s="109"/>
    </row>
    <row r="27" spans="1:28" s="109" customFormat="1" ht="14.4" thickTop="1">
      <c r="A27" s="110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</row>
    <row r="28" spans="1:28">
      <c r="A28" s="140" t="str">
        <f ca="1">CELL("filename",A1)</f>
        <v>H:\2002\[NNGOrgPLFormatCORP02.xls]OtherFundsFlow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</row>
    <row r="29" spans="1:28">
      <c r="A29" s="142">
        <f ca="1">NOW()</f>
        <v>37188.758901504632</v>
      </c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/>
  </sheetViews>
  <sheetFormatPr defaultColWidth="12.5546875" defaultRowHeight="15"/>
  <cols>
    <col min="1" max="2" width="2.6640625" style="329" customWidth="1"/>
    <col min="3" max="4" width="20.6640625" style="329" customWidth="1"/>
    <col min="5" max="5" width="10.6640625" style="329" customWidth="1"/>
    <col min="6" max="6" width="13.5546875" style="329" customWidth="1"/>
    <col min="7" max="7" width="3.33203125" style="329" customWidth="1"/>
    <col min="8" max="8" width="13.5546875" style="329" customWidth="1"/>
    <col min="9" max="9" width="3.33203125" style="329" customWidth="1"/>
    <col min="10" max="10" width="13.5546875" style="329" customWidth="1"/>
    <col min="11" max="16384" width="12.5546875" style="329"/>
  </cols>
  <sheetData>
    <row r="1" spans="1:10" ht="17.399999999999999">
      <c r="A1" s="292" t="str">
        <f>+Format!A1</f>
        <v>NORTHERN NATURAL GAS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7.399999999999999">
      <c r="A2" s="292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7.399999999999999">
      <c r="A3" s="330" t="s">
        <v>482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7.399999999999999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" customHeight="1">
      <c r="F6" s="333">
        <v>2002</v>
      </c>
      <c r="G6" s="334"/>
      <c r="H6" s="333"/>
    </row>
    <row r="7" spans="1:10" ht="15.6">
      <c r="A7" s="332"/>
      <c r="B7" s="336"/>
      <c r="C7" s="336"/>
      <c r="D7" s="332"/>
      <c r="E7" s="332"/>
      <c r="F7" s="365" t="s">
        <v>467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495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483</v>
      </c>
      <c r="C10" s="341"/>
      <c r="D10" s="341"/>
      <c r="E10" s="341"/>
      <c r="F10" s="341">
        <f>+'FundsFlow vs. 3rd CE'!F10</f>
        <v>101.1</v>
      </c>
      <c r="G10" s="344"/>
      <c r="H10" s="344">
        <v>99.7</v>
      </c>
      <c r="I10" s="341"/>
      <c r="J10" s="341">
        <f>+F10-H10</f>
        <v>1.3999999999999915</v>
      </c>
    </row>
    <row r="11" spans="1:10" s="345" customFormat="1" ht="6" customHeight="1">
      <c r="A11" s="341"/>
      <c r="B11" s="346"/>
      <c r="C11" s="341"/>
      <c r="D11" s="341"/>
      <c r="E11" s="341"/>
      <c r="F11" s="341"/>
      <c r="G11" s="344"/>
      <c r="H11" s="344"/>
      <c r="I11" s="341"/>
      <c r="J11" s="341"/>
    </row>
    <row r="12" spans="1:10" s="345" customFormat="1" ht="15" customHeight="1">
      <c r="A12" s="341"/>
      <c r="B12" s="347" t="s">
        <v>484</v>
      </c>
      <c r="C12" s="341"/>
      <c r="D12" s="341"/>
      <c r="E12" s="341"/>
      <c r="F12" s="341">
        <f>+'FundsFlow vs. 3rd CE'!F12</f>
        <v>49.600000000000009</v>
      </c>
      <c r="G12" s="344"/>
      <c r="H12" s="344">
        <v>47.9</v>
      </c>
      <c r="I12" s="341"/>
      <c r="J12" s="341">
        <f t="shared" ref="J12:J23" si="0">+F12-H12</f>
        <v>1.7000000000000099</v>
      </c>
    </row>
    <row r="13" spans="1:10" s="345" customFormat="1" ht="15" customHeight="1">
      <c r="A13" s="341"/>
      <c r="B13" s="342" t="s">
        <v>456</v>
      </c>
      <c r="C13" s="341"/>
      <c r="D13" s="341"/>
      <c r="E13" s="341"/>
      <c r="F13" s="341">
        <f>+'FundsFlow vs. 3rd CE'!F14</f>
        <v>-12.6</v>
      </c>
      <c r="G13" s="344"/>
      <c r="H13" s="344">
        <v>-2.9</v>
      </c>
      <c r="I13" s="341"/>
      <c r="J13" s="341">
        <f t="shared" si="0"/>
        <v>-9.6999999999999993</v>
      </c>
    </row>
    <row r="14" spans="1:10" s="345" customFormat="1" ht="15" customHeight="1">
      <c r="A14" s="341"/>
      <c r="B14" s="347" t="s">
        <v>457</v>
      </c>
      <c r="C14" s="341"/>
      <c r="D14" s="341"/>
      <c r="E14" s="341"/>
      <c r="F14" s="341">
        <f>+'FundsFlow vs. 3rd CE'!F15</f>
        <v>0</v>
      </c>
      <c r="G14" s="344"/>
      <c r="H14" s="344">
        <v>0.8</v>
      </c>
      <c r="I14" s="341"/>
      <c r="J14" s="341">
        <f t="shared" si="0"/>
        <v>-0.8</v>
      </c>
    </row>
    <row r="15" spans="1:10" s="345" customFormat="1" ht="15" customHeight="1">
      <c r="A15" s="341"/>
      <c r="B15" s="347" t="s">
        <v>485</v>
      </c>
      <c r="C15" s="341"/>
      <c r="D15" s="341"/>
      <c r="E15" s="341"/>
      <c r="F15" s="343">
        <f>SUM('FundsFlow vs. 3rd CE'!F17:F20)</f>
        <v>0</v>
      </c>
      <c r="G15" s="344"/>
      <c r="H15" s="344">
        <v>0</v>
      </c>
      <c r="I15" s="341"/>
      <c r="J15" s="341">
        <f t="shared" si="0"/>
        <v>0</v>
      </c>
    </row>
    <row r="16" spans="1:10" s="345" customFormat="1" ht="15" customHeight="1">
      <c r="A16" s="341"/>
      <c r="B16" s="347" t="s">
        <v>62</v>
      </c>
      <c r="C16" s="341"/>
      <c r="D16" s="341"/>
      <c r="E16" s="341"/>
      <c r="F16" s="341">
        <f>+'FundsFlow vs. 3rd CE'!F22</f>
        <v>-6.6000000000000005</v>
      </c>
      <c r="G16" s="344"/>
      <c r="H16" s="344">
        <v>-4.8</v>
      </c>
      <c r="I16" s="341"/>
      <c r="J16" s="341">
        <f>+F16-H16</f>
        <v>-1.8000000000000007</v>
      </c>
    </row>
    <row r="17" spans="1:10" s="345" customFormat="1" ht="15" customHeight="1">
      <c r="A17" s="341"/>
      <c r="B17" s="347" t="s">
        <v>486</v>
      </c>
      <c r="C17" s="348"/>
      <c r="D17" s="348"/>
      <c r="E17" s="348"/>
      <c r="F17" s="341">
        <f>+'FundsFlow vs. 3rd CE'!F23</f>
        <v>1.5</v>
      </c>
      <c r="G17" s="344"/>
      <c r="H17" s="344">
        <v>8.1999999999999993</v>
      </c>
      <c r="I17" s="341"/>
      <c r="J17" s="341">
        <f t="shared" si="0"/>
        <v>-6.6999999999999993</v>
      </c>
    </row>
    <row r="18" spans="1:10" s="345" customFormat="1" ht="15" customHeight="1">
      <c r="A18" s="341"/>
      <c r="B18" s="347" t="s">
        <v>487</v>
      </c>
      <c r="C18" s="341"/>
      <c r="D18" s="348"/>
      <c r="E18" s="348"/>
      <c r="F18" s="343">
        <f>+Format!AB117</f>
        <v>-1.5000000000000047</v>
      </c>
      <c r="G18" s="344"/>
      <c r="H18" s="344">
        <v>-43.9</v>
      </c>
      <c r="I18" s="341"/>
      <c r="J18" s="341">
        <f t="shared" si="0"/>
        <v>42.399999999999991</v>
      </c>
    </row>
    <row r="19" spans="1:10" s="345" customFormat="1" ht="15" customHeight="1">
      <c r="A19" s="341"/>
      <c r="B19" s="347" t="s">
        <v>488</v>
      </c>
      <c r="C19" s="341"/>
      <c r="D19" s="348"/>
      <c r="E19" s="348"/>
      <c r="F19" s="343">
        <f>+Format!AB125</f>
        <v>12.6</v>
      </c>
      <c r="G19" s="344"/>
      <c r="H19" s="344">
        <v>5.6</v>
      </c>
      <c r="I19" s="341"/>
      <c r="J19" s="341">
        <f t="shared" si="0"/>
        <v>7</v>
      </c>
    </row>
    <row r="20" spans="1:10" s="345" customFormat="1" ht="15" customHeight="1">
      <c r="A20" s="341"/>
      <c r="B20" s="342" t="s">
        <v>489</v>
      </c>
      <c r="C20" s="341"/>
      <c r="D20" s="348"/>
      <c r="E20" s="348"/>
      <c r="F20" s="343">
        <f>+Format!AB122</f>
        <v>-112.10000000000001</v>
      </c>
      <c r="G20" s="344"/>
      <c r="H20" s="344">
        <v>-74.3</v>
      </c>
      <c r="I20" s="341"/>
      <c r="J20" s="341">
        <f t="shared" si="0"/>
        <v>-37.800000000000011</v>
      </c>
    </row>
    <row r="21" spans="1:10" s="345" customFormat="1" ht="15" customHeight="1">
      <c r="A21" s="341"/>
      <c r="B21" s="347" t="s">
        <v>490</v>
      </c>
      <c r="C21" s="341"/>
      <c r="D21" s="348"/>
      <c r="E21" s="348"/>
      <c r="F21" s="343">
        <f>+Format!AB139</f>
        <v>0</v>
      </c>
      <c r="G21" s="344"/>
      <c r="H21" s="344">
        <v>0</v>
      </c>
      <c r="I21" s="341"/>
      <c r="J21" s="341">
        <f t="shared" si="0"/>
        <v>0</v>
      </c>
    </row>
    <row r="22" spans="1:10" s="345" customFormat="1" ht="15" customHeight="1">
      <c r="A22" s="341"/>
      <c r="B22" s="347" t="s">
        <v>491</v>
      </c>
      <c r="C22" s="341"/>
      <c r="D22" s="348"/>
      <c r="E22" s="348"/>
      <c r="F22" s="341">
        <f>SUM(Format!AB132:AB134)</f>
        <v>0</v>
      </c>
      <c r="G22" s="344"/>
      <c r="H22" s="344">
        <v>0</v>
      </c>
      <c r="I22" s="341"/>
      <c r="J22" s="341">
        <f t="shared" si="0"/>
        <v>0</v>
      </c>
    </row>
    <row r="23" spans="1:10" s="345" customFormat="1" ht="15" customHeight="1">
      <c r="A23" s="341"/>
      <c r="B23" s="347" t="s">
        <v>492</v>
      </c>
      <c r="C23" s="341"/>
      <c r="D23" s="348"/>
      <c r="E23" s="348"/>
      <c r="F23" s="341">
        <f>+F25-SUM(F10:F22)</f>
        <v>-42.499999999999986</v>
      </c>
      <c r="G23" s="344"/>
      <c r="H23" s="341">
        <f>+H25-SUM(H10:H22)</f>
        <v>-3.7999999999999687</v>
      </c>
      <c r="I23" s="341"/>
      <c r="J23" s="341">
        <f t="shared" si="0"/>
        <v>-38.700000000000017</v>
      </c>
    </row>
    <row r="24" spans="1:10" ht="6" customHeight="1">
      <c r="A24" s="332"/>
      <c r="B24" s="332"/>
      <c r="C24" s="332"/>
      <c r="D24" s="336"/>
      <c r="E24" s="336"/>
      <c r="F24" s="351"/>
      <c r="G24" s="332"/>
      <c r="H24" s="351"/>
      <c r="I24" s="332"/>
      <c r="J24" s="351"/>
    </row>
    <row r="25" spans="1:10" ht="15" customHeight="1" thickBot="1">
      <c r="A25" s="332"/>
      <c r="B25" s="332"/>
      <c r="C25" s="369" t="s">
        <v>496</v>
      </c>
      <c r="E25" s="336"/>
      <c r="F25" s="370">
        <f>+Format!AB145</f>
        <v>-10.5</v>
      </c>
      <c r="G25" s="354"/>
      <c r="H25" s="355">
        <v>32.5</v>
      </c>
      <c r="I25" s="354"/>
      <c r="J25" s="356">
        <f>SUM(J10:J23)</f>
        <v>-43.000000000000036</v>
      </c>
    </row>
    <row r="26" spans="1:10" ht="15" customHeight="1" thickTop="1">
      <c r="A26" s="332"/>
      <c r="B26" s="332"/>
      <c r="C26" s="332"/>
      <c r="D26" s="336"/>
      <c r="E26" s="336"/>
      <c r="F26" s="336"/>
      <c r="G26" s="332"/>
      <c r="H26" s="336"/>
      <c r="I26" s="332"/>
      <c r="J26" s="336"/>
    </row>
    <row r="27" spans="1:10" ht="15" customHeight="1">
      <c r="A27" s="340" t="s">
        <v>503</v>
      </c>
      <c r="B27" s="357"/>
      <c r="C27" s="357"/>
      <c r="D27" s="357"/>
    </row>
    <row r="28" spans="1:10" ht="6" customHeight="1"/>
    <row r="29" spans="1:10" ht="15" customHeight="1">
      <c r="B29" s="358" t="s">
        <v>493</v>
      </c>
      <c r="J29" s="359">
        <f>+H25</f>
        <v>32.5</v>
      </c>
    </row>
    <row r="30" spans="1:10" ht="6" customHeight="1"/>
    <row r="31" spans="1:10" ht="15" customHeight="1">
      <c r="C31" s="360" t="s">
        <v>506</v>
      </c>
      <c r="H31" s="376">
        <f>+J10+(-7.6+1.8)</f>
        <v>-4.4000000000000083</v>
      </c>
    </row>
    <row r="32" spans="1:10" ht="15" customHeight="1">
      <c r="C32" s="360" t="s">
        <v>508</v>
      </c>
      <c r="H32" s="344">
        <v>-10.7</v>
      </c>
    </row>
    <row r="33" spans="1:10" ht="15" customHeight="1">
      <c r="C33" s="360" t="s">
        <v>509</v>
      </c>
      <c r="H33" s="344">
        <v>-6.7</v>
      </c>
    </row>
    <row r="34" spans="1:10" ht="15" customHeight="1">
      <c r="C34" s="360" t="s">
        <v>511</v>
      </c>
      <c r="H34" s="344">
        <v>-37.799999999999997</v>
      </c>
    </row>
    <row r="35" spans="1:10" ht="15" customHeight="1">
      <c r="C35" s="360" t="s">
        <v>513</v>
      </c>
      <c r="H35" s="344">
        <v>-25</v>
      </c>
    </row>
    <row r="36" spans="1:10" ht="15" customHeight="1">
      <c r="C36" s="360" t="s">
        <v>512</v>
      </c>
      <c r="H36" s="344">
        <v>39</v>
      </c>
    </row>
    <row r="37" spans="1:10" ht="15" customHeight="1">
      <c r="C37" s="329" t="s">
        <v>464</v>
      </c>
      <c r="H37" s="361">
        <f>+J37-SUM(H31:H36)</f>
        <v>2.6000000000000085</v>
      </c>
      <c r="J37" s="361">
        <f>+J39-J29</f>
        <v>-43</v>
      </c>
    </row>
    <row r="38" spans="1:10" ht="6" customHeight="1"/>
    <row r="39" spans="1:10" ht="15" customHeight="1" thickBot="1">
      <c r="B39" s="358" t="s">
        <v>494</v>
      </c>
      <c r="J39" s="362">
        <f>+F25</f>
        <v>-10.5</v>
      </c>
    </row>
    <row r="40" spans="1:10" ht="15" customHeight="1" thickTop="1"/>
    <row r="41" spans="1:10" ht="15" customHeight="1"/>
    <row r="42" spans="1:10" ht="15" customHeight="1"/>
    <row r="43" spans="1:10" ht="15" customHeight="1"/>
    <row r="44" spans="1:10" ht="12.75" customHeight="1">
      <c r="A44" s="359"/>
      <c r="B44" s="359"/>
      <c r="C44" s="359"/>
      <c r="J44" s="363">
        <f ca="1">NOW()</f>
        <v>37188.758901504632</v>
      </c>
    </row>
    <row r="45" spans="1:10" ht="12.75" customHeight="1">
      <c r="A45" s="140" t="str">
        <f ca="1">CELL("filename")</f>
        <v>H:\2002\[NNGOrgPLFormatCORP02.xls]Format</v>
      </c>
      <c r="J45" s="364">
        <f ca="1">NOW()</f>
        <v>37188.758901504632</v>
      </c>
    </row>
    <row r="46" spans="1:10">
      <c r="D46" s="142"/>
    </row>
  </sheetData>
  <phoneticPr fontId="0" type="noConversion"/>
  <printOptions horizontalCentered="1"/>
  <pageMargins left="0.5" right="0.5" top="0.5" bottom="0.25" header="0" footer="0"/>
  <pageSetup scale="8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166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372" t="s">
        <v>497</v>
      </c>
      <c r="B13" s="122">
        <v>-1.8</v>
      </c>
      <c r="C13" s="122"/>
      <c r="D13" s="122">
        <v>-4.2</v>
      </c>
      <c r="E13" s="122"/>
      <c r="F13" s="122">
        <v>-5.6</v>
      </c>
      <c r="G13" s="122"/>
      <c r="H13" s="122">
        <v>-11.1</v>
      </c>
      <c r="I13" s="122"/>
      <c r="J13" s="122">
        <v>-11</v>
      </c>
      <c r="K13" s="122"/>
      <c r="L13" s="122">
        <v>-12.4</v>
      </c>
      <c r="M13" s="122"/>
      <c r="N13" s="122">
        <v>-12.7</v>
      </c>
      <c r="O13" s="122"/>
      <c r="P13" s="122">
        <v>-12.2</v>
      </c>
      <c r="Q13" s="122"/>
      <c r="R13" s="122">
        <v>-12.7</v>
      </c>
      <c r="S13" s="122"/>
      <c r="T13" s="122">
        <v>-10.4</v>
      </c>
      <c r="U13" s="122"/>
      <c r="V13" s="122">
        <v>-10.1</v>
      </c>
      <c r="W13" s="122"/>
      <c r="X13" s="122">
        <v>-7.9</v>
      </c>
      <c r="Y13" s="122"/>
      <c r="Z13" s="121">
        <f>SUM(B13:Y13)</f>
        <v>-112.10000000000001</v>
      </c>
    </row>
    <row r="14" spans="1:26" s="150" customFormat="1" ht="13.8">
      <c r="A14" s="148" t="s">
        <v>136</v>
      </c>
      <c r="B14" s="122">
        <v>0</v>
      </c>
      <c r="C14" s="122"/>
      <c r="D14" s="122">
        <v>0</v>
      </c>
      <c r="E14" s="122"/>
      <c r="F14" s="122">
        <v>0</v>
      </c>
      <c r="G14" s="122"/>
      <c r="H14" s="122">
        <v>0</v>
      </c>
      <c r="I14" s="122"/>
      <c r="J14" s="122">
        <v>0</v>
      </c>
      <c r="K14" s="122"/>
      <c r="L14" s="122">
        <v>0</v>
      </c>
      <c r="M14" s="122"/>
      <c r="N14" s="122">
        <v>0</v>
      </c>
      <c r="O14" s="122"/>
      <c r="P14" s="122">
        <v>0</v>
      </c>
      <c r="Q14" s="122"/>
      <c r="R14" s="122">
        <v>0</v>
      </c>
      <c r="S14" s="122"/>
      <c r="T14" s="122">
        <v>0</v>
      </c>
      <c r="U14" s="122"/>
      <c r="V14" s="122">
        <v>0</v>
      </c>
      <c r="W14" s="122"/>
      <c r="X14" s="122">
        <v>0</v>
      </c>
      <c r="Y14" s="122"/>
      <c r="Z14" s="121">
        <f t="shared" ref="Z14:Z19" si="0">SUM(B14:Y14)</f>
        <v>0</v>
      </c>
    </row>
    <row r="15" spans="1:26" s="150" customFormat="1" ht="13.8">
      <c r="A15" s="148" t="s">
        <v>136</v>
      </c>
      <c r="B15" s="122">
        <v>0</v>
      </c>
      <c r="C15" s="122"/>
      <c r="D15" s="122">
        <v>0</v>
      </c>
      <c r="E15" s="122"/>
      <c r="F15" s="122">
        <v>0</v>
      </c>
      <c r="G15" s="122"/>
      <c r="H15" s="122">
        <v>0</v>
      </c>
      <c r="I15" s="122"/>
      <c r="J15" s="122">
        <v>0</v>
      </c>
      <c r="K15" s="122"/>
      <c r="L15" s="122">
        <v>0</v>
      </c>
      <c r="M15" s="122"/>
      <c r="N15" s="122">
        <v>0</v>
      </c>
      <c r="O15" s="122"/>
      <c r="P15" s="122">
        <v>0</v>
      </c>
      <c r="Q15" s="122"/>
      <c r="R15" s="122">
        <v>0</v>
      </c>
      <c r="S15" s="122"/>
      <c r="T15" s="122">
        <v>0</v>
      </c>
      <c r="U15" s="122"/>
      <c r="V15" s="122">
        <v>0</v>
      </c>
      <c r="W15" s="122"/>
      <c r="X15" s="122">
        <v>0</v>
      </c>
      <c r="Y15" s="122"/>
      <c r="Z15" s="121">
        <f t="shared" si="0"/>
        <v>0</v>
      </c>
    </row>
    <row r="16" spans="1:26" s="150" customFormat="1" ht="13.8">
      <c r="A16" s="148" t="s">
        <v>136</v>
      </c>
      <c r="B16" s="122">
        <v>0</v>
      </c>
      <c r="C16" s="122"/>
      <c r="D16" s="122">
        <v>0</v>
      </c>
      <c r="E16" s="122"/>
      <c r="F16" s="122">
        <v>0</v>
      </c>
      <c r="G16" s="122"/>
      <c r="H16" s="122">
        <v>0</v>
      </c>
      <c r="I16" s="122"/>
      <c r="J16" s="122">
        <v>0</v>
      </c>
      <c r="K16" s="122"/>
      <c r="L16" s="122">
        <v>0</v>
      </c>
      <c r="M16" s="122"/>
      <c r="N16" s="122">
        <v>0</v>
      </c>
      <c r="O16" s="122"/>
      <c r="P16" s="122">
        <v>0</v>
      </c>
      <c r="Q16" s="122"/>
      <c r="R16" s="122">
        <v>0</v>
      </c>
      <c r="S16" s="122"/>
      <c r="T16" s="122">
        <v>0</v>
      </c>
      <c r="U16" s="122"/>
      <c r="V16" s="122">
        <v>0</v>
      </c>
      <c r="W16" s="122"/>
      <c r="X16" s="122">
        <v>0</v>
      </c>
      <c r="Y16" s="122"/>
      <c r="Z16" s="121">
        <f t="shared" si="0"/>
        <v>0</v>
      </c>
    </row>
    <row r="17" spans="1:26" s="150" customFormat="1" ht="13.8">
      <c r="A17" s="148" t="s">
        <v>136</v>
      </c>
      <c r="B17" s="122">
        <v>0</v>
      </c>
      <c r="C17" s="122"/>
      <c r="D17" s="122">
        <v>0</v>
      </c>
      <c r="E17" s="122"/>
      <c r="F17" s="122">
        <v>0</v>
      </c>
      <c r="G17" s="122"/>
      <c r="H17" s="122">
        <v>0</v>
      </c>
      <c r="I17" s="122"/>
      <c r="J17" s="122">
        <v>0</v>
      </c>
      <c r="K17" s="122"/>
      <c r="L17" s="122">
        <v>0</v>
      </c>
      <c r="M17" s="122"/>
      <c r="N17" s="122">
        <v>0</v>
      </c>
      <c r="O17" s="122"/>
      <c r="P17" s="122">
        <v>0</v>
      </c>
      <c r="Q17" s="122"/>
      <c r="R17" s="122">
        <v>0</v>
      </c>
      <c r="S17" s="122"/>
      <c r="T17" s="122">
        <v>0</v>
      </c>
      <c r="U17" s="122"/>
      <c r="V17" s="122">
        <v>0</v>
      </c>
      <c r="W17" s="122"/>
      <c r="X17" s="122">
        <v>0</v>
      </c>
      <c r="Y17" s="122"/>
      <c r="Z17" s="121">
        <f t="shared" si="0"/>
        <v>0</v>
      </c>
    </row>
    <row r="18" spans="1:26" s="150" customFormat="1" ht="13.8">
      <c r="A18" s="148" t="s">
        <v>136</v>
      </c>
      <c r="B18" s="122">
        <v>0</v>
      </c>
      <c r="C18" s="122"/>
      <c r="D18" s="122">
        <v>0</v>
      </c>
      <c r="E18" s="122"/>
      <c r="F18" s="122">
        <v>0</v>
      </c>
      <c r="G18" s="122"/>
      <c r="H18" s="122">
        <v>0</v>
      </c>
      <c r="I18" s="122"/>
      <c r="J18" s="122">
        <v>0</v>
      </c>
      <c r="K18" s="122"/>
      <c r="L18" s="122">
        <v>0</v>
      </c>
      <c r="M18" s="122"/>
      <c r="N18" s="122">
        <v>0</v>
      </c>
      <c r="O18" s="122"/>
      <c r="P18" s="122">
        <v>0</v>
      </c>
      <c r="Q18" s="122"/>
      <c r="R18" s="122">
        <v>0</v>
      </c>
      <c r="S18" s="122"/>
      <c r="T18" s="122">
        <v>0</v>
      </c>
      <c r="U18" s="122"/>
      <c r="V18" s="122">
        <v>0</v>
      </c>
      <c r="W18" s="122"/>
      <c r="X18" s="122">
        <v>0</v>
      </c>
      <c r="Y18" s="122"/>
      <c r="Z18" s="121">
        <f t="shared" si="0"/>
        <v>0</v>
      </c>
    </row>
    <row r="19" spans="1:26" s="150" customFormat="1" ht="13.8">
      <c r="A19" s="148" t="s">
        <v>136</v>
      </c>
      <c r="B19" s="122">
        <v>0</v>
      </c>
      <c r="C19" s="122"/>
      <c r="D19" s="122">
        <v>0</v>
      </c>
      <c r="E19" s="122"/>
      <c r="F19" s="122">
        <v>0</v>
      </c>
      <c r="G19" s="122"/>
      <c r="H19" s="122">
        <v>0</v>
      </c>
      <c r="I19" s="122"/>
      <c r="J19" s="122">
        <v>0</v>
      </c>
      <c r="K19" s="122"/>
      <c r="L19" s="122">
        <v>0</v>
      </c>
      <c r="M19" s="122"/>
      <c r="N19" s="122">
        <v>0</v>
      </c>
      <c r="O19" s="122"/>
      <c r="P19" s="122">
        <v>0</v>
      </c>
      <c r="Q19" s="122"/>
      <c r="R19" s="122">
        <v>0</v>
      </c>
      <c r="S19" s="122"/>
      <c r="T19" s="122">
        <v>0</v>
      </c>
      <c r="U19" s="122"/>
      <c r="V19" s="122">
        <v>0</v>
      </c>
      <c r="W19" s="122"/>
      <c r="X19" s="122">
        <v>0</v>
      </c>
      <c r="Y19" s="122"/>
      <c r="Z19" s="121">
        <f t="shared" si="0"/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3.8">
      <c r="A21" s="151" t="s">
        <v>469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4.4" thickBot="1">
      <c r="A23" s="191" t="s">
        <v>365</v>
      </c>
      <c r="B23" s="132">
        <f>+Format!D122</f>
        <v>-1.8</v>
      </c>
      <c r="C23" s="131"/>
      <c r="D23" s="132">
        <f>+Format!F122</f>
        <v>-4.2</v>
      </c>
      <c r="E23" s="133"/>
      <c r="F23" s="132">
        <f>+Format!H122</f>
        <v>-5.6</v>
      </c>
      <c r="G23" s="133"/>
      <c r="H23" s="132">
        <f>+Format!J122</f>
        <v>-11.1</v>
      </c>
      <c r="I23" s="133"/>
      <c r="J23" s="132">
        <f>+Format!L122</f>
        <v>-11</v>
      </c>
      <c r="K23" s="133"/>
      <c r="L23" s="132">
        <f>+Format!N122</f>
        <v>-12.4</v>
      </c>
      <c r="M23" s="133"/>
      <c r="N23" s="132">
        <f>+Format!P122</f>
        <v>-12.7</v>
      </c>
      <c r="O23" s="133"/>
      <c r="P23" s="132">
        <f>+Format!R122</f>
        <v>-12.2</v>
      </c>
      <c r="Q23" s="133"/>
      <c r="R23" s="132">
        <f>+Format!T122</f>
        <v>-12.7</v>
      </c>
      <c r="S23" s="133"/>
      <c r="T23" s="132">
        <f>+Format!V122</f>
        <v>-10.4</v>
      </c>
      <c r="U23" s="133"/>
      <c r="V23" s="132">
        <f>+Format!X122</f>
        <v>-10.1</v>
      </c>
      <c r="W23" s="133"/>
      <c r="X23" s="132">
        <f>+Format!Z122</f>
        <v>-7.9</v>
      </c>
      <c r="Y23" s="133"/>
      <c r="Z23" s="132">
        <f>+Format!AB122</f>
        <v>-112.10000000000001</v>
      </c>
    </row>
    <row r="24" spans="1:26" ht="15.6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3.8">
      <c r="A26" s="148" t="s">
        <v>136</v>
      </c>
      <c r="B26" s="122">
        <v>0</v>
      </c>
      <c r="C26" s="122"/>
      <c r="D26" s="122">
        <v>0</v>
      </c>
      <c r="E26" s="122"/>
      <c r="F26" s="122">
        <v>0</v>
      </c>
      <c r="G26" s="122"/>
      <c r="H26" s="122">
        <v>0</v>
      </c>
      <c r="I26" s="122"/>
      <c r="J26" s="122">
        <v>0</v>
      </c>
      <c r="K26" s="122"/>
      <c r="L26" s="122">
        <v>0</v>
      </c>
      <c r="M26" s="122"/>
      <c r="N26" s="122">
        <v>0</v>
      </c>
      <c r="O26" s="122"/>
      <c r="P26" s="122">
        <v>0</v>
      </c>
      <c r="Q26" s="122"/>
      <c r="R26" s="122">
        <v>0</v>
      </c>
      <c r="S26" s="122"/>
      <c r="T26" s="122">
        <v>0</v>
      </c>
      <c r="U26" s="122"/>
      <c r="V26" s="122">
        <v>0</v>
      </c>
      <c r="W26" s="122"/>
      <c r="X26" s="122">
        <v>0</v>
      </c>
      <c r="Y26" s="122"/>
      <c r="Z26" s="121">
        <f t="shared" ref="Z26:Z32" si="1">SUM(B26:Y26)</f>
        <v>0</v>
      </c>
    </row>
    <row r="27" spans="1:26" s="150" customFormat="1" ht="13.8">
      <c r="A27" s="148" t="s">
        <v>136</v>
      </c>
      <c r="B27" s="122">
        <v>0</v>
      </c>
      <c r="C27" s="122"/>
      <c r="D27" s="122">
        <v>0</v>
      </c>
      <c r="E27" s="122"/>
      <c r="F27" s="122">
        <v>0</v>
      </c>
      <c r="G27" s="122"/>
      <c r="H27" s="122">
        <v>0</v>
      </c>
      <c r="I27" s="122"/>
      <c r="J27" s="122">
        <v>0</v>
      </c>
      <c r="K27" s="122"/>
      <c r="L27" s="122">
        <v>0</v>
      </c>
      <c r="M27" s="122"/>
      <c r="N27" s="122">
        <v>0</v>
      </c>
      <c r="O27" s="122"/>
      <c r="P27" s="122">
        <v>0</v>
      </c>
      <c r="Q27" s="122"/>
      <c r="R27" s="122">
        <v>0</v>
      </c>
      <c r="S27" s="122"/>
      <c r="T27" s="122">
        <v>0</v>
      </c>
      <c r="U27" s="122"/>
      <c r="V27" s="122">
        <v>0</v>
      </c>
      <c r="W27" s="122"/>
      <c r="X27" s="122">
        <v>0</v>
      </c>
      <c r="Y27" s="122"/>
      <c r="Z27" s="121">
        <f t="shared" si="1"/>
        <v>0</v>
      </c>
    </row>
    <row r="28" spans="1:26" s="150" customFormat="1" ht="13.8">
      <c r="A28" s="148" t="s">
        <v>136</v>
      </c>
      <c r="B28" s="122">
        <v>0</v>
      </c>
      <c r="C28" s="122"/>
      <c r="D28" s="122">
        <v>0</v>
      </c>
      <c r="E28" s="122"/>
      <c r="F28" s="122">
        <v>0</v>
      </c>
      <c r="G28" s="122"/>
      <c r="H28" s="122">
        <v>0</v>
      </c>
      <c r="I28" s="122"/>
      <c r="J28" s="122">
        <v>0</v>
      </c>
      <c r="K28" s="122"/>
      <c r="L28" s="122">
        <v>0</v>
      </c>
      <c r="M28" s="122"/>
      <c r="N28" s="122">
        <v>0</v>
      </c>
      <c r="O28" s="122"/>
      <c r="P28" s="122">
        <v>0</v>
      </c>
      <c r="Q28" s="122"/>
      <c r="R28" s="122">
        <v>0</v>
      </c>
      <c r="S28" s="122"/>
      <c r="T28" s="122">
        <v>0</v>
      </c>
      <c r="U28" s="122"/>
      <c r="V28" s="122">
        <v>0</v>
      </c>
      <c r="W28" s="122"/>
      <c r="X28" s="122">
        <v>0</v>
      </c>
      <c r="Y28" s="122"/>
      <c r="Z28" s="121">
        <f t="shared" si="1"/>
        <v>0</v>
      </c>
    </row>
    <row r="29" spans="1:26" s="150" customFormat="1" ht="13.8">
      <c r="A29" s="148" t="s">
        <v>136</v>
      </c>
      <c r="B29" s="122">
        <v>0</v>
      </c>
      <c r="C29" s="122"/>
      <c r="D29" s="122">
        <v>0</v>
      </c>
      <c r="E29" s="122"/>
      <c r="F29" s="122">
        <v>0</v>
      </c>
      <c r="G29" s="122"/>
      <c r="H29" s="122">
        <v>0</v>
      </c>
      <c r="I29" s="122"/>
      <c r="J29" s="122">
        <v>0</v>
      </c>
      <c r="K29" s="122"/>
      <c r="L29" s="122">
        <v>0</v>
      </c>
      <c r="M29" s="122"/>
      <c r="N29" s="122">
        <v>0</v>
      </c>
      <c r="O29" s="122"/>
      <c r="P29" s="122">
        <v>0</v>
      </c>
      <c r="Q29" s="122"/>
      <c r="R29" s="122">
        <v>0</v>
      </c>
      <c r="S29" s="122"/>
      <c r="T29" s="122">
        <v>0</v>
      </c>
      <c r="U29" s="122"/>
      <c r="V29" s="122">
        <v>0</v>
      </c>
      <c r="W29" s="122"/>
      <c r="X29" s="122">
        <v>0</v>
      </c>
      <c r="Y29" s="122"/>
      <c r="Z29" s="121">
        <f t="shared" si="1"/>
        <v>0</v>
      </c>
    </row>
    <row r="30" spans="1:26" s="150" customFormat="1" ht="13.8">
      <c r="A30" s="148" t="s">
        <v>136</v>
      </c>
      <c r="B30" s="122">
        <v>0</v>
      </c>
      <c r="C30" s="122"/>
      <c r="D30" s="122">
        <v>0</v>
      </c>
      <c r="E30" s="122"/>
      <c r="F30" s="122">
        <v>0</v>
      </c>
      <c r="G30" s="122"/>
      <c r="H30" s="122">
        <v>0</v>
      </c>
      <c r="I30" s="122"/>
      <c r="J30" s="122">
        <v>0</v>
      </c>
      <c r="K30" s="122"/>
      <c r="L30" s="122">
        <v>0</v>
      </c>
      <c r="M30" s="122"/>
      <c r="N30" s="122">
        <v>0</v>
      </c>
      <c r="O30" s="122"/>
      <c r="P30" s="122">
        <v>0</v>
      </c>
      <c r="Q30" s="122"/>
      <c r="R30" s="122">
        <v>0</v>
      </c>
      <c r="S30" s="122"/>
      <c r="T30" s="122">
        <v>0</v>
      </c>
      <c r="U30" s="122"/>
      <c r="V30" s="122">
        <v>0</v>
      </c>
      <c r="W30" s="122"/>
      <c r="X30" s="122">
        <v>0</v>
      </c>
      <c r="Y30" s="122"/>
      <c r="Z30" s="121">
        <f t="shared" si="1"/>
        <v>0</v>
      </c>
    </row>
    <row r="31" spans="1:26" s="150" customFormat="1" ht="13.8">
      <c r="A31" s="148" t="s">
        <v>136</v>
      </c>
      <c r="B31" s="122">
        <v>0</v>
      </c>
      <c r="C31" s="122"/>
      <c r="D31" s="122">
        <v>0</v>
      </c>
      <c r="E31" s="122"/>
      <c r="F31" s="122">
        <v>0</v>
      </c>
      <c r="G31" s="122"/>
      <c r="H31" s="122">
        <v>0</v>
      </c>
      <c r="I31" s="122"/>
      <c r="J31" s="122">
        <v>0</v>
      </c>
      <c r="K31" s="122"/>
      <c r="L31" s="122">
        <v>0</v>
      </c>
      <c r="M31" s="122"/>
      <c r="N31" s="122">
        <v>0</v>
      </c>
      <c r="O31" s="122"/>
      <c r="P31" s="122">
        <v>0</v>
      </c>
      <c r="Q31" s="122"/>
      <c r="R31" s="122">
        <v>0</v>
      </c>
      <c r="S31" s="122"/>
      <c r="T31" s="122">
        <v>0</v>
      </c>
      <c r="U31" s="122"/>
      <c r="V31" s="122">
        <v>0</v>
      </c>
      <c r="W31" s="122"/>
      <c r="X31" s="122">
        <v>0</v>
      </c>
      <c r="Y31" s="122"/>
      <c r="Z31" s="121">
        <f t="shared" si="1"/>
        <v>0</v>
      </c>
    </row>
    <row r="32" spans="1:26" s="150" customFormat="1" ht="13.8">
      <c r="A32" s="148" t="s">
        <v>136</v>
      </c>
      <c r="B32" s="122">
        <v>0</v>
      </c>
      <c r="C32" s="122"/>
      <c r="D32" s="122">
        <v>0</v>
      </c>
      <c r="E32" s="122"/>
      <c r="F32" s="122">
        <v>0</v>
      </c>
      <c r="G32" s="122"/>
      <c r="H32" s="122">
        <v>0</v>
      </c>
      <c r="I32" s="122"/>
      <c r="J32" s="122">
        <v>0</v>
      </c>
      <c r="K32" s="122"/>
      <c r="L32" s="122">
        <v>0</v>
      </c>
      <c r="M32" s="122"/>
      <c r="N32" s="122">
        <v>0</v>
      </c>
      <c r="O32" s="122"/>
      <c r="P32" s="122">
        <v>0</v>
      </c>
      <c r="Q32" s="122"/>
      <c r="R32" s="122">
        <v>0</v>
      </c>
      <c r="S32" s="122"/>
      <c r="T32" s="122">
        <v>0</v>
      </c>
      <c r="U32" s="122"/>
      <c r="V32" s="122">
        <v>0</v>
      </c>
      <c r="W32" s="122"/>
      <c r="X32" s="122">
        <v>0</v>
      </c>
      <c r="Y32" s="122"/>
      <c r="Z32" s="121">
        <f t="shared" si="1"/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3.8">
      <c r="A34" s="151" t="s">
        <v>469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4.4" thickBot="1">
      <c r="A36" s="191" t="s">
        <v>366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6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H:\2002\[NNGOrgPLFormatCORP02.xls]CapEx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37188.758901388886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6" workbookViewId="0">
      <pane xSplit="1" ySplit="3" topLeftCell="B9" activePane="bottomRight" state="frozen"/>
      <selection activeCell="A6" sqref="A6"/>
      <selection pane="topRight" activeCell="B6" sqref="B6"/>
      <selection pane="bottomLeft" activeCell="A9" sqref="A9"/>
      <selection pane="bottomRight" activeCell="B9" sqref="B9"/>
    </sheetView>
  </sheetViews>
  <sheetFormatPr defaultColWidth="12.5546875" defaultRowHeight="15"/>
  <cols>
    <col min="1" max="1" width="40.109375" style="104" customWidth="1"/>
    <col min="2" max="2" width="8.6640625" style="104" customWidth="1"/>
    <col min="3" max="3" width="2.33203125" style="104" customWidth="1"/>
    <col min="4" max="4" width="8.6640625" style="104" customWidth="1"/>
    <col min="5" max="5" width="2.33203125" style="104" customWidth="1"/>
    <col min="6" max="6" width="8.6640625" style="104" customWidth="1"/>
    <col min="7" max="7" width="2.33203125" style="104" customWidth="1"/>
    <col min="8" max="8" width="8.6640625" style="104" customWidth="1"/>
    <col min="9" max="9" width="2.33203125" style="104" customWidth="1"/>
    <col min="10" max="10" width="8.6640625" style="104" customWidth="1"/>
    <col min="11" max="11" width="2.33203125" style="104" customWidth="1"/>
    <col min="12" max="12" width="8.6640625" style="104" customWidth="1"/>
    <col min="13" max="13" width="2.33203125" style="104" customWidth="1"/>
    <col min="14" max="14" width="8.6640625" style="104" customWidth="1"/>
    <col min="15" max="15" width="2.33203125" style="104" customWidth="1"/>
    <col min="16" max="16" width="8.6640625" style="104" customWidth="1"/>
    <col min="17" max="17" width="2.33203125" style="104" customWidth="1"/>
    <col min="18" max="18" width="8.6640625" style="104" customWidth="1"/>
    <col min="19" max="19" width="2.33203125" style="104" customWidth="1"/>
    <col min="20" max="20" width="8.6640625" style="104" customWidth="1"/>
    <col min="21" max="21" width="2.33203125" style="104" customWidth="1"/>
    <col min="22" max="22" width="8.6640625" style="104" customWidth="1"/>
    <col min="23" max="23" width="2.33203125" style="104" customWidth="1"/>
    <col min="24" max="24" width="8.6640625" style="104" customWidth="1"/>
    <col min="25" max="25" width="2.33203125" style="104" customWidth="1"/>
    <col min="26" max="26" width="8.6640625" style="104" customWidth="1"/>
    <col min="27" max="16384" width="12.5546875" style="104"/>
  </cols>
  <sheetData>
    <row r="1" spans="1:26" ht="17.399999999999999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5" t="s">
        <v>167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168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166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11"/>
      <c r="B7" s="114" t="s">
        <v>169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 ht="13.8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143</v>
      </c>
      <c r="O8" s="145"/>
      <c r="P8" s="186" t="s">
        <v>53</v>
      </c>
      <c r="Q8" s="145"/>
      <c r="R8" s="186" t="s">
        <v>144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3.8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3.8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 ht="13.8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3.8">
      <c r="A12" s="148" t="s">
        <v>162</v>
      </c>
      <c r="B12" s="122">
        <v>0</v>
      </c>
      <c r="C12" s="122"/>
      <c r="D12" s="122">
        <v>0</v>
      </c>
      <c r="E12" s="122"/>
      <c r="F12" s="122">
        <v>0</v>
      </c>
      <c r="G12" s="122"/>
      <c r="H12" s="122">
        <v>0</v>
      </c>
      <c r="I12" s="122"/>
      <c r="J12" s="122">
        <v>0</v>
      </c>
      <c r="K12" s="122"/>
      <c r="L12" s="122">
        <v>0</v>
      </c>
      <c r="M12" s="122"/>
      <c r="N12" s="122">
        <v>0</v>
      </c>
      <c r="O12" s="122"/>
      <c r="P12" s="122">
        <v>0</v>
      </c>
      <c r="Q12" s="122"/>
      <c r="R12" s="122">
        <v>0</v>
      </c>
      <c r="S12" s="122"/>
      <c r="T12" s="122">
        <v>0</v>
      </c>
      <c r="U12" s="122"/>
      <c r="V12" s="122">
        <v>0</v>
      </c>
      <c r="W12" s="122"/>
      <c r="X12" s="122">
        <v>0</v>
      </c>
      <c r="Y12" s="121"/>
      <c r="Z12" s="121">
        <f>SUM(B12:Y12)</f>
        <v>0</v>
      </c>
    </row>
    <row r="13" spans="1:26" s="150" customFormat="1" ht="13.8">
      <c r="A13" s="148" t="s">
        <v>162</v>
      </c>
      <c r="B13" s="122">
        <v>0</v>
      </c>
      <c r="C13" s="122"/>
      <c r="D13" s="122">
        <v>0</v>
      </c>
      <c r="E13" s="122"/>
      <c r="F13" s="122">
        <v>0</v>
      </c>
      <c r="G13" s="122"/>
      <c r="H13" s="122">
        <v>0</v>
      </c>
      <c r="I13" s="122"/>
      <c r="J13" s="122">
        <v>0</v>
      </c>
      <c r="K13" s="122"/>
      <c r="L13" s="122">
        <v>0</v>
      </c>
      <c r="M13" s="122"/>
      <c r="N13" s="122">
        <v>0</v>
      </c>
      <c r="O13" s="122"/>
      <c r="P13" s="122">
        <v>0</v>
      </c>
      <c r="Q13" s="122"/>
      <c r="R13" s="122">
        <v>0</v>
      </c>
      <c r="S13" s="122"/>
      <c r="T13" s="122">
        <v>0</v>
      </c>
      <c r="U13" s="122"/>
      <c r="V13" s="122">
        <v>0</v>
      </c>
      <c r="W13" s="122"/>
      <c r="X13" s="122">
        <v>0</v>
      </c>
      <c r="Y13" s="121"/>
      <c r="Z13" s="121">
        <f>SUM(B13:Y13)</f>
        <v>0</v>
      </c>
    </row>
    <row r="14" spans="1:26" s="150" customFormat="1" ht="13.8">
      <c r="A14" s="148" t="s">
        <v>162</v>
      </c>
      <c r="B14" s="122">
        <v>0</v>
      </c>
      <c r="C14" s="122"/>
      <c r="D14" s="122">
        <v>0</v>
      </c>
      <c r="E14" s="122"/>
      <c r="F14" s="122">
        <v>0</v>
      </c>
      <c r="G14" s="122"/>
      <c r="H14" s="122">
        <v>0</v>
      </c>
      <c r="I14" s="122"/>
      <c r="J14" s="122">
        <v>0</v>
      </c>
      <c r="K14" s="122"/>
      <c r="L14" s="122">
        <v>0</v>
      </c>
      <c r="M14" s="122"/>
      <c r="N14" s="122">
        <v>0</v>
      </c>
      <c r="O14" s="122"/>
      <c r="P14" s="122">
        <v>0</v>
      </c>
      <c r="Q14" s="122"/>
      <c r="R14" s="122">
        <v>0</v>
      </c>
      <c r="S14" s="122"/>
      <c r="T14" s="122">
        <v>0</v>
      </c>
      <c r="U14" s="122"/>
      <c r="V14" s="122">
        <v>0</v>
      </c>
      <c r="W14" s="122"/>
      <c r="X14" s="122">
        <v>0</v>
      </c>
      <c r="Y14" s="121"/>
      <c r="Z14" s="121">
        <f>SUM(B14:Y14)</f>
        <v>0</v>
      </c>
    </row>
    <row r="15" spans="1:26" s="150" customFormat="1" ht="13.8">
      <c r="A15" s="148" t="s">
        <v>162</v>
      </c>
      <c r="B15" s="122">
        <v>0</v>
      </c>
      <c r="C15" s="122"/>
      <c r="D15" s="122">
        <v>0</v>
      </c>
      <c r="E15" s="122"/>
      <c r="F15" s="122">
        <v>0</v>
      </c>
      <c r="G15" s="122"/>
      <c r="H15" s="122">
        <v>0</v>
      </c>
      <c r="I15" s="122"/>
      <c r="J15" s="122">
        <v>0</v>
      </c>
      <c r="K15" s="122"/>
      <c r="L15" s="122">
        <v>0</v>
      </c>
      <c r="M15" s="122"/>
      <c r="N15" s="122">
        <v>0</v>
      </c>
      <c r="O15" s="122"/>
      <c r="P15" s="122">
        <v>0</v>
      </c>
      <c r="Q15" s="122"/>
      <c r="R15" s="122">
        <v>0</v>
      </c>
      <c r="S15" s="122"/>
      <c r="T15" s="122">
        <v>0</v>
      </c>
      <c r="U15" s="122"/>
      <c r="V15" s="122">
        <v>0</v>
      </c>
      <c r="W15" s="122"/>
      <c r="X15" s="122">
        <v>0</v>
      </c>
      <c r="Y15" s="121"/>
      <c r="Z15" s="121">
        <f>SUM(B15:Y15)</f>
        <v>0</v>
      </c>
    </row>
    <row r="16" spans="1:26" s="150" customFormat="1" ht="13.8">
      <c r="A16" s="148" t="s">
        <v>162</v>
      </c>
      <c r="B16" s="122">
        <v>0</v>
      </c>
      <c r="C16" s="122"/>
      <c r="D16" s="122">
        <v>0</v>
      </c>
      <c r="E16" s="122"/>
      <c r="F16" s="122">
        <v>0</v>
      </c>
      <c r="G16" s="122"/>
      <c r="H16" s="122">
        <v>0</v>
      </c>
      <c r="I16" s="122"/>
      <c r="J16" s="122">
        <v>0</v>
      </c>
      <c r="K16" s="122"/>
      <c r="L16" s="122">
        <v>0</v>
      </c>
      <c r="M16" s="122"/>
      <c r="N16" s="122">
        <v>0</v>
      </c>
      <c r="O16" s="122"/>
      <c r="P16" s="122">
        <v>0</v>
      </c>
      <c r="Q16" s="122"/>
      <c r="R16" s="122">
        <v>0</v>
      </c>
      <c r="S16" s="122"/>
      <c r="T16" s="122">
        <v>0</v>
      </c>
      <c r="U16" s="122"/>
      <c r="V16" s="122">
        <v>0</v>
      </c>
      <c r="W16" s="122"/>
      <c r="X16" s="122">
        <v>0</v>
      </c>
      <c r="Y16" s="121"/>
      <c r="Z16" s="121">
        <f>SUM(B16:Y16)</f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3.8">
      <c r="A18" s="151" t="s">
        <v>469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4.4" thickBot="1">
      <c r="A20" s="196" t="s">
        <v>369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ht="14.4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 ht="13.8">
      <c r="A22" s="153" t="s">
        <v>170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3.8">
      <c r="A23" s="148" t="s">
        <v>162</v>
      </c>
      <c r="B23" s="122">
        <v>0</v>
      </c>
      <c r="C23" s="122"/>
      <c r="D23" s="122">
        <v>0</v>
      </c>
      <c r="E23" s="122"/>
      <c r="F23" s="122">
        <v>0</v>
      </c>
      <c r="G23" s="122"/>
      <c r="H23" s="122">
        <v>0</v>
      </c>
      <c r="I23" s="122"/>
      <c r="J23" s="122">
        <v>0</v>
      </c>
      <c r="K23" s="122"/>
      <c r="L23" s="122">
        <v>0</v>
      </c>
      <c r="M23" s="122"/>
      <c r="N23" s="122">
        <v>0</v>
      </c>
      <c r="O23" s="122"/>
      <c r="P23" s="122">
        <v>0</v>
      </c>
      <c r="Q23" s="122"/>
      <c r="R23" s="122">
        <v>0</v>
      </c>
      <c r="S23" s="122"/>
      <c r="T23" s="122">
        <v>0</v>
      </c>
      <c r="U23" s="122"/>
      <c r="V23" s="122">
        <v>0</v>
      </c>
      <c r="W23" s="122"/>
      <c r="X23" s="122">
        <v>0</v>
      </c>
      <c r="Y23" s="121"/>
      <c r="Z23" s="121">
        <f>SUM(B23:Y23)</f>
        <v>0</v>
      </c>
    </row>
    <row r="24" spans="1:26" s="150" customFormat="1" ht="13.8">
      <c r="A24" s="148" t="s">
        <v>162</v>
      </c>
      <c r="B24" s="122">
        <v>0</v>
      </c>
      <c r="C24" s="122"/>
      <c r="D24" s="122">
        <v>0</v>
      </c>
      <c r="E24" s="122"/>
      <c r="F24" s="122">
        <v>0</v>
      </c>
      <c r="G24" s="122"/>
      <c r="H24" s="122">
        <v>0</v>
      </c>
      <c r="I24" s="122"/>
      <c r="J24" s="122">
        <v>0</v>
      </c>
      <c r="K24" s="122"/>
      <c r="L24" s="122">
        <v>0</v>
      </c>
      <c r="M24" s="122"/>
      <c r="N24" s="122">
        <v>0</v>
      </c>
      <c r="O24" s="122"/>
      <c r="P24" s="122">
        <v>0</v>
      </c>
      <c r="Q24" s="122"/>
      <c r="R24" s="122">
        <v>0</v>
      </c>
      <c r="S24" s="122"/>
      <c r="T24" s="122">
        <v>0</v>
      </c>
      <c r="U24" s="122"/>
      <c r="V24" s="122">
        <v>0</v>
      </c>
      <c r="W24" s="122"/>
      <c r="X24" s="122">
        <v>0</v>
      </c>
      <c r="Y24" s="121"/>
      <c r="Z24" s="121">
        <f>SUM(B24:Y24)</f>
        <v>0</v>
      </c>
    </row>
    <row r="25" spans="1:26" s="150" customFormat="1" ht="13.8">
      <c r="A25" s="148" t="s">
        <v>162</v>
      </c>
      <c r="B25" s="122">
        <v>0</v>
      </c>
      <c r="C25" s="122"/>
      <c r="D25" s="122">
        <v>0</v>
      </c>
      <c r="E25" s="122"/>
      <c r="F25" s="122">
        <v>0</v>
      </c>
      <c r="G25" s="122"/>
      <c r="H25" s="122">
        <v>0</v>
      </c>
      <c r="I25" s="122"/>
      <c r="J25" s="122">
        <v>0</v>
      </c>
      <c r="K25" s="122"/>
      <c r="L25" s="122">
        <v>0</v>
      </c>
      <c r="M25" s="122"/>
      <c r="N25" s="122">
        <v>0</v>
      </c>
      <c r="O25" s="122"/>
      <c r="P25" s="122">
        <v>0</v>
      </c>
      <c r="Q25" s="122"/>
      <c r="R25" s="122">
        <v>0</v>
      </c>
      <c r="S25" s="122"/>
      <c r="T25" s="122">
        <v>0</v>
      </c>
      <c r="U25" s="122"/>
      <c r="V25" s="122">
        <v>0</v>
      </c>
      <c r="W25" s="122"/>
      <c r="X25" s="122">
        <v>0</v>
      </c>
      <c r="Y25" s="121"/>
      <c r="Z25" s="121">
        <f>SUM(B25:Y25)</f>
        <v>0</v>
      </c>
    </row>
    <row r="26" spans="1:26" s="150" customFormat="1" ht="13.8">
      <c r="A26" s="148" t="s">
        <v>162</v>
      </c>
      <c r="B26" s="122">
        <v>0</v>
      </c>
      <c r="C26" s="122"/>
      <c r="D26" s="122">
        <v>0</v>
      </c>
      <c r="E26" s="122"/>
      <c r="F26" s="122">
        <v>0</v>
      </c>
      <c r="G26" s="122"/>
      <c r="H26" s="122">
        <v>0</v>
      </c>
      <c r="I26" s="122"/>
      <c r="J26" s="122">
        <v>0</v>
      </c>
      <c r="K26" s="122"/>
      <c r="L26" s="122">
        <v>0</v>
      </c>
      <c r="M26" s="122"/>
      <c r="N26" s="122">
        <v>0</v>
      </c>
      <c r="O26" s="122"/>
      <c r="P26" s="122">
        <v>0</v>
      </c>
      <c r="Q26" s="122"/>
      <c r="R26" s="122">
        <v>0</v>
      </c>
      <c r="S26" s="122"/>
      <c r="T26" s="122">
        <v>0</v>
      </c>
      <c r="U26" s="122"/>
      <c r="V26" s="122">
        <v>0</v>
      </c>
      <c r="W26" s="122"/>
      <c r="X26" s="122">
        <v>0</v>
      </c>
      <c r="Y26" s="121"/>
      <c r="Z26" s="121">
        <f>SUM(B26:Y26)</f>
        <v>0</v>
      </c>
    </row>
    <row r="27" spans="1:26" s="150" customFormat="1" ht="13.8">
      <c r="A27" s="148" t="s">
        <v>162</v>
      </c>
      <c r="B27" s="122">
        <v>0</v>
      </c>
      <c r="C27" s="122"/>
      <c r="D27" s="122">
        <v>0</v>
      </c>
      <c r="E27" s="122"/>
      <c r="F27" s="122">
        <v>0</v>
      </c>
      <c r="G27" s="122"/>
      <c r="H27" s="122">
        <v>0</v>
      </c>
      <c r="I27" s="122"/>
      <c r="J27" s="122">
        <v>0</v>
      </c>
      <c r="K27" s="122"/>
      <c r="L27" s="122">
        <v>0</v>
      </c>
      <c r="M27" s="122"/>
      <c r="N27" s="122">
        <v>0</v>
      </c>
      <c r="O27" s="122"/>
      <c r="P27" s="122">
        <v>0</v>
      </c>
      <c r="Q27" s="122"/>
      <c r="R27" s="122">
        <v>0</v>
      </c>
      <c r="S27" s="122"/>
      <c r="T27" s="122">
        <v>0</v>
      </c>
      <c r="U27" s="122"/>
      <c r="V27" s="122">
        <v>0</v>
      </c>
      <c r="W27" s="122"/>
      <c r="X27" s="122">
        <v>0</v>
      </c>
      <c r="Y27" s="121"/>
      <c r="Z27" s="121">
        <f>SUM(B27:Y27)</f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3.8">
      <c r="A29" s="151" t="s">
        <v>469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4.4" thickBot="1">
      <c r="A31" s="196" t="s">
        <v>368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ht="14.4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 ht="13.8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>
      <c r="A34" s="373" t="s">
        <v>498</v>
      </c>
      <c r="B34" s="122">
        <v>0</v>
      </c>
      <c r="C34" s="122"/>
      <c r="D34" s="122">
        <v>0</v>
      </c>
      <c r="E34" s="122"/>
      <c r="F34" s="122">
        <v>0</v>
      </c>
      <c r="G34" s="122"/>
      <c r="H34" s="122">
        <v>0</v>
      </c>
      <c r="I34" s="122"/>
      <c r="J34" s="122">
        <v>0</v>
      </c>
      <c r="K34" s="122"/>
      <c r="L34" s="122">
        <v>0</v>
      </c>
      <c r="M34" s="122"/>
      <c r="N34" s="122">
        <v>0</v>
      </c>
      <c r="O34" s="122"/>
      <c r="P34" s="122">
        <v>0</v>
      </c>
      <c r="Q34" s="122"/>
      <c r="R34" s="122">
        <v>0</v>
      </c>
      <c r="S34" s="122"/>
      <c r="T34" s="122">
        <v>0</v>
      </c>
      <c r="U34" s="122"/>
      <c r="V34" s="122">
        <v>0</v>
      </c>
      <c r="W34" s="122"/>
      <c r="X34" s="122">
        <v>0</v>
      </c>
      <c r="Y34" s="121"/>
      <c r="Z34" s="121">
        <f t="shared" ref="Z34:Z40" si="0">SUM(B34:Y34)</f>
        <v>0</v>
      </c>
    </row>
    <row r="35" spans="1:26" s="150" customFormat="1">
      <c r="A35" s="373" t="s">
        <v>499</v>
      </c>
      <c r="B35" s="122">
        <v>0</v>
      </c>
      <c r="C35" s="122"/>
      <c r="D35" s="122">
        <v>0</v>
      </c>
      <c r="E35" s="122"/>
      <c r="F35" s="122">
        <v>0</v>
      </c>
      <c r="G35" s="122"/>
      <c r="H35" s="122">
        <v>0</v>
      </c>
      <c r="I35" s="122"/>
      <c r="J35" s="122">
        <v>0</v>
      </c>
      <c r="K35" s="122"/>
      <c r="L35" s="122">
        <v>0</v>
      </c>
      <c r="M35" s="122"/>
      <c r="N35" s="122">
        <v>0</v>
      </c>
      <c r="O35" s="122"/>
      <c r="P35" s="122">
        <v>0</v>
      </c>
      <c r="Q35" s="122"/>
      <c r="R35" s="122">
        <v>0</v>
      </c>
      <c r="S35" s="122"/>
      <c r="T35" s="122">
        <v>0</v>
      </c>
      <c r="U35" s="122"/>
      <c r="V35" s="122">
        <v>0</v>
      </c>
      <c r="W35" s="122"/>
      <c r="X35" s="122">
        <v>0</v>
      </c>
      <c r="Y35" s="121"/>
      <c r="Z35" s="121">
        <f t="shared" si="0"/>
        <v>0</v>
      </c>
    </row>
    <row r="36" spans="1:26" s="150" customFormat="1">
      <c r="A36" s="373" t="s">
        <v>514</v>
      </c>
      <c r="B36" s="122">
        <v>0</v>
      </c>
      <c r="C36" s="122"/>
      <c r="D36" s="122">
        <v>0</v>
      </c>
      <c r="E36" s="122"/>
      <c r="F36" s="122">
        <v>0</v>
      </c>
      <c r="G36" s="122"/>
      <c r="H36" s="122">
        <v>0</v>
      </c>
      <c r="I36" s="122"/>
      <c r="J36" s="122">
        <v>0</v>
      </c>
      <c r="K36" s="122"/>
      <c r="L36" s="122">
        <v>-3.3</v>
      </c>
      <c r="M36" s="122"/>
      <c r="N36" s="122">
        <v>-5</v>
      </c>
      <c r="O36" s="122"/>
      <c r="P36" s="122">
        <v>-5</v>
      </c>
      <c r="Q36" s="122"/>
      <c r="R36" s="122">
        <v>-5</v>
      </c>
      <c r="S36" s="122"/>
      <c r="T36" s="122">
        <v>-6.7</v>
      </c>
      <c r="U36" s="122"/>
      <c r="V36" s="122">
        <v>0</v>
      </c>
      <c r="W36" s="122"/>
      <c r="X36" s="122">
        <v>0</v>
      </c>
      <c r="Y36" s="121"/>
      <c r="Z36" s="121">
        <f t="shared" si="0"/>
        <v>-25</v>
      </c>
    </row>
    <row r="37" spans="1:26" s="150" customFormat="1">
      <c r="A37" s="373" t="s">
        <v>500</v>
      </c>
      <c r="B37" s="122">
        <v>-2.4</v>
      </c>
      <c r="C37" s="122"/>
      <c r="D37" s="122">
        <v>-2.2999999999999998</v>
      </c>
      <c r="E37" s="122"/>
      <c r="F37" s="122">
        <v>-2.2999999999999998</v>
      </c>
      <c r="G37" s="122"/>
      <c r="H37" s="122">
        <v>0</v>
      </c>
      <c r="I37" s="122"/>
      <c r="J37" s="122">
        <v>-2.5</v>
      </c>
      <c r="K37" s="122"/>
      <c r="L37" s="122">
        <v>-2.5</v>
      </c>
      <c r="M37" s="122"/>
      <c r="N37" s="122">
        <v>0</v>
      </c>
      <c r="O37" s="122"/>
      <c r="P37" s="122">
        <v>0</v>
      </c>
      <c r="Q37" s="122"/>
      <c r="R37" s="122">
        <v>-5</v>
      </c>
      <c r="S37" s="122"/>
      <c r="T37" s="122">
        <v>0</v>
      </c>
      <c r="U37" s="122"/>
      <c r="V37" s="122">
        <v>0</v>
      </c>
      <c r="W37" s="122"/>
      <c r="X37" s="122">
        <v>0</v>
      </c>
      <c r="Y37" s="121"/>
      <c r="Z37" s="121">
        <f t="shared" si="0"/>
        <v>-17</v>
      </c>
    </row>
    <row r="38" spans="1:26" s="150" customFormat="1">
      <c r="A38" s="373" t="s">
        <v>501</v>
      </c>
      <c r="B38" s="122">
        <v>0</v>
      </c>
      <c r="C38" s="122"/>
      <c r="D38" s="122">
        <v>0</v>
      </c>
      <c r="E38" s="122"/>
      <c r="F38" s="122">
        <v>0</v>
      </c>
      <c r="G38" s="122"/>
      <c r="H38" s="122">
        <v>0</v>
      </c>
      <c r="I38" s="122"/>
      <c r="J38" s="122">
        <v>0</v>
      </c>
      <c r="K38" s="122"/>
      <c r="L38" s="122">
        <v>0</v>
      </c>
      <c r="M38" s="122"/>
      <c r="N38" s="122">
        <v>0</v>
      </c>
      <c r="O38" s="122"/>
      <c r="P38" s="122">
        <v>0</v>
      </c>
      <c r="Q38" s="122"/>
      <c r="R38" s="122">
        <v>0</v>
      </c>
      <c r="S38" s="122"/>
      <c r="T38" s="122">
        <v>0</v>
      </c>
      <c r="U38" s="122"/>
      <c r="V38" s="122">
        <v>0</v>
      </c>
      <c r="W38" s="122"/>
      <c r="X38" s="122">
        <v>0</v>
      </c>
      <c r="Y38" s="121"/>
      <c r="Z38" s="121">
        <f t="shared" si="0"/>
        <v>0</v>
      </c>
    </row>
    <row r="39" spans="1:26" s="150" customFormat="1">
      <c r="A39" s="373" t="s">
        <v>501</v>
      </c>
      <c r="B39" s="122">
        <v>0</v>
      </c>
      <c r="C39" s="122"/>
      <c r="D39" s="122">
        <v>0</v>
      </c>
      <c r="E39" s="122"/>
      <c r="F39" s="122">
        <v>0</v>
      </c>
      <c r="G39" s="122"/>
      <c r="H39" s="122">
        <v>0</v>
      </c>
      <c r="I39" s="122"/>
      <c r="J39" s="122">
        <v>0</v>
      </c>
      <c r="K39" s="122"/>
      <c r="L39" s="122">
        <v>0</v>
      </c>
      <c r="M39" s="122"/>
      <c r="N39" s="122">
        <v>0</v>
      </c>
      <c r="O39" s="122"/>
      <c r="P39" s="122">
        <v>0</v>
      </c>
      <c r="Q39" s="122"/>
      <c r="R39" s="122">
        <v>0</v>
      </c>
      <c r="S39" s="122"/>
      <c r="T39" s="122">
        <v>0</v>
      </c>
      <c r="U39" s="122"/>
      <c r="V39" s="122">
        <v>0</v>
      </c>
      <c r="W39" s="122"/>
      <c r="X39" s="122">
        <v>0</v>
      </c>
      <c r="Y39" s="121"/>
      <c r="Z39" s="121">
        <f t="shared" si="0"/>
        <v>0</v>
      </c>
    </row>
    <row r="40" spans="1:26" s="150" customFormat="1">
      <c r="A40" s="373" t="s">
        <v>501</v>
      </c>
      <c r="B40" s="122">
        <v>0</v>
      </c>
      <c r="C40" s="122"/>
      <c r="D40" s="122">
        <v>0</v>
      </c>
      <c r="E40" s="122"/>
      <c r="F40" s="122">
        <v>0</v>
      </c>
      <c r="G40" s="122"/>
      <c r="H40" s="122">
        <v>0</v>
      </c>
      <c r="I40" s="122"/>
      <c r="J40" s="122">
        <v>0</v>
      </c>
      <c r="K40" s="122"/>
      <c r="L40" s="122">
        <v>0</v>
      </c>
      <c r="M40" s="122"/>
      <c r="N40" s="122">
        <v>0</v>
      </c>
      <c r="O40" s="122"/>
      <c r="P40" s="122">
        <v>0</v>
      </c>
      <c r="Q40" s="122"/>
      <c r="R40" s="122">
        <v>0</v>
      </c>
      <c r="S40" s="122"/>
      <c r="T40" s="122">
        <v>0</v>
      </c>
      <c r="U40" s="122"/>
      <c r="V40" s="122">
        <v>0</v>
      </c>
      <c r="W40" s="122"/>
      <c r="X40" s="122">
        <v>0</v>
      </c>
      <c r="Y40" s="121"/>
      <c r="Z40" s="121">
        <f t="shared" si="0"/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3.8">
      <c r="A42" s="151" t="s">
        <v>469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4.4" thickBot="1">
      <c r="A44" s="196" t="s">
        <v>381</v>
      </c>
      <c r="B44" s="197">
        <f>+Format!D127</f>
        <v>-2.4</v>
      </c>
      <c r="C44" s="149"/>
      <c r="D44" s="197">
        <f>+Format!F127</f>
        <v>-2.2999999999999998</v>
      </c>
      <c r="E44" s="149"/>
      <c r="F44" s="197">
        <f>+Format!H127</f>
        <v>-2.2999999999999998</v>
      </c>
      <c r="G44" s="149"/>
      <c r="H44" s="197">
        <f>+Format!J127</f>
        <v>0</v>
      </c>
      <c r="I44" s="149"/>
      <c r="J44" s="197">
        <f>+Format!L127</f>
        <v>-2.5</v>
      </c>
      <c r="K44" s="149"/>
      <c r="L44" s="197">
        <f>+Format!N127</f>
        <v>-5.8</v>
      </c>
      <c r="M44" s="149"/>
      <c r="N44" s="197">
        <f>+Format!P127</f>
        <v>-5</v>
      </c>
      <c r="O44" s="149"/>
      <c r="P44" s="197">
        <f>+Format!R127</f>
        <v>-5</v>
      </c>
      <c r="Q44" s="149"/>
      <c r="R44" s="197">
        <f>+Format!T127</f>
        <v>-10</v>
      </c>
      <c r="S44" s="149"/>
      <c r="T44" s="197">
        <f>+Format!V127</f>
        <v>-6.7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-42</v>
      </c>
    </row>
    <row r="45" spans="1:26" s="150" customFormat="1" ht="14.4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4.4" thickBot="1">
      <c r="A46" s="165" t="s">
        <v>171</v>
      </c>
      <c r="B46" s="134">
        <f>+B20+B31+B44</f>
        <v>-2.4</v>
      </c>
      <c r="C46" s="131"/>
      <c r="D46" s="134">
        <f>+D20+D31+D44</f>
        <v>-2.2999999999999998</v>
      </c>
      <c r="E46" s="133"/>
      <c r="F46" s="134">
        <f>+F20+F31+F44</f>
        <v>-2.2999999999999998</v>
      </c>
      <c r="G46" s="133"/>
      <c r="H46" s="134">
        <f>+H20+H31+H44</f>
        <v>0</v>
      </c>
      <c r="I46" s="133"/>
      <c r="J46" s="134">
        <f>+J20+J31+J44</f>
        <v>-2.5</v>
      </c>
      <c r="K46" s="133"/>
      <c r="L46" s="134">
        <f>+L20+L31+L44</f>
        <v>-5.8</v>
      </c>
      <c r="M46" s="133"/>
      <c r="N46" s="134">
        <f>+N20+N31+N44</f>
        <v>-5</v>
      </c>
      <c r="O46" s="133"/>
      <c r="P46" s="134">
        <f>+P20+P31+P44</f>
        <v>-5</v>
      </c>
      <c r="Q46" s="133"/>
      <c r="R46" s="134">
        <f>+R20+R31+R44</f>
        <v>-10</v>
      </c>
      <c r="S46" s="133"/>
      <c r="T46" s="134">
        <f>+T20+T31+T44</f>
        <v>-6.7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-42</v>
      </c>
    </row>
    <row r="47" spans="1:26" ht="15.6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172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166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198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98" t="s">
        <v>502</v>
      </c>
      <c r="B13" s="122">
        <v>0</v>
      </c>
      <c r="C13" s="122"/>
      <c r="D13" s="122">
        <v>0</v>
      </c>
      <c r="E13" s="122"/>
      <c r="F13" s="122">
        <v>0</v>
      </c>
      <c r="G13" s="122"/>
      <c r="H13" s="122">
        <v>0</v>
      </c>
      <c r="I13" s="122"/>
      <c r="J13" s="122">
        <v>0</v>
      </c>
      <c r="K13" s="122"/>
      <c r="L13" s="122">
        <v>7.6</v>
      </c>
      <c r="M13" s="122"/>
      <c r="N13" s="122">
        <v>0</v>
      </c>
      <c r="O13" s="122"/>
      <c r="P13" s="122">
        <v>0</v>
      </c>
      <c r="Q13" s="122"/>
      <c r="R13" s="122">
        <v>0</v>
      </c>
      <c r="S13" s="122"/>
      <c r="T13" s="122">
        <v>0</v>
      </c>
      <c r="U13" s="122"/>
      <c r="V13" s="122">
        <v>0</v>
      </c>
      <c r="W13" s="122"/>
      <c r="X13" s="122">
        <v>0</v>
      </c>
      <c r="Y13" s="122"/>
      <c r="Z13" s="121">
        <f>SUM(B13:Y13)</f>
        <v>7.6</v>
      </c>
    </row>
    <row r="14" spans="1:26" s="150" customFormat="1" ht="13.8">
      <c r="A14" s="372" t="s">
        <v>515</v>
      </c>
      <c r="B14" s="122">
        <v>0</v>
      </c>
      <c r="C14" s="122"/>
      <c r="D14" s="122">
        <v>0</v>
      </c>
      <c r="E14" s="122"/>
      <c r="F14" s="122">
        <v>0</v>
      </c>
      <c r="G14" s="122"/>
      <c r="H14" s="122">
        <v>0</v>
      </c>
      <c r="I14" s="122"/>
      <c r="J14" s="122">
        <v>0</v>
      </c>
      <c r="K14" s="122"/>
      <c r="L14" s="122">
        <v>0</v>
      </c>
      <c r="M14" s="122"/>
      <c r="N14" s="122">
        <v>0</v>
      </c>
      <c r="O14" s="122"/>
      <c r="P14" s="122">
        <v>0</v>
      </c>
      <c r="Q14" s="122"/>
      <c r="R14" s="122">
        <v>0</v>
      </c>
      <c r="S14" s="122"/>
      <c r="T14" s="122">
        <v>0</v>
      </c>
      <c r="U14" s="122"/>
      <c r="V14" s="122">
        <v>0</v>
      </c>
      <c r="W14" s="122"/>
      <c r="X14" s="122">
        <v>5</v>
      </c>
      <c r="Y14" s="122"/>
      <c r="Z14" s="121">
        <f t="shared" ref="Z14:Z20" si="0">SUM(B14:Y14)</f>
        <v>5</v>
      </c>
    </row>
    <row r="15" spans="1:26" s="150" customFormat="1" ht="13.8">
      <c r="A15" s="198" t="s">
        <v>136</v>
      </c>
      <c r="B15" s="122">
        <v>0</v>
      </c>
      <c r="C15" s="122"/>
      <c r="D15" s="122">
        <v>0</v>
      </c>
      <c r="E15" s="122"/>
      <c r="F15" s="122">
        <v>0</v>
      </c>
      <c r="G15" s="122"/>
      <c r="H15" s="122">
        <v>0</v>
      </c>
      <c r="I15" s="122"/>
      <c r="J15" s="122">
        <v>0</v>
      </c>
      <c r="K15" s="122"/>
      <c r="L15" s="122">
        <v>0</v>
      </c>
      <c r="M15" s="122"/>
      <c r="N15" s="122">
        <v>0</v>
      </c>
      <c r="O15" s="122"/>
      <c r="P15" s="122">
        <v>0</v>
      </c>
      <c r="Q15" s="122"/>
      <c r="R15" s="122">
        <v>0</v>
      </c>
      <c r="S15" s="122"/>
      <c r="T15" s="122">
        <v>0</v>
      </c>
      <c r="U15" s="122"/>
      <c r="V15" s="122">
        <v>0</v>
      </c>
      <c r="W15" s="122"/>
      <c r="X15" s="122">
        <v>0</v>
      </c>
      <c r="Y15" s="122"/>
      <c r="Z15" s="121">
        <f t="shared" si="0"/>
        <v>0</v>
      </c>
    </row>
    <row r="16" spans="1:26" s="150" customFormat="1" ht="13.8">
      <c r="A16" s="198" t="s">
        <v>136</v>
      </c>
      <c r="B16" s="122">
        <v>0</v>
      </c>
      <c r="C16" s="122"/>
      <c r="D16" s="122">
        <v>0</v>
      </c>
      <c r="E16" s="122"/>
      <c r="F16" s="122">
        <v>0</v>
      </c>
      <c r="G16" s="122"/>
      <c r="H16" s="122">
        <v>0</v>
      </c>
      <c r="I16" s="122"/>
      <c r="J16" s="122">
        <v>0</v>
      </c>
      <c r="K16" s="122"/>
      <c r="L16" s="122">
        <v>0</v>
      </c>
      <c r="M16" s="122"/>
      <c r="N16" s="122">
        <v>0</v>
      </c>
      <c r="O16" s="122"/>
      <c r="P16" s="122">
        <v>0</v>
      </c>
      <c r="Q16" s="122"/>
      <c r="R16" s="122">
        <v>0</v>
      </c>
      <c r="S16" s="122"/>
      <c r="T16" s="122">
        <v>0</v>
      </c>
      <c r="U16" s="122"/>
      <c r="V16" s="122">
        <v>0</v>
      </c>
      <c r="W16" s="122"/>
      <c r="X16" s="122">
        <v>0</v>
      </c>
      <c r="Y16" s="122"/>
      <c r="Z16" s="121">
        <f t="shared" si="0"/>
        <v>0</v>
      </c>
    </row>
    <row r="17" spans="1:26" s="150" customFormat="1" ht="13.8">
      <c r="A17" s="198" t="s">
        <v>136</v>
      </c>
      <c r="B17" s="122">
        <v>0</v>
      </c>
      <c r="C17" s="122"/>
      <c r="D17" s="122">
        <v>0</v>
      </c>
      <c r="E17" s="122"/>
      <c r="F17" s="122">
        <v>0</v>
      </c>
      <c r="G17" s="122"/>
      <c r="H17" s="122">
        <v>0</v>
      </c>
      <c r="I17" s="122"/>
      <c r="J17" s="122">
        <v>0</v>
      </c>
      <c r="K17" s="122"/>
      <c r="L17" s="122">
        <v>0</v>
      </c>
      <c r="M17" s="122"/>
      <c r="N17" s="122">
        <v>0</v>
      </c>
      <c r="O17" s="122"/>
      <c r="P17" s="122">
        <v>0</v>
      </c>
      <c r="Q17" s="122"/>
      <c r="R17" s="122">
        <v>0</v>
      </c>
      <c r="S17" s="122"/>
      <c r="T17" s="122">
        <v>0</v>
      </c>
      <c r="U17" s="122"/>
      <c r="V17" s="122">
        <v>0</v>
      </c>
      <c r="W17" s="122"/>
      <c r="X17" s="122">
        <v>0</v>
      </c>
      <c r="Y17" s="122"/>
      <c r="Z17" s="121">
        <f t="shared" si="0"/>
        <v>0</v>
      </c>
    </row>
    <row r="18" spans="1:26" s="150" customFormat="1" ht="13.8">
      <c r="A18" s="198" t="s">
        <v>136</v>
      </c>
      <c r="B18" s="122">
        <v>0</v>
      </c>
      <c r="C18" s="122"/>
      <c r="D18" s="122">
        <v>0</v>
      </c>
      <c r="E18" s="122"/>
      <c r="F18" s="122">
        <v>0</v>
      </c>
      <c r="G18" s="122"/>
      <c r="H18" s="122">
        <v>0</v>
      </c>
      <c r="I18" s="122"/>
      <c r="J18" s="122">
        <v>0</v>
      </c>
      <c r="K18" s="122"/>
      <c r="L18" s="122">
        <v>0</v>
      </c>
      <c r="M18" s="122"/>
      <c r="N18" s="122">
        <v>0</v>
      </c>
      <c r="O18" s="122"/>
      <c r="P18" s="122">
        <v>0</v>
      </c>
      <c r="Q18" s="122"/>
      <c r="R18" s="122">
        <v>0</v>
      </c>
      <c r="S18" s="122"/>
      <c r="T18" s="122">
        <v>0</v>
      </c>
      <c r="U18" s="122"/>
      <c r="V18" s="122">
        <v>0</v>
      </c>
      <c r="W18" s="122"/>
      <c r="X18" s="122">
        <v>0</v>
      </c>
      <c r="Y18" s="122"/>
      <c r="Z18" s="121">
        <f t="shared" si="0"/>
        <v>0</v>
      </c>
    </row>
    <row r="19" spans="1:26" s="150" customFormat="1" ht="13.8">
      <c r="A19" s="198" t="s">
        <v>136</v>
      </c>
      <c r="B19" s="122">
        <v>0</v>
      </c>
      <c r="C19" s="122"/>
      <c r="D19" s="122">
        <v>0</v>
      </c>
      <c r="E19" s="122"/>
      <c r="F19" s="122">
        <v>0</v>
      </c>
      <c r="G19" s="122"/>
      <c r="H19" s="122">
        <v>0</v>
      </c>
      <c r="I19" s="122"/>
      <c r="J19" s="122">
        <v>0</v>
      </c>
      <c r="K19" s="122"/>
      <c r="L19" s="122">
        <v>0</v>
      </c>
      <c r="M19" s="122"/>
      <c r="N19" s="122">
        <v>0</v>
      </c>
      <c r="O19" s="122"/>
      <c r="P19" s="122">
        <v>0</v>
      </c>
      <c r="Q19" s="122"/>
      <c r="R19" s="122">
        <v>0</v>
      </c>
      <c r="S19" s="122"/>
      <c r="T19" s="122">
        <v>0</v>
      </c>
      <c r="U19" s="122"/>
      <c r="V19" s="122">
        <v>0</v>
      </c>
      <c r="W19" s="122"/>
      <c r="X19" s="122">
        <v>0</v>
      </c>
      <c r="Y19" s="122"/>
      <c r="Z19" s="121">
        <f t="shared" si="0"/>
        <v>0</v>
      </c>
    </row>
    <row r="20" spans="1:26" s="150" customFormat="1" ht="13.8">
      <c r="A20" s="198" t="s">
        <v>136</v>
      </c>
      <c r="B20" s="122">
        <v>0</v>
      </c>
      <c r="C20" s="122"/>
      <c r="D20" s="122">
        <v>0</v>
      </c>
      <c r="E20" s="122"/>
      <c r="F20" s="122">
        <v>0</v>
      </c>
      <c r="G20" s="122"/>
      <c r="H20" s="122">
        <v>0</v>
      </c>
      <c r="I20" s="122"/>
      <c r="J20" s="122">
        <v>0</v>
      </c>
      <c r="K20" s="122"/>
      <c r="L20" s="122">
        <v>0</v>
      </c>
      <c r="M20" s="122"/>
      <c r="N20" s="122">
        <v>0</v>
      </c>
      <c r="O20" s="122"/>
      <c r="P20" s="122">
        <v>0</v>
      </c>
      <c r="Q20" s="122"/>
      <c r="R20" s="122">
        <v>0</v>
      </c>
      <c r="S20" s="122"/>
      <c r="T20" s="122">
        <v>0</v>
      </c>
      <c r="U20" s="122"/>
      <c r="V20" s="122">
        <v>0</v>
      </c>
      <c r="W20" s="122"/>
      <c r="X20" s="122">
        <v>0</v>
      </c>
      <c r="Y20" s="122"/>
      <c r="Z20" s="121">
        <f t="shared" si="0"/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3.8">
      <c r="A22" s="199" t="s">
        <v>469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4.4" thickBot="1">
      <c r="A24" s="165" t="s">
        <v>367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7.6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5</v>
      </c>
      <c r="Y24" s="133"/>
      <c r="Z24" s="132">
        <f>+Format!AB125</f>
        <v>12.6</v>
      </c>
    </row>
    <row r="25" spans="1:26" ht="15.6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174</v>
      </c>
      <c r="C27" s="201"/>
      <c r="D27" s="200" t="s">
        <v>516</v>
      </c>
      <c r="E27" s="201"/>
      <c r="F27" s="378" t="s">
        <v>517</v>
      </c>
      <c r="H27" s="200" t="s">
        <v>519</v>
      </c>
      <c r="J27" s="200" t="s">
        <v>175</v>
      </c>
      <c r="K27" s="201"/>
      <c r="L27" s="200" t="s">
        <v>176</v>
      </c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177</v>
      </c>
      <c r="C28" s="201"/>
      <c r="D28" s="202" t="s">
        <v>178</v>
      </c>
      <c r="E28" s="201"/>
      <c r="F28" s="202" t="s">
        <v>518</v>
      </c>
      <c r="H28" s="202" t="s">
        <v>178</v>
      </c>
      <c r="J28" s="202" t="s">
        <v>179</v>
      </c>
      <c r="K28" s="201"/>
      <c r="L28" s="202" t="s">
        <v>180</v>
      </c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3.8">
      <c r="A30" s="203" t="str">
        <f t="shared" ref="A30:A37" si="1">+A13</f>
        <v>MOPS</v>
      </c>
      <c r="B30" s="188"/>
      <c r="C30" s="121"/>
      <c r="D30" s="188">
        <f t="shared" ref="D30:D37" si="2">+Z13</f>
        <v>7.6</v>
      </c>
      <c r="E30" s="122"/>
      <c r="F30" s="122">
        <v>-2.2000000000000002</v>
      </c>
      <c r="H30" s="188">
        <f>+D30+F30</f>
        <v>5.3999999999999995</v>
      </c>
      <c r="J30" s="188">
        <v>0</v>
      </c>
      <c r="K30" s="122"/>
      <c r="L30" s="188">
        <f t="shared" ref="L30:L37" si="3">+D30-J30</f>
        <v>7.6</v>
      </c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3" t="str">
        <f t="shared" si="1"/>
        <v>Other Unidentified</v>
      </c>
      <c r="B31" s="138"/>
      <c r="C31" s="138"/>
      <c r="D31" s="188">
        <f t="shared" si="2"/>
        <v>5</v>
      </c>
      <c r="E31" s="138"/>
      <c r="F31" s="122">
        <v>-2</v>
      </c>
      <c r="H31" s="188">
        <f t="shared" ref="H31:H37" si="4">+D31+F31</f>
        <v>3</v>
      </c>
      <c r="J31" s="188">
        <v>0</v>
      </c>
      <c r="K31" s="138"/>
      <c r="L31" s="188">
        <f t="shared" si="3"/>
        <v>5</v>
      </c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3" t="str">
        <f t="shared" si="1"/>
        <v>x</v>
      </c>
      <c r="B32" s="138"/>
      <c r="C32" s="138"/>
      <c r="D32" s="188">
        <f t="shared" si="2"/>
        <v>0</v>
      </c>
      <c r="E32" s="138"/>
      <c r="F32" s="122">
        <v>0</v>
      </c>
      <c r="H32" s="188">
        <f t="shared" si="4"/>
        <v>0</v>
      </c>
      <c r="J32" s="188">
        <v>0</v>
      </c>
      <c r="K32" s="138"/>
      <c r="L32" s="188">
        <f t="shared" si="3"/>
        <v>0</v>
      </c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3" t="str">
        <f t="shared" si="1"/>
        <v>x</v>
      </c>
      <c r="B33" s="138"/>
      <c r="C33" s="138"/>
      <c r="D33" s="188">
        <f t="shared" si="2"/>
        <v>0</v>
      </c>
      <c r="E33" s="138"/>
      <c r="F33" s="122">
        <v>0</v>
      </c>
      <c r="H33" s="188">
        <f t="shared" si="4"/>
        <v>0</v>
      </c>
      <c r="J33" s="188">
        <v>0</v>
      </c>
      <c r="K33" s="138"/>
      <c r="L33" s="188">
        <f t="shared" si="3"/>
        <v>0</v>
      </c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3" t="str">
        <f t="shared" si="1"/>
        <v>x</v>
      </c>
      <c r="B34" s="138"/>
      <c r="C34" s="138"/>
      <c r="D34" s="188">
        <f t="shared" si="2"/>
        <v>0</v>
      </c>
      <c r="E34" s="138"/>
      <c r="F34" s="122">
        <v>0</v>
      </c>
      <c r="H34" s="188">
        <f t="shared" si="4"/>
        <v>0</v>
      </c>
      <c r="J34" s="188">
        <v>0</v>
      </c>
      <c r="K34" s="138"/>
      <c r="L34" s="188">
        <f t="shared" si="3"/>
        <v>0</v>
      </c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3" t="str">
        <f t="shared" si="1"/>
        <v>x</v>
      </c>
      <c r="B35" s="138"/>
      <c r="C35" s="138"/>
      <c r="D35" s="188">
        <f t="shared" si="2"/>
        <v>0</v>
      </c>
      <c r="E35" s="138"/>
      <c r="F35" s="122">
        <v>0</v>
      </c>
      <c r="H35" s="188">
        <f t="shared" si="4"/>
        <v>0</v>
      </c>
      <c r="J35" s="188">
        <v>0</v>
      </c>
      <c r="K35" s="138"/>
      <c r="L35" s="188">
        <f t="shared" si="3"/>
        <v>0</v>
      </c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3" t="str">
        <f t="shared" si="1"/>
        <v>x</v>
      </c>
      <c r="B36" s="138"/>
      <c r="C36" s="138"/>
      <c r="D36" s="188">
        <f t="shared" si="2"/>
        <v>0</v>
      </c>
      <c r="E36" s="138"/>
      <c r="F36" s="122">
        <v>0</v>
      </c>
      <c r="H36" s="188">
        <f t="shared" si="4"/>
        <v>0</v>
      </c>
      <c r="J36" s="188">
        <v>0</v>
      </c>
      <c r="K36" s="138"/>
      <c r="L36" s="188">
        <f t="shared" si="3"/>
        <v>0</v>
      </c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3" t="str">
        <f t="shared" si="1"/>
        <v>x</v>
      </c>
      <c r="B37" s="138"/>
      <c r="C37" s="138"/>
      <c r="D37" s="188">
        <f t="shared" si="2"/>
        <v>0</v>
      </c>
      <c r="E37" s="138"/>
      <c r="F37" s="122">
        <v>0</v>
      </c>
      <c r="H37" s="188">
        <f t="shared" si="4"/>
        <v>0</v>
      </c>
      <c r="J37" s="188">
        <v>0</v>
      </c>
      <c r="K37" s="138"/>
      <c r="L37" s="188">
        <f t="shared" si="3"/>
        <v>0</v>
      </c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4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H:\2002\[NNGOrgPLFormatCORP02.xls]AssetSale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37188.758901388886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6"/>
  <sheetViews>
    <sheetView topLeftCell="A6" zoomScale="75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6.5546875" defaultRowHeight="13.2"/>
  <cols>
    <col min="1" max="1" width="5.664062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31" width="7.5546875" style="69" customWidth="1"/>
    <col min="32" max="16384" width="6.5546875" style="69"/>
  </cols>
  <sheetData>
    <row r="1" spans="1:30" s="62" customFormat="1" ht="18" customHeight="1">
      <c r="A1" s="292" t="str">
        <f>+Format!A1</f>
        <v>NORTHERN NATURAL GAS GROUP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8" customHeight="1">
      <c r="A2" s="292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8" customHeight="1">
      <c r="A3" s="293" t="s">
        <v>425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 ht="15.6">
      <c r="A4" s="294" t="s">
        <v>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8"/>
      <c r="AB5" s="67"/>
      <c r="AC5" s="68"/>
      <c r="AD5" s="67"/>
    </row>
    <row r="6" spans="1:30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295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8" thickBot="1">
      <c r="A8" s="72"/>
      <c r="B8" s="72"/>
      <c r="C8" s="296">
        <v>37256</v>
      </c>
      <c r="D8" s="297"/>
      <c r="E8" s="296">
        <v>37286</v>
      </c>
      <c r="F8" s="296"/>
      <c r="G8" s="296">
        <v>37315</v>
      </c>
      <c r="H8" s="296"/>
      <c r="I8" s="296">
        <v>37345</v>
      </c>
      <c r="J8" s="296"/>
      <c r="K8" s="296">
        <v>37376</v>
      </c>
      <c r="L8" s="296"/>
      <c r="M8" s="296">
        <v>37406</v>
      </c>
      <c r="N8" s="296"/>
      <c r="O8" s="296">
        <v>37437</v>
      </c>
      <c r="P8" s="296"/>
      <c r="Q8" s="296">
        <v>37467</v>
      </c>
      <c r="R8" s="296"/>
      <c r="S8" s="296">
        <v>37498</v>
      </c>
      <c r="T8" s="296"/>
      <c r="U8" s="296">
        <v>37529</v>
      </c>
      <c r="V8" s="296"/>
      <c r="W8" s="296">
        <v>37559</v>
      </c>
      <c r="X8" s="296"/>
      <c r="Y8" s="296">
        <v>37590</v>
      </c>
      <c r="Z8" s="296"/>
      <c r="AA8" s="298">
        <v>37620</v>
      </c>
      <c r="AB8" s="299"/>
      <c r="AC8" s="300" t="s">
        <v>192</v>
      </c>
      <c r="AD8" s="76"/>
    </row>
    <row r="9" spans="1:30" ht="13.8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301" t="s">
        <v>426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123</v>
      </c>
      <c r="C11" s="375">
        <f>+FinancingExpense!C11</f>
        <v>0</v>
      </c>
      <c r="D11" s="79"/>
      <c r="E11" s="375">
        <f>+FinancingExpense!E11</f>
        <v>0</v>
      </c>
      <c r="F11" s="79"/>
      <c r="G11" s="375">
        <f>+FinancingExpense!G11</f>
        <v>0</v>
      </c>
      <c r="H11" s="80"/>
      <c r="I11" s="375">
        <f>+FinancingExpense!I11</f>
        <v>0</v>
      </c>
      <c r="J11" s="80"/>
      <c r="K11" s="375">
        <f>+FinancingExpense!K11</f>
        <v>0</v>
      </c>
      <c r="L11" s="79"/>
      <c r="M11" s="375">
        <f>+FinancingExpense!M11</f>
        <v>0</v>
      </c>
      <c r="N11" s="80"/>
      <c r="O11" s="375">
        <f>+FinancingExpense!O11</f>
        <v>0</v>
      </c>
      <c r="P11" s="80"/>
      <c r="Q11" s="375">
        <f>+FinancingExpense!Q11</f>
        <v>0</v>
      </c>
      <c r="R11" s="79"/>
      <c r="S11" s="375">
        <f>+FinancingExpense!S11</f>
        <v>0</v>
      </c>
      <c r="T11" s="80"/>
      <c r="U11" s="375">
        <f>+FinancingExpense!U11</f>
        <v>0</v>
      </c>
      <c r="V11" s="80"/>
      <c r="W11" s="375">
        <f>+FinancingExpense!W11</f>
        <v>0</v>
      </c>
      <c r="X11" s="79"/>
      <c r="Y11" s="375">
        <f>+FinancingExpense!Y11</f>
        <v>0</v>
      </c>
      <c r="Z11" s="80"/>
      <c r="AA11" s="375">
        <f>+FinancingExpense!AA11</f>
        <v>0</v>
      </c>
      <c r="AB11" s="82"/>
      <c r="AC11" s="86"/>
      <c r="AD11" s="71"/>
    </row>
    <row r="12" spans="1:30">
      <c r="A12" s="84"/>
      <c r="B12" s="85" t="s">
        <v>124</v>
      </c>
      <c r="C12" s="375">
        <f>+FinancingExpense!C12</f>
        <v>500</v>
      </c>
      <c r="D12" s="79"/>
      <c r="E12" s="375">
        <f>+FinancingExpense!E12</f>
        <v>500</v>
      </c>
      <c r="F12" s="79"/>
      <c r="G12" s="375">
        <f>+FinancingExpense!G12</f>
        <v>500</v>
      </c>
      <c r="H12" s="80"/>
      <c r="I12" s="375">
        <f>+FinancingExpense!I12</f>
        <v>500</v>
      </c>
      <c r="J12" s="80"/>
      <c r="K12" s="375">
        <f>+FinancingExpense!K12</f>
        <v>500</v>
      </c>
      <c r="L12" s="79"/>
      <c r="M12" s="375">
        <f>+FinancingExpense!M12</f>
        <v>500</v>
      </c>
      <c r="N12" s="80"/>
      <c r="O12" s="375">
        <f>+FinancingExpense!O12</f>
        <v>500</v>
      </c>
      <c r="P12" s="80"/>
      <c r="Q12" s="375">
        <f>+FinancingExpense!Q12</f>
        <v>500</v>
      </c>
      <c r="R12" s="79"/>
      <c r="S12" s="375">
        <f>+FinancingExpense!S12</f>
        <v>500</v>
      </c>
      <c r="T12" s="80"/>
      <c r="U12" s="375">
        <f>+FinancingExpense!U12</f>
        <v>500</v>
      </c>
      <c r="V12" s="80"/>
      <c r="W12" s="375">
        <f>+FinancingExpense!W12</f>
        <v>500</v>
      </c>
      <c r="X12" s="79"/>
      <c r="Y12" s="375">
        <f>+FinancingExpense!Y12</f>
        <v>500</v>
      </c>
      <c r="Z12" s="80"/>
      <c r="AA12" s="375">
        <f>+FinancingExpense!AA12</f>
        <v>500</v>
      </c>
      <c r="AB12" s="82"/>
      <c r="AC12" s="86"/>
      <c r="AD12" s="71"/>
    </row>
    <row r="13" spans="1:30" ht="12.75" customHeight="1">
      <c r="A13" s="84"/>
      <c r="B13" s="302" t="s">
        <v>427</v>
      </c>
      <c r="C13" s="375">
        <f>+FinancingExpense!C13</f>
        <v>-0.3</v>
      </c>
      <c r="D13" s="79"/>
      <c r="E13" s="375">
        <f>+FinancingExpense!E13</f>
        <v>-0.3</v>
      </c>
      <c r="F13" s="79"/>
      <c r="G13" s="375">
        <f>+FinancingExpense!G13</f>
        <v>-0.3</v>
      </c>
      <c r="H13" s="80"/>
      <c r="I13" s="375">
        <f>+FinancingExpense!I13</f>
        <v>-0.3</v>
      </c>
      <c r="J13" s="80"/>
      <c r="K13" s="375">
        <f>+FinancingExpense!K13</f>
        <v>-0.3</v>
      </c>
      <c r="L13" s="79"/>
      <c r="M13" s="375">
        <f>+FinancingExpense!M13</f>
        <v>-0.3</v>
      </c>
      <c r="N13" s="80"/>
      <c r="O13" s="375">
        <f>+FinancingExpense!O13</f>
        <v>-0.3</v>
      </c>
      <c r="P13" s="80"/>
      <c r="Q13" s="375">
        <f>+FinancingExpense!Q13</f>
        <v>-0.3</v>
      </c>
      <c r="R13" s="79"/>
      <c r="S13" s="375">
        <f>+FinancingExpense!S13</f>
        <v>-0.3</v>
      </c>
      <c r="T13" s="80"/>
      <c r="U13" s="375">
        <f>+FinancingExpense!U13</f>
        <v>-0.3</v>
      </c>
      <c r="V13" s="80"/>
      <c r="W13" s="375">
        <f>+FinancingExpense!W13</f>
        <v>-0.3</v>
      </c>
      <c r="X13" s="79"/>
      <c r="Y13" s="375">
        <f>+FinancingExpense!Y13</f>
        <v>-0.3</v>
      </c>
      <c r="Z13" s="80"/>
      <c r="AA13" s="375">
        <f>+FinancingExpense!AA13</f>
        <v>-0.2</v>
      </c>
      <c r="AB13" s="82"/>
      <c r="AC13" s="86"/>
      <c r="AD13" s="71"/>
    </row>
    <row r="14" spans="1:30" s="87" customFormat="1">
      <c r="B14" s="303" t="s">
        <v>428</v>
      </c>
      <c r="C14" s="304">
        <f>SUM(C11:C13)</f>
        <v>499.7</v>
      </c>
      <c r="D14" s="90"/>
      <c r="E14" s="304">
        <f>SUM(E11:E13)</f>
        <v>499.7</v>
      </c>
      <c r="F14" s="90"/>
      <c r="G14" s="304">
        <f>SUM(G11:G13)</f>
        <v>499.7</v>
      </c>
      <c r="H14" s="90"/>
      <c r="I14" s="304">
        <f>SUM(I11:I13)</f>
        <v>499.7</v>
      </c>
      <c r="J14" s="90"/>
      <c r="K14" s="304">
        <f>SUM(K11:K13)</f>
        <v>499.7</v>
      </c>
      <c r="L14" s="90"/>
      <c r="M14" s="304">
        <f>SUM(M11:M13)</f>
        <v>499.7</v>
      </c>
      <c r="N14" s="90"/>
      <c r="O14" s="304">
        <f>SUM(O11:O13)</f>
        <v>499.7</v>
      </c>
      <c r="P14" s="90"/>
      <c r="Q14" s="304">
        <f>SUM(Q11:Q13)</f>
        <v>499.7</v>
      </c>
      <c r="R14" s="90"/>
      <c r="S14" s="304">
        <f>SUM(S11:S13)</f>
        <v>499.7</v>
      </c>
      <c r="T14" s="90"/>
      <c r="U14" s="304">
        <f>SUM(U11:U13)</f>
        <v>499.7</v>
      </c>
      <c r="V14" s="90"/>
      <c r="W14" s="304">
        <f>SUM(W11:W13)</f>
        <v>499.7</v>
      </c>
      <c r="X14" s="90"/>
      <c r="Y14" s="304">
        <f>SUM(Y11:Y13)</f>
        <v>499.7</v>
      </c>
      <c r="Z14" s="90"/>
      <c r="AA14" s="304">
        <f>SUM(AA11:AA13)</f>
        <v>499.8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3" t="s">
        <v>429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305"/>
      <c r="B17" s="85" t="s">
        <v>430</v>
      </c>
      <c r="D17" s="81"/>
      <c r="E17" s="80">
        <v>2.9</v>
      </c>
      <c r="F17" s="81"/>
      <c r="G17" s="80">
        <v>2.9</v>
      </c>
      <c r="H17" s="81"/>
      <c r="I17" s="80">
        <v>2.8</v>
      </c>
      <c r="J17" s="81"/>
      <c r="K17" s="80">
        <v>2.9</v>
      </c>
      <c r="L17" s="81"/>
      <c r="M17" s="80">
        <v>2.9</v>
      </c>
      <c r="N17" s="81"/>
      <c r="O17" s="80">
        <v>2.8</v>
      </c>
      <c r="P17" s="81"/>
      <c r="Q17" s="80">
        <v>2.9</v>
      </c>
      <c r="R17" s="81"/>
      <c r="S17" s="80">
        <v>2.9</v>
      </c>
      <c r="T17" s="81"/>
      <c r="U17" s="80">
        <v>2.8</v>
      </c>
      <c r="V17" s="81"/>
      <c r="W17" s="80">
        <v>2.9</v>
      </c>
      <c r="X17" s="81"/>
      <c r="Y17" s="80">
        <v>2.9</v>
      </c>
      <c r="Z17" s="81"/>
      <c r="AA17" s="80">
        <v>2.9</v>
      </c>
      <c r="AB17" s="81"/>
      <c r="AC17" s="81">
        <f t="shared" ref="AC17:AC28" si="0">SUM(E17:AA17)</f>
        <v>34.499999999999993</v>
      </c>
      <c r="AD17" s="91"/>
    </row>
    <row r="18" spans="1:30">
      <c r="A18" s="305"/>
      <c r="B18" s="85" t="s">
        <v>431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305"/>
      <c r="B19" s="85" t="s">
        <v>432</v>
      </c>
      <c r="D19" s="96"/>
      <c r="E19" s="96">
        <v>0</v>
      </c>
      <c r="F19" s="96"/>
      <c r="G19" s="96">
        <v>0</v>
      </c>
      <c r="H19" s="96"/>
      <c r="I19" s="96">
        <v>0</v>
      </c>
      <c r="J19" s="96"/>
      <c r="K19" s="96">
        <v>0</v>
      </c>
      <c r="L19" s="96"/>
      <c r="M19" s="96">
        <v>0</v>
      </c>
      <c r="N19" s="96"/>
      <c r="O19" s="96">
        <v>0</v>
      </c>
      <c r="P19" s="96"/>
      <c r="Q19" s="96">
        <v>0</v>
      </c>
      <c r="R19" s="96"/>
      <c r="S19" s="96">
        <v>0</v>
      </c>
      <c r="T19" s="96"/>
      <c r="U19" s="96">
        <v>0</v>
      </c>
      <c r="V19" s="96"/>
      <c r="W19" s="96">
        <v>0</v>
      </c>
      <c r="X19" s="96"/>
      <c r="Y19" s="96">
        <v>0</v>
      </c>
      <c r="AA19" s="96">
        <v>0</v>
      </c>
      <c r="AC19" s="96">
        <f t="shared" si="0"/>
        <v>0</v>
      </c>
    </row>
    <row r="20" spans="1:30">
      <c r="A20" s="305"/>
      <c r="B20" s="85" t="s">
        <v>433</v>
      </c>
      <c r="D20" s="96"/>
      <c r="E20" s="96">
        <v>0</v>
      </c>
      <c r="F20" s="96"/>
      <c r="G20" s="96">
        <v>0</v>
      </c>
      <c r="H20" s="96"/>
      <c r="I20" s="96">
        <v>0</v>
      </c>
      <c r="J20" s="96"/>
      <c r="K20" s="96">
        <v>0</v>
      </c>
      <c r="L20" s="96"/>
      <c r="M20" s="96">
        <v>0</v>
      </c>
      <c r="N20" s="96"/>
      <c r="O20" s="96">
        <v>0</v>
      </c>
      <c r="P20" s="96"/>
      <c r="Q20" s="96">
        <v>0</v>
      </c>
      <c r="R20" s="96"/>
      <c r="S20" s="96">
        <v>0</v>
      </c>
      <c r="T20" s="96"/>
      <c r="U20" s="96">
        <v>0</v>
      </c>
      <c r="V20" s="96"/>
      <c r="W20" s="96">
        <v>0</v>
      </c>
      <c r="X20" s="96"/>
      <c r="Y20" s="96">
        <v>0</v>
      </c>
      <c r="AA20" s="96">
        <v>0</v>
      </c>
      <c r="AC20" s="96">
        <f t="shared" si="0"/>
        <v>0</v>
      </c>
    </row>
    <row r="21" spans="1:30">
      <c r="A21" s="305"/>
      <c r="B21" s="302" t="s">
        <v>434</v>
      </c>
      <c r="D21" s="96"/>
      <c r="E21" s="306">
        <v>0</v>
      </c>
      <c r="F21" s="96"/>
      <c r="G21" s="306">
        <v>0</v>
      </c>
      <c r="H21" s="96"/>
      <c r="I21" s="306">
        <v>0</v>
      </c>
      <c r="J21" s="96"/>
      <c r="K21" s="306">
        <v>0</v>
      </c>
      <c r="L21" s="96"/>
      <c r="M21" s="306">
        <v>0.1</v>
      </c>
      <c r="N21" s="96"/>
      <c r="O21" s="306">
        <v>0</v>
      </c>
      <c r="P21" s="96"/>
      <c r="Q21" s="306">
        <v>0</v>
      </c>
      <c r="R21" s="96"/>
      <c r="S21" s="306">
        <v>0</v>
      </c>
      <c r="T21" s="96"/>
      <c r="U21" s="306">
        <v>0</v>
      </c>
      <c r="V21" s="96"/>
      <c r="W21" s="306">
        <v>0</v>
      </c>
      <c r="X21" s="96"/>
      <c r="Y21" s="306">
        <v>0.1</v>
      </c>
      <c r="AA21" s="306">
        <v>0</v>
      </c>
      <c r="AC21" s="96">
        <f t="shared" si="0"/>
        <v>0.2</v>
      </c>
    </row>
    <row r="22" spans="1:30">
      <c r="A22" s="305"/>
      <c r="B22" s="302" t="s">
        <v>520</v>
      </c>
      <c r="D22" s="96"/>
      <c r="E22" s="306">
        <v>-1</v>
      </c>
      <c r="F22" s="96"/>
      <c r="G22" s="306">
        <v>-1</v>
      </c>
      <c r="H22" s="96"/>
      <c r="I22" s="306">
        <v>-1.1000000000000001</v>
      </c>
      <c r="J22" s="96"/>
      <c r="K22" s="306">
        <v>-1.1000000000000001</v>
      </c>
      <c r="L22" s="96"/>
      <c r="M22" s="306">
        <v>-1.2</v>
      </c>
      <c r="N22" s="96"/>
      <c r="O22" s="306">
        <v>-1.1000000000000001</v>
      </c>
      <c r="P22" s="96"/>
      <c r="Q22" s="306">
        <v>-1.1000000000000001</v>
      </c>
      <c r="R22" s="96"/>
      <c r="S22" s="306">
        <v>-1.1000000000000001</v>
      </c>
      <c r="T22" s="96"/>
      <c r="U22" s="306">
        <v>-1</v>
      </c>
      <c r="V22" s="96"/>
      <c r="W22" s="306">
        <v>-1</v>
      </c>
      <c r="X22" s="96"/>
      <c r="Y22" s="306">
        <v>-0.9</v>
      </c>
      <c r="AA22" s="306">
        <v>-0.9</v>
      </c>
      <c r="AC22" s="96">
        <f t="shared" si="0"/>
        <v>-12.5</v>
      </c>
    </row>
    <row r="23" spans="1:30">
      <c r="A23" s="305"/>
      <c r="B23" s="302" t="s">
        <v>435</v>
      </c>
      <c r="D23" s="96"/>
      <c r="E23" s="306">
        <v>0</v>
      </c>
      <c r="F23" s="96"/>
      <c r="G23" s="306">
        <v>0</v>
      </c>
      <c r="H23" s="96"/>
      <c r="I23" s="306">
        <v>0</v>
      </c>
      <c r="J23" s="96"/>
      <c r="K23" s="306">
        <v>0</v>
      </c>
      <c r="L23" s="96"/>
      <c r="M23" s="306">
        <v>0</v>
      </c>
      <c r="N23" s="96"/>
      <c r="O23" s="306">
        <v>0</v>
      </c>
      <c r="P23" s="96"/>
      <c r="Q23" s="306">
        <v>0</v>
      </c>
      <c r="R23" s="96"/>
      <c r="S23" s="306">
        <v>0</v>
      </c>
      <c r="T23" s="96"/>
      <c r="U23" s="306">
        <v>0</v>
      </c>
      <c r="V23" s="96"/>
      <c r="W23" s="306">
        <v>0</v>
      </c>
      <c r="X23" s="96"/>
      <c r="Y23" s="306">
        <v>0</v>
      </c>
      <c r="AA23" s="306">
        <v>0</v>
      </c>
      <c r="AC23" s="96">
        <f t="shared" si="0"/>
        <v>0</v>
      </c>
    </row>
    <row r="24" spans="1:30">
      <c r="A24" s="305"/>
      <c r="B24" s="85" t="s">
        <v>436</v>
      </c>
      <c r="D24" s="96"/>
      <c r="E24" s="306">
        <v>0</v>
      </c>
      <c r="F24" s="306"/>
      <c r="G24" s="306">
        <v>0</v>
      </c>
      <c r="H24" s="306"/>
      <c r="I24" s="306">
        <v>0</v>
      </c>
      <c r="J24" s="306"/>
      <c r="K24" s="306">
        <v>0</v>
      </c>
      <c r="L24" s="306"/>
      <c r="M24" s="306">
        <v>0</v>
      </c>
      <c r="N24" s="306"/>
      <c r="O24" s="306">
        <v>0</v>
      </c>
      <c r="P24" s="306"/>
      <c r="Q24" s="306">
        <v>0</v>
      </c>
      <c r="R24" s="306"/>
      <c r="S24" s="306">
        <v>0</v>
      </c>
      <c r="T24" s="306"/>
      <c r="U24" s="306">
        <v>0</v>
      </c>
      <c r="V24" s="306"/>
      <c r="W24" s="306">
        <v>0</v>
      </c>
      <c r="X24" s="306"/>
      <c r="Y24" s="306">
        <v>0</v>
      </c>
      <c r="Z24" s="374"/>
      <c r="AA24" s="306">
        <v>0</v>
      </c>
      <c r="AC24" s="96">
        <f t="shared" si="0"/>
        <v>0</v>
      </c>
    </row>
    <row r="25" spans="1:30">
      <c r="A25" s="305"/>
      <c r="B25" s="85" t="s">
        <v>437</v>
      </c>
      <c r="D25" s="96"/>
      <c r="E25" s="306">
        <v>0</v>
      </c>
      <c r="F25" s="306"/>
      <c r="G25" s="306">
        <v>0</v>
      </c>
      <c r="H25" s="306"/>
      <c r="I25" s="306">
        <v>0</v>
      </c>
      <c r="J25" s="306"/>
      <c r="K25" s="306">
        <v>0</v>
      </c>
      <c r="L25" s="306"/>
      <c r="M25" s="306">
        <v>0</v>
      </c>
      <c r="N25" s="306"/>
      <c r="O25" s="306">
        <v>0</v>
      </c>
      <c r="P25" s="306"/>
      <c r="Q25" s="306">
        <v>0</v>
      </c>
      <c r="R25" s="306"/>
      <c r="S25" s="306">
        <v>0</v>
      </c>
      <c r="T25" s="306"/>
      <c r="U25" s="306">
        <v>0</v>
      </c>
      <c r="V25" s="306"/>
      <c r="W25" s="306">
        <v>0</v>
      </c>
      <c r="X25" s="306"/>
      <c r="Y25" s="306">
        <v>0</v>
      </c>
      <c r="Z25" s="374"/>
      <c r="AA25" s="306">
        <v>0</v>
      </c>
      <c r="AC25" s="96">
        <f t="shared" si="0"/>
        <v>0</v>
      </c>
    </row>
    <row r="26" spans="1:30">
      <c r="A26" s="305"/>
      <c r="B26" s="85" t="s">
        <v>438</v>
      </c>
      <c r="D26" s="96"/>
      <c r="E26" s="306">
        <v>0</v>
      </c>
      <c r="F26" s="306"/>
      <c r="G26" s="306">
        <v>0</v>
      </c>
      <c r="H26" s="306"/>
      <c r="I26" s="306">
        <v>0.1</v>
      </c>
      <c r="J26" s="306"/>
      <c r="K26" s="306">
        <v>0</v>
      </c>
      <c r="L26" s="306"/>
      <c r="M26" s="306">
        <v>0</v>
      </c>
      <c r="N26" s="306"/>
      <c r="O26" s="306">
        <v>0.1</v>
      </c>
      <c r="P26" s="306"/>
      <c r="Q26" s="306">
        <v>0</v>
      </c>
      <c r="R26" s="306"/>
      <c r="S26" s="306">
        <v>0</v>
      </c>
      <c r="T26" s="306"/>
      <c r="U26" s="306">
        <v>0.1</v>
      </c>
      <c r="V26" s="306"/>
      <c r="W26" s="306">
        <v>0</v>
      </c>
      <c r="X26" s="306"/>
      <c r="Y26" s="306">
        <v>0</v>
      </c>
      <c r="Z26" s="374"/>
      <c r="AA26" s="306">
        <v>0.1</v>
      </c>
      <c r="AC26" s="96">
        <f t="shared" si="0"/>
        <v>0.4</v>
      </c>
    </row>
    <row r="27" spans="1:30">
      <c r="A27" s="305"/>
      <c r="B27" s="85" t="s">
        <v>439</v>
      </c>
      <c r="D27" s="96"/>
      <c r="E27" s="306">
        <v>0</v>
      </c>
      <c r="F27" s="306"/>
      <c r="G27" s="306">
        <v>0</v>
      </c>
      <c r="H27" s="306"/>
      <c r="I27" s="306">
        <v>0</v>
      </c>
      <c r="J27" s="306"/>
      <c r="K27" s="306">
        <v>0</v>
      </c>
      <c r="L27" s="306"/>
      <c r="M27" s="306">
        <v>0</v>
      </c>
      <c r="N27" s="306"/>
      <c r="O27" s="306">
        <v>0</v>
      </c>
      <c r="P27" s="306"/>
      <c r="Q27" s="306">
        <v>0</v>
      </c>
      <c r="R27" s="306"/>
      <c r="S27" s="306">
        <v>0</v>
      </c>
      <c r="T27" s="306"/>
      <c r="U27" s="306">
        <v>0</v>
      </c>
      <c r="V27" s="306"/>
      <c r="W27" s="306">
        <v>0</v>
      </c>
      <c r="X27" s="306"/>
      <c r="Y27" s="306">
        <v>0</v>
      </c>
      <c r="Z27" s="374"/>
      <c r="AA27" s="306">
        <v>0</v>
      </c>
      <c r="AC27" s="96">
        <f t="shared" si="0"/>
        <v>0</v>
      </c>
    </row>
    <row r="28" spans="1:30">
      <c r="A28" s="305"/>
      <c r="B28" s="85" t="s">
        <v>440</v>
      </c>
      <c r="D28" s="96"/>
      <c r="E28" s="306">
        <v>0</v>
      </c>
      <c r="F28" s="96"/>
      <c r="G28" s="306">
        <v>0</v>
      </c>
      <c r="H28" s="96"/>
      <c r="I28" s="306">
        <v>0</v>
      </c>
      <c r="J28" s="96"/>
      <c r="K28" s="306">
        <v>0</v>
      </c>
      <c r="L28" s="96"/>
      <c r="M28" s="306">
        <v>-0.1</v>
      </c>
      <c r="N28" s="96"/>
      <c r="O28" s="306">
        <v>0</v>
      </c>
      <c r="P28" s="96"/>
      <c r="Q28" s="306">
        <v>0</v>
      </c>
      <c r="R28" s="96"/>
      <c r="S28" s="306">
        <v>0</v>
      </c>
      <c r="T28" s="96"/>
      <c r="U28" s="306">
        <v>0</v>
      </c>
      <c r="V28" s="96"/>
      <c r="W28" s="306">
        <v>-0.1</v>
      </c>
      <c r="X28" s="96"/>
      <c r="Y28" s="306">
        <v>-0.1</v>
      </c>
      <c r="AA28" s="306">
        <v>-0.1</v>
      </c>
      <c r="AC28" s="96">
        <f t="shared" si="0"/>
        <v>-0.4</v>
      </c>
    </row>
    <row r="29" spans="1:30" s="87" customFormat="1">
      <c r="B29" s="307" t="s">
        <v>441</v>
      </c>
      <c r="D29" s="90"/>
      <c r="E29" s="89">
        <f>SUM(E17:E28)</f>
        <v>1.9</v>
      </c>
      <c r="F29" s="90"/>
      <c r="G29" s="89">
        <f>SUM(G17:G28)</f>
        <v>1.9</v>
      </c>
      <c r="H29" s="90"/>
      <c r="I29" s="89">
        <f>SUM(I17:I28)</f>
        <v>1.7999999999999998</v>
      </c>
      <c r="J29" s="90"/>
      <c r="K29" s="89">
        <f>SUM(K17:K28)</f>
        <v>1.7999999999999998</v>
      </c>
      <c r="L29" s="90"/>
      <c r="M29" s="89">
        <f>SUM(M17:M28)</f>
        <v>1.7</v>
      </c>
      <c r="N29" s="90"/>
      <c r="O29" s="89">
        <f>SUM(O17:O28)</f>
        <v>1.7999999999999998</v>
      </c>
      <c r="P29" s="90"/>
      <c r="Q29" s="89">
        <f>SUM(Q17:Q28)</f>
        <v>1.7999999999999998</v>
      </c>
      <c r="R29" s="90"/>
      <c r="S29" s="89">
        <f>SUM(S17:S28)</f>
        <v>1.7999999999999998</v>
      </c>
      <c r="T29" s="90"/>
      <c r="U29" s="89">
        <f>SUM(U17:U28)</f>
        <v>1.9</v>
      </c>
      <c r="V29" s="90"/>
      <c r="W29" s="89">
        <f>SUM(W17:W28)</f>
        <v>1.7999999999999998</v>
      </c>
      <c r="X29" s="90"/>
      <c r="Y29" s="89">
        <f>SUM(Y17:Y28)</f>
        <v>2</v>
      </c>
      <c r="Z29" s="90"/>
      <c r="AA29" s="89">
        <f>SUM(AA17:AA28)</f>
        <v>2</v>
      </c>
      <c r="AB29" s="90"/>
      <c r="AC29" s="89">
        <f>SUM(AC17:AC28)</f>
        <v>22.199999999999996</v>
      </c>
      <c r="AD29" s="90"/>
    </row>
    <row r="30" spans="1:30"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 ht="15">
      <c r="B32" s="308" t="s">
        <v>448</v>
      </c>
      <c r="C32" s="96"/>
      <c r="D32" s="96"/>
      <c r="E32" s="121">
        <f>+Format!D51</f>
        <v>1.9</v>
      </c>
      <c r="F32" s="96"/>
      <c r="G32" s="121">
        <f>+Format!F51</f>
        <v>1.9</v>
      </c>
      <c r="H32" s="96"/>
      <c r="I32" s="121">
        <f>+Format!H51</f>
        <v>1.7999999999999998</v>
      </c>
      <c r="J32" s="96"/>
      <c r="K32" s="121">
        <f>+Format!J51</f>
        <v>1.7999999999999998</v>
      </c>
      <c r="L32" s="96"/>
      <c r="M32" s="121">
        <f>+Format!L51</f>
        <v>1.7</v>
      </c>
      <c r="N32" s="96"/>
      <c r="O32" s="121">
        <f>+Format!N51</f>
        <v>1.7999999999999998</v>
      </c>
      <c r="P32" s="96"/>
      <c r="Q32" s="121">
        <f>+Format!P51</f>
        <v>1.7999999999999998</v>
      </c>
      <c r="R32" s="96"/>
      <c r="S32" s="121">
        <f>+Format!R51</f>
        <v>1.7999999999999998</v>
      </c>
      <c r="T32" s="96"/>
      <c r="U32" s="121">
        <f>+Format!T51</f>
        <v>1.9</v>
      </c>
      <c r="V32" s="96"/>
      <c r="W32" s="121">
        <f>+Format!V51</f>
        <v>1.7999999999999998</v>
      </c>
      <c r="X32" s="96"/>
      <c r="Y32" s="121">
        <f>+Format!X51</f>
        <v>2</v>
      </c>
      <c r="Z32" s="96"/>
      <c r="AA32" s="121">
        <f>+Format!Z51</f>
        <v>2</v>
      </c>
      <c r="AC32" s="121">
        <f>+Format!AB51</f>
        <v>22.199999999999996</v>
      </c>
    </row>
    <row r="33" spans="1:31" ht="15">
      <c r="B33" s="309"/>
      <c r="C33" s="96"/>
      <c r="D33" s="96"/>
      <c r="E33" s="122"/>
      <c r="F33" s="96"/>
      <c r="G33" s="122"/>
      <c r="H33" s="96"/>
      <c r="I33" s="122"/>
      <c r="J33" s="96"/>
      <c r="K33" s="122"/>
      <c r="L33" s="96"/>
      <c r="M33" s="122"/>
      <c r="N33" s="96"/>
      <c r="O33" s="122"/>
      <c r="P33" s="96"/>
      <c r="Q33" s="122"/>
      <c r="R33" s="96"/>
      <c r="S33" s="122"/>
      <c r="T33" s="96"/>
      <c r="U33" s="122"/>
      <c r="V33" s="96"/>
      <c r="W33" s="122"/>
      <c r="X33" s="96"/>
      <c r="Y33" s="122"/>
      <c r="AA33" s="188"/>
      <c r="AC33" s="96"/>
    </row>
    <row r="34" spans="1:31" ht="15">
      <c r="B34" s="309"/>
      <c r="C34" s="96"/>
      <c r="D34" s="96"/>
      <c r="E34" s="122"/>
      <c r="F34" s="96"/>
      <c r="G34" s="122"/>
      <c r="H34" s="96"/>
      <c r="I34" s="122"/>
      <c r="J34" s="96"/>
      <c r="K34" s="122"/>
      <c r="L34" s="96"/>
      <c r="M34" s="122"/>
      <c r="N34" s="96"/>
      <c r="O34" s="122"/>
      <c r="P34" s="96"/>
      <c r="Q34" s="122"/>
      <c r="R34" s="96"/>
      <c r="S34" s="122"/>
      <c r="T34" s="96"/>
      <c r="U34" s="122"/>
      <c r="V34" s="96"/>
      <c r="W34" s="122"/>
      <c r="X34" s="96"/>
      <c r="Y34" s="122"/>
      <c r="AA34" s="188"/>
      <c r="AC34" s="96"/>
    </row>
    <row r="35" spans="1:31" ht="6" customHeight="1">
      <c r="A35" s="310"/>
      <c r="B35" s="311"/>
      <c r="C35" s="312"/>
      <c r="D35" s="312"/>
      <c r="E35" s="313"/>
      <c r="F35" s="312"/>
      <c r="G35" s="313"/>
      <c r="H35" s="312"/>
      <c r="I35" s="313"/>
      <c r="J35" s="312"/>
      <c r="K35" s="313"/>
      <c r="L35" s="312"/>
      <c r="M35" s="313"/>
      <c r="N35" s="312"/>
      <c r="O35" s="313"/>
      <c r="P35" s="312"/>
      <c r="Q35" s="313"/>
      <c r="R35" s="312"/>
      <c r="S35" s="313"/>
      <c r="T35" s="312"/>
      <c r="U35" s="313"/>
      <c r="V35" s="312"/>
      <c r="W35" s="313"/>
      <c r="X35" s="312"/>
      <c r="Y35" s="313"/>
      <c r="Z35" s="310"/>
      <c r="AA35" s="314"/>
      <c r="AB35" s="310"/>
      <c r="AC35" s="312"/>
    </row>
    <row r="36" spans="1:31" ht="15">
      <c r="B36" s="309"/>
      <c r="C36" s="96"/>
      <c r="D36" s="96"/>
      <c r="E36" s="122"/>
      <c r="F36" s="96"/>
      <c r="G36" s="122"/>
      <c r="H36" s="96"/>
      <c r="I36" s="122"/>
      <c r="J36" s="96"/>
      <c r="K36" s="122"/>
      <c r="L36" s="96"/>
      <c r="M36" s="122"/>
      <c r="N36" s="96"/>
      <c r="O36" s="122"/>
      <c r="P36" s="96"/>
      <c r="Q36" s="122"/>
      <c r="R36" s="96"/>
      <c r="S36" s="122"/>
      <c r="T36" s="96"/>
      <c r="U36" s="122"/>
      <c r="V36" s="96"/>
      <c r="W36" s="122"/>
      <c r="X36" s="96"/>
      <c r="Y36" s="122"/>
      <c r="AA36" s="188"/>
      <c r="AC36" s="96"/>
    </row>
    <row r="37" spans="1:31" ht="15">
      <c r="B37" s="309"/>
      <c r="C37" s="96"/>
      <c r="D37" s="96"/>
      <c r="E37" s="122"/>
      <c r="F37" s="96"/>
      <c r="G37" s="122"/>
      <c r="H37" s="96"/>
      <c r="I37" s="122"/>
      <c r="J37" s="96"/>
      <c r="K37" s="122"/>
      <c r="L37" s="96"/>
      <c r="M37" s="122"/>
      <c r="N37" s="96"/>
      <c r="O37" s="122"/>
      <c r="P37" s="96"/>
      <c r="Q37" s="122"/>
      <c r="R37" s="96"/>
      <c r="S37" s="122"/>
      <c r="T37" s="96"/>
      <c r="U37" s="122"/>
      <c r="V37" s="96"/>
      <c r="W37" s="122"/>
      <c r="X37" s="96"/>
      <c r="Y37" s="122"/>
      <c r="AA37" s="188"/>
      <c r="AC37" s="96"/>
    </row>
    <row r="38" spans="1:31" ht="15">
      <c r="A38" s="315" t="s">
        <v>442</v>
      </c>
      <c r="B38" s="309"/>
      <c r="C38" s="96"/>
      <c r="D38" s="96"/>
      <c r="E38" s="122"/>
      <c r="F38" s="96"/>
      <c r="G38" s="122"/>
      <c r="H38" s="96"/>
      <c r="I38" s="122"/>
      <c r="J38" s="96"/>
      <c r="K38" s="122"/>
      <c r="L38" s="96"/>
      <c r="M38" s="122"/>
      <c r="N38" s="96"/>
      <c r="O38" s="122"/>
      <c r="P38" s="96"/>
      <c r="Q38" s="122"/>
      <c r="R38" s="96"/>
      <c r="S38" s="122"/>
      <c r="T38" s="96"/>
      <c r="U38" s="122"/>
      <c r="V38" s="96"/>
      <c r="W38" s="122"/>
      <c r="X38" s="96"/>
      <c r="Y38" s="122"/>
      <c r="AA38" s="188"/>
      <c r="AC38" s="96"/>
    </row>
    <row r="39" spans="1:31" ht="6" customHeight="1">
      <c r="B39" s="309"/>
      <c r="C39" s="96"/>
      <c r="D39" s="96"/>
      <c r="E39" s="122"/>
      <c r="F39" s="96"/>
      <c r="G39" s="122"/>
      <c r="H39" s="96"/>
      <c r="I39" s="122"/>
      <c r="J39" s="96"/>
      <c r="K39" s="122"/>
      <c r="L39" s="96"/>
      <c r="M39" s="122"/>
      <c r="N39" s="96"/>
      <c r="O39" s="122"/>
      <c r="P39" s="96"/>
      <c r="Q39" s="122"/>
      <c r="R39" s="96"/>
      <c r="S39" s="122"/>
      <c r="T39" s="96"/>
      <c r="U39" s="122"/>
      <c r="V39" s="96"/>
      <c r="W39" s="122"/>
      <c r="X39" s="96"/>
      <c r="Y39" s="122"/>
      <c r="AA39" s="188"/>
      <c r="AC39" s="96"/>
    </row>
    <row r="40" spans="1:31">
      <c r="B40" s="302" t="s">
        <v>520</v>
      </c>
      <c r="C40" s="96"/>
      <c r="D40" s="96"/>
      <c r="E40" s="316">
        <f>+E22</f>
        <v>-1</v>
      </c>
      <c r="F40" s="96"/>
      <c r="G40" s="316">
        <f>+G22</f>
        <v>-1</v>
      </c>
      <c r="H40" s="96"/>
      <c r="I40" s="316">
        <f>+I22</f>
        <v>-1.1000000000000001</v>
      </c>
      <c r="J40" s="96"/>
      <c r="K40" s="316">
        <f>+K22</f>
        <v>-1.1000000000000001</v>
      </c>
      <c r="L40" s="96"/>
      <c r="M40" s="316">
        <f>+M22</f>
        <v>-1.2</v>
      </c>
      <c r="N40" s="96"/>
      <c r="O40" s="316">
        <f>+O22</f>
        <v>-1.1000000000000001</v>
      </c>
      <c r="P40" s="96"/>
      <c r="Q40" s="316">
        <f>+Q22</f>
        <v>-1.1000000000000001</v>
      </c>
      <c r="R40" s="96"/>
      <c r="S40" s="316">
        <f>+S22</f>
        <v>-1.1000000000000001</v>
      </c>
      <c r="T40" s="96"/>
      <c r="U40" s="316">
        <f>+U22</f>
        <v>-1</v>
      </c>
      <c r="V40" s="96"/>
      <c r="W40" s="316">
        <f>+W22</f>
        <v>-1</v>
      </c>
      <c r="X40" s="96"/>
      <c r="Y40" s="316">
        <f>+Y22</f>
        <v>-0.9</v>
      </c>
      <c r="Z40" s="96"/>
      <c r="AA40" s="316">
        <f>+AA22</f>
        <v>-0.9</v>
      </c>
      <c r="AC40" s="317">
        <f>SUM(E40:AA40)</f>
        <v>-12.5</v>
      </c>
      <c r="AE40" s="69">
        <f>+AC22-AC40</f>
        <v>0</v>
      </c>
    </row>
    <row r="41" spans="1:31" ht="12.75" customHeight="1">
      <c r="B41" s="318"/>
      <c r="C41" s="96"/>
      <c r="D41" s="96"/>
      <c r="E41" s="122"/>
      <c r="F41" s="96"/>
      <c r="G41" s="122"/>
      <c r="H41" s="96"/>
      <c r="I41" s="122"/>
      <c r="J41" s="96"/>
      <c r="K41" s="122"/>
      <c r="L41" s="96"/>
      <c r="M41" s="122"/>
      <c r="N41" s="96"/>
      <c r="O41" s="122"/>
      <c r="P41" s="96"/>
      <c r="Q41" s="122"/>
      <c r="R41" s="96"/>
      <c r="S41" s="122"/>
      <c r="T41" s="96"/>
      <c r="U41" s="122"/>
      <c r="V41" s="96"/>
      <c r="W41" s="122"/>
      <c r="X41" s="96"/>
      <c r="Y41" s="122"/>
      <c r="AA41" s="188"/>
      <c r="AC41" s="96"/>
    </row>
    <row r="42" spans="1:31" ht="12.75" customHeight="1">
      <c r="B42" s="319" t="s">
        <v>443</v>
      </c>
      <c r="C42" s="96"/>
      <c r="D42" s="96"/>
      <c r="E42" s="320">
        <f>+E40</f>
        <v>-1</v>
      </c>
      <c r="F42" s="96"/>
      <c r="G42" s="320">
        <f>+G40</f>
        <v>-1</v>
      </c>
      <c r="H42" s="96"/>
      <c r="I42" s="320">
        <f>+I40</f>
        <v>-1.1000000000000001</v>
      </c>
      <c r="J42" s="96"/>
      <c r="K42" s="320">
        <f>+K40</f>
        <v>-1.1000000000000001</v>
      </c>
      <c r="L42" s="96"/>
      <c r="M42" s="320">
        <f>+M40</f>
        <v>-1.2</v>
      </c>
      <c r="N42" s="96"/>
      <c r="O42" s="320">
        <f>+O40</f>
        <v>-1.1000000000000001</v>
      </c>
      <c r="P42" s="96"/>
      <c r="Q42" s="320">
        <f>+Q40</f>
        <v>-1.1000000000000001</v>
      </c>
      <c r="R42" s="96"/>
      <c r="S42" s="320">
        <f>+S40</f>
        <v>-1.1000000000000001</v>
      </c>
      <c r="T42" s="96"/>
      <c r="U42" s="320">
        <f>+U40</f>
        <v>-1</v>
      </c>
      <c r="V42" s="96"/>
      <c r="W42" s="320">
        <f>+W40</f>
        <v>-1</v>
      </c>
      <c r="X42" s="96"/>
      <c r="Y42" s="320">
        <f>+Y40</f>
        <v>-0.9</v>
      </c>
      <c r="Z42" s="96"/>
      <c r="AA42" s="320">
        <f>+AA40</f>
        <v>-0.9</v>
      </c>
      <c r="AC42" s="96">
        <f>SUM(E42:AA42)</f>
        <v>-12.5</v>
      </c>
    </row>
    <row r="43" spans="1:31" ht="12.75" customHeight="1">
      <c r="B43" s="318"/>
      <c r="C43" s="96"/>
      <c r="D43" s="96"/>
      <c r="E43" s="122"/>
      <c r="F43" s="96"/>
      <c r="G43" s="122"/>
      <c r="H43" s="96"/>
      <c r="I43" s="122"/>
      <c r="J43" s="96"/>
      <c r="K43" s="122"/>
      <c r="L43" s="96"/>
      <c r="M43" s="122"/>
      <c r="N43" s="96"/>
      <c r="O43" s="122"/>
      <c r="P43" s="96"/>
      <c r="Q43" s="122"/>
      <c r="R43" s="96"/>
      <c r="S43" s="122"/>
      <c r="T43" s="96"/>
      <c r="U43" s="122"/>
      <c r="V43" s="96"/>
      <c r="W43" s="122"/>
      <c r="X43" s="96"/>
      <c r="Y43" s="122"/>
      <c r="AA43" s="188"/>
      <c r="AC43" s="96"/>
    </row>
    <row r="44" spans="1:31" ht="12.75" customHeight="1">
      <c r="B44" s="321" t="s">
        <v>41</v>
      </c>
      <c r="C44" s="96"/>
      <c r="D44" s="96"/>
      <c r="E44" s="122"/>
      <c r="F44" s="96"/>
      <c r="G44" s="122"/>
      <c r="H44" s="96"/>
      <c r="I44" s="122"/>
      <c r="J44" s="96"/>
      <c r="K44" s="122"/>
      <c r="L44" s="96"/>
      <c r="M44" s="122"/>
      <c r="N44" s="96"/>
      <c r="O44" s="122"/>
      <c r="P44" s="96"/>
      <c r="Q44" s="122"/>
      <c r="R44" s="96"/>
      <c r="S44" s="122"/>
      <c r="T44" s="96"/>
      <c r="U44" s="122"/>
      <c r="V44" s="96"/>
      <c r="W44" s="122"/>
      <c r="X44" s="96"/>
      <c r="Y44" s="122"/>
      <c r="AA44" s="188"/>
      <c r="AC44" s="96"/>
    </row>
    <row r="45" spans="1:31" ht="12.75" customHeight="1">
      <c r="B45" s="321" t="s">
        <v>444</v>
      </c>
      <c r="C45" s="96"/>
      <c r="D45" s="96"/>
      <c r="E45" s="320">
        <f>+E47-E46</f>
        <v>-0.4</v>
      </c>
      <c r="F45" s="96"/>
      <c r="G45" s="320">
        <f>+G47-G46</f>
        <v>-0.4</v>
      </c>
      <c r="H45" s="96"/>
      <c r="I45" s="320">
        <f>+I47-I46</f>
        <v>-0.4</v>
      </c>
      <c r="J45" s="96"/>
      <c r="K45" s="320">
        <f>+K47-K46</f>
        <v>-0.4</v>
      </c>
      <c r="L45" s="96"/>
      <c r="M45" s="320">
        <f>+M47-M46</f>
        <v>-0.5</v>
      </c>
      <c r="N45" s="96"/>
      <c r="O45" s="320">
        <f>+O47-O46</f>
        <v>-0.4</v>
      </c>
      <c r="P45" s="96"/>
      <c r="Q45" s="320">
        <f>+Q47-Q46</f>
        <v>-0.4</v>
      </c>
      <c r="R45" s="96"/>
      <c r="S45" s="320">
        <f>+S47-S46</f>
        <v>-0.4</v>
      </c>
      <c r="T45" s="96"/>
      <c r="U45" s="320">
        <f>+U47-U46</f>
        <v>-0.4</v>
      </c>
      <c r="V45" s="96"/>
      <c r="W45" s="320">
        <f>+W47-W46</f>
        <v>-0.4</v>
      </c>
      <c r="X45" s="96"/>
      <c r="Y45" s="320">
        <f>+Y47-Y46</f>
        <v>-0.4</v>
      </c>
      <c r="Z45" s="96"/>
      <c r="AA45" s="320">
        <f>+AA47-AA46</f>
        <v>-0.4</v>
      </c>
      <c r="AC45" s="96">
        <f>SUM(E45:AA45)</f>
        <v>-4.9000000000000004</v>
      </c>
    </row>
    <row r="46" spans="1:31" ht="12.75" customHeight="1">
      <c r="B46" s="321" t="s">
        <v>445</v>
      </c>
      <c r="C46" s="96"/>
      <c r="D46" s="96"/>
      <c r="E46" s="322">
        <v>0</v>
      </c>
      <c r="F46" s="96"/>
      <c r="G46" s="322">
        <v>0</v>
      </c>
      <c r="H46" s="96"/>
      <c r="I46" s="322">
        <v>0</v>
      </c>
      <c r="J46" s="96"/>
      <c r="K46" s="322">
        <v>0</v>
      </c>
      <c r="L46" s="96"/>
      <c r="M46" s="322">
        <v>0</v>
      </c>
      <c r="N46" s="96"/>
      <c r="O46" s="322">
        <v>0</v>
      </c>
      <c r="P46" s="96"/>
      <c r="Q46" s="322">
        <v>0</v>
      </c>
      <c r="R46" s="96"/>
      <c r="S46" s="322">
        <v>0</v>
      </c>
      <c r="T46" s="96"/>
      <c r="U46" s="322">
        <v>0</v>
      </c>
      <c r="V46" s="96"/>
      <c r="W46" s="322">
        <v>0</v>
      </c>
      <c r="X46" s="96"/>
      <c r="Y46" s="322">
        <v>0</v>
      </c>
      <c r="Z46" s="96"/>
      <c r="AA46" s="322">
        <v>0</v>
      </c>
      <c r="AC46" s="317">
        <f>SUM(E46:AA46)</f>
        <v>0</v>
      </c>
    </row>
    <row r="47" spans="1:31" ht="12.75" customHeight="1">
      <c r="B47" s="321" t="s">
        <v>446</v>
      </c>
      <c r="C47" s="96"/>
      <c r="D47" s="96"/>
      <c r="E47" s="323">
        <f>ROUND(E42*0.3947,1)</f>
        <v>-0.4</v>
      </c>
      <c r="F47" s="96"/>
      <c r="G47" s="323">
        <f>ROUND(G42*0.3947,1)</f>
        <v>-0.4</v>
      </c>
      <c r="H47" s="96"/>
      <c r="I47" s="323">
        <f>ROUND(I42*0.3947,1)</f>
        <v>-0.4</v>
      </c>
      <c r="J47" s="96"/>
      <c r="K47" s="323">
        <f>ROUND(K42*0.3947,1)</f>
        <v>-0.4</v>
      </c>
      <c r="L47" s="96"/>
      <c r="M47" s="323">
        <f>ROUND(M42*0.3947,1)</f>
        <v>-0.5</v>
      </c>
      <c r="N47" s="96"/>
      <c r="O47" s="323">
        <f>ROUND(O42*0.3947,1)</f>
        <v>-0.4</v>
      </c>
      <c r="P47" s="96"/>
      <c r="Q47" s="324">
        <f>ROUND(Q42*0.3947,1)</f>
        <v>-0.4</v>
      </c>
      <c r="R47" s="96"/>
      <c r="S47" s="323">
        <f>ROUND(S42*0.3947,1)</f>
        <v>-0.4</v>
      </c>
      <c r="T47" s="96"/>
      <c r="U47" s="323">
        <f>ROUND(U42*0.3947,1)</f>
        <v>-0.4</v>
      </c>
      <c r="V47" s="96"/>
      <c r="W47" s="323">
        <f>ROUND(W42*0.3947,1)</f>
        <v>-0.4</v>
      </c>
      <c r="X47" s="96"/>
      <c r="Y47" s="323">
        <f>ROUND(Y42*0.3947,1)</f>
        <v>-0.4</v>
      </c>
      <c r="Z47" s="96"/>
      <c r="AA47" s="324">
        <f>ROUND(AA42*0.3947,1)</f>
        <v>-0.4</v>
      </c>
      <c r="AC47" s="317">
        <f>SUM(E47:AA47)</f>
        <v>-4.9000000000000004</v>
      </c>
      <c r="AE47" s="69">
        <f>ROUND(AC42*0.3947,1)</f>
        <v>-4.9000000000000004</v>
      </c>
    </row>
    <row r="48" spans="1:31" ht="12.75" customHeight="1">
      <c r="B48" s="321"/>
      <c r="C48" s="96"/>
      <c r="D48" s="96"/>
      <c r="E48" s="122"/>
      <c r="F48" s="96"/>
      <c r="G48" s="122"/>
      <c r="H48" s="96"/>
      <c r="I48" s="122"/>
      <c r="J48" s="96"/>
      <c r="K48" s="122"/>
      <c r="L48" s="96"/>
      <c r="M48" s="122"/>
      <c r="N48" s="96"/>
      <c r="O48" s="122"/>
      <c r="P48" s="96"/>
      <c r="Q48" s="122"/>
      <c r="R48" s="96"/>
      <c r="S48" s="122"/>
      <c r="T48" s="96"/>
      <c r="U48" s="122"/>
      <c r="V48" s="96"/>
      <c r="W48" s="122"/>
      <c r="X48" s="96"/>
      <c r="Y48" s="122"/>
      <c r="Z48" s="96"/>
      <c r="AA48" s="122"/>
      <c r="AC48" s="96"/>
    </row>
    <row r="49" spans="2:31" ht="12.75" customHeight="1" thickBot="1">
      <c r="B49" s="319" t="s">
        <v>447</v>
      </c>
      <c r="C49" s="96"/>
      <c r="D49" s="96"/>
      <c r="E49" s="325">
        <f>+E42-E47</f>
        <v>-0.6</v>
      </c>
      <c r="F49" s="96"/>
      <c r="G49" s="325">
        <f>+G42-G47</f>
        <v>-0.6</v>
      </c>
      <c r="H49" s="96"/>
      <c r="I49" s="325">
        <f>+I42-I47</f>
        <v>-0.70000000000000007</v>
      </c>
      <c r="J49" s="96"/>
      <c r="K49" s="325">
        <f>+K42-K47</f>
        <v>-0.70000000000000007</v>
      </c>
      <c r="L49" s="96"/>
      <c r="M49" s="325">
        <f>+M42-M47</f>
        <v>-0.7</v>
      </c>
      <c r="N49" s="96"/>
      <c r="O49" s="325">
        <f>+O42-O47</f>
        <v>-0.70000000000000007</v>
      </c>
      <c r="P49" s="96"/>
      <c r="Q49" s="325">
        <f>+Q42-Q47</f>
        <v>-0.70000000000000007</v>
      </c>
      <c r="R49" s="96"/>
      <c r="S49" s="325">
        <f>+S42-S47</f>
        <v>-0.70000000000000007</v>
      </c>
      <c r="T49" s="96"/>
      <c r="U49" s="325">
        <f>+U42-U47</f>
        <v>-0.6</v>
      </c>
      <c r="V49" s="96"/>
      <c r="W49" s="325">
        <f>+W42-W47</f>
        <v>-0.6</v>
      </c>
      <c r="X49" s="96"/>
      <c r="Y49" s="325">
        <f>+Y42-Y47</f>
        <v>-0.5</v>
      </c>
      <c r="Z49" s="96"/>
      <c r="AA49" s="325">
        <f>+AA42-AA47</f>
        <v>-0.5</v>
      </c>
      <c r="AC49" s="326">
        <f>SUM(E49:AA49)</f>
        <v>-7.6</v>
      </c>
      <c r="AE49" s="69">
        <f>+AC49-AC42+AC47</f>
        <v>0</v>
      </c>
    </row>
    <row r="50" spans="2:31" ht="12.75" customHeight="1" thickTop="1">
      <c r="B50" s="321"/>
      <c r="C50" s="96"/>
      <c r="D50" s="96"/>
      <c r="E50" s="122"/>
      <c r="F50" s="96"/>
      <c r="G50" s="122"/>
      <c r="H50" s="96"/>
      <c r="I50" s="122"/>
      <c r="J50" s="96"/>
      <c r="K50" s="122"/>
      <c r="L50" s="96"/>
      <c r="M50" s="122"/>
      <c r="N50" s="96"/>
      <c r="O50" s="122"/>
      <c r="P50" s="96"/>
      <c r="Q50" s="122"/>
      <c r="R50" s="96"/>
      <c r="S50" s="122"/>
      <c r="T50" s="96"/>
      <c r="U50" s="122"/>
      <c r="V50" s="96"/>
      <c r="W50" s="122"/>
      <c r="X50" s="96"/>
      <c r="Y50" s="122"/>
      <c r="Z50" s="96"/>
      <c r="AA50" s="122"/>
      <c r="AC50" s="96"/>
    </row>
    <row r="51" spans="2:31" ht="12.75" customHeight="1">
      <c r="B51" s="321"/>
      <c r="C51" s="96"/>
      <c r="D51" s="96"/>
      <c r="E51" s="122"/>
      <c r="F51" s="96"/>
      <c r="G51" s="122"/>
      <c r="H51" s="96"/>
      <c r="I51" s="122"/>
      <c r="J51" s="96"/>
      <c r="K51" s="122"/>
      <c r="L51" s="96"/>
      <c r="M51" s="122"/>
      <c r="N51" s="96"/>
      <c r="O51" s="122"/>
      <c r="P51" s="96"/>
      <c r="Q51" s="122"/>
      <c r="R51" s="96"/>
      <c r="S51" s="122"/>
      <c r="T51" s="96"/>
      <c r="U51" s="122"/>
      <c r="V51" s="96"/>
      <c r="W51" s="122"/>
      <c r="X51" s="96"/>
      <c r="Y51" s="122"/>
      <c r="AA51" s="188"/>
      <c r="AC51" s="96"/>
    </row>
    <row r="52" spans="2:31" ht="12.75" customHeight="1">
      <c r="B52" s="321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spans="2:31" ht="12.75" customHeight="1"/>
    <row r="54" spans="2:31" ht="12.75" customHeight="1"/>
    <row r="55" spans="2:31">
      <c r="B55" s="140" t="str">
        <f ca="1">CELL("filename",A1)</f>
        <v>H:\2002\[NNGOrgPLFormatCORP02.xls]InterestExpense</v>
      </c>
    </row>
    <row r="56" spans="2:31">
      <c r="B56" s="142">
        <f ca="1">NOW()</f>
        <v>37188.758901504632</v>
      </c>
    </row>
  </sheetData>
  <phoneticPr fontId="0" type="noConversion"/>
  <printOptions horizontalCentered="1"/>
  <pageMargins left="0.5" right="0.5" top="0.75" bottom="0.75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254" customWidth="1"/>
    <col min="29" max="29" width="9.109375" style="249" customWidth="1"/>
    <col min="30" max="30" width="10.6640625" style="254" customWidth="1"/>
    <col min="31" max="31" width="1.6640625" style="249" customWidth="1"/>
    <col min="32" max="32" width="10.6640625" style="254" customWidth="1"/>
    <col min="33" max="33" width="1.6640625" style="249" customWidth="1"/>
    <col min="34" max="34" width="10.6640625" style="254" customWidth="1"/>
    <col min="35" max="35" width="1.6640625" style="249" customWidth="1"/>
    <col min="36" max="36" width="10.6640625" style="254" customWidth="1"/>
    <col min="37" max="37" width="1.6640625" style="249" customWidth="1"/>
    <col min="38" max="38" width="10.6640625" style="254" customWidth="1"/>
    <col min="39" max="39" width="5.6640625" customWidth="1"/>
  </cols>
  <sheetData>
    <row r="1" spans="1:38" s="2" customFormat="1" ht="15.6">
      <c r="A1" s="252" t="s">
        <v>101</v>
      </c>
      <c r="B1" s="253"/>
      <c r="C1" s="253"/>
      <c r="T1" s="3"/>
      <c r="U1" s="3"/>
      <c r="V1" s="3"/>
      <c r="W1" s="3"/>
      <c r="X1" s="3"/>
      <c r="Y1" s="3"/>
      <c r="Z1" s="3"/>
      <c r="AA1" s="3"/>
      <c r="AB1" s="255" t="str">
        <f ca="1">CELL("FILENAME",A1)</f>
        <v>H:\2002\[NNGOrgPLFormatCORP02.xls]O&amp;M Detail</v>
      </c>
      <c r="AC1" s="253"/>
      <c r="AD1" s="256"/>
      <c r="AE1" s="253"/>
      <c r="AF1" s="256"/>
      <c r="AG1" s="253"/>
      <c r="AH1" s="256"/>
      <c r="AI1" s="253"/>
      <c r="AJ1" s="256"/>
      <c r="AK1" s="253"/>
      <c r="AL1" s="256"/>
    </row>
    <row r="2" spans="1:38" s="2" customFormat="1" ht="15.6">
      <c r="A2" s="50" t="s">
        <v>100</v>
      </c>
      <c r="B2" s="253"/>
      <c r="C2" s="253"/>
      <c r="T2" s="5"/>
      <c r="U2" s="5"/>
      <c r="V2" s="5"/>
      <c r="W2" s="5"/>
      <c r="X2" s="5"/>
      <c r="Y2" s="5"/>
      <c r="Z2" s="5"/>
      <c r="AA2" s="5"/>
      <c r="AB2" s="6">
        <f ca="1">NOW()</f>
        <v>37188.758901504632</v>
      </c>
      <c r="AC2" s="253"/>
      <c r="AD2" s="5"/>
      <c r="AE2" s="253"/>
      <c r="AF2" s="5"/>
      <c r="AG2" s="253"/>
      <c r="AH2" s="5"/>
      <c r="AI2" s="253"/>
      <c r="AJ2" s="5"/>
      <c r="AK2" s="253"/>
      <c r="AL2" s="5"/>
    </row>
    <row r="3" spans="1:38" s="2" customFormat="1" ht="15.6">
      <c r="A3" s="7" t="s">
        <v>372</v>
      </c>
      <c r="B3" s="253"/>
      <c r="C3" s="253"/>
      <c r="T3" s="8"/>
      <c r="U3" s="8"/>
      <c r="V3" s="8"/>
      <c r="W3" s="8"/>
      <c r="X3" s="8"/>
      <c r="Y3" s="8"/>
      <c r="Z3" s="8"/>
      <c r="AA3" s="8"/>
      <c r="AB3" s="9">
        <f ca="1">NOW()</f>
        <v>37188.758901504632</v>
      </c>
      <c r="AC3" s="253"/>
      <c r="AD3" s="8"/>
      <c r="AE3" s="253"/>
      <c r="AF3" s="8"/>
      <c r="AG3" s="253"/>
      <c r="AH3" s="8"/>
      <c r="AI3" s="253"/>
      <c r="AJ3" s="8"/>
      <c r="AK3" s="253"/>
      <c r="AL3" s="8"/>
    </row>
    <row r="4" spans="1:38" s="11" customFormat="1">
      <c r="A4" s="10" t="s">
        <v>1</v>
      </c>
      <c r="B4" s="254"/>
      <c r="C4" s="25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49"/>
      <c r="AC4" s="254"/>
      <c r="AD4" s="249"/>
      <c r="AE4" s="254"/>
      <c r="AF4" s="249"/>
      <c r="AG4" s="254"/>
      <c r="AH4" s="249"/>
      <c r="AI4" s="254"/>
      <c r="AJ4" s="249"/>
      <c r="AK4" s="254"/>
      <c r="AL4" s="249"/>
    </row>
    <row r="5" spans="1:38" s="11" customFormat="1" ht="11.1" customHeight="1">
      <c r="A5" s="254"/>
      <c r="B5" s="254"/>
      <c r="C5" s="254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7" t="s">
        <v>14</v>
      </c>
      <c r="AC5" s="254"/>
      <c r="AD5" s="258" t="s">
        <v>15</v>
      </c>
      <c r="AE5" s="254"/>
      <c r="AF5" s="258" t="s">
        <v>16</v>
      </c>
      <c r="AG5" s="254"/>
      <c r="AH5" s="258" t="s">
        <v>17</v>
      </c>
      <c r="AI5" s="254"/>
      <c r="AJ5" s="258" t="s">
        <v>18</v>
      </c>
      <c r="AK5" s="254"/>
      <c r="AL5" s="258" t="s">
        <v>19</v>
      </c>
    </row>
    <row r="6" spans="1:38" s="11" customFormat="1" ht="9.9" customHeight="1">
      <c r="A6" s="254"/>
      <c r="B6" s="254"/>
      <c r="C6" s="254"/>
      <c r="AB6" s="254" t="s">
        <v>20</v>
      </c>
      <c r="AC6" s="254"/>
      <c r="AD6" s="254"/>
      <c r="AE6" s="254"/>
      <c r="AF6" s="254"/>
      <c r="AG6" s="254"/>
      <c r="AH6" s="254"/>
      <c r="AI6" s="254"/>
      <c r="AJ6" s="254"/>
      <c r="AK6" s="254"/>
      <c r="AL6" s="254"/>
    </row>
    <row r="7" spans="1:38" s="24" customFormat="1" ht="11.1" customHeight="1">
      <c r="A7" s="23" t="s">
        <v>204</v>
      </c>
      <c r="B7" s="23"/>
      <c r="C7" s="23"/>
      <c r="D7" s="210"/>
      <c r="F7" s="210"/>
      <c r="H7" s="210"/>
      <c r="J7" s="210"/>
      <c r="L7" s="210"/>
      <c r="N7" s="210"/>
      <c r="P7" s="210"/>
      <c r="R7" s="210"/>
      <c r="T7" s="210"/>
      <c r="V7" s="210"/>
      <c r="X7" s="210"/>
      <c r="Z7" s="210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2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7">
        <f>SUM(D8:H8)</f>
        <v>0</v>
      </c>
      <c r="AE8" s="18"/>
      <c r="AF8" s="237">
        <f>SUM(J8:N8)</f>
        <v>0</v>
      </c>
      <c r="AG8" s="18"/>
      <c r="AH8" s="237">
        <f>SUM(P8:T8)</f>
        <v>0</v>
      </c>
      <c r="AI8" s="18"/>
      <c r="AJ8" s="237">
        <f>SUM(V8:Z8)</f>
        <v>0</v>
      </c>
      <c r="AK8" s="18"/>
      <c r="AL8" s="237">
        <f>SUM(AD8:AJ8)</f>
        <v>0</v>
      </c>
    </row>
    <row r="9" spans="1:38" s="242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39">
        <f>SUM(D9:H9)</f>
        <v>0</v>
      </c>
      <c r="AE9" s="18"/>
      <c r="AF9" s="239">
        <f>SUM(J9:N9)</f>
        <v>0</v>
      </c>
      <c r="AG9" s="18"/>
      <c r="AH9" s="239">
        <f>SUM(P9:T9)</f>
        <v>0</v>
      </c>
      <c r="AI9" s="18"/>
      <c r="AJ9" s="239">
        <f>SUM(V9:Z9)</f>
        <v>0</v>
      </c>
      <c r="AK9" s="18"/>
      <c r="AL9" s="239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8">
        <f>SUM(D8:D9)</f>
        <v>0</v>
      </c>
      <c r="F10" s="208">
        <f>SUM(F8:F9)</f>
        <v>0</v>
      </c>
      <c r="H10" s="208">
        <f>SUM(H8:H9)</f>
        <v>0</v>
      </c>
      <c r="J10" s="208">
        <f>SUM(J8:J9)</f>
        <v>0</v>
      </c>
      <c r="L10" s="208">
        <f>SUM(L8:L9)</f>
        <v>0</v>
      </c>
      <c r="N10" s="208">
        <f>SUM(N8:N9)</f>
        <v>0</v>
      </c>
      <c r="P10" s="208">
        <f>SUM(P8:P9)</f>
        <v>0</v>
      </c>
      <c r="R10" s="208">
        <f>SUM(R8:R9)</f>
        <v>0</v>
      </c>
      <c r="T10" s="208">
        <f>SUM(T8:T9)</f>
        <v>0</v>
      </c>
      <c r="V10" s="208">
        <f>SUM(V8:V9)</f>
        <v>0</v>
      </c>
      <c r="X10" s="208">
        <f>SUM(X8:X9)</f>
        <v>0</v>
      </c>
      <c r="Z10" s="208">
        <f>SUM(Z8:Z9)</f>
        <v>0</v>
      </c>
      <c r="AB10" s="259">
        <f>SUM(AB8:AB9)</f>
        <v>0</v>
      </c>
      <c r="AC10" s="18"/>
      <c r="AD10" s="259">
        <f>SUM(AD8:AD9)</f>
        <v>0</v>
      </c>
      <c r="AE10" s="18"/>
      <c r="AF10" s="259">
        <f>SUM(AF8:AF9)</f>
        <v>0</v>
      </c>
      <c r="AG10" s="18"/>
      <c r="AH10" s="259">
        <f>SUM(AH8:AH9)</f>
        <v>0</v>
      </c>
      <c r="AI10" s="18"/>
      <c r="AJ10" s="259">
        <f>SUM(AJ8:AJ9)</f>
        <v>0</v>
      </c>
      <c r="AK10" s="18"/>
      <c r="AL10" s="259">
        <f>SUM(AL8:AL9)</f>
        <v>0</v>
      </c>
    </row>
    <row r="11" spans="1:38" s="19" customFormat="1" ht="3.9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205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2" customFormat="1" ht="11.1" customHeight="1">
      <c r="A13" s="18"/>
      <c r="B13" s="18" t="s">
        <v>206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7">
        <f>SUM(D13:H13)</f>
        <v>0</v>
      </c>
      <c r="AE13" s="18"/>
      <c r="AF13" s="237">
        <f>SUM(J13:N13)</f>
        <v>0</v>
      </c>
      <c r="AG13" s="18"/>
      <c r="AH13" s="237">
        <f>SUM(P13:T13)</f>
        <v>0</v>
      </c>
      <c r="AI13" s="18"/>
      <c r="AJ13" s="237">
        <f>SUM(V13:Z13)</f>
        <v>0</v>
      </c>
      <c r="AK13" s="18"/>
      <c r="AL13" s="237">
        <f>SUM(AD13:AJ13)</f>
        <v>0</v>
      </c>
    </row>
    <row r="14" spans="1:38" s="242" customFormat="1" ht="11.1" customHeight="1">
      <c r="A14" s="18"/>
      <c r="B14" s="18" t="s">
        <v>207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7">
        <f t="shared" ref="AD14:AD19" si="1">SUM(D14:H14)</f>
        <v>0</v>
      </c>
      <c r="AE14" s="18"/>
      <c r="AF14" s="237">
        <f t="shared" ref="AF14:AF19" si="2">SUM(J14:N14)</f>
        <v>0</v>
      </c>
      <c r="AG14" s="18"/>
      <c r="AH14" s="237">
        <f t="shared" ref="AH14:AH19" si="3">SUM(P14:T14)</f>
        <v>0</v>
      </c>
      <c r="AI14" s="18"/>
      <c r="AJ14" s="237">
        <f t="shared" ref="AJ14:AJ19" si="4">SUM(V14:Z14)</f>
        <v>0</v>
      </c>
      <c r="AK14" s="18"/>
      <c r="AL14" s="237">
        <f t="shared" ref="AL14:AL19" si="5">SUM(AD14:AJ14)</f>
        <v>0</v>
      </c>
    </row>
    <row r="15" spans="1:38" s="242" customFormat="1" ht="11.1" customHeight="1">
      <c r="A15" s="18"/>
      <c r="B15" s="18" t="s">
        <v>208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7">
        <f t="shared" si="1"/>
        <v>0</v>
      </c>
      <c r="AE15" s="18"/>
      <c r="AF15" s="237">
        <f t="shared" si="2"/>
        <v>0</v>
      </c>
      <c r="AG15" s="18"/>
      <c r="AH15" s="237">
        <f t="shared" si="3"/>
        <v>0</v>
      </c>
      <c r="AI15" s="18"/>
      <c r="AJ15" s="237">
        <f t="shared" si="4"/>
        <v>0</v>
      </c>
      <c r="AK15" s="18"/>
      <c r="AL15" s="237">
        <f t="shared" si="5"/>
        <v>0</v>
      </c>
    </row>
    <row r="16" spans="1:38" s="244" customFormat="1" ht="11.1" customHeight="1">
      <c r="A16" s="18"/>
      <c r="B16" s="18" t="s">
        <v>209</v>
      </c>
      <c r="C16" s="18"/>
      <c r="D16" s="20">
        <v>0</v>
      </c>
      <c r="E16" s="242"/>
      <c r="F16" s="20">
        <v>0</v>
      </c>
      <c r="G16" s="242"/>
      <c r="H16" s="20">
        <v>0</v>
      </c>
      <c r="I16" s="242"/>
      <c r="J16" s="20">
        <v>0</v>
      </c>
      <c r="K16" s="242"/>
      <c r="L16" s="20">
        <v>0</v>
      </c>
      <c r="M16" s="242"/>
      <c r="N16" s="20">
        <v>0</v>
      </c>
      <c r="O16" s="242"/>
      <c r="P16" s="20">
        <v>0</v>
      </c>
      <c r="Q16" s="242"/>
      <c r="R16" s="20">
        <v>0</v>
      </c>
      <c r="S16" s="242"/>
      <c r="T16" s="20">
        <v>0</v>
      </c>
      <c r="U16" s="242"/>
      <c r="V16" s="20">
        <v>0</v>
      </c>
      <c r="W16" s="242"/>
      <c r="X16" s="20">
        <v>0</v>
      </c>
      <c r="Y16" s="242"/>
      <c r="Z16" s="20">
        <v>0</v>
      </c>
      <c r="AA16" s="242"/>
      <c r="AB16" s="18">
        <f t="shared" si="0"/>
        <v>0</v>
      </c>
      <c r="AC16" s="238"/>
      <c r="AD16" s="237">
        <f t="shared" si="1"/>
        <v>0</v>
      </c>
      <c r="AE16" s="18"/>
      <c r="AF16" s="237">
        <f t="shared" si="2"/>
        <v>0</v>
      </c>
      <c r="AG16" s="18"/>
      <c r="AH16" s="237">
        <f t="shared" si="3"/>
        <v>0</v>
      </c>
      <c r="AI16" s="18"/>
      <c r="AJ16" s="237">
        <f t="shared" si="4"/>
        <v>0</v>
      </c>
      <c r="AK16" s="238"/>
      <c r="AL16" s="237">
        <f t="shared" si="5"/>
        <v>0</v>
      </c>
    </row>
    <row r="17" spans="1:38" s="244" customFormat="1" ht="11.1" customHeight="1">
      <c r="A17" s="18"/>
      <c r="B17" s="18" t="s">
        <v>210</v>
      </c>
      <c r="C17" s="18"/>
      <c r="D17" s="20">
        <v>0</v>
      </c>
      <c r="E17" s="242"/>
      <c r="F17" s="20">
        <v>0</v>
      </c>
      <c r="G17" s="242"/>
      <c r="H17" s="20">
        <v>0</v>
      </c>
      <c r="I17" s="242"/>
      <c r="J17" s="20">
        <v>0</v>
      </c>
      <c r="K17" s="242"/>
      <c r="L17" s="20">
        <v>0</v>
      </c>
      <c r="M17" s="242"/>
      <c r="N17" s="20">
        <v>0</v>
      </c>
      <c r="O17" s="242"/>
      <c r="P17" s="20">
        <v>0</v>
      </c>
      <c r="Q17" s="242"/>
      <c r="R17" s="20">
        <v>0</v>
      </c>
      <c r="S17" s="242"/>
      <c r="T17" s="20">
        <v>0</v>
      </c>
      <c r="U17" s="242"/>
      <c r="V17" s="20">
        <v>0</v>
      </c>
      <c r="W17" s="242"/>
      <c r="X17" s="20">
        <v>0</v>
      </c>
      <c r="Y17" s="242"/>
      <c r="Z17" s="20">
        <v>0</v>
      </c>
      <c r="AA17" s="242"/>
      <c r="AB17" s="18">
        <f t="shared" si="0"/>
        <v>0</v>
      </c>
      <c r="AC17" s="238"/>
      <c r="AD17" s="237">
        <f t="shared" si="1"/>
        <v>0</v>
      </c>
      <c r="AE17" s="18"/>
      <c r="AF17" s="237">
        <f t="shared" si="2"/>
        <v>0</v>
      </c>
      <c r="AG17" s="18"/>
      <c r="AH17" s="237">
        <f t="shared" si="3"/>
        <v>0</v>
      </c>
      <c r="AI17" s="18"/>
      <c r="AJ17" s="237">
        <f t="shared" si="4"/>
        <v>0</v>
      </c>
      <c r="AK17" s="238"/>
      <c r="AL17" s="237">
        <f t="shared" si="5"/>
        <v>0</v>
      </c>
    </row>
    <row r="18" spans="1:38" s="244" customFormat="1" ht="11.1" customHeight="1">
      <c r="A18" s="18"/>
      <c r="B18" s="18" t="s">
        <v>211</v>
      </c>
      <c r="C18" s="18"/>
      <c r="D18" s="20">
        <v>0</v>
      </c>
      <c r="E18" s="242"/>
      <c r="F18" s="20">
        <v>0</v>
      </c>
      <c r="G18" s="242"/>
      <c r="H18" s="20">
        <v>0</v>
      </c>
      <c r="I18" s="242"/>
      <c r="J18" s="20">
        <v>0</v>
      </c>
      <c r="K18" s="242"/>
      <c r="L18" s="20">
        <v>0</v>
      </c>
      <c r="M18" s="242"/>
      <c r="N18" s="20">
        <v>0</v>
      </c>
      <c r="O18" s="242"/>
      <c r="P18" s="20">
        <v>0</v>
      </c>
      <c r="Q18" s="242"/>
      <c r="R18" s="20">
        <v>0</v>
      </c>
      <c r="S18" s="242"/>
      <c r="T18" s="20">
        <v>0</v>
      </c>
      <c r="U18" s="242"/>
      <c r="V18" s="20">
        <v>0</v>
      </c>
      <c r="W18" s="242"/>
      <c r="X18" s="20">
        <v>0</v>
      </c>
      <c r="Y18" s="242"/>
      <c r="Z18" s="20">
        <v>0</v>
      </c>
      <c r="AA18" s="242"/>
      <c r="AB18" s="18">
        <f t="shared" si="0"/>
        <v>0</v>
      </c>
      <c r="AC18" s="238"/>
      <c r="AD18" s="237">
        <f t="shared" si="1"/>
        <v>0</v>
      </c>
      <c r="AE18" s="18"/>
      <c r="AF18" s="237">
        <f t="shared" si="2"/>
        <v>0</v>
      </c>
      <c r="AG18" s="18"/>
      <c r="AH18" s="237">
        <f t="shared" si="3"/>
        <v>0</v>
      </c>
      <c r="AI18" s="18"/>
      <c r="AJ18" s="237">
        <f t="shared" si="4"/>
        <v>0</v>
      </c>
      <c r="AK18" s="238"/>
      <c r="AL18" s="237">
        <f t="shared" si="5"/>
        <v>0</v>
      </c>
    </row>
    <row r="19" spans="1:38" s="244" customFormat="1" ht="11.1" customHeight="1">
      <c r="A19" s="18"/>
      <c r="B19" s="18" t="s">
        <v>212</v>
      </c>
      <c r="C19" s="18"/>
      <c r="D19" s="20">
        <v>0</v>
      </c>
      <c r="E19" s="242"/>
      <c r="F19" s="20">
        <v>0</v>
      </c>
      <c r="G19" s="242"/>
      <c r="H19" s="20">
        <v>0</v>
      </c>
      <c r="I19" s="242"/>
      <c r="J19" s="20">
        <v>0</v>
      </c>
      <c r="K19" s="242"/>
      <c r="L19" s="20">
        <v>0</v>
      </c>
      <c r="M19" s="242"/>
      <c r="N19" s="20">
        <v>0</v>
      </c>
      <c r="O19" s="242"/>
      <c r="P19" s="20">
        <v>0</v>
      </c>
      <c r="Q19" s="242"/>
      <c r="R19" s="20">
        <v>0</v>
      </c>
      <c r="S19" s="242"/>
      <c r="T19" s="20">
        <v>0</v>
      </c>
      <c r="U19" s="242"/>
      <c r="V19" s="20">
        <v>0</v>
      </c>
      <c r="W19" s="242"/>
      <c r="X19" s="20">
        <v>0</v>
      </c>
      <c r="Y19" s="242"/>
      <c r="Z19" s="20">
        <v>0</v>
      </c>
      <c r="AA19" s="242"/>
      <c r="AB19" s="18">
        <f t="shared" si="0"/>
        <v>0</v>
      </c>
      <c r="AC19" s="238"/>
      <c r="AD19" s="237">
        <f t="shared" si="1"/>
        <v>0</v>
      </c>
      <c r="AE19" s="18"/>
      <c r="AF19" s="237">
        <f t="shared" si="2"/>
        <v>0</v>
      </c>
      <c r="AG19" s="18"/>
      <c r="AH19" s="237">
        <f t="shared" si="3"/>
        <v>0</v>
      </c>
      <c r="AI19" s="18"/>
      <c r="AJ19" s="237">
        <f t="shared" si="4"/>
        <v>0</v>
      </c>
      <c r="AK19" s="238"/>
      <c r="AL19" s="237">
        <f t="shared" si="5"/>
        <v>0</v>
      </c>
    </row>
    <row r="20" spans="1:38" s="244" customFormat="1" ht="11.1" customHeight="1">
      <c r="A20" s="18"/>
      <c r="B20" s="18" t="s">
        <v>213</v>
      </c>
      <c r="C20" s="18"/>
      <c r="D20" s="49">
        <v>0</v>
      </c>
      <c r="E20" s="242"/>
      <c r="F20" s="49">
        <v>0</v>
      </c>
      <c r="G20" s="242"/>
      <c r="H20" s="49">
        <v>0</v>
      </c>
      <c r="I20" s="242"/>
      <c r="J20" s="49">
        <v>0</v>
      </c>
      <c r="K20" s="242"/>
      <c r="L20" s="49">
        <v>0</v>
      </c>
      <c r="M20" s="242"/>
      <c r="N20" s="49">
        <v>0</v>
      </c>
      <c r="O20" s="242"/>
      <c r="P20" s="49">
        <v>0</v>
      </c>
      <c r="Q20" s="242"/>
      <c r="R20" s="49">
        <v>0</v>
      </c>
      <c r="S20" s="242"/>
      <c r="T20" s="49">
        <v>0</v>
      </c>
      <c r="U20" s="242"/>
      <c r="V20" s="49">
        <v>0</v>
      </c>
      <c r="W20" s="242"/>
      <c r="X20" s="49">
        <v>0</v>
      </c>
      <c r="Y20" s="242"/>
      <c r="Z20" s="49">
        <v>0</v>
      </c>
      <c r="AA20" s="242"/>
      <c r="AB20" s="22">
        <f t="shared" si="0"/>
        <v>0</v>
      </c>
      <c r="AC20" s="238"/>
      <c r="AD20" s="239">
        <f>SUM(D20:H20)</f>
        <v>0</v>
      </c>
      <c r="AE20" s="18"/>
      <c r="AF20" s="239">
        <f>SUM(J20:N20)</f>
        <v>0</v>
      </c>
      <c r="AG20" s="18"/>
      <c r="AH20" s="239">
        <f>SUM(P20:T20)</f>
        <v>0</v>
      </c>
      <c r="AI20" s="18"/>
      <c r="AJ20" s="239">
        <f>SUM(V20:Z20)</f>
        <v>0</v>
      </c>
      <c r="AK20" s="238"/>
      <c r="AL20" s="239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8"/>
      <c r="AD21" s="22">
        <f>SUM(AD13:AD20)</f>
        <v>0</v>
      </c>
      <c r="AE21" s="238"/>
      <c r="AF21" s="22">
        <f>SUM(AF13:AF20)</f>
        <v>0</v>
      </c>
      <c r="AG21" s="238"/>
      <c r="AH21" s="22">
        <f>SUM(AH13:AH20)</f>
        <v>0</v>
      </c>
      <c r="AI21" s="238"/>
      <c r="AJ21" s="22">
        <f>SUM(AJ13:AJ20)</f>
        <v>0</v>
      </c>
      <c r="AK21" s="238"/>
      <c r="AL21" s="22">
        <f>SUM(AL13:AL20)</f>
        <v>0</v>
      </c>
    </row>
    <row r="22" spans="1:38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8"/>
      <c r="AD22" s="18"/>
      <c r="AE22" s="238"/>
      <c r="AF22" s="18"/>
      <c r="AG22" s="238"/>
      <c r="AH22" s="18"/>
      <c r="AI22" s="238"/>
      <c r="AJ22" s="18"/>
      <c r="AK22" s="238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0"/>
      <c r="AD23" s="23"/>
      <c r="AE23" s="260"/>
      <c r="AF23" s="23"/>
      <c r="AG23" s="260"/>
      <c r="AH23" s="23"/>
      <c r="AI23" s="260"/>
      <c r="AJ23" s="23"/>
      <c r="AK23" s="260"/>
      <c r="AL23" s="23"/>
    </row>
    <row r="24" spans="1:38" s="244" customFormat="1" ht="11.1" customHeight="1">
      <c r="A24" s="18"/>
      <c r="B24" s="18" t="s">
        <v>313</v>
      </c>
      <c r="C24" s="18"/>
      <c r="D24" s="20">
        <v>0</v>
      </c>
      <c r="E24" s="242"/>
      <c r="F24" s="20">
        <v>0</v>
      </c>
      <c r="G24" s="242"/>
      <c r="H24" s="20">
        <v>0</v>
      </c>
      <c r="I24" s="242"/>
      <c r="J24" s="20">
        <v>0</v>
      </c>
      <c r="K24" s="242"/>
      <c r="L24" s="20">
        <v>0</v>
      </c>
      <c r="M24" s="242"/>
      <c r="N24" s="20">
        <v>0</v>
      </c>
      <c r="O24" s="242"/>
      <c r="P24" s="20">
        <v>0</v>
      </c>
      <c r="Q24" s="242"/>
      <c r="R24" s="20">
        <v>0</v>
      </c>
      <c r="S24" s="242"/>
      <c r="T24" s="20">
        <v>0</v>
      </c>
      <c r="U24" s="242"/>
      <c r="V24" s="20">
        <v>0</v>
      </c>
      <c r="W24" s="242"/>
      <c r="X24" s="20">
        <v>0</v>
      </c>
      <c r="Y24" s="242"/>
      <c r="Z24" s="20">
        <v>0</v>
      </c>
      <c r="AA24" s="242"/>
      <c r="AB24" s="18">
        <f t="shared" ref="AB24:AB29" si="6">SUM(D24:Z24)</f>
        <v>0</v>
      </c>
      <c r="AC24" s="238"/>
      <c r="AD24" s="237">
        <f t="shared" ref="AD24:AD29" si="7">SUM(D24:H24)</f>
        <v>0</v>
      </c>
      <c r="AE24" s="18"/>
      <c r="AF24" s="237">
        <f t="shared" ref="AF24:AF29" si="8">SUM(J24:N24)</f>
        <v>0</v>
      </c>
      <c r="AG24" s="18"/>
      <c r="AH24" s="237">
        <f t="shared" ref="AH24:AH29" si="9">SUM(P24:T24)</f>
        <v>0</v>
      </c>
      <c r="AI24" s="18"/>
      <c r="AJ24" s="237">
        <f t="shared" ref="AJ24:AJ29" si="10">SUM(V24:Z24)</f>
        <v>0</v>
      </c>
      <c r="AK24" s="238"/>
      <c r="AL24" s="237">
        <f t="shared" ref="AL24:AL29" si="11">SUM(AD24:AJ24)</f>
        <v>0</v>
      </c>
    </row>
    <row r="25" spans="1:38" s="244" customFormat="1" ht="11.1" customHeight="1">
      <c r="A25" s="18"/>
      <c r="B25" s="18" t="s">
        <v>314</v>
      </c>
      <c r="C25" s="18"/>
      <c r="D25" s="20">
        <v>0</v>
      </c>
      <c r="E25" s="242"/>
      <c r="F25" s="20">
        <v>0</v>
      </c>
      <c r="G25" s="242"/>
      <c r="H25" s="20">
        <v>0</v>
      </c>
      <c r="I25" s="242"/>
      <c r="J25" s="20">
        <v>0</v>
      </c>
      <c r="K25" s="242"/>
      <c r="L25" s="20">
        <v>0</v>
      </c>
      <c r="M25" s="242"/>
      <c r="N25" s="20">
        <v>0</v>
      </c>
      <c r="O25" s="242"/>
      <c r="P25" s="20">
        <v>0</v>
      </c>
      <c r="Q25" s="242"/>
      <c r="R25" s="20">
        <v>0</v>
      </c>
      <c r="S25" s="242"/>
      <c r="T25" s="20">
        <v>0</v>
      </c>
      <c r="U25" s="242"/>
      <c r="V25" s="20">
        <v>0</v>
      </c>
      <c r="W25" s="242"/>
      <c r="X25" s="20">
        <v>0</v>
      </c>
      <c r="Y25" s="242"/>
      <c r="Z25" s="20">
        <v>0</v>
      </c>
      <c r="AA25" s="242"/>
      <c r="AB25" s="18">
        <f t="shared" si="6"/>
        <v>0</v>
      </c>
      <c r="AC25" s="238"/>
      <c r="AD25" s="237">
        <f t="shared" si="7"/>
        <v>0</v>
      </c>
      <c r="AE25" s="18"/>
      <c r="AF25" s="237">
        <f t="shared" si="8"/>
        <v>0</v>
      </c>
      <c r="AG25" s="18"/>
      <c r="AH25" s="237">
        <f t="shared" si="9"/>
        <v>0</v>
      </c>
      <c r="AI25" s="18"/>
      <c r="AJ25" s="237">
        <f t="shared" si="10"/>
        <v>0</v>
      </c>
      <c r="AK25" s="238"/>
      <c r="AL25" s="237">
        <f t="shared" si="11"/>
        <v>0</v>
      </c>
    </row>
    <row r="26" spans="1:38" s="244" customFormat="1" ht="11.1" customHeight="1">
      <c r="A26" s="18"/>
      <c r="B26" s="18" t="s">
        <v>315</v>
      </c>
      <c r="C26" s="18"/>
      <c r="D26" s="20">
        <v>0</v>
      </c>
      <c r="E26" s="242"/>
      <c r="F26" s="20">
        <v>0</v>
      </c>
      <c r="G26" s="242"/>
      <c r="H26" s="20">
        <v>0</v>
      </c>
      <c r="I26" s="242"/>
      <c r="J26" s="20">
        <v>0</v>
      </c>
      <c r="K26" s="242"/>
      <c r="L26" s="20">
        <v>0</v>
      </c>
      <c r="M26" s="242"/>
      <c r="N26" s="20">
        <v>0</v>
      </c>
      <c r="O26" s="242"/>
      <c r="P26" s="20">
        <v>0</v>
      </c>
      <c r="Q26" s="242"/>
      <c r="R26" s="20">
        <v>0</v>
      </c>
      <c r="S26" s="242"/>
      <c r="T26" s="20">
        <v>0</v>
      </c>
      <c r="U26" s="242"/>
      <c r="V26" s="20">
        <v>0</v>
      </c>
      <c r="W26" s="242"/>
      <c r="X26" s="20">
        <v>0</v>
      </c>
      <c r="Y26" s="242"/>
      <c r="Z26" s="20">
        <v>0</v>
      </c>
      <c r="AA26" s="242"/>
      <c r="AB26" s="18">
        <f t="shared" si="6"/>
        <v>0</v>
      </c>
      <c r="AC26" s="238"/>
      <c r="AD26" s="237">
        <f t="shared" si="7"/>
        <v>0</v>
      </c>
      <c r="AE26" s="18"/>
      <c r="AF26" s="237">
        <f t="shared" si="8"/>
        <v>0</v>
      </c>
      <c r="AG26" s="18"/>
      <c r="AH26" s="237">
        <f t="shared" si="9"/>
        <v>0</v>
      </c>
      <c r="AI26" s="18"/>
      <c r="AJ26" s="237">
        <f t="shared" si="10"/>
        <v>0</v>
      </c>
      <c r="AK26" s="238"/>
      <c r="AL26" s="237">
        <f t="shared" si="11"/>
        <v>0</v>
      </c>
    </row>
    <row r="27" spans="1:38" s="244" customFormat="1" ht="11.1" customHeight="1">
      <c r="A27" s="18"/>
      <c r="B27" s="18" t="s">
        <v>316</v>
      </c>
      <c r="C27" s="18"/>
      <c r="D27" s="20">
        <v>0</v>
      </c>
      <c r="E27" s="242"/>
      <c r="F27" s="20">
        <v>0</v>
      </c>
      <c r="G27" s="242"/>
      <c r="H27" s="20">
        <v>0</v>
      </c>
      <c r="I27" s="242"/>
      <c r="J27" s="20">
        <v>0</v>
      </c>
      <c r="K27" s="242"/>
      <c r="L27" s="20">
        <v>0</v>
      </c>
      <c r="M27" s="242"/>
      <c r="N27" s="20">
        <v>0</v>
      </c>
      <c r="O27" s="242"/>
      <c r="P27" s="20">
        <v>0</v>
      </c>
      <c r="Q27" s="242"/>
      <c r="R27" s="20">
        <v>0</v>
      </c>
      <c r="S27" s="242"/>
      <c r="T27" s="20">
        <v>0</v>
      </c>
      <c r="U27" s="242"/>
      <c r="V27" s="20">
        <v>0</v>
      </c>
      <c r="W27" s="242"/>
      <c r="X27" s="20">
        <v>0</v>
      </c>
      <c r="Y27" s="242"/>
      <c r="Z27" s="20">
        <v>0</v>
      </c>
      <c r="AA27" s="242"/>
      <c r="AB27" s="18">
        <f t="shared" si="6"/>
        <v>0</v>
      </c>
      <c r="AC27" s="238"/>
      <c r="AD27" s="237">
        <f t="shared" si="7"/>
        <v>0</v>
      </c>
      <c r="AE27" s="18"/>
      <c r="AF27" s="237">
        <f t="shared" si="8"/>
        <v>0</v>
      </c>
      <c r="AG27" s="18"/>
      <c r="AH27" s="237">
        <f t="shared" si="9"/>
        <v>0</v>
      </c>
      <c r="AI27" s="18"/>
      <c r="AJ27" s="237">
        <f t="shared" si="10"/>
        <v>0</v>
      </c>
      <c r="AK27" s="238"/>
      <c r="AL27" s="237">
        <f t="shared" si="11"/>
        <v>0</v>
      </c>
    </row>
    <row r="28" spans="1:38" s="244" customFormat="1" ht="11.1" customHeight="1">
      <c r="A28" s="18"/>
      <c r="B28" s="18" t="s">
        <v>317</v>
      </c>
      <c r="C28" s="18"/>
      <c r="D28" s="20">
        <v>0</v>
      </c>
      <c r="E28" s="242"/>
      <c r="F28" s="20">
        <v>0</v>
      </c>
      <c r="G28" s="242"/>
      <c r="H28" s="20">
        <v>0</v>
      </c>
      <c r="I28" s="242"/>
      <c r="J28" s="20">
        <v>0</v>
      </c>
      <c r="K28" s="242"/>
      <c r="L28" s="20">
        <v>0</v>
      </c>
      <c r="M28" s="242"/>
      <c r="N28" s="20">
        <v>0</v>
      </c>
      <c r="O28" s="242"/>
      <c r="P28" s="20">
        <v>0</v>
      </c>
      <c r="Q28" s="242"/>
      <c r="R28" s="20">
        <v>0</v>
      </c>
      <c r="S28" s="242"/>
      <c r="T28" s="20">
        <v>0</v>
      </c>
      <c r="U28" s="242"/>
      <c r="V28" s="20">
        <v>0</v>
      </c>
      <c r="W28" s="242"/>
      <c r="X28" s="20">
        <v>0</v>
      </c>
      <c r="Y28" s="242"/>
      <c r="Z28" s="20">
        <v>0</v>
      </c>
      <c r="AA28" s="242"/>
      <c r="AB28" s="18">
        <f t="shared" si="6"/>
        <v>0</v>
      </c>
      <c r="AC28" s="238"/>
      <c r="AD28" s="237">
        <f t="shared" si="7"/>
        <v>0</v>
      </c>
      <c r="AE28" s="18"/>
      <c r="AF28" s="237">
        <f t="shared" si="8"/>
        <v>0</v>
      </c>
      <c r="AG28" s="18"/>
      <c r="AH28" s="237">
        <f t="shared" si="9"/>
        <v>0</v>
      </c>
      <c r="AI28" s="18"/>
      <c r="AJ28" s="237">
        <f t="shared" si="10"/>
        <v>0</v>
      </c>
      <c r="AK28" s="238"/>
      <c r="AL28" s="237">
        <f t="shared" si="11"/>
        <v>0</v>
      </c>
    </row>
    <row r="29" spans="1:38" s="244" customFormat="1" ht="11.1" customHeight="1">
      <c r="A29" s="18"/>
      <c r="B29" s="18" t="s">
        <v>214</v>
      </c>
      <c r="C29" s="18"/>
      <c r="D29" s="21">
        <v>0</v>
      </c>
      <c r="E29" s="242"/>
      <c r="F29" s="21">
        <v>0</v>
      </c>
      <c r="G29" s="242"/>
      <c r="H29" s="21">
        <v>0</v>
      </c>
      <c r="I29" s="242"/>
      <c r="J29" s="21">
        <v>0</v>
      </c>
      <c r="K29" s="242"/>
      <c r="L29" s="21">
        <v>0</v>
      </c>
      <c r="M29" s="242"/>
      <c r="N29" s="21">
        <v>0</v>
      </c>
      <c r="O29" s="242"/>
      <c r="P29" s="21">
        <v>0</v>
      </c>
      <c r="Q29" s="242"/>
      <c r="R29" s="21">
        <v>0</v>
      </c>
      <c r="S29" s="242"/>
      <c r="T29" s="21">
        <v>0</v>
      </c>
      <c r="U29" s="242"/>
      <c r="V29" s="21">
        <v>0</v>
      </c>
      <c r="W29" s="242"/>
      <c r="X29" s="21">
        <v>0</v>
      </c>
      <c r="Y29" s="242"/>
      <c r="Z29" s="21">
        <v>0</v>
      </c>
      <c r="AA29" s="242"/>
      <c r="AB29" s="22">
        <f t="shared" si="6"/>
        <v>0</v>
      </c>
      <c r="AC29" s="238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8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8"/>
      <c r="AD30" s="22">
        <f>SUM(AD24:AD29)</f>
        <v>0</v>
      </c>
      <c r="AE30" s="238"/>
      <c r="AF30" s="22">
        <f>SUM(AF24:AF29)</f>
        <v>0</v>
      </c>
      <c r="AG30" s="238"/>
      <c r="AH30" s="22">
        <f>SUM(AH24:AH29)</f>
        <v>0</v>
      </c>
      <c r="AI30" s="238"/>
      <c r="AJ30" s="22">
        <f>SUM(AJ24:AJ29)</f>
        <v>0</v>
      </c>
      <c r="AK30" s="238"/>
      <c r="AL30" s="22">
        <f>SUM(AL24:AL29)</f>
        <v>0</v>
      </c>
    </row>
    <row r="31" spans="1:38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8"/>
      <c r="AD31" s="18"/>
      <c r="AE31" s="238"/>
      <c r="AF31" s="18"/>
      <c r="AG31" s="238"/>
      <c r="AH31" s="18"/>
      <c r="AI31" s="238"/>
      <c r="AJ31" s="18"/>
      <c r="AK31" s="238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0"/>
      <c r="AD32" s="23"/>
      <c r="AE32" s="260"/>
      <c r="AF32" s="23"/>
      <c r="AG32" s="260"/>
      <c r="AH32" s="23"/>
      <c r="AI32" s="260"/>
      <c r="AJ32" s="23"/>
      <c r="AK32" s="260"/>
      <c r="AL32" s="23"/>
    </row>
    <row r="33" spans="1:38" s="244" customFormat="1" ht="11.1" customHeight="1">
      <c r="A33" s="18"/>
      <c r="B33" s="26" t="s">
        <v>215</v>
      </c>
      <c r="C33" s="247"/>
      <c r="D33" s="20">
        <v>0</v>
      </c>
      <c r="E33" s="242"/>
      <c r="F33" s="20">
        <v>0</v>
      </c>
      <c r="G33" s="242"/>
      <c r="H33" s="20">
        <v>0</v>
      </c>
      <c r="I33" s="242"/>
      <c r="J33" s="20">
        <v>0</v>
      </c>
      <c r="K33" s="242"/>
      <c r="L33" s="20">
        <v>0</v>
      </c>
      <c r="M33" s="242"/>
      <c r="N33" s="20">
        <v>0</v>
      </c>
      <c r="O33" s="242"/>
      <c r="P33" s="20">
        <v>0</v>
      </c>
      <c r="Q33" s="242"/>
      <c r="R33" s="20">
        <v>0</v>
      </c>
      <c r="S33" s="242"/>
      <c r="T33" s="20">
        <v>0</v>
      </c>
      <c r="U33" s="242"/>
      <c r="V33" s="20">
        <v>0</v>
      </c>
      <c r="W33" s="242"/>
      <c r="X33" s="20">
        <v>0</v>
      </c>
      <c r="Y33" s="242"/>
      <c r="Z33" s="20">
        <v>0</v>
      </c>
      <c r="AA33" s="242"/>
      <c r="AB33" s="18">
        <f>SUM(D33:Z33)</f>
        <v>0</v>
      </c>
      <c r="AC33" s="238"/>
      <c r="AD33" s="237">
        <f>SUM(D33:H33)</f>
        <v>0</v>
      </c>
      <c r="AE33" s="18"/>
      <c r="AF33" s="237">
        <f>SUM(J33:N33)</f>
        <v>0</v>
      </c>
      <c r="AG33" s="18"/>
      <c r="AH33" s="237">
        <f>SUM(P33:T33)</f>
        <v>0</v>
      </c>
      <c r="AI33" s="18"/>
      <c r="AJ33" s="237">
        <f>SUM(V33:Z33)</f>
        <v>0</v>
      </c>
      <c r="AK33" s="238"/>
      <c r="AL33" s="237">
        <f>SUM(AD33:AJ33)</f>
        <v>0</v>
      </c>
    </row>
    <row r="34" spans="1:38" s="244" customFormat="1" ht="11.1" customHeight="1">
      <c r="A34" s="18"/>
      <c r="B34" s="18" t="s">
        <v>413</v>
      </c>
      <c r="C34" s="18"/>
      <c r="D34" s="21">
        <v>0</v>
      </c>
      <c r="E34" s="242"/>
      <c r="F34" s="21">
        <v>0</v>
      </c>
      <c r="G34" s="242"/>
      <c r="H34" s="21">
        <v>0</v>
      </c>
      <c r="I34" s="242"/>
      <c r="J34" s="21">
        <v>0</v>
      </c>
      <c r="K34" s="242"/>
      <c r="L34" s="21">
        <v>0</v>
      </c>
      <c r="M34" s="242"/>
      <c r="N34" s="21">
        <v>0</v>
      </c>
      <c r="O34" s="242"/>
      <c r="P34" s="21">
        <v>0</v>
      </c>
      <c r="Q34" s="242"/>
      <c r="R34" s="21">
        <v>0</v>
      </c>
      <c r="S34" s="242"/>
      <c r="T34" s="21">
        <v>0</v>
      </c>
      <c r="U34" s="242"/>
      <c r="V34" s="21">
        <v>0</v>
      </c>
      <c r="W34" s="242"/>
      <c r="X34" s="21">
        <v>0</v>
      </c>
      <c r="Y34" s="242"/>
      <c r="Z34" s="21">
        <v>0</v>
      </c>
      <c r="AA34" s="242"/>
      <c r="AB34" s="22">
        <f>SUM(D34:Z34)</f>
        <v>0</v>
      </c>
      <c r="AC34" s="238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8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8"/>
      <c r="AD35" s="27">
        <f>SUM(AD33:AD34)</f>
        <v>0</v>
      </c>
      <c r="AE35" s="238"/>
      <c r="AF35" s="27">
        <f>SUM(AF33:AF34)</f>
        <v>0</v>
      </c>
      <c r="AG35" s="238"/>
      <c r="AH35" s="27">
        <f>SUM(AH33:AH34)</f>
        <v>0</v>
      </c>
      <c r="AI35" s="238"/>
      <c r="AJ35" s="27">
        <f>SUM(AJ33:AJ34)</f>
        <v>0</v>
      </c>
      <c r="AK35" s="238"/>
      <c r="AL35" s="27">
        <f>SUM(AL33:AL34)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8"/>
      <c r="AD36" s="18"/>
      <c r="AE36" s="238"/>
      <c r="AF36" s="18"/>
      <c r="AG36" s="238"/>
      <c r="AH36" s="18"/>
      <c r="AI36" s="238"/>
      <c r="AJ36" s="18"/>
      <c r="AK36" s="238"/>
      <c r="AL36" s="18"/>
    </row>
    <row r="37" spans="1:38" s="25" customFormat="1" ht="11.1" customHeight="1">
      <c r="A37" s="23" t="s">
        <v>216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8"/>
      <c r="AD37" s="18"/>
      <c r="AE37" s="238"/>
      <c r="AF37" s="18"/>
      <c r="AG37" s="238"/>
      <c r="AH37" s="18"/>
      <c r="AI37" s="238"/>
      <c r="AJ37" s="18"/>
      <c r="AK37" s="238"/>
      <c r="AL37" s="18"/>
    </row>
    <row r="38" spans="1:38" s="244" customFormat="1" ht="11.1" customHeight="1">
      <c r="A38" s="18"/>
      <c r="B38" s="18" t="s">
        <v>217</v>
      </c>
      <c r="C38" s="18"/>
      <c r="D38" s="20">
        <v>0</v>
      </c>
      <c r="E38" s="242"/>
      <c r="F38" s="20">
        <v>0</v>
      </c>
      <c r="G38" s="242"/>
      <c r="H38" s="20">
        <v>0</v>
      </c>
      <c r="I38" s="242"/>
      <c r="J38" s="20">
        <v>0</v>
      </c>
      <c r="K38" s="242"/>
      <c r="L38" s="20">
        <v>0</v>
      </c>
      <c r="M38" s="242"/>
      <c r="N38" s="20">
        <v>0</v>
      </c>
      <c r="O38" s="242"/>
      <c r="P38" s="20">
        <v>0</v>
      </c>
      <c r="Q38" s="242"/>
      <c r="R38" s="20">
        <v>0</v>
      </c>
      <c r="S38" s="242"/>
      <c r="T38" s="20">
        <v>0</v>
      </c>
      <c r="U38" s="242"/>
      <c r="V38" s="20">
        <v>0</v>
      </c>
      <c r="W38" s="242"/>
      <c r="X38" s="20">
        <v>0</v>
      </c>
      <c r="Y38" s="242"/>
      <c r="Z38" s="20">
        <v>0</v>
      </c>
      <c r="AA38" s="242"/>
      <c r="AB38" s="18">
        <f t="shared" ref="AB38:AB46" si="12">SUM(D38:Z38)</f>
        <v>0</v>
      </c>
      <c r="AC38" s="238"/>
      <c r="AD38" s="237">
        <f t="shared" ref="AD38:AD46" si="13">SUM(D38:H38)</f>
        <v>0</v>
      </c>
      <c r="AE38" s="18"/>
      <c r="AF38" s="237">
        <f t="shared" ref="AF38:AF46" si="14">SUM(J38:N38)</f>
        <v>0</v>
      </c>
      <c r="AG38" s="18"/>
      <c r="AH38" s="237">
        <f t="shared" ref="AH38:AH46" si="15">SUM(P38:T38)</f>
        <v>0</v>
      </c>
      <c r="AI38" s="18"/>
      <c r="AJ38" s="237">
        <f t="shared" ref="AJ38:AJ46" si="16">SUM(V38:Z38)</f>
        <v>0</v>
      </c>
      <c r="AK38" s="238"/>
      <c r="AL38" s="237">
        <f t="shared" ref="AL38:AL46" si="17">SUM(AD38:AJ38)</f>
        <v>0</v>
      </c>
    </row>
    <row r="39" spans="1:38" s="244" customFormat="1" ht="11.1" customHeight="1">
      <c r="A39" s="18"/>
      <c r="B39" s="18" t="s">
        <v>407</v>
      </c>
      <c r="C39" s="18"/>
      <c r="D39" s="20">
        <v>0</v>
      </c>
      <c r="E39" s="242"/>
      <c r="F39" s="20">
        <v>0</v>
      </c>
      <c r="G39" s="242"/>
      <c r="H39" s="20">
        <v>0</v>
      </c>
      <c r="I39" s="242"/>
      <c r="J39" s="20">
        <v>0</v>
      </c>
      <c r="K39" s="242"/>
      <c r="L39" s="20">
        <v>0</v>
      </c>
      <c r="M39" s="242"/>
      <c r="N39" s="20">
        <v>0</v>
      </c>
      <c r="O39" s="242"/>
      <c r="P39" s="20">
        <v>0</v>
      </c>
      <c r="Q39" s="242"/>
      <c r="R39" s="20">
        <v>0</v>
      </c>
      <c r="S39" s="242"/>
      <c r="T39" s="20">
        <v>0</v>
      </c>
      <c r="U39" s="242"/>
      <c r="V39" s="20">
        <v>0</v>
      </c>
      <c r="W39" s="242"/>
      <c r="X39" s="20">
        <v>0</v>
      </c>
      <c r="Y39" s="242"/>
      <c r="Z39" s="20">
        <v>0</v>
      </c>
      <c r="AA39" s="242"/>
      <c r="AB39" s="18">
        <f>SUM(D39:Z39)</f>
        <v>0</v>
      </c>
      <c r="AC39" s="238"/>
      <c r="AD39" s="237">
        <f>SUM(D39:H39)</f>
        <v>0</v>
      </c>
      <c r="AE39" s="18"/>
      <c r="AF39" s="237">
        <f>SUM(J39:N39)</f>
        <v>0</v>
      </c>
      <c r="AG39" s="18"/>
      <c r="AH39" s="237">
        <f>SUM(P39:T39)</f>
        <v>0</v>
      </c>
      <c r="AI39" s="18"/>
      <c r="AJ39" s="237">
        <f>SUM(V39:Z39)</f>
        <v>0</v>
      </c>
      <c r="AK39" s="238"/>
      <c r="AL39" s="237">
        <f>SUM(AD39:AJ39)</f>
        <v>0</v>
      </c>
    </row>
    <row r="40" spans="1:38" s="244" customFormat="1" ht="11.1" customHeight="1">
      <c r="A40" s="18"/>
      <c r="B40" s="18" t="s">
        <v>408</v>
      </c>
      <c r="C40" s="18"/>
      <c r="D40" s="20">
        <v>0</v>
      </c>
      <c r="E40" s="242"/>
      <c r="F40" s="20">
        <v>0</v>
      </c>
      <c r="G40" s="242"/>
      <c r="H40" s="20">
        <v>0</v>
      </c>
      <c r="I40" s="242"/>
      <c r="J40" s="20">
        <v>0</v>
      </c>
      <c r="K40" s="242"/>
      <c r="L40" s="20">
        <v>0</v>
      </c>
      <c r="M40" s="242"/>
      <c r="N40" s="20">
        <v>0</v>
      </c>
      <c r="O40" s="242"/>
      <c r="P40" s="20">
        <v>0</v>
      </c>
      <c r="Q40" s="242"/>
      <c r="R40" s="20">
        <v>0</v>
      </c>
      <c r="S40" s="242"/>
      <c r="T40" s="20">
        <v>0</v>
      </c>
      <c r="U40" s="242"/>
      <c r="V40" s="20">
        <v>0</v>
      </c>
      <c r="W40" s="242"/>
      <c r="X40" s="20">
        <v>0</v>
      </c>
      <c r="Y40" s="242"/>
      <c r="Z40" s="20">
        <v>0</v>
      </c>
      <c r="AA40" s="242"/>
      <c r="AB40" s="18">
        <f>SUM(D40:Z40)</f>
        <v>0</v>
      </c>
      <c r="AC40" s="238"/>
      <c r="AD40" s="237">
        <f>SUM(D40:H40)</f>
        <v>0</v>
      </c>
      <c r="AE40" s="18"/>
      <c r="AF40" s="237">
        <f>SUM(J40:N40)</f>
        <v>0</v>
      </c>
      <c r="AG40" s="18"/>
      <c r="AH40" s="237">
        <f>SUM(P40:T40)</f>
        <v>0</v>
      </c>
      <c r="AI40" s="18"/>
      <c r="AJ40" s="237">
        <f>SUM(V40:Z40)</f>
        <v>0</v>
      </c>
      <c r="AK40" s="238"/>
      <c r="AL40" s="237">
        <f>SUM(AD40:AJ40)</f>
        <v>0</v>
      </c>
    </row>
    <row r="41" spans="1:38" s="244" customFormat="1" ht="11.1" customHeight="1">
      <c r="A41" s="18"/>
      <c r="B41" s="18" t="s">
        <v>218</v>
      </c>
      <c r="C41" s="18"/>
      <c r="D41" s="20">
        <v>0</v>
      </c>
      <c r="E41" s="242"/>
      <c r="F41" s="20">
        <v>0</v>
      </c>
      <c r="G41" s="242"/>
      <c r="H41" s="20">
        <v>0</v>
      </c>
      <c r="I41" s="242"/>
      <c r="J41" s="20">
        <v>0</v>
      </c>
      <c r="K41" s="242"/>
      <c r="L41" s="20">
        <v>0</v>
      </c>
      <c r="M41" s="242"/>
      <c r="N41" s="20">
        <v>0</v>
      </c>
      <c r="O41" s="242"/>
      <c r="P41" s="20">
        <v>0</v>
      </c>
      <c r="Q41" s="242"/>
      <c r="R41" s="20">
        <v>0</v>
      </c>
      <c r="S41" s="242"/>
      <c r="T41" s="20">
        <v>0</v>
      </c>
      <c r="U41" s="242"/>
      <c r="V41" s="20">
        <v>0</v>
      </c>
      <c r="W41" s="242"/>
      <c r="X41" s="20">
        <v>0</v>
      </c>
      <c r="Y41" s="242"/>
      <c r="Z41" s="20">
        <v>0</v>
      </c>
      <c r="AA41" s="242"/>
      <c r="AB41" s="18">
        <f t="shared" si="12"/>
        <v>0</v>
      </c>
      <c r="AC41" s="238"/>
      <c r="AD41" s="237">
        <f t="shared" si="13"/>
        <v>0</v>
      </c>
      <c r="AE41" s="18"/>
      <c r="AF41" s="237">
        <f t="shared" si="14"/>
        <v>0</v>
      </c>
      <c r="AG41" s="18"/>
      <c r="AH41" s="237">
        <f t="shared" si="15"/>
        <v>0</v>
      </c>
      <c r="AI41" s="18"/>
      <c r="AJ41" s="237">
        <f>SUM(V41:Z41)</f>
        <v>0</v>
      </c>
      <c r="AK41" s="238"/>
      <c r="AL41" s="237">
        <f t="shared" si="17"/>
        <v>0</v>
      </c>
    </row>
    <row r="42" spans="1:38" s="244" customFormat="1" ht="11.1" customHeight="1">
      <c r="A42" s="18"/>
      <c r="B42" s="18" t="s">
        <v>219</v>
      </c>
      <c r="C42" s="18"/>
      <c r="D42" s="20">
        <v>0</v>
      </c>
      <c r="E42" s="242"/>
      <c r="F42" s="20">
        <v>0</v>
      </c>
      <c r="G42" s="242"/>
      <c r="H42" s="20">
        <v>0</v>
      </c>
      <c r="I42" s="242"/>
      <c r="J42" s="20">
        <v>0</v>
      </c>
      <c r="K42" s="242"/>
      <c r="L42" s="20">
        <v>0</v>
      </c>
      <c r="M42" s="242"/>
      <c r="N42" s="20">
        <v>0</v>
      </c>
      <c r="O42" s="242"/>
      <c r="P42" s="20">
        <v>0</v>
      </c>
      <c r="Q42" s="242"/>
      <c r="R42" s="20">
        <v>0</v>
      </c>
      <c r="S42" s="242"/>
      <c r="T42" s="20">
        <v>0</v>
      </c>
      <c r="U42" s="242"/>
      <c r="V42" s="20">
        <v>0</v>
      </c>
      <c r="W42" s="242"/>
      <c r="X42" s="20">
        <v>0</v>
      </c>
      <c r="Y42" s="242"/>
      <c r="Z42" s="20">
        <v>0</v>
      </c>
      <c r="AA42" s="242"/>
      <c r="AB42" s="18">
        <f t="shared" si="12"/>
        <v>0</v>
      </c>
      <c r="AC42" s="238"/>
      <c r="AD42" s="237">
        <f t="shared" si="13"/>
        <v>0</v>
      </c>
      <c r="AE42" s="18"/>
      <c r="AF42" s="237">
        <f t="shared" si="14"/>
        <v>0</v>
      </c>
      <c r="AG42" s="18"/>
      <c r="AH42" s="237">
        <f t="shared" si="15"/>
        <v>0</v>
      </c>
      <c r="AI42" s="18"/>
      <c r="AJ42" s="237">
        <f t="shared" si="16"/>
        <v>0</v>
      </c>
      <c r="AK42" s="238"/>
      <c r="AL42" s="237">
        <f t="shared" si="17"/>
        <v>0</v>
      </c>
    </row>
    <row r="43" spans="1:38" s="244" customFormat="1" ht="11.1" customHeight="1">
      <c r="A43" s="18"/>
      <c r="B43" s="18" t="s">
        <v>220</v>
      </c>
      <c r="C43" s="18"/>
      <c r="D43" s="20">
        <v>0</v>
      </c>
      <c r="E43" s="242"/>
      <c r="F43" s="20">
        <v>0</v>
      </c>
      <c r="G43" s="242"/>
      <c r="H43" s="20">
        <v>0</v>
      </c>
      <c r="I43" s="242"/>
      <c r="J43" s="20">
        <v>0</v>
      </c>
      <c r="K43" s="242"/>
      <c r="L43" s="20">
        <v>0</v>
      </c>
      <c r="M43" s="242"/>
      <c r="N43" s="20">
        <v>0</v>
      </c>
      <c r="O43" s="242"/>
      <c r="P43" s="20">
        <v>0</v>
      </c>
      <c r="Q43" s="242"/>
      <c r="R43" s="20">
        <v>0</v>
      </c>
      <c r="S43" s="242"/>
      <c r="T43" s="20">
        <v>0</v>
      </c>
      <c r="U43" s="242"/>
      <c r="V43" s="20">
        <v>0</v>
      </c>
      <c r="W43" s="242"/>
      <c r="X43" s="20">
        <v>0</v>
      </c>
      <c r="Y43" s="242"/>
      <c r="Z43" s="20">
        <v>0</v>
      </c>
      <c r="AA43" s="242"/>
      <c r="AB43" s="18">
        <f t="shared" si="12"/>
        <v>0</v>
      </c>
      <c r="AC43" s="238"/>
      <c r="AD43" s="237">
        <f t="shared" si="13"/>
        <v>0</v>
      </c>
      <c r="AE43" s="18"/>
      <c r="AF43" s="237">
        <f t="shared" si="14"/>
        <v>0</v>
      </c>
      <c r="AG43" s="18"/>
      <c r="AH43" s="237">
        <f t="shared" si="15"/>
        <v>0</v>
      </c>
      <c r="AI43" s="18"/>
      <c r="AJ43" s="237">
        <f t="shared" si="16"/>
        <v>0</v>
      </c>
      <c r="AK43" s="238"/>
      <c r="AL43" s="237">
        <f t="shared" si="17"/>
        <v>0</v>
      </c>
    </row>
    <row r="44" spans="1:38" s="244" customFormat="1" ht="11.1" customHeight="1">
      <c r="A44" s="18"/>
      <c r="B44" s="18" t="s">
        <v>221</v>
      </c>
      <c r="C44" s="18"/>
      <c r="D44" s="20">
        <v>0</v>
      </c>
      <c r="E44" s="242"/>
      <c r="F44" s="20">
        <v>0</v>
      </c>
      <c r="G44" s="242"/>
      <c r="H44" s="20">
        <v>0</v>
      </c>
      <c r="I44" s="242"/>
      <c r="J44" s="20">
        <v>0</v>
      </c>
      <c r="K44" s="242"/>
      <c r="L44" s="20">
        <v>0</v>
      </c>
      <c r="M44" s="242"/>
      <c r="N44" s="20">
        <v>0</v>
      </c>
      <c r="O44" s="242"/>
      <c r="P44" s="20">
        <v>0</v>
      </c>
      <c r="Q44" s="242"/>
      <c r="R44" s="20">
        <v>0</v>
      </c>
      <c r="S44" s="242"/>
      <c r="T44" s="20">
        <v>0</v>
      </c>
      <c r="U44" s="242"/>
      <c r="V44" s="20">
        <v>0</v>
      </c>
      <c r="W44" s="242"/>
      <c r="X44" s="20">
        <v>0</v>
      </c>
      <c r="Y44" s="242"/>
      <c r="Z44" s="20">
        <v>0</v>
      </c>
      <c r="AA44" s="242"/>
      <c r="AB44" s="18">
        <f t="shared" si="12"/>
        <v>0</v>
      </c>
      <c r="AC44" s="238"/>
      <c r="AD44" s="237">
        <f t="shared" si="13"/>
        <v>0</v>
      </c>
      <c r="AE44" s="18"/>
      <c r="AF44" s="237">
        <f t="shared" si="14"/>
        <v>0</v>
      </c>
      <c r="AG44" s="18"/>
      <c r="AH44" s="237">
        <f t="shared" si="15"/>
        <v>0</v>
      </c>
      <c r="AI44" s="18"/>
      <c r="AJ44" s="237">
        <f t="shared" si="16"/>
        <v>0</v>
      </c>
      <c r="AK44" s="238"/>
      <c r="AL44" s="237">
        <f t="shared" si="17"/>
        <v>0</v>
      </c>
    </row>
    <row r="45" spans="1:38" s="244" customFormat="1" ht="11.1" customHeight="1">
      <c r="A45" s="18"/>
      <c r="B45" s="18" t="s">
        <v>222</v>
      </c>
      <c r="C45" s="18"/>
      <c r="D45" s="20">
        <v>0</v>
      </c>
      <c r="E45" s="242"/>
      <c r="F45" s="20">
        <v>0</v>
      </c>
      <c r="G45" s="242"/>
      <c r="H45" s="20">
        <v>0</v>
      </c>
      <c r="I45" s="242"/>
      <c r="J45" s="20">
        <v>0</v>
      </c>
      <c r="K45" s="242"/>
      <c r="L45" s="20">
        <v>0</v>
      </c>
      <c r="M45" s="242"/>
      <c r="N45" s="20">
        <v>0</v>
      </c>
      <c r="O45" s="242"/>
      <c r="P45" s="20">
        <v>0</v>
      </c>
      <c r="Q45" s="242"/>
      <c r="R45" s="20">
        <v>0</v>
      </c>
      <c r="S45" s="242"/>
      <c r="T45" s="20">
        <v>0</v>
      </c>
      <c r="U45" s="242"/>
      <c r="V45" s="20">
        <v>0</v>
      </c>
      <c r="W45" s="242"/>
      <c r="X45" s="20">
        <v>0</v>
      </c>
      <c r="Y45" s="242"/>
      <c r="Z45" s="20">
        <v>0</v>
      </c>
      <c r="AA45" s="242"/>
      <c r="AB45" s="18">
        <f t="shared" si="12"/>
        <v>0</v>
      </c>
      <c r="AC45" s="238"/>
      <c r="AD45" s="237">
        <f t="shared" si="13"/>
        <v>0</v>
      </c>
      <c r="AE45" s="18"/>
      <c r="AF45" s="237">
        <f t="shared" si="14"/>
        <v>0</v>
      </c>
      <c r="AG45" s="18"/>
      <c r="AH45" s="237">
        <f t="shared" si="15"/>
        <v>0</v>
      </c>
      <c r="AI45" s="18"/>
      <c r="AJ45" s="237">
        <f t="shared" si="16"/>
        <v>0</v>
      </c>
      <c r="AK45" s="238"/>
      <c r="AL45" s="237">
        <f t="shared" si="17"/>
        <v>0</v>
      </c>
    </row>
    <row r="46" spans="1:38" s="244" customFormat="1" ht="11.1" customHeight="1">
      <c r="A46" s="18"/>
      <c r="B46" s="18" t="s">
        <v>216</v>
      </c>
      <c r="C46" s="18"/>
      <c r="D46" s="20">
        <v>17.2</v>
      </c>
      <c r="E46" s="242"/>
      <c r="F46" s="20">
        <v>17.100000000000001</v>
      </c>
      <c r="G46" s="242"/>
      <c r="H46" s="20">
        <v>16.899999999999999</v>
      </c>
      <c r="I46" s="242"/>
      <c r="J46" s="20">
        <v>17.3</v>
      </c>
      <c r="K46" s="242"/>
      <c r="L46" s="20">
        <v>16.600000000000001</v>
      </c>
      <c r="M46" s="242"/>
      <c r="N46" s="20">
        <v>16.600000000000001</v>
      </c>
      <c r="O46" s="242"/>
      <c r="P46" s="20">
        <v>18.8</v>
      </c>
      <c r="Q46" s="242"/>
      <c r="R46" s="20">
        <v>17.399999999999999</v>
      </c>
      <c r="S46" s="242"/>
      <c r="T46" s="20">
        <v>17.8</v>
      </c>
      <c r="U46" s="242"/>
      <c r="V46" s="20">
        <v>18.399999999999999</v>
      </c>
      <c r="W46" s="242"/>
      <c r="X46" s="20">
        <v>17.399999999999999</v>
      </c>
      <c r="Y46" s="242"/>
      <c r="Z46" s="20">
        <v>18</v>
      </c>
      <c r="AA46" s="242"/>
      <c r="AB46" s="18">
        <f t="shared" si="12"/>
        <v>209.5</v>
      </c>
      <c r="AC46" s="238"/>
      <c r="AD46" s="237">
        <f t="shared" si="13"/>
        <v>51.199999999999996</v>
      </c>
      <c r="AE46" s="18"/>
      <c r="AF46" s="237">
        <f t="shared" si="14"/>
        <v>50.500000000000007</v>
      </c>
      <c r="AG46" s="18"/>
      <c r="AH46" s="237">
        <f t="shared" si="15"/>
        <v>54</v>
      </c>
      <c r="AI46" s="18"/>
      <c r="AJ46" s="237">
        <f t="shared" si="16"/>
        <v>53.8</v>
      </c>
      <c r="AK46" s="238"/>
      <c r="AL46" s="237">
        <f t="shared" si="17"/>
        <v>209.5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17.2</v>
      </c>
      <c r="E47" s="19"/>
      <c r="F47" s="29">
        <f>SUM(F38:F46)</f>
        <v>17.100000000000001</v>
      </c>
      <c r="G47" s="19"/>
      <c r="H47" s="29">
        <f>SUM(H38:H46)</f>
        <v>16.899999999999999</v>
      </c>
      <c r="I47" s="19"/>
      <c r="J47" s="29">
        <f>SUM(J38:J46)</f>
        <v>17.3</v>
      </c>
      <c r="K47" s="19"/>
      <c r="L47" s="29">
        <f>SUM(L38:L46)</f>
        <v>16.600000000000001</v>
      </c>
      <c r="M47" s="19"/>
      <c r="N47" s="29">
        <f>SUM(N38:N46)</f>
        <v>16.600000000000001</v>
      </c>
      <c r="O47" s="19"/>
      <c r="P47" s="29">
        <f>SUM(P38:P46)</f>
        <v>18.8</v>
      </c>
      <c r="Q47" s="19"/>
      <c r="R47" s="29">
        <f>SUM(R38:R46)</f>
        <v>17.399999999999999</v>
      </c>
      <c r="S47" s="19"/>
      <c r="T47" s="29">
        <f>SUM(T38:T46)</f>
        <v>17.8</v>
      </c>
      <c r="U47" s="19"/>
      <c r="V47" s="29">
        <f>SUM(V38:V46)</f>
        <v>18.399999999999999</v>
      </c>
      <c r="W47" s="19"/>
      <c r="X47" s="29">
        <f>SUM(X38:X46)</f>
        <v>17.399999999999999</v>
      </c>
      <c r="Y47" s="19"/>
      <c r="Z47" s="29">
        <f>SUM(Z38:Z46)</f>
        <v>18</v>
      </c>
      <c r="AA47" s="19"/>
      <c r="AB47" s="27">
        <f>SUM(AB38:AB46)</f>
        <v>209.5</v>
      </c>
      <c r="AC47" s="238"/>
      <c r="AD47" s="27">
        <f>AD38+AD46</f>
        <v>51.199999999999996</v>
      </c>
      <c r="AE47" s="238"/>
      <c r="AF47" s="27">
        <f>AF38+AF46</f>
        <v>50.500000000000007</v>
      </c>
      <c r="AG47" s="238"/>
      <c r="AH47" s="27">
        <f>AH38+AH46</f>
        <v>54</v>
      </c>
      <c r="AI47" s="238"/>
      <c r="AJ47" s="27">
        <f>AJ38+AJ46</f>
        <v>53.8</v>
      </c>
      <c r="AK47" s="238"/>
      <c r="AL47" s="27">
        <f>AL38+AL46</f>
        <v>209.5</v>
      </c>
    </row>
    <row r="48" spans="1:38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8"/>
      <c r="AD48" s="18"/>
      <c r="AE48" s="238"/>
      <c r="AF48" s="18"/>
      <c r="AG48" s="238"/>
      <c r="AH48" s="18"/>
      <c r="AI48" s="238"/>
      <c r="AJ48" s="18"/>
      <c r="AK48" s="238"/>
      <c r="AL48" s="18"/>
    </row>
    <row r="49" spans="1:38" s="25" customFormat="1" ht="11.1" customHeight="1">
      <c r="A49" s="23" t="s">
        <v>223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8"/>
      <c r="AD49" s="23"/>
      <c r="AE49" s="238"/>
      <c r="AF49" s="23"/>
      <c r="AG49" s="238"/>
      <c r="AH49" s="23"/>
      <c r="AI49" s="238"/>
      <c r="AJ49" s="23"/>
      <c r="AK49" s="238"/>
      <c r="AL49" s="23"/>
    </row>
    <row r="50" spans="1:38" s="244" customFormat="1" ht="11.1" customHeight="1">
      <c r="A50" s="18"/>
      <c r="B50" s="18" t="s">
        <v>310</v>
      </c>
      <c r="C50" s="18"/>
      <c r="D50" s="20">
        <v>0.5</v>
      </c>
      <c r="E50" s="242"/>
      <c r="F50" s="20">
        <v>0.8</v>
      </c>
      <c r="G50" s="242"/>
      <c r="H50" s="20">
        <v>0.5</v>
      </c>
      <c r="I50" s="242"/>
      <c r="J50" s="20">
        <v>0.4</v>
      </c>
      <c r="K50" s="242"/>
      <c r="L50" s="20">
        <v>0.4</v>
      </c>
      <c r="M50" s="242"/>
      <c r="N50" s="20">
        <v>0.4</v>
      </c>
      <c r="O50" s="242"/>
      <c r="P50" s="20">
        <v>0.4</v>
      </c>
      <c r="Q50" s="242"/>
      <c r="R50" s="20">
        <v>0.4</v>
      </c>
      <c r="S50" s="242"/>
      <c r="T50" s="20">
        <v>0.4</v>
      </c>
      <c r="U50" s="242"/>
      <c r="V50" s="20">
        <v>0.4</v>
      </c>
      <c r="W50" s="242"/>
      <c r="X50" s="20">
        <v>0.4</v>
      </c>
      <c r="Y50" s="242"/>
      <c r="Z50" s="20">
        <v>0.4</v>
      </c>
      <c r="AA50" s="242"/>
      <c r="AB50" s="18">
        <f>SUM(D50:Z50)</f>
        <v>5.4000000000000012</v>
      </c>
      <c r="AC50" s="238"/>
      <c r="AD50" s="237">
        <f>SUM(D50:H50)</f>
        <v>1.8</v>
      </c>
      <c r="AE50" s="18"/>
      <c r="AF50" s="237">
        <f>SUM(J50:N50)</f>
        <v>1.2000000000000002</v>
      </c>
      <c r="AG50" s="18"/>
      <c r="AH50" s="237">
        <f>SUM(P50:T50)</f>
        <v>1.2000000000000002</v>
      </c>
      <c r="AI50" s="18"/>
      <c r="AJ50" s="237">
        <f>SUM(V50:Z50)</f>
        <v>1.2000000000000002</v>
      </c>
      <c r="AK50" s="238"/>
      <c r="AL50" s="237">
        <f>SUM(AD50:AJ50)</f>
        <v>5.4</v>
      </c>
    </row>
    <row r="51" spans="1:38" s="244" customFormat="1" ht="11.1" customHeight="1">
      <c r="A51" s="18"/>
      <c r="B51" s="18" t="s">
        <v>311</v>
      </c>
      <c r="C51" s="18"/>
      <c r="D51" s="20">
        <v>2.2999999999999998</v>
      </c>
      <c r="E51" s="242"/>
      <c r="F51" s="20">
        <v>2.2999999999999998</v>
      </c>
      <c r="G51" s="242"/>
      <c r="H51" s="20">
        <v>2.2999999999999998</v>
      </c>
      <c r="I51" s="242"/>
      <c r="J51" s="20">
        <v>2.2999999999999998</v>
      </c>
      <c r="K51" s="242"/>
      <c r="L51" s="20">
        <v>2.2999999999999998</v>
      </c>
      <c r="M51" s="242"/>
      <c r="N51" s="20">
        <v>2.2000000000000002</v>
      </c>
      <c r="O51" s="242"/>
      <c r="P51" s="20">
        <v>2.2999999999999998</v>
      </c>
      <c r="Q51" s="242"/>
      <c r="R51" s="20">
        <v>2.2999999999999998</v>
      </c>
      <c r="S51" s="242"/>
      <c r="T51" s="20">
        <v>2.2999999999999998</v>
      </c>
      <c r="U51" s="242"/>
      <c r="V51" s="20">
        <v>2.2999999999999998</v>
      </c>
      <c r="W51" s="242"/>
      <c r="X51" s="20">
        <v>2.2999999999999998</v>
      </c>
      <c r="Y51" s="242"/>
      <c r="Z51" s="20">
        <v>2.2000000000000002</v>
      </c>
      <c r="AA51" s="242"/>
      <c r="AB51" s="18">
        <f>SUM(D51:Z51)</f>
        <v>27.400000000000002</v>
      </c>
      <c r="AC51" s="238"/>
      <c r="AD51" s="237">
        <f>SUM(D51:H51)</f>
        <v>6.8999999999999995</v>
      </c>
      <c r="AE51" s="18"/>
      <c r="AF51" s="237">
        <f>SUM(J51:N51)</f>
        <v>6.8</v>
      </c>
      <c r="AG51" s="18"/>
      <c r="AH51" s="237">
        <f>SUM(P51:T51)</f>
        <v>6.8999999999999995</v>
      </c>
      <c r="AI51" s="18"/>
      <c r="AJ51" s="237">
        <f>SUM(V51:Z51)</f>
        <v>6.8</v>
      </c>
      <c r="AK51" s="238"/>
      <c r="AL51" s="237">
        <f>SUM(AD51:AJ51)</f>
        <v>27.4</v>
      </c>
    </row>
    <row r="52" spans="1:38" s="244" customFormat="1" ht="11.1" customHeight="1">
      <c r="A52" s="18"/>
      <c r="B52" s="18" t="s">
        <v>312</v>
      </c>
      <c r="C52" s="18"/>
      <c r="D52" s="21">
        <v>0</v>
      </c>
      <c r="E52" s="242"/>
      <c r="F52" s="21">
        <v>0</v>
      </c>
      <c r="G52" s="242"/>
      <c r="H52" s="21">
        <v>0</v>
      </c>
      <c r="I52" s="242"/>
      <c r="J52" s="21">
        <v>0</v>
      </c>
      <c r="K52" s="242"/>
      <c r="L52" s="21">
        <v>0</v>
      </c>
      <c r="M52" s="242"/>
      <c r="N52" s="21">
        <v>0.1</v>
      </c>
      <c r="O52" s="242"/>
      <c r="P52" s="21">
        <v>0</v>
      </c>
      <c r="Q52" s="242"/>
      <c r="R52" s="21">
        <v>0.1</v>
      </c>
      <c r="S52" s="242">
        <v>0.1</v>
      </c>
      <c r="T52" s="21">
        <v>0</v>
      </c>
      <c r="U52" s="242"/>
      <c r="V52" s="21">
        <v>0.1</v>
      </c>
      <c r="W52" s="242"/>
      <c r="X52" s="21">
        <v>0</v>
      </c>
      <c r="Y52" s="242"/>
      <c r="Z52" s="21">
        <v>0.1</v>
      </c>
      <c r="AA52" s="242"/>
      <c r="AB52" s="22">
        <f>SUM(D52:Z52)</f>
        <v>0.5</v>
      </c>
      <c r="AC52" s="238"/>
      <c r="AD52" s="40">
        <f>SUM(D52:H52)</f>
        <v>0</v>
      </c>
      <c r="AE52" s="18"/>
      <c r="AF52" s="40">
        <f>SUM(J52:N52)</f>
        <v>0.1</v>
      </c>
      <c r="AG52" s="18"/>
      <c r="AH52" s="40">
        <f>SUM(P52:T52)</f>
        <v>0.2</v>
      </c>
      <c r="AI52" s="18"/>
      <c r="AJ52" s="40">
        <f>SUM(V52:Z52)</f>
        <v>0.2</v>
      </c>
      <c r="AK52" s="238"/>
      <c r="AL52" s="40">
        <f>SUM(AD52:AJ52)</f>
        <v>0.5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2.8</v>
      </c>
      <c r="E53" s="19"/>
      <c r="F53" s="22">
        <f>SUM(F50:F52)</f>
        <v>3.0999999999999996</v>
      </c>
      <c r="G53" s="19"/>
      <c r="H53" s="22">
        <f>SUM(H50:H52)</f>
        <v>2.8</v>
      </c>
      <c r="I53" s="19"/>
      <c r="J53" s="22">
        <f>SUM(J50:J52)</f>
        <v>2.6999999999999997</v>
      </c>
      <c r="K53" s="19"/>
      <c r="L53" s="22">
        <f>SUM(L50:L52)</f>
        <v>2.6999999999999997</v>
      </c>
      <c r="M53" s="19"/>
      <c r="N53" s="22">
        <f>SUM(N50:N52)</f>
        <v>2.7</v>
      </c>
      <c r="O53" s="19"/>
      <c r="P53" s="22">
        <f>SUM(P50:P52)</f>
        <v>2.6999999999999997</v>
      </c>
      <c r="Q53" s="19"/>
      <c r="R53" s="22">
        <f>SUM(R50:R52)</f>
        <v>2.8</v>
      </c>
      <c r="S53" s="19"/>
      <c r="T53" s="22">
        <f>SUM(T50:T52)</f>
        <v>2.6999999999999997</v>
      </c>
      <c r="U53" s="19"/>
      <c r="V53" s="22">
        <f>SUM(V50:V52)</f>
        <v>2.8</v>
      </c>
      <c r="W53" s="19"/>
      <c r="X53" s="22">
        <f>SUM(X50:X52)</f>
        <v>2.6999999999999997</v>
      </c>
      <c r="Y53" s="19"/>
      <c r="Z53" s="22">
        <f>SUM(Z50:Z52)</f>
        <v>2.7</v>
      </c>
      <c r="AA53" s="19"/>
      <c r="AB53" s="22">
        <f>SUM(AB50:AB52)</f>
        <v>33.300000000000004</v>
      </c>
      <c r="AC53" s="238"/>
      <c r="AD53" s="22">
        <f>SUM(AD50:AD52)</f>
        <v>8.6999999999999993</v>
      </c>
      <c r="AE53" s="238"/>
      <c r="AF53" s="22">
        <f>SUM(AF50:AF52)</f>
        <v>8.1</v>
      </c>
      <c r="AG53" s="238"/>
      <c r="AH53" s="22">
        <f>SUM(AH50:AH52)</f>
        <v>8.2999999999999989</v>
      </c>
      <c r="AI53" s="238"/>
      <c r="AJ53" s="22">
        <f>SUM(AJ50:AJ52)</f>
        <v>8.1999999999999993</v>
      </c>
      <c r="AK53" s="238"/>
      <c r="AL53" s="22">
        <f>SUM(AL50:AL52)</f>
        <v>33.299999999999997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8"/>
      <c r="AD54" s="18"/>
      <c r="AE54" s="238"/>
      <c r="AF54" s="18"/>
      <c r="AG54" s="238"/>
      <c r="AH54" s="18"/>
      <c r="AI54" s="238"/>
      <c r="AJ54" s="18"/>
      <c r="AK54" s="238"/>
      <c r="AL54" s="18"/>
    </row>
    <row r="55" spans="1:38" s="25" customFormat="1" ht="11.1" customHeight="1" thickBot="1">
      <c r="A55" s="23" t="s">
        <v>373</v>
      </c>
      <c r="B55" s="23"/>
      <c r="C55" s="23"/>
      <c r="D55" s="30">
        <f>D10+D21+D30+D35+D47+D53</f>
        <v>20</v>
      </c>
      <c r="E55" s="24"/>
      <c r="F55" s="30">
        <f>F10+F21+F30+F35+F47+F53</f>
        <v>20.200000000000003</v>
      </c>
      <c r="G55" s="24"/>
      <c r="H55" s="30">
        <f>H10+H21+H30+H35+H47+H53</f>
        <v>19.7</v>
      </c>
      <c r="I55" s="24"/>
      <c r="J55" s="30">
        <f>J10+J21+J30+J35+J47+J53</f>
        <v>20</v>
      </c>
      <c r="K55" s="24"/>
      <c r="L55" s="30">
        <f>L10+L21+L30+L35+L47+L53</f>
        <v>19.3</v>
      </c>
      <c r="M55" s="24"/>
      <c r="N55" s="30">
        <f>N10+N21+N30+N35+N47+N53</f>
        <v>19.3</v>
      </c>
      <c r="O55" s="24"/>
      <c r="P55" s="30">
        <f>P10+P21+P30+P35+P47+P53</f>
        <v>21.5</v>
      </c>
      <c r="Q55" s="24"/>
      <c r="R55" s="30">
        <f>R10+R21+R30+R35+R47+R53</f>
        <v>20.2</v>
      </c>
      <c r="S55" s="24"/>
      <c r="T55" s="30">
        <f>T10+T21+T30+T35+T47+T53</f>
        <v>20.5</v>
      </c>
      <c r="U55" s="24"/>
      <c r="V55" s="30">
        <f>V10+V21+V30+V35+V47+V53</f>
        <v>21.2</v>
      </c>
      <c r="W55" s="24"/>
      <c r="X55" s="30">
        <f>X10+X21+X30+X35+X47+X53</f>
        <v>20.099999999999998</v>
      </c>
      <c r="Y55" s="24"/>
      <c r="Z55" s="30">
        <f>Z10+Z21+Z30+Z35+Z47+Z53</f>
        <v>20.7</v>
      </c>
      <c r="AA55" s="24"/>
      <c r="AB55" s="30">
        <f>AB10+AB21+AB30+AB35+AB47+AB53</f>
        <v>242.8</v>
      </c>
      <c r="AC55" s="238"/>
      <c r="AD55" s="30">
        <f>AD10+AD21+AD30+AD35+AD47+AD53</f>
        <v>59.899999999999991</v>
      </c>
      <c r="AE55" s="238"/>
      <c r="AF55" s="30">
        <f>AF10+AF21+AF30+AF35+AF47+AF53</f>
        <v>58.600000000000009</v>
      </c>
      <c r="AG55" s="238"/>
      <c r="AH55" s="30">
        <f>AH10+AH21+AH30+AH35+AH47+AH53</f>
        <v>62.3</v>
      </c>
      <c r="AI55" s="238"/>
      <c r="AJ55" s="30">
        <f>AJ10+AJ21+AJ30+AJ35+AJ47+AJ53</f>
        <v>62</v>
      </c>
      <c r="AK55" s="238"/>
      <c r="AL55" s="30">
        <f>AL10+AL21+AL30+AL35+AL47+AL53</f>
        <v>242.8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49"/>
      <c r="AD56" s="249"/>
      <c r="AF56" s="249"/>
      <c r="AH56" s="249"/>
      <c r="AJ56" s="249"/>
      <c r="AL56" s="249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3.2"/>
  <cols>
    <col min="1" max="2" width="2.44140625" style="11" customWidth="1"/>
    <col min="3" max="3" width="47.3320312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4414062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39" max="39" width="1.5546875" style="11" customWidth="1"/>
    <col min="40" max="40" width="12.6640625" style="11" customWidth="1"/>
    <col min="41" max="41" width="1.5546875" style="11" customWidth="1"/>
    <col min="42" max="42" width="12.6640625" style="11" customWidth="1"/>
    <col min="44" max="44" width="5.6640625" customWidth="1"/>
  </cols>
  <sheetData>
    <row r="1" spans="1:42" s="2" customFormat="1" ht="15.6">
      <c r="A1" s="252" t="s">
        <v>101</v>
      </c>
      <c r="B1" s="253"/>
      <c r="C1" s="253"/>
      <c r="D1" s="18" t="s">
        <v>423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H:\2002\[NNGOrgPLFormatCORP02.xls]O&amp;M by Dept</v>
      </c>
    </row>
    <row r="2" spans="1:42" s="2" customFormat="1" ht="15.6">
      <c r="A2" s="50" t="s">
        <v>100</v>
      </c>
      <c r="B2" s="253"/>
      <c r="C2" s="253"/>
      <c r="D2" s="240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37188.758901504632</v>
      </c>
    </row>
    <row r="3" spans="1:42" s="2" customFormat="1" ht="15.6">
      <c r="A3" s="7" t="s">
        <v>318</v>
      </c>
      <c r="B3" s="253"/>
      <c r="C3" s="253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37188.758901504632</v>
      </c>
    </row>
    <row r="4" spans="1:42" s="11" customFormat="1">
      <c r="A4" s="10" t="s">
        <v>1</v>
      </c>
      <c r="B4" s="254"/>
      <c r="C4" s="25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4"/>
      <c r="B5" s="254"/>
      <c r="C5" s="254"/>
      <c r="D5" s="218" t="s">
        <v>319</v>
      </c>
      <c r="E5" s="13"/>
      <c r="F5" s="218" t="s">
        <v>320</v>
      </c>
      <c r="G5" s="13"/>
      <c r="H5" s="218" t="s">
        <v>321</v>
      </c>
      <c r="I5" s="14"/>
      <c r="J5" s="218" t="s">
        <v>322</v>
      </c>
      <c r="K5" s="14"/>
      <c r="L5" s="218" t="s">
        <v>323</v>
      </c>
      <c r="M5" s="232"/>
      <c r="N5" s="219" t="s">
        <v>370</v>
      </c>
      <c r="P5" s="219" t="s">
        <v>324</v>
      </c>
      <c r="Q5" s="16"/>
      <c r="R5" s="219" t="s">
        <v>325</v>
      </c>
      <c r="S5" s="16"/>
      <c r="T5" s="219" t="s">
        <v>326</v>
      </c>
      <c r="U5" s="16"/>
      <c r="V5" s="219" t="s">
        <v>327</v>
      </c>
      <c r="W5" s="16"/>
      <c r="X5" s="219" t="s">
        <v>371</v>
      </c>
      <c r="Y5" s="16"/>
      <c r="Z5" s="219" t="s">
        <v>328</v>
      </c>
      <c r="AA5" s="16"/>
      <c r="AB5" s="219" t="s">
        <v>329</v>
      </c>
      <c r="AC5" s="16"/>
      <c r="AD5" s="219" t="s">
        <v>330</v>
      </c>
      <c r="AE5" s="16"/>
      <c r="AF5" s="219" t="s">
        <v>333</v>
      </c>
      <c r="AG5" s="16"/>
      <c r="AH5" s="219" t="s">
        <v>331</v>
      </c>
      <c r="AI5" s="16"/>
      <c r="AJ5" s="219" t="s">
        <v>332</v>
      </c>
      <c r="AK5" s="16"/>
      <c r="AL5" s="219" t="s">
        <v>334</v>
      </c>
      <c r="AM5" s="16"/>
      <c r="AN5" s="219" t="s">
        <v>31</v>
      </c>
      <c r="AP5" s="261" t="s">
        <v>14</v>
      </c>
    </row>
    <row r="6" spans="1:42" s="11" customFormat="1" ht="9.9" customHeight="1">
      <c r="A6" s="254"/>
      <c r="B6" s="254"/>
      <c r="C6" s="254"/>
      <c r="AP6" s="254" t="s">
        <v>20</v>
      </c>
    </row>
    <row r="7" spans="1:42" s="24" customFormat="1" ht="11.1" customHeight="1">
      <c r="A7" s="23" t="s">
        <v>204</v>
      </c>
      <c r="B7" s="23"/>
      <c r="C7" s="23"/>
      <c r="D7" s="210"/>
      <c r="F7" s="210"/>
      <c r="H7" s="210"/>
      <c r="J7" s="210"/>
      <c r="L7" s="210"/>
      <c r="M7" s="210"/>
      <c r="N7" s="210"/>
      <c r="P7" s="210"/>
      <c r="R7" s="210"/>
      <c r="T7" s="210"/>
      <c r="V7" s="210"/>
      <c r="X7" s="210"/>
      <c r="Z7" s="210"/>
      <c r="AB7" s="210"/>
      <c r="AD7" s="210"/>
      <c r="AF7" s="210"/>
      <c r="AH7" s="210"/>
      <c r="AJ7" s="210"/>
      <c r="AL7" s="210"/>
      <c r="AN7" s="210"/>
      <c r="AP7" s="23"/>
    </row>
    <row r="8" spans="1:42" s="242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2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3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8">
        <f>SUM(D8:D9)</f>
        <v>0</v>
      </c>
      <c r="F10" s="208">
        <f>SUM(F8:F9)</f>
        <v>0</v>
      </c>
      <c r="H10" s="208">
        <f>SUM(H8:H9)</f>
        <v>0</v>
      </c>
      <c r="J10" s="208">
        <f>SUM(J8:J9)</f>
        <v>0</v>
      </c>
      <c r="L10" s="208">
        <f>SUM(L8:L9)</f>
        <v>0</v>
      </c>
      <c r="M10" s="233"/>
      <c r="N10" s="208">
        <f>SUM(N8:N9)</f>
        <v>0</v>
      </c>
      <c r="P10" s="208">
        <f>SUM(P8:P9)</f>
        <v>0</v>
      </c>
      <c r="R10" s="208">
        <f>SUM(R8:R9)</f>
        <v>0</v>
      </c>
      <c r="T10" s="208">
        <f>SUM(T8:T9)</f>
        <v>0</v>
      </c>
      <c r="V10" s="208">
        <f>SUM(V8:V9)</f>
        <v>0</v>
      </c>
      <c r="X10" s="208">
        <f>SUM(X8:X9)</f>
        <v>0</v>
      </c>
      <c r="Z10" s="208">
        <f>SUM(Z8:Z9)</f>
        <v>0</v>
      </c>
      <c r="AB10" s="208">
        <f>SUM(AB8:AB9)</f>
        <v>0</v>
      </c>
      <c r="AD10" s="208">
        <f>SUM(AD8:AD9)</f>
        <v>0</v>
      </c>
      <c r="AF10" s="208">
        <f>SUM(AF8:AF9)</f>
        <v>0</v>
      </c>
      <c r="AH10" s="208">
        <f>SUM(AH8:AH9)</f>
        <v>0</v>
      </c>
      <c r="AJ10" s="208">
        <f>SUM(AJ8:AJ9)</f>
        <v>0</v>
      </c>
      <c r="AL10" s="208">
        <f>SUM(AL8:AL9)</f>
        <v>0</v>
      </c>
      <c r="AN10" s="208">
        <f>SUM(AN8:AN9)</f>
        <v>0</v>
      </c>
      <c r="AP10" s="259">
        <f>SUM(AP8:AP9)</f>
        <v>0</v>
      </c>
    </row>
    <row r="11" spans="1:42" s="19" customFormat="1" ht="3.9" customHeight="1">
      <c r="A11" s="18"/>
      <c r="B11" s="18"/>
      <c r="C11" s="18"/>
      <c r="AP11" s="18"/>
    </row>
    <row r="12" spans="1:42" s="24" customFormat="1" ht="11.1" customHeight="1">
      <c r="A12" s="23" t="s">
        <v>205</v>
      </c>
      <c r="B12" s="23"/>
      <c r="C12" s="23"/>
      <c r="AP12" s="23"/>
    </row>
    <row r="13" spans="1:42" s="242" customFormat="1" ht="11.1" customHeight="1">
      <c r="A13" s="18"/>
      <c r="B13" s="18" t="s">
        <v>206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2" customFormat="1" ht="11.1" customHeight="1">
      <c r="A14" s="18"/>
      <c r="B14" s="18" t="s">
        <v>207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2" customFormat="1" ht="11.1" customHeight="1">
      <c r="A15" s="18"/>
      <c r="B15" s="18" t="s">
        <v>208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4" customFormat="1" ht="11.1" customHeight="1">
      <c r="A16" s="18"/>
      <c r="B16" s="18" t="s">
        <v>209</v>
      </c>
      <c r="C16" s="18"/>
      <c r="D16" s="20">
        <v>0</v>
      </c>
      <c r="E16" s="242"/>
      <c r="F16" s="20">
        <v>0</v>
      </c>
      <c r="G16" s="242"/>
      <c r="H16" s="20">
        <v>0</v>
      </c>
      <c r="I16" s="242"/>
      <c r="J16" s="20">
        <v>0</v>
      </c>
      <c r="K16" s="242"/>
      <c r="L16" s="20">
        <v>0</v>
      </c>
      <c r="M16" s="20"/>
      <c r="N16" s="20">
        <v>0</v>
      </c>
      <c r="O16" s="242"/>
      <c r="P16" s="20">
        <v>0</v>
      </c>
      <c r="Q16" s="242"/>
      <c r="R16" s="20">
        <v>0</v>
      </c>
      <c r="S16" s="242"/>
      <c r="T16" s="20">
        <v>0</v>
      </c>
      <c r="U16" s="242"/>
      <c r="V16" s="20">
        <v>0</v>
      </c>
      <c r="W16" s="242"/>
      <c r="X16" s="20">
        <v>0</v>
      </c>
      <c r="Y16" s="242"/>
      <c r="Z16" s="20">
        <v>0</v>
      </c>
      <c r="AA16" s="242"/>
      <c r="AB16" s="20">
        <v>0</v>
      </c>
      <c r="AC16" s="242"/>
      <c r="AD16" s="20">
        <v>0</v>
      </c>
      <c r="AE16" s="242"/>
      <c r="AF16" s="20">
        <v>0</v>
      </c>
      <c r="AG16" s="242"/>
      <c r="AH16" s="20">
        <v>0</v>
      </c>
      <c r="AI16" s="242"/>
      <c r="AJ16" s="20">
        <v>0</v>
      </c>
      <c r="AK16" s="242"/>
      <c r="AL16" s="20">
        <v>0</v>
      </c>
      <c r="AM16" s="242"/>
      <c r="AN16" s="20">
        <v>0</v>
      </c>
      <c r="AO16" s="242"/>
      <c r="AP16" s="18">
        <f t="shared" si="0"/>
        <v>0</v>
      </c>
    </row>
    <row r="17" spans="1:42" s="244" customFormat="1" ht="11.1" customHeight="1">
      <c r="A17" s="18"/>
      <c r="B17" s="18" t="s">
        <v>210</v>
      </c>
      <c r="C17" s="18"/>
      <c r="D17" s="20">
        <v>0</v>
      </c>
      <c r="E17" s="242"/>
      <c r="F17" s="20">
        <v>0</v>
      </c>
      <c r="G17" s="242"/>
      <c r="H17" s="20">
        <v>0</v>
      </c>
      <c r="I17" s="242"/>
      <c r="J17" s="20">
        <v>0</v>
      </c>
      <c r="K17" s="242"/>
      <c r="L17" s="20">
        <v>0</v>
      </c>
      <c r="M17" s="20"/>
      <c r="N17" s="20">
        <v>0</v>
      </c>
      <c r="O17" s="242"/>
      <c r="P17" s="20">
        <v>0</v>
      </c>
      <c r="Q17" s="242"/>
      <c r="R17" s="20">
        <v>0</v>
      </c>
      <c r="S17" s="242"/>
      <c r="T17" s="20">
        <v>0</v>
      </c>
      <c r="U17" s="242"/>
      <c r="V17" s="20">
        <v>0</v>
      </c>
      <c r="W17" s="242"/>
      <c r="X17" s="20">
        <v>0</v>
      </c>
      <c r="Y17" s="242"/>
      <c r="Z17" s="20">
        <v>0</v>
      </c>
      <c r="AA17" s="242"/>
      <c r="AB17" s="20">
        <v>0</v>
      </c>
      <c r="AC17" s="242"/>
      <c r="AD17" s="20">
        <v>0</v>
      </c>
      <c r="AE17" s="242"/>
      <c r="AF17" s="20">
        <v>0</v>
      </c>
      <c r="AG17" s="242"/>
      <c r="AH17" s="20">
        <v>0</v>
      </c>
      <c r="AI17" s="242"/>
      <c r="AJ17" s="20">
        <v>0</v>
      </c>
      <c r="AK17" s="242"/>
      <c r="AL17" s="20">
        <v>0</v>
      </c>
      <c r="AM17" s="242"/>
      <c r="AN17" s="20">
        <v>0</v>
      </c>
      <c r="AO17" s="242"/>
      <c r="AP17" s="18">
        <f t="shared" si="0"/>
        <v>0</v>
      </c>
    </row>
    <row r="18" spans="1:42" s="244" customFormat="1" ht="11.1" customHeight="1">
      <c r="A18" s="18"/>
      <c r="B18" s="18" t="s">
        <v>211</v>
      </c>
      <c r="C18" s="18"/>
      <c r="D18" s="20">
        <v>0</v>
      </c>
      <c r="E18" s="242"/>
      <c r="F18" s="20">
        <v>0</v>
      </c>
      <c r="G18" s="242"/>
      <c r="H18" s="20">
        <v>0</v>
      </c>
      <c r="I18" s="242"/>
      <c r="J18" s="20">
        <v>0</v>
      </c>
      <c r="K18" s="242"/>
      <c r="L18" s="20">
        <v>0</v>
      </c>
      <c r="M18" s="20"/>
      <c r="N18" s="20">
        <v>0</v>
      </c>
      <c r="O18" s="242"/>
      <c r="P18" s="20">
        <v>0</v>
      </c>
      <c r="Q18" s="242"/>
      <c r="R18" s="20">
        <v>0</v>
      </c>
      <c r="S18" s="242"/>
      <c r="T18" s="20">
        <v>0</v>
      </c>
      <c r="U18" s="242"/>
      <c r="V18" s="20">
        <v>0</v>
      </c>
      <c r="W18" s="242"/>
      <c r="X18" s="20">
        <v>0</v>
      </c>
      <c r="Y18" s="242"/>
      <c r="Z18" s="20">
        <v>0</v>
      </c>
      <c r="AA18" s="242"/>
      <c r="AB18" s="20">
        <v>0</v>
      </c>
      <c r="AC18" s="242"/>
      <c r="AD18" s="20">
        <v>0</v>
      </c>
      <c r="AE18" s="242"/>
      <c r="AF18" s="20">
        <v>0</v>
      </c>
      <c r="AG18" s="242"/>
      <c r="AH18" s="20">
        <v>0</v>
      </c>
      <c r="AI18" s="242"/>
      <c r="AJ18" s="20">
        <v>0</v>
      </c>
      <c r="AK18" s="242"/>
      <c r="AL18" s="20">
        <v>0</v>
      </c>
      <c r="AM18" s="242"/>
      <c r="AN18" s="20">
        <v>0</v>
      </c>
      <c r="AO18" s="242"/>
      <c r="AP18" s="18">
        <f t="shared" si="0"/>
        <v>0</v>
      </c>
    </row>
    <row r="19" spans="1:42" s="244" customFormat="1" ht="11.1" customHeight="1">
      <c r="A19" s="18"/>
      <c r="B19" s="18" t="s">
        <v>212</v>
      </c>
      <c r="C19" s="18"/>
      <c r="D19" s="20">
        <v>0</v>
      </c>
      <c r="E19" s="242"/>
      <c r="F19" s="20">
        <v>0</v>
      </c>
      <c r="G19" s="242"/>
      <c r="H19" s="20">
        <v>0</v>
      </c>
      <c r="I19" s="242"/>
      <c r="J19" s="20">
        <v>0</v>
      </c>
      <c r="K19" s="242"/>
      <c r="L19" s="20">
        <v>0</v>
      </c>
      <c r="M19" s="20"/>
      <c r="N19" s="20">
        <v>0</v>
      </c>
      <c r="O19" s="242"/>
      <c r="P19" s="20">
        <v>0</v>
      </c>
      <c r="Q19" s="242"/>
      <c r="R19" s="20">
        <v>0</v>
      </c>
      <c r="S19" s="242"/>
      <c r="T19" s="20">
        <v>0</v>
      </c>
      <c r="U19" s="242"/>
      <c r="V19" s="20">
        <v>0</v>
      </c>
      <c r="W19" s="242"/>
      <c r="X19" s="20">
        <v>0</v>
      </c>
      <c r="Y19" s="242"/>
      <c r="Z19" s="20">
        <v>0</v>
      </c>
      <c r="AA19" s="242"/>
      <c r="AB19" s="20">
        <v>0</v>
      </c>
      <c r="AC19" s="242"/>
      <c r="AD19" s="20">
        <v>0</v>
      </c>
      <c r="AE19" s="242"/>
      <c r="AF19" s="20">
        <v>0</v>
      </c>
      <c r="AG19" s="242"/>
      <c r="AH19" s="20">
        <v>0</v>
      </c>
      <c r="AI19" s="242"/>
      <c r="AJ19" s="20">
        <v>0</v>
      </c>
      <c r="AK19" s="242"/>
      <c r="AL19" s="20">
        <v>0</v>
      </c>
      <c r="AM19" s="242"/>
      <c r="AN19" s="20">
        <v>0</v>
      </c>
      <c r="AO19" s="242"/>
      <c r="AP19" s="18">
        <f t="shared" si="0"/>
        <v>0</v>
      </c>
    </row>
    <row r="20" spans="1:42" s="244" customFormat="1" ht="11.1" customHeight="1">
      <c r="A20" s="18"/>
      <c r="B20" s="18" t="s">
        <v>213</v>
      </c>
      <c r="C20" s="18"/>
      <c r="D20" s="49">
        <v>0</v>
      </c>
      <c r="E20" s="242"/>
      <c r="F20" s="49">
        <v>0</v>
      </c>
      <c r="G20" s="242"/>
      <c r="H20" s="49">
        <v>0</v>
      </c>
      <c r="I20" s="242"/>
      <c r="J20" s="49">
        <v>0</v>
      </c>
      <c r="K20" s="242"/>
      <c r="L20" s="49">
        <v>0</v>
      </c>
      <c r="M20" s="233"/>
      <c r="N20" s="49">
        <v>0</v>
      </c>
      <c r="O20" s="242"/>
      <c r="P20" s="49">
        <v>0</v>
      </c>
      <c r="Q20" s="242"/>
      <c r="R20" s="49">
        <v>0</v>
      </c>
      <c r="S20" s="242"/>
      <c r="T20" s="49">
        <v>0</v>
      </c>
      <c r="U20" s="242"/>
      <c r="V20" s="49">
        <v>0</v>
      </c>
      <c r="W20" s="242"/>
      <c r="X20" s="49">
        <v>0</v>
      </c>
      <c r="Y20" s="242"/>
      <c r="Z20" s="49">
        <v>0</v>
      </c>
      <c r="AA20" s="242"/>
      <c r="AB20" s="49">
        <v>0</v>
      </c>
      <c r="AC20" s="242"/>
      <c r="AD20" s="49">
        <v>0</v>
      </c>
      <c r="AE20" s="242"/>
      <c r="AF20" s="49">
        <v>0</v>
      </c>
      <c r="AG20" s="242"/>
      <c r="AH20" s="49">
        <v>0</v>
      </c>
      <c r="AI20" s="242"/>
      <c r="AJ20" s="49">
        <v>0</v>
      </c>
      <c r="AK20" s="242"/>
      <c r="AL20" s="49">
        <v>0</v>
      </c>
      <c r="AM20" s="242"/>
      <c r="AN20" s="49">
        <v>0</v>
      </c>
      <c r="AO20" s="242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4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4" customFormat="1" ht="11.1" customHeight="1">
      <c r="A24" s="18"/>
      <c r="B24" s="18" t="s">
        <v>313</v>
      </c>
      <c r="C24" s="18"/>
      <c r="D24" s="20">
        <v>0</v>
      </c>
      <c r="E24" s="242"/>
      <c r="F24" s="20">
        <v>0</v>
      </c>
      <c r="G24" s="242"/>
      <c r="H24" s="20">
        <v>0</v>
      </c>
      <c r="I24" s="242"/>
      <c r="J24" s="20">
        <v>0</v>
      </c>
      <c r="K24" s="242"/>
      <c r="L24" s="20">
        <v>0</v>
      </c>
      <c r="M24" s="20"/>
      <c r="N24" s="20">
        <v>0</v>
      </c>
      <c r="O24" s="242"/>
      <c r="P24" s="20">
        <v>0</v>
      </c>
      <c r="Q24" s="242"/>
      <c r="R24" s="20">
        <v>0</v>
      </c>
      <c r="S24" s="242"/>
      <c r="T24" s="20">
        <v>0</v>
      </c>
      <c r="U24" s="242"/>
      <c r="V24" s="20">
        <v>0</v>
      </c>
      <c r="W24" s="242"/>
      <c r="X24" s="20">
        <v>0</v>
      </c>
      <c r="Y24" s="242"/>
      <c r="Z24" s="20">
        <v>0</v>
      </c>
      <c r="AA24" s="242"/>
      <c r="AB24" s="20">
        <v>0</v>
      </c>
      <c r="AC24" s="242"/>
      <c r="AD24" s="20">
        <v>0</v>
      </c>
      <c r="AE24" s="242"/>
      <c r="AF24" s="20">
        <v>0</v>
      </c>
      <c r="AG24" s="242"/>
      <c r="AH24" s="20">
        <v>0</v>
      </c>
      <c r="AI24" s="242"/>
      <c r="AJ24" s="20">
        <v>0</v>
      </c>
      <c r="AK24" s="242"/>
      <c r="AL24" s="20">
        <v>0</v>
      </c>
      <c r="AM24" s="242"/>
      <c r="AN24" s="20">
        <v>0</v>
      </c>
      <c r="AO24" s="242"/>
      <c r="AP24" s="18">
        <f t="shared" ref="AP24:AP29" si="1">SUM(D24:AN24)</f>
        <v>0</v>
      </c>
    </row>
    <row r="25" spans="1:42" s="244" customFormat="1" ht="11.1" customHeight="1">
      <c r="A25" s="18"/>
      <c r="B25" s="18" t="s">
        <v>314</v>
      </c>
      <c r="C25" s="18"/>
      <c r="D25" s="20">
        <v>0</v>
      </c>
      <c r="E25" s="242"/>
      <c r="F25" s="20">
        <v>0</v>
      </c>
      <c r="G25" s="242"/>
      <c r="H25" s="20">
        <v>0</v>
      </c>
      <c r="I25" s="242"/>
      <c r="J25" s="20">
        <v>0</v>
      </c>
      <c r="K25" s="242"/>
      <c r="L25" s="20">
        <v>0</v>
      </c>
      <c r="M25" s="20"/>
      <c r="N25" s="20">
        <v>0</v>
      </c>
      <c r="O25" s="242"/>
      <c r="P25" s="20">
        <v>0</v>
      </c>
      <c r="Q25" s="242"/>
      <c r="R25" s="20">
        <v>0</v>
      </c>
      <c r="S25" s="242"/>
      <c r="T25" s="20">
        <v>0</v>
      </c>
      <c r="U25" s="242"/>
      <c r="V25" s="20">
        <v>0</v>
      </c>
      <c r="W25" s="242"/>
      <c r="X25" s="20">
        <v>0</v>
      </c>
      <c r="Y25" s="242"/>
      <c r="Z25" s="20">
        <v>0</v>
      </c>
      <c r="AA25" s="242"/>
      <c r="AB25" s="20">
        <v>0</v>
      </c>
      <c r="AC25" s="242"/>
      <c r="AD25" s="20">
        <v>0</v>
      </c>
      <c r="AE25" s="242"/>
      <c r="AF25" s="20">
        <v>0</v>
      </c>
      <c r="AG25" s="242"/>
      <c r="AH25" s="20">
        <v>0</v>
      </c>
      <c r="AI25" s="242"/>
      <c r="AJ25" s="20">
        <v>0</v>
      </c>
      <c r="AK25" s="242"/>
      <c r="AL25" s="20">
        <v>0</v>
      </c>
      <c r="AM25" s="242"/>
      <c r="AN25" s="20">
        <v>0</v>
      </c>
      <c r="AO25" s="242"/>
      <c r="AP25" s="18">
        <f t="shared" si="1"/>
        <v>0</v>
      </c>
    </row>
    <row r="26" spans="1:42" s="244" customFormat="1" ht="11.1" customHeight="1">
      <c r="A26" s="18"/>
      <c r="B26" s="18" t="s">
        <v>315</v>
      </c>
      <c r="C26" s="18"/>
      <c r="D26" s="20">
        <v>0</v>
      </c>
      <c r="E26" s="242"/>
      <c r="F26" s="20">
        <v>0</v>
      </c>
      <c r="G26" s="242"/>
      <c r="H26" s="20">
        <v>0</v>
      </c>
      <c r="I26" s="242"/>
      <c r="J26" s="20">
        <v>0</v>
      </c>
      <c r="K26" s="242"/>
      <c r="L26" s="20">
        <v>0</v>
      </c>
      <c r="M26" s="20"/>
      <c r="N26" s="20">
        <v>0</v>
      </c>
      <c r="O26" s="242"/>
      <c r="P26" s="20">
        <v>0</v>
      </c>
      <c r="Q26" s="242"/>
      <c r="R26" s="20">
        <v>0</v>
      </c>
      <c r="S26" s="242"/>
      <c r="T26" s="20">
        <v>0</v>
      </c>
      <c r="U26" s="242"/>
      <c r="V26" s="20">
        <v>0</v>
      </c>
      <c r="W26" s="242"/>
      <c r="X26" s="20">
        <v>0</v>
      </c>
      <c r="Y26" s="242"/>
      <c r="Z26" s="20">
        <v>0</v>
      </c>
      <c r="AA26" s="242"/>
      <c r="AB26" s="20">
        <v>0</v>
      </c>
      <c r="AC26" s="242"/>
      <c r="AD26" s="20">
        <v>0</v>
      </c>
      <c r="AE26" s="242"/>
      <c r="AF26" s="20">
        <v>0</v>
      </c>
      <c r="AG26" s="242"/>
      <c r="AH26" s="20">
        <v>0</v>
      </c>
      <c r="AI26" s="242"/>
      <c r="AJ26" s="20">
        <v>0</v>
      </c>
      <c r="AK26" s="242"/>
      <c r="AL26" s="20">
        <v>0</v>
      </c>
      <c r="AM26" s="242"/>
      <c r="AN26" s="20">
        <v>0</v>
      </c>
      <c r="AO26" s="242"/>
      <c r="AP26" s="18">
        <f t="shared" si="1"/>
        <v>0</v>
      </c>
    </row>
    <row r="27" spans="1:42" s="244" customFormat="1" ht="11.1" customHeight="1">
      <c r="A27" s="18"/>
      <c r="B27" s="18" t="s">
        <v>316</v>
      </c>
      <c r="C27" s="18"/>
      <c r="D27" s="20">
        <v>0</v>
      </c>
      <c r="E27" s="242"/>
      <c r="F27" s="20">
        <v>0</v>
      </c>
      <c r="G27" s="242"/>
      <c r="H27" s="20">
        <v>0</v>
      </c>
      <c r="I27" s="242"/>
      <c r="J27" s="20">
        <v>0</v>
      </c>
      <c r="K27" s="242"/>
      <c r="L27" s="20">
        <v>0</v>
      </c>
      <c r="M27" s="20"/>
      <c r="N27" s="20">
        <v>0</v>
      </c>
      <c r="O27" s="242"/>
      <c r="P27" s="20">
        <v>0</v>
      </c>
      <c r="Q27" s="242"/>
      <c r="R27" s="20">
        <v>0</v>
      </c>
      <c r="S27" s="242"/>
      <c r="T27" s="20">
        <v>0</v>
      </c>
      <c r="U27" s="242"/>
      <c r="V27" s="20">
        <v>0</v>
      </c>
      <c r="W27" s="242"/>
      <c r="X27" s="20">
        <v>0</v>
      </c>
      <c r="Y27" s="242"/>
      <c r="Z27" s="20">
        <v>0</v>
      </c>
      <c r="AA27" s="242"/>
      <c r="AB27" s="20">
        <v>0</v>
      </c>
      <c r="AC27" s="242"/>
      <c r="AD27" s="20">
        <v>0</v>
      </c>
      <c r="AE27" s="242"/>
      <c r="AF27" s="20">
        <v>0</v>
      </c>
      <c r="AG27" s="242"/>
      <c r="AH27" s="20">
        <v>0</v>
      </c>
      <c r="AI27" s="242"/>
      <c r="AJ27" s="20">
        <v>0</v>
      </c>
      <c r="AK27" s="242"/>
      <c r="AL27" s="20">
        <v>0</v>
      </c>
      <c r="AM27" s="242"/>
      <c r="AN27" s="20">
        <v>0</v>
      </c>
      <c r="AO27" s="242"/>
      <c r="AP27" s="18">
        <f t="shared" si="1"/>
        <v>0</v>
      </c>
    </row>
    <row r="28" spans="1:42" s="244" customFormat="1" ht="11.1" customHeight="1">
      <c r="A28" s="18"/>
      <c r="B28" s="18" t="s">
        <v>317</v>
      </c>
      <c r="C28" s="18"/>
      <c r="D28" s="20">
        <v>0</v>
      </c>
      <c r="E28" s="242"/>
      <c r="F28" s="20">
        <v>0</v>
      </c>
      <c r="G28" s="242"/>
      <c r="H28" s="20">
        <v>0</v>
      </c>
      <c r="I28" s="242"/>
      <c r="J28" s="20">
        <v>0</v>
      </c>
      <c r="K28" s="242"/>
      <c r="L28" s="20">
        <v>0</v>
      </c>
      <c r="M28" s="20"/>
      <c r="N28" s="20">
        <v>0</v>
      </c>
      <c r="O28" s="242"/>
      <c r="P28" s="20">
        <v>0</v>
      </c>
      <c r="Q28" s="242"/>
      <c r="R28" s="20">
        <v>0</v>
      </c>
      <c r="S28" s="242"/>
      <c r="T28" s="20">
        <v>0</v>
      </c>
      <c r="U28" s="242"/>
      <c r="V28" s="20">
        <v>0</v>
      </c>
      <c r="W28" s="242"/>
      <c r="X28" s="20">
        <v>0</v>
      </c>
      <c r="Y28" s="242"/>
      <c r="Z28" s="20">
        <v>0</v>
      </c>
      <c r="AA28" s="242"/>
      <c r="AB28" s="20">
        <v>0</v>
      </c>
      <c r="AC28" s="242"/>
      <c r="AD28" s="20">
        <v>0</v>
      </c>
      <c r="AE28" s="242"/>
      <c r="AF28" s="20">
        <v>0</v>
      </c>
      <c r="AG28" s="242"/>
      <c r="AH28" s="20">
        <v>0</v>
      </c>
      <c r="AI28" s="242"/>
      <c r="AJ28" s="20">
        <v>0</v>
      </c>
      <c r="AK28" s="242"/>
      <c r="AL28" s="20">
        <v>0</v>
      </c>
      <c r="AM28" s="242"/>
      <c r="AN28" s="20">
        <v>0</v>
      </c>
      <c r="AO28" s="242"/>
      <c r="AP28" s="18">
        <f t="shared" si="1"/>
        <v>0</v>
      </c>
    </row>
    <row r="29" spans="1:42" s="244" customFormat="1" ht="11.1" customHeight="1">
      <c r="A29" s="18"/>
      <c r="B29" s="18" t="s">
        <v>214</v>
      </c>
      <c r="C29" s="18"/>
      <c r="D29" s="21">
        <v>0</v>
      </c>
      <c r="E29" s="242"/>
      <c r="F29" s="21">
        <v>0</v>
      </c>
      <c r="G29" s="242"/>
      <c r="H29" s="21">
        <v>0</v>
      </c>
      <c r="I29" s="242"/>
      <c r="J29" s="21">
        <v>0</v>
      </c>
      <c r="K29" s="242"/>
      <c r="L29" s="21">
        <v>0</v>
      </c>
      <c r="M29" s="233"/>
      <c r="N29" s="21">
        <v>0</v>
      </c>
      <c r="O29" s="242"/>
      <c r="P29" s="21">
        <v>0</v>
      </c>
      <c r="Q29" s="242"/>
      <c r="R29" s="21">
        <v>0</v>
      </c>
      <c r="S29" s="242"/>
      <c r="T29" s="21">
        <v>0</v>
      </c>
      <c r="U29" s="242"/>
      <c r="V29" s="21">
        <v>0</v>
      </c>
      <c r="W29" s="242"/>
      <c r="X29" s="21">
        <v>0</v>
      </c>
      <c r="Y29" s="242"/>
      <c r="Z29" s="21">
        <v>0</v>
      </c>
      <c r="AA29" s="242"/>
      <c r="AB29" s="21">
        <v>0</v>
      </c>
      <c r="AC29" s="242"/>
      <c r="AD29" s="21">
        <v>0</v>
      </c>
      <c r="AE29" s="242"/>
      <c r="AF29" s="21">
        <v>0</v>
      </c>
      <c r="AG29" s="242"/>
      <c r="AH29" s="21">
        <v>0</v>
      </c>
      <c r="AI29" s="242"/>
      <c r="AJ29" s="21">
        <v>0</v>
      </c>
      <c r="AK29" s="242"/>
      <c r="AL29" s="21">
        <v>0</v>
      </c>
      <c r="AM29" s="242"/>
      <c r="AN29" s="21">
        <v>0</v>
      </c>
      <c r="AO29" s="242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4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4" customFormat="1" ht="11.1" customHeight="1">
      <c r="A33" s="18"/>
      <c r="B33" s="26" t="s">
        <v>215</v>
      </c>
      <c r="C33" s="247"/>
      <c r="D33" s="20">
        <v>0</v>
      </c>
      <c r="E33" s="242"/>
      <c r="F33" s="20">
        <v>0</v>
      </c>
      <c r="G33" s="242"/>
      <c r="H33" s="20">
        <v>0</v>
      </c>
      <c r="I33" s="242"/>
      <c r="J33" s="20">
        <v>0</v>
      </c>
      <c r="K33" s="242"/>
      <c r="L33" s="20">
        <v>0</v>
      </c>
      <c r="M33" s="20"/>
      <c r="N33" s="20">
        <v>0</v>
      </c>
      <c r="O33" s="242"/>
      <c r="P33" s="20">
        <v>0</v>
      </c>
      <c r="Q33" s="242"/>
      <c r="R33" s="20">
        <v>0</v>
      </c>
      <c r="S33" s="242"/>
      <c r="T33" s="20">
        <v>0</v>
      </c>
      <c r="U33" s="242"/>
      <c r="V33" s="20">
        <v>0</v>
      </c>
      <c r="W33" s="242"/>
      <c r="X33" s="20">
        <v>0</v>
      </c>
      <c r="Y33" s="242"/>
      <c r="Z33" s="20">
        <v>0</v>
      </c>
      <c r="AA33" s="242"/>
      <c r="AB33" s="20">
        <v>0</v>
      </c>
      <c r="AC33" s="242"/>
      <c r="AD33" s="20">
        <v>0</v>
      </c>
      <c r="AE33" s="242"/>
      <c r="AF33" s="20">
        <v>0</v>
      </c>
      <c r="AG33" s="242"/>
      <c r="AH33" s="20">
        <v>0</v>
      </c>
      <c r="AI33" s="242"/>
      <c r="AJ33" s="20">
        <v>0</v>
      </c>
      <c r="AK33" s="242"/>
      <c r="AL33" s="20">
        <v>0</v>
      </c>
      <c r="AM33" s="242"/>
      <c r="AN33" s="20">
        <v>0</v>
      </c>
      <c r="AO33" s="242"/>
      <c r="AP33" s="18">
        <f>SUM(D33:AN33)</f>
        <v>0</v>
      </c>
    </row>
    <row r="34" spans="1:42" s="244" customFormat="1" ht="11.1" customHeight="1">
      <c r="A34" s="18"/>
      <c r="B34" s="18" t="s">
        <v>413</v>
      </c>
      <c r="C34" s="18"/>
      <c r="D34" s="21">
        <v>0</v>
      </c>
      <c r="E34" s="242"/>
      <c r="F34" s="21">
        <v>0</v>
      </c>
      <c r="G34" s="242"/>
      <c r="H34" s="21">
        <v>0</v>
      </c>
      <c r="I34" s="242"/>
      <c r="J34" s="21">
        <v>0</v>
      </c>
      <c r="K34" s="242"/>
      <c r="L34" s="21">
        <v>0</v>
      </c>
      <c r="M34" s="233"/>
      <c r="N34" s="21">
        <v>0</v>
      </c>
      <c r="O34" s="242"/>
      <c r="P34" s="21">
        <v>0</v>
      </c>
      <c r="Q34" s="242"/>
      <c r="R34" s="21">
        <v>0</v>
      </c>
      <c r="S34" s="242"/>
      <c r="T34" s="21">
        <v>0</v>
      </c>
      <c r="U34" s="242"/>
      <c r="V34" s="21">
        <v>0</v>
      </c>
      <c r="W34" s="242"/>
      <c r="X34" s="21">
        <v>0</v>
      </c>
      <c r="Y34" s="242"/>
      <c r="Z34" s="21">
        <v>0</v>
      </c>
      <c r="AA34" s="242"/>
      <c r="AB34" s="21">
        <v>0</v>
      </c>
      <c r="AC34" s="242"/>
      <c r="AD34" s="21">
        <v>0</v>
      </c>
      <c r="AE34" s="242"/>
      <c r="AF34" s="21">
        <v>0</v>
      </c>
      <c r="AG34" s="242"/>
      <c r="AH34" s="21">
        <v>0</v>
      </c>
      <c r="AI34" s="242"/>
      <c r="AJ34" s="21">
        <v>0</v>
      </c>
      <c r="AK34" s="242"/>
      <c r="AL34" s="21">
        <v>0</v>
      </c>
      <c r="AM34" s="242"/>
      <c r="AN34" s="21">
        <v>0</v>
      </c>
      <c r="AO34" s="242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4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216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4" customFormat="1" ht="11.1" customHeight="1">
      <c r="A38" s="18"/>
      <c r="B38" s="18" t="s">
        <v>217</v>
      </c>
      <c r="C38" s="18"/>
      <c r="D38" s="20">
        <v>0</v>
      </c>
      <c r="E38" s="242"/>
      <c r="F38" s="20">
        <v>0</v>
      </c>
      <c r="G38" s="242"/>
      <c r="H38" s="20">
        <v>0</v>
      </c>
      <c r="I38" s="242"/>
      <c r="J38" s="20">
        <v>0</v>
      </c>
      <c r="K38" s="242"/>
      <c r="L38" s="20">
        <v>0</v>
      </c>
      <c r="M38" s="20"/>
      <c r="N38" s="20">
        <v>0</v>
      </c>
      <c r="O38" s="242"/>
      <c r="P38" s="20">
        <v>0</v>
      </c>
      <c r="Q38" s="242"/>
      <c r="R38" s="20">
        <v>0</v>
      </c>
      <c r="S38" s="242"/>
      <c r="T38" s="20">
        <v>0</v>
      </c>
      <c r="U38" s="242"/>
      <c r="V38" s="20">
        <v>0</v>
      </c>
      <c r="W38" s="242"/>
      <c r="X38" s="20">
        <v>0</v>
      </c>
      <c r="Y38" s="242"/>
      <c r="Z38" s="20">
        <v>0</v>
      </c>
      <c r="AA38" s="242"/>
      <c r="AB38" s="20">
        <v>0</v>
      </c>
      <c r="AC38" s="242"/>
      <c r="AD38" s="20">
        <v>0</v>
      </c>
      <c r="AE38" s="242"/>
      <c r="AF38" s="20">
        <v>0</v>
      </c>
      <c r="AG38" s="242"/>
      <c r="AH38" s="20">
        <v>0</v>
      </c>
      <c r="AI38" s="242"/>
      <c r="AJ38" s="20">
        <v>0</v>
      </c>
      <c r="AK38" s="242"/>
      <c r="AL38" s="20">
        <v>0</v>
      </c>
      <c r="AM38" s="242"/>
      <c r="AN38" s="20">
        <v>0</v>
      </c>
      <c r="AO38" s="242"/>
      <c r="AP38" s="18">
        <f t="shared" ref="AP38:AP46" si="2">SUM(D38:AN38)</f>
        <v>0</v>
      </c>
    </row>
    <row r="39" spans="1:42" s="244" customFormat="1" ht="11.1" customHeight="1">
      <c r="A39" s="18"/>
      <c r="B39" s="18" t="s">
        <v>407</v>
      </c>
      <c r="C39" s="18"/>
      <c r="D39" s="20">
        <v>0</v>
      </c>
      <c r="E39" s="242"/>
      <c r="F39" s="20">
        <v>0</v>
      </c>
      <c r="G39" s="242"/>
      <c r="H39" s="20">
        <v>0</v>
      </c>
      <c r="I39" s="242"/>
      <c r="J39" s="20">
        <v>0</v>
      </c>
      <c r="K39" s="242"/>
      <c r="L39" s="20">
        <v>0</v>
      </c>
      <c r="M39" s="20"/>
      <c r="N39" s="20">
        <v>0</v>
      </c>
      <c r="O39" s="242"/>
      <c r="P39" s="20">
        <v>0</v>
      </c>
      <c r="Q39" s="242"/>
      <c r="R39" s="20">
        <v>0</v>
      </c>
      <c r="S39" s="242"/>
      <c r="T39" s="20">
        <v>0</v>
      </c>
      <c r="U39" s="242"/>
      <c r="V39" s="20">
        <v>0</v>
      </c>
      <c r="W39" s="242"/>
      <c r="X39" s="20">
        <v>0</v>
      </c>
      <c r="Y39" s="242"/>
      <c r="Z39" s="20">
        <v>0</v>
      </c>
      <c r="AA39" s="242"/>
      <c r="AB39" s="20">
        <v>0</v>
      </c>
      <c r="AC39" s="242"/>
      <c r="AD39" s="20">
        <v>0</v>
      </c>
      <c r="AE39" s="242"/>
      <c r="AF39" s="20">
        <v>0</v>
      </c>
      <c r="AG39" s="242"/>
      <c r="AH39" s="20">
        <v>0</v>
      </c>
      <c r="AI39" s="242"/>
      <c r="AJ39" s="20">
        <v>0</v>
      </c>
      <c r="AK39" s="242"/>
      <c r="AL39" s="20">
        <v>0</v>
      </c>
      <c r="AM39" s="242"/>
      <c r="AN39" s="20">
        <v>0</v>
      </c>
      <c r="AO39" s="242"/>
      <c r="AP39" s="18">
        <f>SUM(D39:AN39)</f>
        <v>0</v>
      </c>
    </row>
    <row r="40" spans="1:42" s="244" customFormat="1" ht="11.1" customHeight="1">
      <c r="A40" s="18"/>
      <c r="B40" s="18" t="s">
        <v>408</v>
      </c>
      <c r="C40" s="18"/>
      <c r="D40" s="20">
        <v>0</v>
      </c>
      <c r="E40" s="242"/>
      <c r="F40" s="20">
        <v>0</v>
      </c>
      <c r="G40" s="242"/>
      <c r="H40" s="20">
        <v>0</v>
      </c>
      <c r="I40" s="242"/>
      <c r="J40" s="20">
        <v>0</v>
      </c>
      <c r="K40" s="242"/>
      <c r="L40" s="20">
        <v>0</v>
      </c>
      <c r="M40" s="20"/>
      <c r="N40" s="20">
        <v>0</v>
      </c>
      <c r="O40" s="242"/>
      <c r="P40" s="20">
        <v>0</v>
      </c>
      <c r="Q40" s="242"/>
      <c r="R40" s="20">
        <v>0</v>
      </c>
      <c r="S40" s="242"/>
      <c r="T40" s="20">
        <v>0</v>
      </c>
      <c r="U40" s="242"/>
      <c r="V40" s="20">
        <v>0</v>
      </c>
      <c r="W40" s="242"/>
      <c r="X40" s="20">
        <v>0</v>
      </c>
      <c r="Y40" s="242"/>
      <c r="Z40" s="20">
        <v>0</v>
      </c>
      <c r="AA40" s="242"/>
      <c r="AB40" s="20">
        <v>0</v>
      </c>
      <c r="AC40" s="242"/>
      <c r="AD40" s="20">
        <v>0</v>
      </c>
      <c r="AE40" s="242"/>
      <c r="AF40" s="20">
        <v>0</v>
      </c>
      <c r="AG40" s="242"/>
      <c r="AH40" s="20">
        <v>0</v>
      </c>
      <c r="AI40" s="242"/>
      <c r="AJ40" s="20">
        <v>0</v>
      </c>
      <c r="AK40" s="242"/>
      <c r="AL40" s="20">
        <v>0</v>
      </c>
      <c r="AM40" s="242"/>
      <c r="AN40" s="20">
        <v>0</v>
      </c>
      <c r="AO40" s="242"/>
      <c r="AP40" s="18">
        <f>SUM(D40:AN40)</f>
        <v>0</v>
      </c>
    </row>
    <row r="41" spans="1:42" s="244" customFormat="1" ht="11.1" customHeight="1">
      <c r="A41" s="18"/>
      <c r="B41" s="18" t="s">
        <v>218</v>
      </c>
      <c r="C41" s="18"/>
      <c r="D41" s="20">
        <v>0</v>
      </c>
      <c r="E41" s="242"/>
      <c r="F41" s="20">
        <v>0</v>
      </c>
      <c r="G41" s="242"/>
      <c r="H41" s="20">
        <v>0</v>
      </c>
      <c r="I41" s="242"/>
      <c r="J41" s="20">
        <v>0</v>
      </c>
      <c r="K41" s="242"/>
      <c r="L41" s="20">
        <v>0</v>
      </c>
      <c r="M41" s="20"/>
      <c r="N41" s="20">
        <v>0</v>
      </c>
      <c r="O41" s="242"/>
      <c r="P41" s="20">
        <v>0</v>
      </c>
      <c r="Q41" s="242"/>
      <c r="R41" s="20">
        <v>0</v>
      </c>
      <c r="S41" s="242"/>
      <c r="T41" s="20">
        <v>0</v>
      </c>
      <c r="U41" s="242"/>
      <c r="V41" s="20">
        <v>0</v>
      </c>
      <c r="W41" s="242"/>
      <c r="X41" s="20">
        <v>0</v>
      </c>
      <c r="Y41" s="242"/>
      <c r="Z41" s="20">
        <v>0</v>
      </c>
      <c r="AA41" s="242"/>
      <c r="AB41" s="20">
        <v>0</v>
      </c>
      <c r="AC41" s="242"/>
      <c r="AD41" s="20">
        <v>0</v>
      </c>
      <c r="AE41" s="242"/>
      <c r="AF41" s="20">
        <v>0</v>
      </c>
      <c r="AG41" s="242"/>
      <c r="AH41" s="20">
        <v>0</v>
      </c>
      <c r="AI41" s="242"/>
      <c r="AJ41" s="20">
        <v>0</v>
      </c>
      <c r="AK41" s="242"/>
      <c r="AL41" s="20">
        <v>0</v>
      </c>
      <c r="AM41" s="242"/>
      <c r="AN41" s="20">
        <v>0</v>
      </c>
      <c r="AO41" s="242"/>
      <c r="AP41" s="18">
        <f>SUM(D41:AN41)</f>
        <v>0</v>
      </c>
    </row>
    <row r="42" spans="1:42" s="244" customFormat="1" ht="11.1" customHeight="1">
      <c r="A42" s="18"/>
      <c r="B42" s="18" t="s">
        <v>219</v>
      </c>
      <c r="C42" s="18"/>
      <c r="D42" s="20">
        <v>0</v>
      </c>
      <c r="E42" s="242"/>
      <c r="F42" s="20">
        <v>0</v>
      </c>
      <c r="G42" s="242"/>
      <c r="H42" s="20">
        <v>0</v>
      </c>
      <c r="I42" s="242"/>
      <c r="J42" s="20">
        <v>0</v>
      </c>
      <c r="K42" s="242"/>
      <c r="L42" s="20">
        <v>0</v>
      </c>
      <c r="M42" s="20"/>
      <c r="N42" s="20">
        <v>0</v>
      </c>
      <c r="O42" s="242"/>
      <c r="P42" s="20">
        <v>0</v>
      </c>
      <c r="Q42" s="242"/>
      <c r="R42" s="20">
        <v>0</v>
      </c>
      <c r="S42" s="242"/>
      <c r="T42" s="20">
        <v>0</v>
      </c>
      <c r="U42" s="242"/>
      <c r="V42" s="20">
        <v>0</v>
      </c>
      <c r="W42" s="242"/>
      <c r="X42" s="20">
        <v>0</v>
      </c>
      <c r="Y42" s="242"/>
      <c r="Z42" s="20">
        <v>0</v>
      </c>
      <c r="AA42" s="242"/>
      <c r="AB42" s="20">
        <v>0</v>
      </c>
      <c r="AC42" s="242"/>
      <c r="AD42" s="20">
        <v>0</v>
      </c>
      <c r="AE42" s="242"/>
      <c r="AF42" s="20">
        <v>0</v>
      </c>
      <c r="AG42" s="242"/>
      <c r="AH42" s="20">
        <v>0</v>
      </c>
      <c r="AI42" s="242"/>
      <c r="AJ42" s="20">
        <v>0</v>
      </c>
      <c r="AK42" s="242"/>
      <c r="AL42" s="20">
        <v>0</v>
      </c>
      <c r="AM42" s="242"/>
      <c r="AN42" s="20">
        <v>0</v>
      </c>
      <c r="AO42" s="242"/>
      <c r="AP42" s="18">
        <f t="shared" si="2"/>
        <v>0</v>
      </c>
    </row>
    <row r="43" spans="1:42" s="244" customFormat="1" ht="11.1" customHeight="1">
      <c r="A43" s="18"/>
      <c r="B43" s="18" t="s">
        <v>220</v>
      </c>
      <c r="C43" s="18"/>
      <c r="D43" s="20">
        <v>0</v>
      </c>
      <c r="E43" s="242"/>
      <c r="F43" s="20">
        <v>0</v>
      </c>
      <c r="G43" s="242"/>
      <c r="H43" s="20">
        <v>0</v>
      </c>
      <c r="I43" s="242"/>
      <c r="J43" s="20">
        <v>0</v>
      </c>
      <c r="K43" s="242"/>
      <c r="L43" s="20">
        <v>0</v>
      </c>
      <c r="M43" s="20"/>
      <c r="N43" s="20">
        <v>0</v>
      </c>
      <c r="O43" s="242"/>
      <c r="P43" s="20">
        <v>0</v>
      </c>
      <c r="Q43" s="242"/>
      <c r="R43" s="20">
        <v>0</v>
      </c>
      <c r="S43" s="242"/>
      <c r="T43" s="20">
        <v>0</v>
      </c>
      <c r="U43" s="242"/>
      <c r="V43" s="20">
        <v>0</v>
      </c>
      <c r="W43" s="242"/>
      <c r="X43" s="20">
        <v>0</v>
      </c>
      <c r="Y43" s="242"/>
      <c r="Z43" s="20">
        <v>0</v>
      </c>
      <c r="AA43" s="242"/>
      <c r="AB43" s="20">
        <v>0</v>
      </c>
      <c r="AC43" s="242"/>
      <c r="AD43" s="20">
        <v>0</v>
      </c>
      <c r="AE43" s="242"/>
      <c r="AF43" s="20">
        <v>0</v>
      </c>
      <c r="AG43" s="242"/>
      <c r="AH43" s="20">
        <v>0</v>
      </c>
      <c r="AI43" s="242"/>
      <c r="AJ43" s="20">
        <v>0</v>
      </c>
      <c r="AK43" s="242"/>
      <c r="AL43" s="20">
        <v>0</v>
      </c>
      <c r="AM43" s="242"/>
      <c r="AN43" s="20">
        <v>0</v>
      </c>
      <c r="AO43" s="242"/>
      <c r="AP43" s="18">
        <f t="shared" si="2"/>
        <v>0</v>
      </c>
    </row>
    <row r="44" spans="1:42" s="244" customFormat="1" ht="11.1" customHeight="1">
      <c r="A44" s="18"/>
      <c r="B44" s="18" t="s">
        <v>221</v>
      </c>
      <c r="C44" s="18"/>
      <c r="D44" s="20">
        <v>0</v>
      </c>
      <c r="E44" s="242"/>
      <c r="F44" s="20">
        <v>0</v>
      </c>
      <c r="G44" s="242"/>
      <c r="H44" s="20">
        <v>0</v>
      </c>
      <c r="I44" s="242"/>
      <c r="J44" s="20">
        <v>0</v>
      </c>
      <c r="K44" s="242"/>
      <c r="L44" s="20">
        <v>0</v>
      </c>
      <c r="M44" s="20"/>
      <c r="N44" s="20">
        <v>0</v>
      </c>
      <c r="O44" s="242"/>
      <c r="P44" s="20">
        <v>0</v>
      </c>
      <c r="Q44" s="242"/>
      <c r="R44" s="20">
        <v>0</v>
      </c>
      <c r="S44" s="242"/>
      <c r="T44" s="20">
        <v>0</v>
      </c>
      <c r="U44" s="242"/>
      <c r="V44" s="20">
        <v>0</v>
      </c>
      <c r="W44" s="242"/>
      <c r="X44" s="20">
        <v>0</v>
      </c>
      <c r="Y44" s="242"/>
      <c r="Z44" s="20">
        <v>0</v>
      </c>
      <c r="AA44" s="242"/>
      <c r="AB44" s="20">
        <v>0</v>
      </c>
      <c r="AC44" s="242"/>
      <c r="AD44" s="20">
        <v>0</v>
      </c>
      <c r="AE44" s="242"/>
      <c r="AF44" s="20">
        <v>0</v>
      </c>
      <c r="AG44" s="242"/>
      <c r="AH44" s="20">
        <v>0</v>
      </c>
      <c r="AI44" s="242"/>
      <c r="AJ44" s="20">
        <v>0</v>
      </c>
      <c r="AK44" s="242"/>
      <c r="AL44" s="20">
        <v>0</v>
      </c>
      <c r="AM44" s="242"/>
      <c r="AN44" s="20">
        <v>0</v>
      </c>
      <c r="AO44" s="242"/>
      <c r="AP44" s="18">
        <f t="shared" si="2"/>
        <v>0</v>
      </c>
    </row>
    <row r="45" spans="1:42" s="244" customFormat="1" ht="11.1" customHeight="1">
      <c r="A45" s="18"/>
      <c r="B45" s="18" t="s">
        <v>222</v>
      </c>
      <c r="C45" s="18"/>
      <c r="D45" s="20">
        <v>0</v>
      </c>
      <c r="E45" s="242"/>
      <c r="F45" s="20">
        <v>0</v>
      </c>
      <c r="G45" s="242"/>
      <c r="H45" s="20">
        <v>0</v>
      </c>
      <c r="I45" s="242"/>
      <c r="J45" s="20">
        <v>0</v>
      </c>
      <c r="K45" s="242"/>
      <c r="L45" s="20">
        <v>0</v>
      </c>
      <c r="M45" s="20"/>
      <c r="N45" s="20">
        <v>0</v>
      </c>
      <c r="O45" s="242"/>
      <c r="P45" s="20">
        <v>0</v>
      </c>
      <c r="Q45" s="242"/>
      <c r="R45" s="20">
        <v>0</v>
      </c>
      <c r="S45" s="242"/>
      <c r="T45" s="20">
        <v>0</v>
      </c>
      <c r="U45" s="242"/>
      <c r="V45" s="20">
        <v>0</v>
      </c>
      <c r="W45" s="242"/>
      <c r="X45" s="20">
        <v>0</v>
      </c>
      <c r="Y45" s="242"/>
      <c r="Z45" s="20">
        <v>0</v>
      </c>
      <c r="AA45" s="242"/>
      <c r="AB45" s="20">
        <v>0</v>
      </c>
      <c r="AC45" s="242"/>
      <c r="AD45" s="20">
        <v>0</v>
      </c>
      <c r="AE45" s="242"/>
      <c r="AF45" s="20">
        <v>0</v>
      </c>
      <c r="AG45" s="242"/>
      <c r="AH45" s="20">
        <v>0</v>
      </c>
      <c r="AI45" s="242"/>
      <c r="AJ45" s="20">
        <v>0</v>
      </c>
      <c r="AK45" s="242"/>
      <c r="AL45" s="20">
        <v>0</v>
      </c>
      <c r="AM45" s="242"/>
      <c r="AN45" s="20">
        <v>0</v>
      </c>
      <c r="AO45" s="242"/>
      <c r="AP45" s="18">
        <f t="shared" si="2"/>
        <v>0</v>
      </c>
    </row>
    <row r="46" spans="1:42" s="244" customFormat="1" ht="11.1" customHeight="1">
      <c r="A46" s="18"/>
      <c r="B46" s="18" t="s">
        <v>216</v>
      </c>
      <c r="C46" s="18"/>
      <c r="D46" s="20">
        <v>207.6</v>
      </c>
      <c r="E46" s="242"/>
      <c r="F46" s="20">
        <v>0</v>
      </c>
      <c r="G46" s="242"/>
      <c r="H46" s="20">
        <v>0</v>
      </c>
      <c r="I46" s="242"/>
      <c r="J46" s="20">
        <v>0</v>
      </c>
      <c r="K46" s="242"/>
      <c r="L46" s="20">
        <v>0</v>
      </c>
      <c r="M46" s="20"/>
      <c r="N46" s="20">
        <v>0</v>
      </c>
      <c r="O46" s="242"/>
      <c r="P46" s="20">
        <v>0</v>
      </c>
      <c r="Q46" s="242"/>
      <c r="R46" s="20">
        <v>0</v>
      </c>
      <c r="S46" s="242"/>
      <c r="T46" s="20">
        <v>0</v>
      </c>
      <c r="U46" s="242"/>
      <c r="V46" s="20">
        <v>0</v>
      </c>
      <c r="W46" s="242"/>
      <c r="X46" s="20">
        <v>0</v>
      </c>
      <c r="Y46" s="242"/>
      <c r="Z46" s="20">
        <v>0</v>
      </c>
      <c r="AA46" s="242"/>
      <c r="AB46" s="20">
        <v>0</v>
      </c>
      <c r="AC46" s="242"/>
      <c r="AD46" s="20">
        <v>0</v>
      </c>
      <c r="AE46" s="242"/>
      <c r="AF46" s="20">
        <v>0</v>
      </c>
      <c r="AG46" s="242"/>
      <c r="AH46" s="20">
        <v>0</v>
      </c>
      <c r="AI46" s="242"/>
      <c r="AJ46" s="20">
        <v>0</v>
      </c>
      <c r="AK46" s="242"/>
      <c r="AL46" s="20">
        <v>0</v>
      </c>
      <c r="AM46" s="242"/>
      <c r="AN46" s="20">
        <v>0</v>
      </c>
      <c r="AO46" s="242"/>
      <c r="AP46" s="18">
        <f t="shared" si="2"/>
        <v>207.6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207.6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5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207.6</v>
      </c>
    </row>
    <row r="48" spans="1:42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223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4" customFormat="1" ht="11.1" customHeight="1">
      <c r="A50" s="18"/>
      <c r="B50" s="18" t="s">
        <v>310</v>
      </c>
      <c r="C50" s="18"/>
      <c r="D50" s="20">
        <v>27.7</v>
      </c>
      <c r="E50" s="242"/>
      <c r="F50" s="20">
        <v>0</v>
      </c>
      <c r="G50" s="242"/>
      <c r="H50" s="20">
        <v>0</v>
      </c>
      <c r="I50" s="242"/>
      <c r="J50" s="20">
        <v>0</v>
      </c>
      <c r="K50" s="242"/>
      <c r="L50" s="20">
        <v>0</v>
      </c>
      <c r="M50" s="20"/>
      <c r="N50" s="20">
        <v>0</v>
      </c>
      <c r="O50" s="242"/>
      <c r="P50" s="20">
        <v>0</v>
      </c>
      <c r="Q50" s="242"/>
      <c r="R50" s="20">
        <v>0</v>
      </c>
      <c r="S50" s="242"/>
      <c r="T50" s="20">
        <v>0</v>
      </c>
      <c r="U50" s="242"/>
      <c r="V50" s="20">
        <v>0</v>
      </c>
      <c r="W50" s="242"/>
      <c r="X50" s="20">
        <v>0</v>
      </c>
      <c r="Y50" s="242"/>
      <c r="Z50" s="20">
        <v>0</v>
      </c>
      <c r="AA50" s="242"/>
      <c r="AB50" s="20">
        <v>0</v>
      </c>
      <c r="AC50" s="242"/>
      <c r="AD50" s="20">
        <v>0</v>
      </c>
      <c r="AE50" s="242"/>
      <c r="AF50" s="20">
        <v>0</v>
      </c>
      <c r="AG50" s="242"/>
      <c r="AH50" s="20">
        <v>0</v>
      </c>
      <c r="AI50" s="242"/>
      <c r="AJ50" s="20">
        <v>0</v>
      </c>
      <c r="AK50" s="242"/>
      <c r="AL50" s="20">
        <v>0</v>
      </c>
      <c r="AM50" s="242"/>
      <c r="AN50" s="20">
        <v>0</v>
      </c>
      <c r="AO50" s="242"/>
      <c r="AP50" s="18">
        <f>SUM(D50:AN50)</f>
        <v>27.7</v>
      </c>
    </row>
    <row r="51" spans="1:42" s="244" customFormat="1" ht="11.1" customHeight="1">
      <c r="A51" s="18"/>
      <c r="B51" s="18" t="s">
        <v>311</v>
      </c>
      <c r="C51" s="18"/>
      <c r="D51" s="20">
        <v>5.5</v>
      </c>
      <c r="E51" s="242"/>
      <c r="F51" s="20">
        <v>0</v>
      </c>
      <c r="G51" s="242"/>
      <c r="H51" s="20">
        <v>0</v>
      </c>
      <c r="I51" s="242"/>
      <c r="J51" s="20">
        <v>0</v>
      </c>
      <c r="K51" s="242"/>
      <c r="L51" s="20">
        <v>0</v>
      </c>
      <c r="M51" s="20"/>
      <c r="N51" s="20">
        <v>0</v>
      </c>
      <c r="O51" s="242"/>
      <c r="P51" s="20">
        <v>0</v>
      </c>
      <c r="Q51" s="242"/>
      <c r="R51" s="20">
        <v>0</v>
      </c>
      <c r="S51" s="242"/>
      <c r="T51" s="20">
        <v>0</v>
      </c>
      <c r="U51" s="242"/>
      <c r="V51" s="20">
        <v>0</v>
      </c>
      <c r="W51" s="242"/>
      <c r="X51" s="20">
        <v>0</v>
      </c>
      <c r="Y51" s="242"/>
      <c r="Z51" s="20">
        <v>0</v>
      </c>
      <c r="AA51" s="242"/>
      <c r="AB51" s="20">
        <v>0</v>
      </c>
      <c r="AC51" s="242"/>
      <c r="AD51" s="20">
        <v>0</v>
      </c>
      <c r="AE51" s="242"/>
      <c r="AF51" s="20">
        <v>0</v>
      </c>
      <c r="AG51" s="242"/>
      <c r="AH51" s="20">
        <v>0</v>
      </c>
      <c r="AI51" s="242"/>
      <c r="AJ51" s="20">
        <v>0</v>
      </c>
      <c r="AK51" s="242"/>
      <c r="AL51" s="20">
        <v>0</v>
      </c>
      <c r="AM51" s="242"/>
      <c r="AN51" s="20">
        <v>0</v>
      </c>
      <c r="AO51" s="242"/>
      <c r="AP51" s="18">
        <f>SUM(D51:AN51)</f>
        <v>5.5</v>
      </c>
    </row>
    <row r="52" spans="1:42" s="244" customFormat="1" ht="11.1" customHeight="1">
      <c r="A52" s="18"/>
      <c r="B52" s="18" t="s">
        <v>312</v>
      </c>
      <c r="C52" s="18"/>
      <c r="D52" s="21">
        <v>0.5</v>
      </c>
      <c r="E52" s="242"/>
      <c r="F52" s="21">
        <v>0</v>
      </c>
      <c r="G52" s="242"/>
      <c r="H52" s="21">
        <v>0</v>
      </c>
      <c r="I52" s="242"/>
      <c r="J52" s="21">
        <v>0</v>
      </c>
      <c r="K52" s="242"/>
      <c r="L52" s="21">
        <v>0</v>
      </c>
      <c r="M52" s="233"/>
      <c r="N52" s="21">
        <v>0</v>
      </c>
      <c r="O52" s="242"/>
      <c r="P52" s="21">
        <v>0</v>
      </c>
      <c r="Q52" s="242"/>
      <c r="R52" s="21">
        <v>0</v>
      </c>
      <c r="S52" s="242"/>
      <c r="T52" s="21">
        <v>0</v>
      </c>
      <c r="U52" s="242"/>
      <c r="V52" s="21">
        <v>0</v>
      </c>
      <c r="W52" s="242"/>
      <c r="X52" s="21">
        <v>0</v>
      </c>
      <c r="Y52" s="242"/>
      <c r="Z52" s="21">
        <v>0</v>
      </c>
      <c r="AA52" s="242"/>
      <c r="AB52" s="21">
        <v>0</v>
      </c>
      <c r="AC52" s="242"/>
      <c r="AD52" s="21">
        <v>0</v>
      </c>
      <c r="AE52" s="242"/>
      <c r="AF52" s="21">
        <v>0</v>
      </c>
      <c r="AG52" s="242"/>
      <c r="AH52" s="21">
        <v>0</v>
      </c>
      <c r="AI52" s="242"/>
      <c r="AJ52" s="21">
        <v>0</v>
      </c>
      <c r="AK52" s="242"/>
      <c r="AL52" s="21">
        <v>0</v>
      </c>
      <c r="AM52" s="242"/>
      <c r="AN52" s="21">
        <v>0</v>
      </c>
      <c r="AO52" s="242"/>
      <c r="AP52" s="22">
        <f>SUM(D52:AN52)</f>
        <v>0.5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33.700000000000003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4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33.700000000000003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8"/>
    </row>
    <row r="55" spans="1:42" s="25" customFormat="1" ht="11.1" customHeight="1" thickBot="1">
      <c r="A55" s="23" t="s">
        <v>373</v>
      </c>
      <c r="B55" s="23"/>
      <c r="C55" s="23"/>
      <c r="D55" s="30">
        <f>D10+D21+D30+D35+D47+D53</f>
        <v>241.3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241.3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374</v>
      </c>
      <c r="AM57" s="24"/>
      <c r="AN57" s="24"/>
      <c r="AO57" s="24"/>
      <c r="AP57" s="45">
        <f>'O&amp;M Detail'!AB55</f>
        <v>242.8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375</v>
      </c>
      <c r="AM58" s="24"/>
      <c r="AN58" s="24"/>
      <c r="AO58" s="24"/>
      <c r="AP58" s="262">
        <f>AP55-AP57</f>
        <v>-1.5</v>
      </c>
    </row>
    <row r="59" spans="1:42" ht="13.8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ColWidth="9.109375" defaultRowHeight="13.2"/>
  <cols>
    <col min="1" max="2" width="2.44140625" style="272" customWidth="1"/>
    <col min="3" max="3" width="38.109375" style="272" customWidth="1"/>
    <col min="4" max="4" width="12.6640625" style="264" customWidth="1"/>
    <col min="5" max="5" width="1.5546875" style="272" customWidth="1"/>
    <col min="6" max="6" width="12.6640625" style="272" customWidth="1"/>
    <col min="7" max="7" width="1.5546875" style="272" customWidth="1"/>
    <col min="8" max="8" width="12.6640625" style="264" customWidth="1"/>
    <col min="9" max="9" width="1.5546875" style="264" customWidth="1"/>
    <col min="10" max="10" width="12.6640625" style="264" customWidth="1"/>
    <col min="11" max="11" width="1.5546875" style="264" customWidth="1"/>
    <col min="12" max="12" width="12.6640625" style="264" customWidth="1"/>
    <col min="13" max="13" width="1.5546875" style="264" customWidth="1"/>
    <col min="14" max="14" width="12.6640625" style="264" customWidth="1"/>
    <col min="15" max="15" width="1.5546875" style="272" customWidth="1"/>
    <col min="16" max="16" width="12.6640625" style="272" customWidth="1"/>
    <col min="17" max="17" width="1.5546875" style="272" customWidth="1"/>
    <col min="18" max="18" width="12.6640625" style="272" customWidth="1"/>
    <col min="19" max="19" width="1.5546875" style="272" customWidth="1"/>
    <col min="20" max="20" width="12.6640625" style="272" customWidth="1"/>
    <col min="21" max="21" width="1.5546875" style="272" customWidth="1"/>
    <col min="22" max="22" width="12.6640625" style="272" customWidth="1"/>
    <col min="23" max="23" width="1.5546875" style="272" customWidth="1"/>
    <col min="24" max="24" width="12.6640625" style="272" customWidth="1"/>
    <col min="25" max="25" width="1.5546875" style="272" customWidth="1"/>
    <col min="26" max="26" width="12.6640625" style="272" customWidth="1"/>
    <col min="27" max="27" width="1.5546875" style="272" customWidth="1"/>
    <col min="28" max="28" width="12.6640625" style="272" customWidth="1"/>
    <col min="29" max="29" width="1.5546875" style="272" customWidth="1"/>
    <col min="30" max="30" width="12.6640625" style="272" customWidth="1"/>
    <col min="31" max="31" width="1.5546875" style="272" customWidth="1"/>
    <col min="32" max="32" width="12.6640625" style="272" customWidth="1"/>
    <col min="33" max="33" width="1.5546875" style="272" customWidth="1"/>
    <col min="34" max="34" width="12.6640625" style="272" customWidth="1"/>
    <col min="35" max="35" width="1.5546875" style="272" customWidth="1"/>
    <col min="36" max="36" width="12.6640625" style="272" customWidth="1"/>
    <col min="37" max="37" width="1.5546875" style="272" customWidth="1"/>
    <col min="38" max="38" width="12.6640625" style="272" customWidth="1"/>
    <col min="39" max="39" width="9.109375" style="264"/>
    <col min="40" max="40" width="5.6640625" style="264" customWidth="1"/>
    <col min="41" max="16384" width="9.109375" style="264"/>
  </cols>
  <sheetData>
    <row r="1" spans="1:38" s="263" customFormat="1" ht="15.6">
      <c r="A1" s="252" t="s">
        <v>101</v>
      </c>
      <c r="B1" s="253"/>
      <c r="C1" s="253"/>
      <c r="D1" s="283" t="s">
        <v>415</v>
      </c>
      <c r="H1" s="264"/>
      <c r="I1" s="264"/>
      <c r="J1" s="264"/>
      <c r="K1" s="264"/>
      <c r="L1" s="264"/>
      <c r="M1" s="264"/>
      <c r="N1" s="264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6" t="str">
        <f ca="1">CELL("FILENAME",A1)</f>
        <v>H:\2002\[NNGOrgPLFormatCORP02.xls]Allocations</v>
      </c>
    </row>
    <row r="2" spans="1:38" s="263" customFormat="1" ht="15.6">
      <c r="A2" s="50" t="s">
        <v>100</v>
      </c>
      <c r="B2" s="253"/>
      <c r="C2" s="253"/>
      <c r="D2" s="272" t="s">
        <v>422</v>
      </c>
      <c r="H2" s="264"/>
      <c r="I2" s="264"/>
      <c r="J2" s="264"/>
      <c r="K2" s="264"/>
      <c r="L2" s="264"/>
      <c r="M2" s="264"/>
      <c r="N2" s="264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8">
        <f ca="1">NOW()</f>
        <v>37188.758901388886</v>
      </c>
    </row>
    <row r="3" spans="1:38" s="263" customFormat="1" ht="15.6">
      <c r="A3" s="7" t="s">
        <v>400</v>
      </c>
      <c r="B3" s="253"/>
      <c r="C3" s="253"/>
      <c r="D3" s="291" t="str">
        <f>IF(J64=0,"This worksheet ties to the O&amp;M Detail worksheet.","ERROR - THIS WORKSHEET DOES NOT TIE TO THE O&amp;M DETAIL WORKSHEET.  SEE CELL J64.")</f>
        <v>This worksheet ties to the O&amp;M Detail worksheet.</v>
      </c>
      <c r="H3" s="264"/>
      <c r="I3" s="264"/>
      <c r="J3" s="264"/>
      <c r="K3" s="264"/>
      <c r="L3" s="264"/>
      <c r="M3" s="264"/>
      <c r="N3" s="264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70">
        <f ca="1">NOW()</f>
        <v>37188.758901388886</v>
      </c>
    </row>
    <row r="4" spans="1:38" s="272" customFormat="1">
      <c r="A4" s="10" t="s">
        <v>1</v>
      </c>
      <c r="B4" s="254"/>
      <c r="C4" s="25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</row>
    <row r="8" spans="1:38">
      <c r="F8" s="284" t="s">
        <v>383</v>
      </c>
      <c r="G8" s="254"/>
      <c r="H8" s="284" t="s">
        <v>416</v>
      </c>
      <c r="I8" s="249"/>
      <c r="J8" s="284"/>
    </row>
    <row r="9" spans="1:38" s="275" customFormat="1">
      <c r="A9" s="273"/>
      <c r="B9" s="273"/>
      <c r="C9" s="273"/>
      <c r="D9" s="264"/>
      <c r="E9" s="274"/>
      <c r="F9" s="285" t="s">
        <v>382</v>
      </c>
      <c r="G9" s="286"/>
      <c r="H9" s="287" t="s">
        <v>417</v>
      </c>
      <c r="I9" s="249"/>
      <c r="J9" s="287" t="s">
        <v>418</v>
      </c>
      <c r="K9" s="264"/>
      <c r="L9" s="264"/>
      <c r="M9" s="264"/>
      <c r="N9" s="264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</row>
    <row r="10" spans="1:38">
      <c r="H10" s="272"/>
      <c r="J10" s="272"/>
    </row>
    <row r="11" spans="1:38">
      <c r="A11" s="276" t="s">
        <v>405</v>
      </c>
      <c r="B11" s="277"/>
      <c r="C11" s="277"/>
      <c r="H11" s="272"/>
      <c r="J11" s="272"/>
    </row>
    <row r="12" spans="1:38">
      <c r="A12" s="278"/>
      <c r="B12" s="279" t="s">
        <v>414</v>
      </c>
      <c r="C12" s="279"/>
      <c r="H12" s="272"/>
      <c r="J12" s="272"/>
    </row>
    <row r="13" spans="1:38">
      <c r="C13" s="271" t="s">
        <v>403</v>
      </c>
      <c r="E13" s="241"/>
      <c r="F13" s="242">
        <v>0</v>
      </c>
      <c r="H13" s="18">
        <f>'O&amp;M Detail'!AB38</f>
        <v>0</v>
      </c>
      <c r="I13" s="249"/>
      <c r="J13" s="18">
        <f>H13-F13</f>
        <v>0</v>
      </c>
    </row>
    <row r="14" spans="1:38">
      <c r="C14" s="271" t="s">
        <v>412</v>
      </c>
      <c r="E14" s="241"/>
      <c r="F14" s="242">
        <v>0</v>
      </c>
      <c r="H14" s="18">
        <f>'O&amp;M Detail'!AB34</f>
        <v>0</v>
      </c>
      <c r="I14" s="249"/>
      <c r="J14" s="18">
        <f>H14-F14</f>
        <v>0</v>
      </c>
    </row>
    <row r="15" spans="1:38">
      <c r="C15" s="271" t="s">
        <v>404</v>
      </c>
      <c r="E15" s="241"/>
      <c r="F15" s="243">
        <v>0</v>
      </c>
      <c r="H15" s="48">
        <f>'O&amp;M Detail'!AB39</f>
        <v>0</v>
      </c>
      <c r="I15" s="249"/>
      <c r="J15" s="48">
        <f>H15-F15</f>
        <v>0</v>
      </c>
    </row>
    <row r="16" spans="1:38">
      <c r="C16" s="272" t="s">
        <v>419</v>
      </c>
      <c r="F16" s="280">
        <f>SUM(F13:F15)</f>
        <v>0</v>
      </c>
      <c r="H16" s="234">
        <f>SUM(H13:H15)</f>
        <v>0</v>
      </c>
      <c r="I16" s="249"/>
      <c r="J16" s="234">
        <f>SUM(J13:J15)</f>
        <v>0</v>
      </c>
    </row>
    <row r="17" spans="2:10">
      <c r="F17" s="280"/>
      <c r="H17" s="234"/>
      <c r="I17" s="249"/>
      <c r="J17" s="234"/>
    </row>
    <row r="18" spans="2:10">
      <c r="B18" s="279" t="s">
        <v>388</v>
      </c>
      <c r="C18" s="279"/>
      <c r="H18" s="254"/>
      <c r="I18" s="249"/>
      <c r="J18" s="254"/>
    </row>
    <row r="19" spans="2:10">
      <c r="B19" s="279"/>
      <c r="C19" s="272" t="s">
        <v>389</v>
      </c>
      <c r="F19" s="242">
        <v>0</v>
      </c>
      <c r="H19" s="254"/>
      <c r="I19" s="249"/>
      <c r="J19" s="254"/>
    </row>
    <row r="20" spans="2:10">
      <c r="B20" s="279"/>
      <c r="C20" s="272" t="s">
        <v>390</v>
      </c>
      <c r="F20" s="242">
        <v>0</v>
      </c>
      <c r="H20" s="254"/>
      <c r="I20" s="249"/>
      <c r="J20" s="254"/>
    </row>
    <row r="21" spans="2:10">
      <c r="B21" s="279"/>
      <c r="C21" s="272" t="s">
        <v>391</v>
      </c>
      <c r="F21" s="242">
        <v>0</v>
      </c>
      <c r="H21" s="254"/>
      <c r="I21" s="249"/>
      <c r="J21" s="254"/>
    </row>
    <row r="22" spans="2:10">
      <c r="B22" s="279"/>
      <c r="C22" s="272" t="s">
        <v>392</v>
      </c>
      <c r="F22" s="242">
        <v>0</v>
      </c>
      <c r="H22" s="254"/>
      <c r="I22" s="249"/>
      <c r="J22" s="254"/>
    </row>
    <row r="23" spans="2:10">
      <c r="B23" s="279"/>
      <c r="C23" s="272" t="s">
        <v>393</v>
      </c>
      <c r="F23" s="242">
        <v>0</v>
      </c>
      <c r="H23" s="254"/>
      <c r="I23" s="249"/>
      <c r="J23" s="254"/>
    </row>
    <row r="24" spans="2:10">
      <c r="B24" s="279"/>
      <c r="C24" s="272" t="s">
        <v>394</v>
      </c>
      <c r="F24" s="242">
        <v>0</v>
      </c>
      <c r="H24" s="288"/>
      <c r="I24" s="249"/>
      <c r="J24" s="288"/>
    </row>
    <row r="25" spans="2:10">
      <c r="B25" s="279"/>
      <c r="C25" s="272" t="s">
        <v>395</v>
      </c>
      <c r="F25" s="242">
        <v>0</v>
      </c>
      <c r="H25" s="288"/>
      <c r="I25" s="249"/>
      <c r="J25" s="288"/>
    </row>
    <row r="26" spans="2:10">
      <c r="C26" s="272" t="s">
        <v>396</v>
      </c>
      <c r="E26" s="241"/>
      <c r="F26" s="242">
        <v>0</v>
      </c>
      <c r="H26" s="234"/>
      <c r="I26" s="249"/>
      <c r="J26" s="234"/>
    </row>
    <row r="27" spans="2:10">
      <c r="C27" s="272" t="s">
        <v>397</v>
      </c>
      <c r="E27" s="241"/>
      <c r="F27" s="242">
        <v>0</v>
      </c>
      <c r="H27" s="234"/>
      <c r="I27" s="249"/>
      <c r="J27" s="234"/>
    </row>
    <row r="28" spans="2:10">
      <c r="C28" s="272" t="s">
        <v>397</v>
      </c>
      <c r="E28" s="241"/>
      <c r="F28" s="243">
        <v>0</v>
      </c>
      <c r="H28" s="234"/>
      <c r="I28" s="249"/>
      <c r="J28" s="234"/>
    </row>
    <row r="29" spans="2:10">
      <c r="C29" s="272" t="s">
        <v>420</v>
      </c>
      <c r="F29" s="280">
        <f>SUM(F19:F28)</f>
        <v>0</v>
      </c>
      <c r="H29" s="234"/>
      <c r="I29" s="249"/>
      <c r="J29" s="234"/>
    </row>
    <row r="30" spans="2:10">
      <c r="F30" s="280"/>
      <c r="H30" s="234"/>
      <c r="I30" s="249"/>
      <c r="J30" s="234"/>
    </row>
    <row r="31" spans="2:10" ht="13.8" thickBot="1">
      <c r="C31" s="272" t="s">
        <v>421</v>
      </c>
      <c r="F31" s="281">
        <f>F16-F29</f>
        <v>0</v>
      </c>
      <c r="H31" s="234"/>
      <c r="I31" s="249"/>
      <c r="J31" s="234"/>
    </row>
    <row r="32" spans="2:10" ht="13.8" thickTop="1">
      <c r="H32" s="288"/>
      <c r="I32" s="249"/>
      <c r="J32" s="288"/>
    </row>
    <row r="33" spans="1:12">
      <c r="A33" s="276" t="s">
        <v>406</v>
      </c>
      <c r="B33" s="277"/>
      <c r="C33" s="277"/>
      <c r="H33" s="254"/>
      <c r="I33" s="249"/>
      <c r="J33" s="254"/>
    </row>
    <row r="34" spans="1:12">
      <c r="B34" s="272" t="s">
        <v>414</v>
      </c>
      <c r="C34" s="271"/>
      <c r="E34" s="241"/>
      <c r="F34" s="242"/>
      <c r="G34" s="242"/>
      <c r="H34" s="18"/>
      <c r="I34" s="249"/>
      <c r="J34" s="18"/>
    </row>
    <row r="35" spans="1:12">
      <c r="C35" s="271" t="s">
        <v>384</v>
      </c>
      <c r="E35" s="241"/>
      <c r="F35" s="242">
        <v>0</v>
      </c>
      <c r="G35" s="242"/>
      <c r="H35" s="18"/>
      <c r="I35" s="249"/>
      <c r="J35" s="18"/>
    </row>
    <row r="36" spans="1:12">
      <c r="C36" s="271" t="s">
        <v>385</v>
      </c>
      <c r="E36" s="241"/>
      <c r="F36" s="242">
        <v>0</v>
      </c>
      <c r="G36" s="242"/>
      <c r="H36" s="18"/>
      <c r="I36" s="249"/>
      <c r="J36" s="18"/>
    </row>
    <row r="37" spans="1:12">
      <c r="C37" s="271" t="s">
        <v>386</v>
      </c>
      <c r="E37" s="241"/>
      <c r="F37" s="242">
        <v>0</v>
      </c>
      <c r="G37" s="242"/>
      <c r="H37" s="18"/>
      <c r="I37" s="249"/>
      <c r="J37" s="18"/>
    </row>
    <row r="38" spans="1:12">
      <c r="C38" s="271" t="s">
        <v>387</v>
      </c>
      <c r="E38" s="241"/>
      <c r="F38" s="242">
        <v>0</v>
      </c>
      <c r="G38" s="242"/>
      <c r="H38" s="18"/>
      <c r="I38" s="249"/>
      <c r="J38" s="18"/>
    </row>
    <row r="39" spans="1:12">
      <c r="C39" s="271" t="s">
        <v>387</v>
      </c>
      <c r="E39" s="241"/>
      <c r="F39" s="242">
        <v>0</v>
      </c>
      <c r="G39" s="242"/>
      <c r="H39" s="18"/>
      <c r="I39" s="249"/>
      <c r="J39" s="18"/>
    </row>
    <row r="40" spans="1:12">
      <c r="C40" s="271" t="s">
        <v>387</v>
      </c>
      <c r="E40" s="241"/>
      <c r="F40" s="242">
        <v>0</v>
      </c>
      <c r="G40" s="242"/>
      <c r="H40" s="18"/>
      <c r="I40" s="249"/>
      <c r="J40" s="18"/>
    </row>
    <row r="41" spans="1:12">
      <c r="C41" s="271" t="s">
        <v>387</v>
      </c>
      <c r="E41" s="241"/>
      <c r="F41" s="242">
        <v>0</v>
      </c>
      <c r="G41" s="242"/>
      <c r="H41" s="18"/>
      <c r="I41" s="249"/>
      <c r="J41" s="18"/>
    </row>
    <row r="42" spans="1:12">
      <c r="C42" s="271" t="s">
        <v>387</v>
      </c>
      <c r="E42" s="241"/>
      <c r="F42" s="243">
        <v>0</v>
      </c>
      <c r="G42" s="242"/>
      <c r="H42" s="234"/>
      <c r="I42" s="289"/>
      <c r="J42" s="234"/>
      <c r="K42" s="282"/>
      <c r="L42" s="282"/>
    </row>
    <row r="43" spans="1:12">
      <c r="C43" s="271" t="s">
        <v>398</v>
      </c>
      <c r="E43" s="241"/>
      <c r="F43" s="242">
        <f>SUM(F35:F42)</f>
        <v>0</v>
      </c>
      <c r="G43" s="242"/>
      <c r="H43" s="234"/>
      <c r="I43" s="289"/>
      <c r="J43" s="234"/>
      <c r="K43" s="282"/>
      <c r="L43" s="282"/>
    </row>
    <row r="44" spans="1:12">
      <c r="C44" s="271"/>
      <c r="E44" s="241"/>
      <c r="F44" s="242"/>
      <c r="G44" s="242"/>
      <c r="H44" s="18"/>
      <c r="I44" s="249"/>
      <c r="J44" s="18"/>
    </row>
    <row r="45" spans="1:12">
      <c r="B45" s="272" t="s">
        <v>388</v>
      </c>
      <c r="E45" s="241"/>
      <c r="F45" s="242"/>
      <c r="G45" s="242"/>
      <c r="H45" s="18"/>
      <c r="I45" s="249"/>
      <c r="J45" s="18"/>
    </row>
    <row r="46" spans="1:12">
      <c r="C46" s="272" t="s">
        <v>389</v>
      </c>
      <c r="E46" s="241"/>
      <c r="F46" s="242">
        <v>0</v>
      </c>
      <c r="G46" s="242"/>
      <c r="H46" s="234"/>
      <c r="I46" s="289"/>
      <c r="J46" s="234"/>
    </row>
    <row r="47" spans="1:12">
      <c r="C47" s="272" t="s">
        <v>390</v>
      </c>
      <c r="E47" s="241"/>
      <c r="F47" s="242">
        <v>0</v>
      </c>
      <c r="G47" s="242"/>
      <c r="H47" s="234"/>
      <c r="I47" s="289"/>
      <c r="J47" s="234"/>
    </row>
    <row r="48" spans="1:12">
      <c r="C48" s="272" t="s">
        <v>391</v>
      </c>
      <c r="E48" s="241"/>
      <c r="F48" s="242">
        <v>0</v>
      </c>
      <c r="G48" s="242"/>
      <c r="H48" s="234"/>
      <c r="I48" s="289"/>
      <c r="J48" s="234"/>
    </row>
    <row r="49" spans="3:10">
      <c r="C49" s="272" t="s">
        <v>392</v>
      </c>
      <c r="E49" s="241"/>
      <c r="F49" s="242">
        <v>0</v>
      </c>
      <c r="G49" s="242"/>
      <c r="H49" s="234"/>
      <c r="I49" s="289"/>
      <c r="J49" s="234"/>
    </row>
    <row r="50" spans="3:10">
      <c r="C50" s="272" t="s">
        <v>393</v>
      </c>
      <c r="E50" s="241"/>
      <c r="F50" s="242">
        <v>0</v>
      </c>
      <c r="G50" s="242"/>
      <c r="H50" s="234"/>
      <c r="I50" s="289"/>
      <c r="J50" s="234"/>
    </row>
    <row r="51" spans="3:10">
      <c r="C51" s="272" t="s">
        <v>394</v>
      </c>
      <c r="E51" s="241"/>
      <c r="F51" s="242">
        <v>0</v>
      </c>
      <c r="G51" s="242"/>
      <c r="H51" s="234"/>
      <c r="I51" s="289"/>
      <c r="J51" s="234"/>
    </row>
    <row r="52" spans="3:10">
      <c r="C52" s="272" t="s">
        <v>395</v>
      </c>
      <c r="E52" s="241"/>
      <c r="F52" s="242">
        <v>0</v>
      </c>
      <c r="G52" s="242"/>
      <c r="H52" s="234"/>
      <c r="I52" s="289"/>
      <c r="J52" s="234"/>
    </row>
    <row r="53" spans="3:10">
      <c r="C53" s="272" t="s">
        <v>396</v>
      </c>
      <c r="E53" s="241"/>
      <c r="F53" s="242">
        <v>0</v>
      </c>
      <c r="G53" s="242"/>
      <c r="H53" s="234"/>
      <c r="I53" s="289"/>
      <c r="J53" s="234"/>
    </row>
    <row r="54" spans="3:10">
      <c r="C54" s="272" t="s">
        <v>397</v>
      </c>
      <c r="E54" s="241"/>
      <c r="F54" s="242">
        <v>0</v>
      </c>
      <c r="G54" s="242"/>
      <c r="H54" s="234"/>
      <c r="I54" s="289"/>
      <c r="J54" s="234"/>
    </row>
    <row r="55" spans="3:10">
      <c r="C55" s="272" t="s">
        <v>397</v>
      </c>
      <c r="E55" s="241"/>
      <c r="F55" s="242">
        <v>0</v>
      </c>
      <c r="G55" s="242"/>
      <c r="H55" s="234"/>
      <c r="I55" s="289"/>
      <c r="J55" s="234"/>
    </row>
    <row r="56" spans="3:10">
      <c r="C56" s="272" t="s">
        <v>397</v>
      </c>
      <c r="E56" s="241"/>
      <c r="F56" s="242">
        <v>0</v>
      </c>
      <c r="G56" s="242"/>
      <c r="H56" s="234"/>
      <c r="I56" s="289"/>
      <c r="J56" s="234"/>
    </row>
    <row r="57" spans="3:10">
      <c r="C57" s="272" t="s">
        <v>397</v>
      </c>
      <c r="E57" s="241"/>
      <c r="F57" s="242">
        <v>0</v>
      </c>
      <c r="G57" s="242"/>
      <c r="H57" s="234"/>
      <c r="I57" s="289"/>
      <c r="J57" s="234"/>
    </row>
    <row r="58" spans="3:10">
      <c r="C58" s="272" t="s">
        <v>397</v>
      </c>
      <c r="E58" s="241"/>
      <c r="F58" s="242">
        <v>0</v>
      </c>
      <c r="G58" s="242"/>
      <c r="H58" s="234"/>
      <c r="I58" s="289"/>
      <c r="J58" s="234"/>
    </row>
    <row r="59" spans="3:10">
      <c r="C59" s="272" t="s">
        <v>397</v>
      </c>
      <c r="E59" s="241"/>
      <c r="F59" s="243">
        <v>0</v>
      </c>
      <c r="G59" s="242"/>
      <c r="H59" s="234"/>
      <c r="I59" s="289"/>
      <c r="J59" s="234"/>
    </row>
    <row r="60" spans="3:10">
      <c r="C60" s="271" t="s">
        <v>399</v>
      </c>
      <c r="E60" s="241"/>
      <c r="F60" s="280">
        <f>SUM(F46:F59)</f>
        <v>0</v>
      </c>
      <c r="G60" s="242"/>
      <c r="H60" s="234"/>
      <c r="I60" s="289"/>
      <c r="J60" s="234"/>
    </row>
    <row r="61" spans="3:10">
      <c r="E61" s="241"/>
      <c r="F61" s="243"/>
      <c r="G61" s="242"/>
      <c r="H61" s="48"/>
      <c r="I61" s="249"/>
      <c r="J61" s="48"/>
    </row>
    <row r="62" spans="3:10">
      <c r="C62" s="272" t="s">
        <v>409</v>
      </c>
      <c r="E62" s="241"/>
      <c r="F62" s="242">
        <f>F43-F60</f>
        <v>0</v>
      </c>
      <c r="G62" s="242"/>
      <c r="H62" s="18">
        <f>'O&amp;M Detail'!AB40</f>
        <v>0</v>
      </c>
      <c r="I62" s="249"/>
      <c r="J62" s="18">
        <f>H62-F62</f>
        <v>0</v>
      </c>
    </row>
    <row r="63" spans="3:10">
      <c r="E63" s="241"/>
      <c r="F63" s="242"/>
      <c r="G63" s="242"/>
      <c r="H63" s="18"/>
      <c r="I63" s="249"/>
      <c r="J63" s="18"/>
    </row>
    <row r="64" spans="3:10" ht="13.8" thickBot="1">
      <c r="C64" s="272" t="s">
        <v>410</v>
      </c>
      <c r="F64" s="281">
        <f>F16+F62</f>
        <v>0</v>
      </c>
      <c r="G64" s="242"/>
      <c r="H64" s="290">
        <f>H16+H62</f>
        <v>0</v>
      </c>
      <c r="I64" s="249"/>
      <c r="J64" s="290">
        <f>J16+J62</f>
        <v>0</v>
      </c>
    </row>
    <row r="65" spans="4:14" ht="13.8" thickTop="1">
      <c r="F65" s="242"/>
      <c r="G65" s="242"/>
      <c r="H65" s="242"/>
      <c r="J65" s="242"/>
    </row>
    <row r="66" spans="4:14">
      <c r="F66" s="242"/>
      <c r="G66" s="242"/>
      <c r="H66" s="242"/>
      <c r="J66" s="242"/>
    </row>
    <row r="67" spans="4:14">
      <c r="F67" s="242"/>
      <c r="G67" s="242"/>
    </row>
    <row r="68" spans="4:14">
      <c r="F68" s="242"/>
      <c r="G68" s="242"/>
    </row>
    <row r="69" spans="4:14">
      <c r="F69" s="242"/>
      <c r="G69" s="242"/>
    </row>
    <row r="70" spans="4:14">
      <c r="D70" s="272"/>
      <c r="H70" s="272"/>
      <c r="I70" s="272"/>
      <c r="J70" s="272"/>
      <c r="K70" s="272"/>
      <c r="L70" s="272"/>
      <c r="M70" s="272"/>
      <c r="N70" s="272"/>
    </row>
    <row r="71" spans="4:14">
      <c r="D71" s="272"/>
      <c r="H71" s="272"/>
      <c r="I71" s="272"/>
      <c r="J71" s="272"/>
      <c r="K71" s="272"/>
      <c r="L71" s="272"/>
      <c r="M71" s="272"/>
      <c r="N71" s="272"/>
    </row>
    <row r="72" spans="4:14">
      <c r="D72" s="272"/>
      <c r="H72" s="272"/>
      <c r="I72" s="272"/>
      <c r="J72" s="272"/>
      <c r="K72" s="272"/>
      <c r="L72" s="272"/>
      <c r="M72" s="272"/>
      <c r="N72" s="272"/>
    </row>
    <row r="73" spans="4:14">
      <c r="D73" s="272"/>
      <c r="H73" s="272"/>
      <c r="I73" s="272"/>
      <c r="J73" s="272"/>
      <c r="K73" s="272"/>
      <c r="L73" s="272"/>
      <c r="M73" s="272"/>
      <c r="N73" s="272"/>
    </row>
    <row r="74" spans="4:14">
      <c r="D74" s="272"/>
      <c r="H74" s="272"/>
      <c r="I74" s="272"/>
      <c r="J74" s="272"/>
      <c r="K74" s="272"/>
      <c r="L74" s="272"/>
      <c r="M74" s="272"/>
      <c r="N74" s="272"/>
    </row>
    <row r="75" spans="4:14">
      <c r="D75" s="272"/>
      <c r="H75" s="272"/>
      <c r="I75" s="272"/>
      <c r="J75" s="272"/>
      <c r="K75" s="272"/>
      <c r="L75" s="272"/>
      <c r="M75" s="272"/>
      <c r="N75" s="272"/>
    </row>
    <row r="76" spans="4:14">
      <c r="D76" s="272"/>
      <c r="H76" s="272"/>
      <c r="I76" s="272"/>
      <c r="J76" s="272"/>
      <c r="K76" s="272"/>
      <c r="L76" s="272"/>
      <c r="M76" s="272"/>
      <c r="N76" s="272"/>
    </row>
    <row r="77" spans="4:14">
      <c r="D77" s="272"/>
      <c r="H77" s="272"/>
      <c r="I77" s="272"/>
      <c r="J77" s="272"/>
      <c r="K77" s="272"/>
      <c r="L77" s="272"/>
      <c r="M77" s="272"/>
      <c r="N77" s="272"/>
    </row>
    <row r="78" spans="4:14">
      <c r="D78" s="272"/>
      <c r="H78" s="272"/>
      <c r="I78" s="272"/>
      <c r="J78" s="272"/>
      <c r="K78" s="272"/>
      <c r="L78" s="272"/>
      <c r="M78" s="272"/>
      <c r="N78" s="272"/>
    </row>
    <row r="79" spans="4:14">
      <c r="D79" s="272"/>
      <c r="H79" s="272"/>
      <c r="I79" s="272"/>
      <c r="J79" s="272"/>
      <c r="K79" s="272"/>
      <c r="L79" s="272"/>
      <c r="M79" s="272"/>
      <c r="N79" s="272"/>
    </row>
    <row r="80" spans="4:14">
      <c r="D80" s="272"/>
      <c r="H80" s="272"/>
      <c r="I80" s="272"/>
      <c r="J80" s="272"/>
      <c r="K80" s="272"/>
      <c r="L80" s="272"/>
      <c r="M80" s="272"/>
      <c r="N80" s="272"/>
    </row>
    <row r="81" spans="4:14">
      <c r="D81" s="272"/>
      <c r="H81" s="272"/>
      <c r="I81" s="272"/>
      <c r="J81" s="272"/>
      <c r="K81" s="272"/>
      <c r="L81" s="272"/>
      <c r="M81" s="272"/>
      <c r="N81" s="272"/>
    </row>
  </sheetData>
  <phoneticPr fontId="0" type="noConversion"/>
  <pageMargins left="0.5" right="0.5" top="0.5" bottom="0.5" header="0.5" footer="0.5"/>
  <pageSetup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/>
  </sheetViews>
  <sheetFormatPr defaultRowHeight="13.2"/>
  <cols>
    <col min="1" max="2" width="2.44140625" style="11" customWidth="1"/>
    <col min="3" max="3" width="38.10937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554687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40" max="40" width="5.6640625" customWidth="1"/>
  </cols>
  <sheetData>
    <row r="1" spans="1:38" s="2" customFormat="1" ht="15.6">
      <c r="A1" s="252" t="s">
        <v>101</v>
      </c>
      <c r="B1" s="253"/>
      <c r="C1" s="25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H:\2002\[NNGOrgPLFormatCORP02.xls]Headcount</v>
      </c>
    </row>
    <row r="2" spans="1:38" s="2" customFormat="1" ht="15.6">
      <c r="A2" s="50" t="s">
        <v>100</v>
      </c>
      <c r="B2" s="253"/>
      <c r="C2" s="253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37188.758901504632</v>
      </c>
    </row>
    <row r="3" spans="1:38" s="2" customFormat="1" ht="15.6">
      <c r="A3" s="7" t="s">
        <v>337</v>
      </c>
      <c r="B3" s="253"/>
      <c r="C3" s="25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37188.758901504632</v>
      </c>
    </row>
    <row r="4" spans="1:38" s="11" customFormat="1">
      <c r="A4" s="10"/>
      <c r="B4" s="254"/>
      <c r="C4" s="25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4"/>
      <c r="B5" s="254"/>
      <c r="C5" s="254"/>
    </row>
    <row r="6" spans="1:38">
      <c r="A6" s="254"/>
      <c r="B6" s="254"/>
      <c r="C6" s="254"/>
    </row>
    <row r="7" spans="1:38" s="207" customFormat="1" ht="21">
      <c r="A7" s="284"/>
      <c r="B7" s="284"/>
      <c r="C7" s="284"/>
      <c r="D7" s="222" t="s">
        <v>338</v>
      </c>
      <c r="E7" s="223"/>
      <c r="F7" s="222" t="s">
        <v>339</v>
      </c>
      <c r="G7" s="223"/>
      <c r="H7" s="222" t="s">
        <v>340</v>
      </c>
      <c r="I7" s="223"/>
      <c r="J7" s="222" t="s">
        <v>341</v>
      </c>
      <c r="K7" s="223"/>
      <c r="L7" s="222" t="s">
        <v>342</v>
      </c>
      <c r="M7" s="223"/>
      <c r="N7" s="222" t="s">
        <v>19</v>
      </c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</row>
    <row r="8" spans="1:38">
      <c r="A8" s="254"/>
      <c r="B8" s="254"/>
      <c r="C8" s="254"/>
    </row>
    <row r="9" spans="1:38">
      <c r="A9" s="254"/>
      <c r="B9" s="254"/>
      <c r="C9" s="10" t="s">
        <v>319</v>
      </c>
      <c r="D9" s="241">
        <v>0</v>
      </c>
      <c r="E9" s="241"/>
      <c r="F9" s="241">
        <v>0</v>
      </c>
      <c r="G9" s="241"/>
      <c r="H9" s="241">
        <v>0</v>
      </c>
      <c r="I9" s="241"/>
      <c r="J9" s="241">
        <v>0</v>
      </c>
      <c r="K9" s="241"/>
      <c r="L9" s="241">
        <v>0</v>
      </c>
      <c r="M9" s="241"/>
      <c r="N9" s="241">
        <f>SUM(D9:L9)</f>
        <v>0</v>
      </c>
    </row>
    <row r="10" spans="1:38">
      <c r="A10" s="254"/>
      <c r="B10" s="254"/>
      <c r="C10" s="10" t="s">
        <v>320</v>
      </c>
      <c r="D10" s="241">
        <v>0</v>
      </c>
      <c r="E10" s="241"/>
      <c r="F10" s="241">
        <v>0</v>
      </c>
      <c r="G10" s="241"/>
      <c r="H10" s="241">
        <v>0</v>
      </c>
      <c r="I10" s="241"/>
      <c r="J10" s="241">
        <v>0</v>
      </c>
      <c r="K10" s="241"/>
      <c r="L10" s="241">
        <v>0</v>
      </c>
      <c r="M10" s="241"/>
      <c r="N10" s="241">
        <f t="shared" ref="N10:N26" si="0">SUM(D10:L10)</f>
        <v>0</v>
      </c>
    </row>
    <row r="11" spans="1:38">
      <c r="A11" s="254"/>
      <c r="B11" s="254"/>
      <c r="C11" s="10" t="s">
        <v>321</v>
      </c>
      <c r="D11" s="241">
        <v>0</v>
      </c>
      <c r="E11" s="241"/>
      <c r="F11" s="241">
        <v>0</v>
      </c>
      <c r="G11" s="241"/>
      <c r="H11" s="241">
        <v>0</v>
      </c>
      <c r="I11" s="241"/>
      <c r="J11" s="241">
        <v>0</v>
      </c>
      <c r="K11" s="241"/>
      <c r="L11" s="241">
        <v>0</v>
      </c>
      <c r="M11" s="241"/>
      <c r="N11" s="241">
        <f t="shared" si="0"/>
        <v>0</v>
      </c>
    </row>
    <row r="12" spans="1:38">
      <c r="A12" s="254"/>
      <c r="B12" s="254"/>
      <c r="C12" s="10" t="s">
        <v>322</v>
      </c>
      <c r="D12" s="241">
        <v>0</v>
      </c>
      <c r="E12" s="241"/>
      <c r="F12" s="241">
        <v>0</v>
      </c>
      <c r="G12" s="241"/>
      <c r="H12" s="241">
        <v>0</v>
      </c>
      <c r="I12" s="241"/>
      <c r="J12" s="241">
        <v>0</v>
      </c>
      <c r="K12" s="241"/>
      <c r="L12" s="241">
        <v>0</v>
      </c>
      <c r="M12" s="241"/>
      <c r="N12" s="241">
        <f t="shared" si="0"/>
        <v>0</v>
      </c>
    </row>
    <row r="13" spans="1:38">
      <c r="A13" s="254"/>
      <c r="B13" s="254"/>
      <c r="C13" s="10" t="s">
        <v>323</v>
      </c>
      <c r="D13" s="241">
        <v>0</v>
      </c>
      <c r="E13" s="241"/>
      <c r="F13" s="241">
        <v>0</v>
      </c>
      <c r="G13" s="241"/>
      <c r="H13" s="241">
        <v>0</v>
      </c>
      <c r="I13" s="241"/>
      <c r="J13" s="241">
        <v>0</v>
      </c>
      <c r="K13" s="241"/>
      <c r="L13" s="241">
        <v>0</v>
      </c>
      <c r="M13" s="241"/>
      <c r="N13" s="241">
        <f t="shared" si="0"/>
        <v>0</v>
      </c>
    </row>
    <row r="14" spans="1:38">
      <c r="A14" s="254"/>
      <c r="B14" s="254"/>
      <c r="C14" s="10" t="s">
        <v>370</v>
      </c>
      <c r="D14" s="241">
        <v>0</v>
      </c>
      <c r="E14" s="241"/>
      <c r="F14" s="241">
        <v>0</v>
      </c>
      <c r="G14" s="241"/>
      <c r="H14" s="241">
        <v>0</v>
      </c>
      <c r="I14" s="241"/>
      <c r="J14" s="241">
        <v>0</v>
      </c>
      <c r="K14" s="241"/>
      <c r="L14" s="241">
        <v>0</v>
      </c>
      <c r="M14" s="241"/>
      <c r="N14" s="241">
        <f>SUM(D14:L14)</f>
        <v>0</v>
      </c>
    </row>
    <row r="15" spans="1:38">
      <c r="A15" s="254"/>
      <c r="B15" s="254"/>
      <c r="C15" s="254" t="s">
        <v>324</v>
      </c>
      <c r="D15" s="241">
        <v>0</v>
      </c>
      <c r="E15" s="241"/>
      <c r="F15" s="241">
        <v>0</v>
      </c>
      <c r="G15" s="241"/>
      <c r="H15" s="241">
        <v>0</v>
      </c>
      <c r="I15" s="241"/>
      <c r="J15" s="241">
        <v>0</v>
      </c>
      <c r="K15" s="241"/>
      <c r="L15" s="241">
        <v>0</v>
      </c>
      <c r="M15" s="241"/>
      <c r="N15" s="241">
        <f t="shared" si="0"/>
        <v>0</v>
      </c>
    </row>
    <row r="16" spans="1:38">
      <c r="A16" s="254"/>
      <c r="B16" s="254"/>
      <c r="C16" s="254" t="s">
        <v>325</v>
      </c>
      <c r="D16" s="241">
        <v>0</v>
      </c>
      <c r="E16" s="241"/>
      <c r="F16" s="241">
        <v>0</v>
      </c>
      <c r="G16" s="241"/>
      <c r="H16" s="241">
        <v>0</v>
      </c>
      <c r="I16" s="241"/>
      <c r="J16" s="241">
        <v>0</v>
      </c>
      <c r="K16" s="241"/>
      <c r="L16" s="241">
        <v>0</v>
      </c>
      <c r="M16" s="241"/>
      <c r="N16" s="241">
        <f t="shared" si="0"/>
        <v>0</v>
      </c>
    </row>
    <row r="17" spans="1:14">
      <c r="A17" s="254"/>
      <c r="B17" s="254"/>
      <c r="C17" s="254" t="s">
        <v>326</v>
      </c>
      <c r="D17" s="241">
        <v>0</v>
      </c>
      <c r="E17" s="241"/>
      <c r="F17" s="241">
        <v>0</v>
      </c>
      <c r="G17" s="241"/>
      <c r="H17" s="241">
        <v>0</v>
      </c>
      <c r="I17" s="241"/>
      <c r="J17" s="241">
        <v>0</v>
      </c>
      <c r="K17" s="241"/>
      <c r="L17" s="241">
        <v>0</v>
      </c>
      <c r="M17" s="241"/>
      <c r="N17" s="241">
        <f t="shared" si="0"/>
        <v>0</v>
      </c>
    </row>
    <row r="18" spans="1:14">
      <c r="A18" s="254"/>
      <c r="B18" s="254"/>
      <c r="C18" s="254" t="s">
        <v>327</v>
      </c>
      <c r="D18" s="241">
        <v>0</v>
      </c>
      <c r="E18" s="241"/>
      <c r="F18" s="241">
        <v>0</v>
      </c>
      <c r="G18" s="241"/>
      <c r="H18" s="241">
        <v>0</v>
      </c>
      <c r="I18" s="241"/>
      <c r="J18" s="241">
        <v>0</v>
      </c>
      <c r="K18" s="241"/>
      <c r="L18" s="241">
        <v>0</v>
      </c>
      <c r="M18" s="241"/>
      <c r="N18" s="241">
        <f t="shared" si="0"/>
        <v>0</v>
      </c>
    </row>
    <row r="19" spans="1:14">
      <c r="A19" s="254"/>
      <c r="B19" s="254"/>
      <c r="C19" s="254" t="s">
        <v>371</v>
      </c>
      <c r="D19" s="241">
        <v>0</v>
      </c>
      <c r="E19" s="241"/>
      <c r="F19" s="241">
        <v>0</v>
      </c>
      <c r="G19" s="241"/>
      <c r="H19" s="241">
        <v>0</v>
      </c>
      <c r="I19" s="241"/>
      <c r="J19" s="241">
        <v>0</v>
      </c>
      <c r="K19" s="241"/>
      <c r="L19" s="241">
        <v>0</v>
      </c>
      <c r="M19" s="241"/>
      <c r="N19" s="241">
        <f>SUM(D19:L19)</f>
        <v>0</v>
      </c>
    </row>
    <row r="20" spans="1:14">
      <c r="A20" s="254"/>
      <c r="B20" s="254"/>
      <c r="C20" s="254" t="s">
        <v>328</v>
      </c>
      <c r="D20" s="241">
        <v>0</v>
      </c>
      <c r="E20" s="241"/>
      <c r="F20" s="241">
        <v>0</v>
      </c>
      <c r="G20" s="241"/>
      <c r="H20" s="241">
        <v>0</v>
      </c>
      <c r="I20" s="241"/>
      <c r="J20" s="241">
        <v>0</v>
      </c>
      <c r="K20" s="241"/>
      <c r="L20" s="241">
        <v>0</v>
      </c>
      <c r="M20" s="241"/>
      <c r="N20" s="241">
        <f>SUM(D20:L20)</f>
        <v>0</v>
      </c>
    </row>
    <row r="21" spans="1:14">
      <c r="A21" s="254"/>
      <c r="B21" s="254"/>
      <c r="C21" s="254" t="s">
        <v>329</v>
      </c>
      <c r="D21" s="241">
        <v>0</v>
      </c>
      <c r="E21" s="241"/>
      <c r="F21" s="241">
        <v>0</v>
      </c>
      <c r="G21" s="241"/>
      <c r="H21" s="241">
        <v>0</v>
      </c>
      <c r="I21" s="241"/>
      <c r="J21" s="241">
        <v>0</v>
      </c>
      <c r="K21" s="241"/>
      <c r="L21" s="241">
        <v>0</v>
      </c>
      <c r="M21" s="241"/>
      <c r="N21" s="241">
        <f t="shared" si="0"/>
        <v>0</v>
      </c>
    </row>
    <row r="22" spans="1:14">
      <c r="A22" s="254"/>
      <c r="B22" s="254"/>
      <c r="C22" s="254" t="s">
        <v>330</v>
      </c>
      <c r="D22" s="241">
        <v>0</v>
      </c>
      <c r="E22" s="241"/>
      <c r="F22" s="241">
        <v>0</v>
      </c>
      <c r="G22" s="241"/>
      <c r="H22" s="241">
        <v>0</v>
      </c>
      <c r="I22" s="241"/>
      <c r="J22" s="241">
        <v>0</v>
      </c>
      <c r="K22" s="241"/>
      <c r="L22" s="241">
        <v>0</v>
      </c>
      <c r="M22" s="241"/>
      <c r="N22" s="241">
        <f t="shared" si="0"/>
        <v>0</v>
      </c>
    </row>
    <row r="23" spans="1:14">
      <c r="A23" s="254"/>
      <c r="B23" s="254"/>
      <c r="C23" s="254" t="s">
        <v>333</v>
      </c>
      <c r="D23" s="241">
        <v>0</v>
      </c>
      <c r="E23" s="241"/>
      <c r="F23" s="241">
        <v>0</v>
      </c>
      <c r="G23" s="241"/>
      <c r="H23" s="241">
        <v>0</v>
      </c>
      <c r="I23" s="241"/>
      <c r="J23" s="241">
        <v>0</v>
      </c>
      <c r="K23" s="241"/>
      <c r="L23" s="241">
        <v>0</v>
      </c>
      <c r="M23" s="241"/>
      <c r="N23" s="241">
        <f t="shared" si="0"/>
        <v>0</v>
      </c>
    </row>
    <row r="24" spans="1:14">
      <c r="A24" s="254"/>
      <c r="B24" s="254"/>
      <c r="C24" s="254" t="s">
        <v>331</v>
      </c>
      <c r="D24" s="241">
        <v>0</v>
      </c>
      <c r="E24" s="241"/>
      <c r="F24" s="241">
        <v>0</v>
      </c>
      <c r="G24" s="241"/>
      <c r="H24" s="241">
        <v>0</v>
      </c>
      <c r="I24" s="241"/>
      <c r="J24" s="241">
        <v>0</v>
      </c>
      <c r="K24" s="241"/>
      <c r="L24" s="241">
        <v>0</v>
      </c>
      <c r="M24" s="241"/>
      <c r="N24" s="241">
        <f t="shared" si="0"/>
        <v>0</v>
      </c>
    </row>
    <row r="25" spans="1:14">
      <c r="A25" s="254"/>
      <c r="B25" s="254"/>
      <c r="C25" s="254" t="s">
        <v>332</v>
      </c>
      <c r="D25" s="241">
        <v>0</v>
      </c>
      <c r="E25" s="241"/>
      <c r="F25" s="241">
        <v>0</v>
      </c>
      <c r="G25" s="241"/>
      <c r="H25" s="241">
        <v>0</v>
      </c>
      <c r="I25" s="241"/>
      <c r="J25" s="241">
        <v>0</v>
      </c>
      <c r="K25" s="241"/>
      <c r="L25" s="241">
        <v>0</v>
      </c>
      <c r="M25" s="241"/>
      <c r="N25" s="241">
        <f t="shared" si="0"/>
        <v>0</v>
      </c>
    </row>
    <row r="26" spans="1:14">
      <c r="A26" s="254"/>
      <c r="B26" s="254"/>
      <c r="C26" s="254" t="s">
        <v>334</v>
      </c>
      <c r="D26" s="241">
        <v>0</v>
      </c>
      <c r="E26" s="241"/>
      <c r="F26" s="241">
        <v>0</v>
      </c>
      <c r="G26" s="241"/>
      <c r="H26" s="241">
        <v>0</v>
      </c>
      <c r="I26" s="241"/>
      <c r="J26" s="241">
        <v>0</v>
      </c>
      <c r="K26" s="241"/>
      <c r="L26" s="241">
        <v>0</v>
      </c>
      <c r="M26" s="241"/>
      <c r="N26" s="241">
        <f t="shared" si="0"/>
        <v>0</v>
      </c>
    </row>
    <row r="27" spans="1:14">
      <c r="A27" s="254"/>
      <c r="B27" s="254"/>
      <c r="C27" s="254" t="s">
        <v>31</v>
      </c>
      <c r="D27" s="241">
        <v>0</v>
      </c>
      <c r="E27" s="241"/>
      <c r="F27" s="241">
        <v>0</v>
      </c>
      <c r="G27" s="241"/>
      <c r="H27" s="241">
        <v>0</v>
      </c>
      <c r="I27" s="241"/>
      <c r="J27" s="241">
        <v>0</v>
      </c>
      <c r="K27" s="241"/>
      <c r="L27" s="241">
        <v>0</v>
      </c>
      <c r="M27" s="241"/>
      <c r="N27" s="241">
        <f>SUM(D27:L27)</f>
        <v>0</v>
      </c>
    </row>
    <row r="28" spans="1:14" ht="13.8" thickBot="1">
      <c r="A28" s="254"/>
      <c r="B28" s="254"/>
      <c r="C28" s="254" t="s">
        <v>343</v>
      </c>
      <c r="D28" s="225">
        <f>SUM(D9:D27)</f>
        <v>0</v>
      </c>
      <c r="E28" s="224"/>
      <c r="F28" s="225">
        <f>SUM(F9:F27)</f>
        <v>0</v>
      </c>
      <c r="G28" s="224"/>
      <c r="H28" s="225">
        <f>SUM(H9:H27)</f>
        <v>0</v>
      </c>
      <c r="I28" s="224"/>
      <c r="J28" s="225">
        <f>SUM(J9:J27)</f>
        <v>0</v>
      </c>
      <c r="K28" s="224"/>
      <c r="L28" s="225">
        <f>SUM(L9:L27)</f>
        <v>0</v>
      </c>
      <c r="M28" s="224"/>
      <c r="N28" s="225">
        <f>SUM(N9:N27)</f>
        <v>0</v>
      </c>
    </row>
    <row r="29" spans="1:14" ht="13.8" thickTop="1"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</row>
    <row r="30" spans="1:14"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</row>
    <row r="31" spans="1:14"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ColWidth="9.109375" defaultRowHeight="13.2"/>
  <cols>
    <col min="1" max="1" width="4.6640625" style="2" customWidth="1"/>
    <col min="2" max="2" width="9.33203125" style="2" bestFit="1" customWidth="1"/>
    <col min="3" max="3" width="1.6640625" style="2" customWidth="1"/>
    <col min="4" max="4" width="38.44140625" style="2" bestFit="1" customWidth="1"/>
    <col min="5" max="6" width="2.6640625" style="2" customWidth="1"/>
    <col min="7" max="7" width="42.5546875" style="2" bestFit="1" customWidth="1"/>
    <col min="8" max="8" width="2.6640625" style="2" customWidth="1"/>
    <col min="9" max="16384" width="9.109375" style="2"/>
  </cols>
  <sheetData>
    <row r="1" spans="1:8" s="211" customFormat="1" ht="24.6">
      <c r="A1" s="379" t="s">
        <v>224</v>
      </c>
      <c r="B1" s="379"/>
      <c r="C1" s="379"/>
      <c r="D1" s="379"/>
      <c r="E1" s="379"/>
      <c r="F1" s="379"/>
      <c r="G1" s="379"/>
      <c r="H1" s="379"/>
    </row>
    <row r="2" spans="1:8" s="212" customFormat="1" ht="22.8">
      <c r="A2" s="380" t="s">
        <v>225</v>
      </c>
      <c r="B2" s="380"/>
      <c r="C2" s="380"/>
      <c r="D2" s="380"/>
      <c r="E2" s="380"/>
      <c r="F2" s="380"/>
      <c r="G2" s="380"/>
      <c r="H2" s="380"/>
    </row>
    <row r="3" spans="1:8" s="212" customFormat="1" ht="15.9" customHeight="1">
      <c r="A3" s="213"/>
      <c r="B3" s="213"/>
      <c r="C3" s="213"/>
      <c r="D3" s="213"/>
      <c r="E3" s="213"/>
      <c r="F3" s="213"/>
      <c r="G3" s="213"/>
      <c r="H3" s="213"/>
    </row>
    <row r="4" spans="1:8">
      <c r="B4" s="207" t="s">
        <v>226</v>
      </c>
    </row>
    <row r="5" spans="1:8">
      <c r="B5" s="214" t="s">
        <v>227</v>
      </c>
      <c r="D5" s="214" t="s">
        <v>228</v>
      </c>
      <c r="G5" s="214" t="s">
        <v>229</v>
      </c>
    </row>
    <row r="6" spans="1:8" s="215" customFormat="1">
      <c r="D6" s="216" t="s">
        <v>199</v>
      </c>
      <c r="G6" s="216" t="s">
        <v>199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7"/>
      <c r="G9" s="217"/>
    </row>
    <row r="10" spans="1:8" s="215" customFormat="1">
      <c r="D10" s="216" t="s">
        <v>230</v>
      </c>
      <c r="G10" s="216" t="s">
        <v>230</v>
      </c>
    </row>
    <row r="11" spans="1:8">
      <c r="B11" s="2">
        <v>52003000</v>
      </c>
      <c r="D11" s="2" t="s">
        <v>206</v>
      </c>
      <c r="G11" s="2" t="s">
        <v>206</v>
      </c>
    </row>
    <row r="12" spans="1:8">
      <c r="B12" s="2">
        <v>52003200</v>
      </c>
      <c r="D12" s="2" t="s">
        <v>207</v>
      </c>
      <c r="G12" s="2" t="s">
        <v>207</v>
      </c>
    </row>
    <row r="13" spans="1:8">
      <c r="B13" s="2">
        <v>52003500</v>
      </c>
      <c r="D13" s="2" t="s">
        <v>208</v>
      </c>
      <c r="G13" s="2" t="s">
        <v>208</v>
      </c>
    </row>
    <row r="14" spans="1:8">
      <c r="B14" s="2">
        <v>52004500</v>
      </c>
      <c r="D14" s="2" t="s">
        <v>209</v>
      </c>
      <c r="G14" s="2" t="s">
        <v>209</v>
      </c>
    </row>
    <row r="15" spans="1:8">
      <c r="B15" s="2">
        <v>52004600</v>
      </c>
      <c r="D15" s="2" t="s">
        <v>210</v>
      </c>
      <c r="G15" s="2" t="s">
        <v>210</v>
      </c>
    </row>
    <row r="16" spans="1:8">
      <c r="B16" s="2">
        <v>52004700</v>
      </c>
      <c r="D16" s="2" t="s">
        <v>211</v>
      </c>
      <c r="G16" s="2" t="s">
        <v>211</v>
      </c>
    </row>
    <row r="17" spans="2:7">
      <c r="B17" s="2">
        <v>52004800</v>
      </c>
      <c r="D17" s="2" t="s">
        <v>212</v>
      </c>
      <c r="G17" s="2" t="s">
        <v>212</v>
      </c>
    </row>
    <row r="18" spans="2:7">
      <c r="B18" s="2">
        <v>52001500</v>
      </c>
      <c r="D18" s="2" t="s">
        <v>231</v>
      </c>
      <c r="G18" s="2" t="s">
        <v>232</v>
      </c>
    </row>
    <row r="19" spans="2:7">
      <c r="B19" s="2">
        <v>52002000</v>
      </c>
      <c r="D19" s="2" t="s">
        <v>233</v>
      </c>
      <c r="G19" s="2" t="s">
        <v>232</v>
      </c>
    </row>
    <row r="20" spans="2:7">
      <c r="B20" s="2">
        <v>52002500</v>
      </c>
      <c r="D20" s="2" t="s">
        <v>234</v>
      </c>
      <c r="G20" s="2" t="s">
        <v>232</v>
      </c>
    </row>
    <row r="21" spans="2:7">
      <c r="B21" s="2">
        <v>52003100</v>
      </c>
      <c r="D21" s="2" t="s">
        <v>235</v>
      </c>
      <c r="G21" s="2" t="s">
        <v>232</v>
      </c>
    </row>
    <row r="22" spans="2:7">
      <c r="B22" s="2">
        <v>52003600</v>
      </c>
      <c r="D22" s="2" t="s">
        <v>236</v>
      </c>
      <c r="G22" s="2" t="s">
        <v>232</v>
      </c>
    </row>
    <row r="23" spans="2:7">
      <c r="B23" s="2">
        <v>52004000</v>
      </c>
      <c r="D23" s="2" t="s">
        <v>237</v>
      </c>
      <c r="G23" s="2" t="s">
        <v>232</v>
      </c>
    </row>
    <row r="24" spans="2:7">
      <c r="B24" s="2">
        <v>52004100</v>
      </c>
      <c r="D24" s="2" t="s">
        <v>238</v>
      </c>
      <c r="G24" s="2" t="s">
        <v>232</v>
      </c>
    </row>
    <row r="25" spans="2:7">
      <c r="B25" s="2">
        <v>52004400</v>
      </c>
      <c r="D25" s="2" t="s">
        <v>239</v>
      </c>
      <c r="G25" s="2" t="s">
        <v>232</v>
      </c>
    </row>
    <row r="26" spans="2:7">
      <c r="B26" s="2">
        <v>52004900</v>
      </c>
      <c r="D26" s="2" t="s">
        <v>240</v>
      </c>
      <c r="G26" s="2" t="s">
        <v>232</v>
      </c>
    </row>
    <row r="28" spans="2:7" s="215" customFormat="1">
      <c r="D28" s="216" t="s">
        <v>200</v>
      </c>
      <c r="G28" s="216" t="s">
        <v>200</v>
      </c>
    </row>
    <row r="29" spans="2:7">
      <c r="B29" s="2">
        <v>52507000</v>
      </c>
      <c r="D29" s="2" t="s">
        <v>241</v>
      </c>
      <c r="G29" s="2" t="s">
        <v>241</v>
      </c>
    </row>
    <row r="30" spans="2:7">
      <c r="B30" s="2">
        <v>52507100</v>
      </c>
      <c r="D30" s="2" t="s">
        <v>242</v>
      </c>
      <c r="G30" s="2" t="s">
        <v>242</v>
      </c>
    </row>
    <row r="31" spans="2:7">
      <c r="B31" s="2">
        <v>52507300</v>
      </c>
      <c r="D31" s="2" t="s">
        <v>243</v>
      </c>
      <c r="G31" s="2" t="s">
        <v>243</v>
      </c>
    </row>
    <row r="32" spans="2:7">
      <c r="B32" s="2">
        <v>52507400</v>
      </c>
      <c r="D32" s="2" t="s">
        <v>244</v>
      </c>
      <c r="G32" s="2" t="s">
        <v>244</v>
      </c>
    </row>
    <row r="33" spans="2:7">
      <c r="B33" s="2">
        <v>52507700</v>
      </c>
      <c r="D33" s="2" t="s">
        <v>245</v>
      </c>
      <c r="G33" s="2" t="s">
        <v>245</v>
      </c>
    </row>
    <row r="34" spans="2:7">
      <c r="B34" s="2">
        <v>52507200</v>
      </c>
      <c r="D34" s="2" t="s">
        <v>246</v>
      </c>
      <c r="G34" s="2" t="s">
        <v>247</v>
      </c>
    </row>
    <row r="35" spans="2:7">
      <c r="B35" s="2">
        <v>52507500</v>
      </c>
      <c r="D35" s="2" t="s">
        <v>247</v>
      </c>
      <c r="G35" s="2" t="s">
        <v>247</v>
      </c>
    </row>
    <row r="36" spans="2:7">
      <c r="B36" s="2">
        <v>52507600</v>
      </c>
      <c r="D36" s="2" t="s">
        <v>248</v>
      </c>
      <c r="G36" s="2" t="s">
        <v>247</v>
      </c>
    </row>
    <row r="37" spans="2:7">
      <c r="B37" s="2">
        <v>52507750</v>
      </c>
      <c r="D37" s="2" t="s">
        <v>249</v>
      </c>
      <c r="G37" s="2" t="s">
        <v>247</v>
      </c>
    </row>
    <row r="38" spans="2:7">
      <c r="B38" s="2">
        <v>52508000</v>
      </c>
      <c r="D38" s="2" t="s">
        <v>250</v>
      </c>
      <c r="G38" s="2" t="s">
        <v>247</v>
      </c>
    </row>
    <row r="39" spans="2:7">
      <c r="D39" s="217"/>
      <c r="G39" s="217"/>
    </row>
    <row r="40" spans="2:7" s="215" customFormat="1">
      <c r="D40" s="216" t="s">
        <v>201</v>
      </c>
      <c r="G40" s="216" t="s">
        <v>201</v>
      </c>
    </row>
    <row r="41" spans="2:7">
      <c r="B41" s="2">
        <v>52502000</v>
      </c>
      <c r="D41" s="2" t="s">
        <v>251</v>
      </c>
      <c r="G41" s="2" t="s">
        <v>251</v>
      </c>
    </row>
    <row r="42" spans="2:7">
      <c r="B42" s="2">
        <v>52504500</v>
      </c>
      <c r="D42" s="2" t="s">
        <v>252</v>
      </c>
      <c r="G42" s="2" t="s">
        <v>252</v>
      </c>
    </row>
    <row r="43" spans="2:7">
      <c r="D43" s="217"/>
      <c r="G43" s="217"/>
    </row>
    <row r="44" spans="2:7" s="215" customFormat="1">
      <c r="D44" s="215" t="s">
        <v>202</v>
      </c>
      <c r="G44" s="215" t="s">
        <v>202</v>
      </c>
    </row>
    <row r="45" spans="2:7">
      <c r="B45" s="2">
        <v>52500500</v>
      </c>
      <c r="D45" s="2" t="s">
        <v>253</v>
      </c>
      <c r="G45" s="2" t="s">
        <v>253</v>
      </c>
    </row>
    <row r="46" spans="2:7">
      <c r="B46" s="2">
        <v>52502500</v>
      </c>
      <c r="D46" s="2" t="s">
        <v>254</v>
      </c>
      <c r="G46" s="2" t="s">
        <v>254</v>
      </c>
    </row>
    <row r="47" spans="2:7">
      <c r="B47" s="2">
        <v>52503500</v>
      </c>
      <c r="D47" s="2" t="s">
        <v>219</v>
      </c>
      <c r="G47" s="2" t="s">
        <v>219</v>
      </c>
    </row>
    <row r="48" spans="2:7">
      <c r="B48" s="2">
        <v>52504100</v>
      </c>
      <c r="D48" s="2" t="s">
        <v>222</v>
      </c>
      <c r="G48" s="2" t="s">
        <v>222</v>
      </c>
    </row>
    <row r="49" spans="2:7">
      <c r="B49" s="2">
        <v>52508500</v>
      </c>
      <c r="D49" s="2" t="s">
        <v>221</v>
      </c>
      <c r="G49" s="2" t="s">
        <v>221</v>
      </c>
    </row>
    <row r="50" spans="2:7">
      <c r="B50" s="2">
        <v>53600000</v>
      </c>
      <c r="D50" s="2" t="s">
        <v>255</v>
      </c>
      <c r="G50" s="2" t="s">
        <v>256</v>
      </c>
    </row>
    <row r="51" spans="2:7">
      <c r="B51" s="2">
        <v>52501000</v>
      </c>
      <c r="D51" s="2" t="s">
        <v>257</v>
      </c>
      <c r="G51" s="2" t="s">
        <v>216</v>
      </c>
    </row>
    <row r="52" spans="2:7">
      <c r="B52" s="2">
        <v>52501500</v>
      </c>
      <c r="D52" s="2" t="s">
        <v>258</v>
      </c>
      <c r="G52" s="2" t="s">
        <v>216</v>
      </c>
    </row>
    <row r="53" spans="2:7">
      <c r="B53" s="2">
        <v>52502600</v>
      </c>
      <c r="D53" s="2" t="s">
        <v>401</v>
      </c>
      <c r="G53" s="2" t="s">
        <v>216</v>
      </c>
    </row>
    <row r="54" spans="2:7">
      <c r="B54" s="2">
        <v>52503000</v>
      </c>
      <c r="D54" s="2" t="s">
        <v>402</v>
      </c>
      <c r="G54" s="2" t="s">
        <v>216</v>
      </c>
    </row>
    <row r="55" spans="2:7">
      <c r="B55" s="2">
        <v>52503600</v>
      </c>
      <c r="D55" s="2" t="s">
        <v>259</v>
      </c>
      <c r="G55" s="2" t="s">
        <v>216</v>
      </c>
    </row>
    <row r="56" spans="2:7">
      <c r="B56" s="2">
        <v>52504000</v>
      </c>
      <c r="D56" s="2" t="s">
        <v>260</v>
      </c>
      <c r="G56" s="2" t="s">
        <v>216</v>
      </c>
    </row>
    <row r="57" spans="2:7">
      <c r="B57" s="2">
        <v>52504200</v>
      </c>
      <c r="D57" s="2" t="s">
        <v>261</v>
      </c>
      <c r="G57" s="2" t="s">
        <v>216</v>
      </c>
    </row>
    <row r="58" spans="2:7">
      <c r="B58" s="2">
        <v>52505000</v>
      </c>
      <c r="D58" s="2" t="s">
        <v>262</v>
      </c>
      <c r="G58" s="2" t="s">
        <v>216</v>
      </c>
    </row>
    <row r="59" spans="2:7">
      <c r="B59" s="2">
        <v>52505500</v>
      </c>
      <c r="D59" s="2" t="s">
        <v>263</v>
      </c>
      <c r="G59" s="2" t="s">
        <v>216</v>
      </c>
    </row>
    <row r="60" spans="2:7">
      <c r="B60" s="2">
        <v>52506000</v>
      </c>
      <c r="D60" s="2" t="s">
        <v>264</v>
      </c>
      <c r="G60" s="2" t="s">
        <v>216</v>
      </c>
    </row>
    <row r="61" spans="2:7">
      <c r="B61" s="2">
        <v>52506500</v>
      </c>
      <c r="D61" s="2" t="s">
        <v>265</v>
      </c>
      <c r="G61" s="2" t="s">
        <v>216</v>
      </c>
    </row>
    <row r="62" spans="2:7">
      <c r="B62" s="2">
        <v>52508100</v>
      </c>
      <c r="D62" s="2" t="s">
        <v>266</v>
      </c>
      <c r="G62" s="2" t="s">
        <v>216</v>
      </c>
    </row>
    <row r="63" spans="2:7">
      <c r="B63" s="2">
        <v>52509000</v>
      </c>
      <c r="D63" s="2" t="s">
        <v>267</v>
      </c>
      <c r="G63" s="2" t="s">
        <v>216</v>
      </c>
    </row>
    <row r="64" spans="2:7">
      <c r="B64" s="2">
        <v>52509010</v>
      </c>
      <c r="D64" s="2" t="s">
        <v>268</v>
      </c>
      <c r="G64" s="2" t="s">
        <v>216</v>
      </c>
    </row>
    <row r="65" spans="2:7">
      <c r="B65" s="2">
        <v>53000000</v>
      </c>
      <c r="D65" s="2" t="s">
        <v>269</v>
      </c>
      <c r="G65" s="2" t="s">
        <v>216</v>
      </c>
    </row>
    <row r="66" spans="2:7">
      <c r="B66" s="2">
        <v>53000100</v>
      </c>
      <c r="D66" s="2" t="s">
        <v>269</v>
      </c>
      <c r="G66" s="2" t="s">
        <v>216</v>
      </c>
    </row>
    <row r="67" spans="2:7">
      <c r="B67" s="2">
        <v>53000200</v>
      </c>
      <c r="D67" s="2" t="s">
        <v>269</v>
      </c>
      <c r="G67" s="2" t="s">
        <v>216</v>
      </c>
    </row>
    <row r="68" spans="2:7">
      <c r="B68" s="2">
        <v>53101000</v>
      </c>
      <c r="D68" s="2" t="s">
        <v>270</v>
      </c>
      <c r="G68" s="2" t="s">
        <v>216</v>
      </c>
    </row>
    <row r="69" spans="2:7">
      <c r="B69" s="2">
        <v>53102000</v>
      </c>
      <c r="D69" s="2" t="s">
        <v>271</v>
      </c>
      <c r="G69" s="2" t="s">
        <v>216</v>
      </c>
    </row>
    <row r="70" spans="2:7">
      <c r="B70" s="2">
        <v>53102100</v>
      </c>
      <c r="D70" s="2" t="s">
        <v>272</v>
      </c>
      <c r="G70" s="2" t="s">
        <v>216</v>
      </c>
    </row>
    <row r="71" spans="2:7">
      <c r="B71" s="2">
        <v>53102200</v>
      </c>
      <c r="D71" s="2" t="s">
        <v>273</v>
      </c>
      <c r="G71" s="2" t="s">
        <v>216</v>
      </c>
    </row>
    <row r="72" spans="2:7">
      <c r="B72" s="2">
        <v>53200000</v>
      </c>
      <c r="D72" s="2" t="s">
        <v>274</v>
      </c>
      <c r="G72" s="2" t="s">
        <v>216</v>
      </c>
    </row>
    <row r="73" spans="2:7">
      <c r="B73" s="2">
        <v>53200100</v>
      </c>
      <c r="D73" s="2" t="s">
        <v>275</v>
      </c>
      <c r="G73" s="2" t="s">
        <v>216</v>
      </c>
    </row>
    <row r="74" spans="2:7">
      <c r="B74" s="2">
        <v>53200200</v>
      </c>
      <c r="D74" s="2" t="s">
        <v>276</v>
      </c>
      <c r="G74" s="2" t="s">
        <v>216</v>
      </c>
    </row>
    <row r="75" spans="2:7">
      <c r="B75" s="2">
        <v>53500000</v>
      </c>
      <c r="D75" s="2" t="s">
        <v>277</v>
      </c>
      <c r="G75" s="2" t="s">
        <v>216</v>
      </c>
    </row>
    <row r="76" spans="2:7">
      <c r="B76" s="2">
        <v>53500500</v>
      </c>
      <c r="D76" s="2" t="s">
        <v>278</v>
      </c>
      <c r="G76" s="2" t="s">
        <v>216</v>
      </c>
    </row>
    <row r="77" spans="2:7">
      <c r="B77" s="2">
        <v>53500550</v>
      </c>
      <c r="D77" s="2" t="s">
        <v>279</v>
      </c>
      <c r="G77" s="2" t="s">
        <v>216</v>
      </c>
    </row>
    <row r="78" spans="2:7">
      <c r="B78" s="2">
        <v>53501000</v>
      </c>
      <c r="D78" s="2" t="s">
        <v>280</v>
      </c>
      <c r="G78" s="2" t="s">
        <v>216</v>
      </c>
    </row>
    <row r="79" spans="2:7">
      <c r="B79" s="2">
        <v>53550000</v>
      </c>
      <c r="D79" s="2" t="s">
        <v>281</v>
      </c>
      <c r="G79" s="2" t="s">
        <v>216</v>
      </c>
    </row>
    <row r="80" spans="2:7">
      <c r="B80" s="2">
        <v>53551000</v>
      </c>
      <c r="D80" s="2" t="s">
        <v>282</v>
      </c>
      <c r="G80" s="2" t="s">
        <v>216</v>
      </c>
    </row>
    <row r="81" spans="2:7">
      <c r="B81" s="2">
        <v>53800000</v>
      </c>
      <c r="D81" s="2" t="s">
        <v>283</v>
      </c>
      <c r="G81" s="2" t="s">
        <v>216</v>
      </c>
    </row>
    <row r="82" spans="2:7">
      <c r="B82" s="2">
        <v>53801000</v>
      </c>
      <c r="D82" s="2" t="s">
        <v>284</v>
      </c>
      <c r="G82" s="2" t="s">
        <v>216</v>
      </c>
    </row>
    <row r="83" spans="2:7">
      <c r="B83" s="2">
        <v>53900000</v>
      </c>
      <c r="D83" s="2" t="s">
        <v>285</v>
      </c>
      <c r="G83" s="2" t="s">
        <v>216</v>
      </c>
    </row>
    <row r="84" spans="2:7">
      <c r="B84" s="2">
        <v>53900100</v>
      </c>
      <c r="D84" s="2" t="s">
        <v>286</v>
      </c>
      <c r="G84" s="2" t="s">
        <v>216</v>
      </c>
    </row>
    <row r="85" spans="2:7">
      <c r="B85" s="2">
        <v>54000000</v>
      </c>
      <c r="D85" s="2" t="s">
        <v>287</v>
      </c>
      <c r="G85" s="2" t="s">
        <v>216</v>
      </c>
    </row>
    <row r="86" spans="2:7">
      <c r="B86" s="2">
        <v>54005000</v>
      </c>
      <c r="D86" s="2" t="s">
        <v>288</v>
      </c>
      <c r="G86" s="2" t="s">
        <v>216</v>
      </c>
    </row>
    <row r="87" spans="2:7">
      <c r="G87" s="217"/>
    </row>
    <row r="88" spans="2:7" s="215" customFormat="1">
      <c r="D88" s="216" t="s">
        <v>203</v>
      </c>
      <c r="G88" s="216" t="s">
        <v>203</v>
      </c>
    </row>
    <row r="89" spans="2:7">
      <c r="B89" s="2">
        <v>59003000</v>
      </c>
      <c r="D89" s="2" t="s">
        <v>289</v>
      </c>
      <c r="G89" s="2" t="s">
        <v>290</v>
      </c>
    </row>
    <row r="90" spans="2:7">
      <c r="B90" s="2">
        <v>59003100</v>
      </c>
      <c r="D90" s="2" t="s">
        <v>291</v>
      </c>
      <c r="G90" s="2" t="s">
        <v>290</v>
      </c>
    </row>
    <row r="91" spans="2:7">
      <c r="B91" s="2">
        <v>59003200</v>
      </c>
      <c r="D91" s="2" t="s">
        <v>292</v>
      </c>
      <c r="G91" s="2" t="s">
        <v>290</v>
      </c>
    </row>
    <row r="92" spans="2:7">
      <c r="B92" s="2">
        <v>59003500</v>
      </c>
      <c r="D92" s="2" t="s">
        <v>293</v>
      </c>
      <c r="G92" s="2" t="s">
        <v>290</v>
      </c>
    </row>
    <row r="93" spans="2:7">
      <c r="B93" s="2">
        <v>59504000</v>
      </c>
      <c r="D93" s="2" t="s">
        <v>294</v>
      </c>
      <c r="G93" s="2" t="s">
        <v>290</v>
      </c>
    </row>
    <row r="94" spans="2:7">
      <c r="B94">
        <v>59004000</v>
      </c>
      <c r="D94" t="s">
        <v>295</v>
      </c>
      <c r="G94" s="2" t="s">
        <v>296</v>
      </c>
    </row>
    <row r="95" spans="2:7">
      <c r="B95">
        <v>59004100</v>
      </c>
      <c r="D95" t="s">
        <v>297</v>
      </c>
      <c r="G95" s="2" t="s">
        <v>296</v>
      </c>
    </row>
    <row r="96" spans="2:7">
      <c r="B96">
        <v>59001000</v>
      </c>
      <c r="D96" t="s">
        <v>298</v>
      </c>
      <c r="G96" s="2" t="s">
        <v>299</v>
      </c>
    </row>
    <row r="97" spans="2:7">
      <c r="B97">
        <v>59001500</v>
      </c>
      <c r="D97" t="s">
        <v>300</v>
      </c>
      <c r="G97" s="2" t="s">
        <v>299</v>
      </c>
    </row>
    <row r="98" spans="2:7" s="215" customFormat="1">
      <c r="B98">
        <v>59002000</v>
      </c>
      <c r="D98" t="s">
        <v>301</v>
      </c>
      <c r="G98" s="2" t="s">
        <v>299</v>
      </c>
    </row>
    <row r="99" spans="2:7">
      <c r="B99">
        <v>59002100</v>
      </c>
      <c r="D99" t="s">
        <v>302</v>
      </c>
      <c r="G99" s="2" t="s">
        <v>299</v>
      </c>
    </row>
    <row r="100" spans="2:7">
      <c r="B100">
        <v>59005000</v>
      </c>
      <c r="D100" t="s">
        <v>303</v>
      </c>
      <c r="G100" s="2" t="s">
        <v>299</v>
      </c>
    </row>
    <row r="101" spans="2:7">
      <c r="B101">
        <v>59007000</v>
      </c>
      <c r="D101" t="s">
        <v>304</v>
      </c>
      <c r="G101" s="2" t="s">
        <v>299</v>
      </c>
    </row>
    <row r="102" spans="2:7">
      <c r="B102">
        <v>59008000</v>
      </c>
      <c r="D102" t="s">
        <v>305</v>
      </c>
      <c r="G102" s="2" t="s">
        <v>299</v>
      </c>
    </row>
    <row r="103" spans="2:7">
      <c r="B103">
        <v>59008100</v>
      </c>
      <c r="D103" t="s">
        <v>306</v>
      </c>
      <c r="G103" s="2" t="s">
        <v>299</v>
      </c>
    </row>
    <row r="104" spans="2:7">
      <c r="B104">
        <v>59008200</v>
      </c>
      <c r="D104" t="s">
        <v>307</v>
      </c>
      <c r="G104" s="2" t="s">
        <v>299</v>
      </c>
    </row>
    <row r="105" spans="2:7">
      <c r="B105">
        <v>59099900</v>
      </c>
      <c r="D105" t="s">
        <v>308</v>
      </c>
      <c r="G105" s="2" t="s">
        <v>299</v>
      </c>
    </row>
    <row r="106" spans="2:7">
      <c r="B106">
        <v>59503000</v>
      </c>
      <c r="D106" t="s">
        <v>309</v>
      </c>
      <c r="G106" s="2" t="s">
        <v>299</v>
      </c>
    </row>
    <row r="109" spans="2:7">
      <c r="B109" s="2">
        <v>80000000</v>
      </c>
    </row>
    <row r="110" spans="2:7">
      <c r="B110" s="220" t="s">
        <v>335</v>
      </c>
      <c r="D110" s="2" t="s">
        <v>336</v>
      </c>
      <c r="G110" s="2" t="s">
        <v>408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6.5546875" defaultRowHeight="13.2"/>
  <cols>
    <col min="1" max="1" width="7.8867187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54" customFormat="1" ht="10.199999999999999">
      <c r="W1" s="55"/>
      <c r="X1" s="55"/>
      <c r="Z1" s="56"/>
      <c r="AB1" s="56"/>
      <c r="AC1" s="57" t="str">
        <f ca="1">CELL("filename",A1)</f>
        <v>H:\2002\[NNGOrgPLFormatCORP02.xls]FinancingExpense</v>
      </c>
    </row>
    <row r="2" spans="1:30" s="54" customFormat="1" ht="7.8">
      <c r="X2" s="58"/>
      <c r="Y2" s="58"/>
      <c r="Z2" s="58"/>
      <c r="AB2" s="58"/>
      <c r="AC2" s="58">
        <f ca="1">NOW()</f>
        <v>37188.758901388886</v>
      </c>
    </row>
    <row r="3" spans="1:30" s="62" customFormat="1" ht="15.75" customHeight="1">
      <c r="A3" s="59" t="str">
        <f>+Format!A1</f>
        <v>NORTHERN NATURAL GAS GROUP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8" thickBot="1">
      <c r="A8" s="72"/>
      <c r="B8" s="72"/>
      <c r="C8" s="73" t="s">
        <v>121</v>
      </c>
      <c r="D8" s="74"/>
      <c r="E8" s="73" t="s">
        <v>181</v>
      </c>
      <c r="F8" s="74"/>
      <c r="G8" s="73" t="s">
        <v>182</v>
      </c>
      <c r="H8" s="74"/>
      <c r="I8" s="73" t="s">
        <v>193</v>
      </c>
      <c r="J8" s="74"/>
      <c r="K8" s="73" t="s">
        <v>183</v>
      </c>
      <c r="L8" s="74"/>
      <c r="M8" s="73" t="s">
        <v>184</v>
      </c>
      <c r="N8" s="74"/>
      <c r="O8" s="73" t="s">
        <v>185</v>
      </c>
      <c r="P8" s="74"/>
      <c r="Q8" s="73" t="s">
        <v>186</v>
      </c>
      <c r="R8" s="74"/>
      <c r="S8" s="73" t="s">
        <v>187</v>
      </c>
      <c r="T8" s="74"/>
      <c r="U8" s="73" t="s">
        <v>188</v>
      </c>
      <c r="V8" s="74"/>
      <c r="W8" s="73" t="s">
        <v>189</v>
      </c>
      <c r="X8" s="74"/>
      <c r="Y8" s="73" t="s">
        <v>190</v>
      </c>
      <c r="Z8" s="74"/>
      <c r="AA8" s="75" t="s">
        <v>191</v>
      </c>
      <c r="AB8" s="76"/>
      <c r="AC8" s="77" t="s">
        <v>192</v>
      </c>
      <c r="AD8" s="76"/>
    </row>
    <row r="9" spans="1:30" ht="13.8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122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123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79"/>
      <c r="M11" s="86">
        <v>0</v>
      </c>
      <c r="N11" s="80"/>
      <c r="O11" s="86">
        <v>0</v>
      </c>
      <c r="P11" s="80"/>
      <c r="Q11" s="86">
        <v>0</v>
      </c>
      <c r="R11" s="79"/>
      <c r="S11" s="86">
        <v>0</v>
      </c>
      <c r="T11" s="80"/>
      <c r="U11" s="86">
        <v>0</v>
      </c>
      <c r="V11" s="80"/>
      <c r="W11" s="86">
        <v>0</v>
      </c>
      <c r="X11" s="79"/>
      <c r="Y11" s="86">
        <v>0</v>
      </c>
      <c r="Z11" s="80"/>
      <c r="AA11" s="86">
        <v>0</v>
      </c>
      <c r="AB11" s="82"/>
      <c r="AC11" s="86"/>
      <c r="AD11" s="71"/>
    </row>
    <row r="12" spans="1:30">
      <c r="A12" s="84"/>
      <c r="B12" s="85" t="s">
        <v>124</v>
      </c>
      <c r="C12" s="86">
        <v>500</v>
      </c>
      <c r="D12" s="79"/>
      <c r="E12" s="86">
        <v>500</v>
      </c>
      <c r="F12" s="79"/>
      <c r="G12" s="86">
        <v>500</v>
      </c>
      <c r="H12" s="80"/>
      <c r="I12" s="86">
        <v>500</v>
      </c>
      <c r="J12" s="80"/>
      <c r="K12" s="86">
        <v>500</v>
      </c>
      <c r="L12" s="79"/>
      <c r="M12" s="86">
        <v>500</v>
      </c>
      <c r="N12" s="80"/>
      <c r="O12" s="86">
        <v>500</v>
      </c>
      <c r="P12" s="80"/>
      <c r="Q12" s="86">
        <v>500</v>
      </c>
      <c r="R12" s="79"/>
      <c r="S12" s="86">
        <v>500</v>
      </c>
      <c r="T12" s="80"/>
      <c r="U12" s="86">
        <v>500</v>
      </c>
      <c r="V12" s="80"/>
      <c r="W12" s="86">
        <v>500</v>
      </c>
      <c r="X12" s="79"/>
      <c r="Y12" s="86">
        <v>500</v>
      </c>
      <c r="Z12" s="80"/>
      <c r="AA12" s="86">
        <v>500</v>
      </c>
      <c r="AB12" s="82"/>
      <c r="AC12" s="86"/>
      <c r="AD12" s="71"/>
    </row>
    <row r="13" spans="1:30">
      <c r="A13" s="84"/>
      <c r="B13" s="85" t="s">
        <v>31</v>
      </c>
      <c r="C13" s="86">
        <v>-0.3</v>
      </c>
      <c r="D13" s="79"/>
      <c r="E13" s="86">
        <v>-0.3</v>
      </c>
      <c r="F13" s="79"/>
      <c r="G13" s="86">
        <v>-0.3</v>
      </c>
      <c r="H13" s="80"/>
      <c r="I13" s="86">
        <v>-0.3</v>
      </c>
      <c r="J13" s="80"/>
      <c r="K13" s="86">
        <v>-0.3</v>
      </c>
      <c r="L13" s="79"/>
      <c r="M13" s="86">
        <v>-0.3</v>
      </c>
      <c r="N13" s="80"/>
      <c r="O13" s="86">
        <v>-0.3</v>
      </c>
      <c r="P13" s="80"/>
      <c r="Q13" s="86">
        <v>-0.3</v>
      </c>
      <c r="R13" s="79"/>
      <c r="S13" s="86">
        <v>-0.3</v>
      </c>
      <c r="T13" s="80"/>
      <c r="U13" s="86">
        <v>-0.3</v>
      </c>
      <c r="V13" s="80"/>
      <c r="W13" s="86">
        <v>-0.3</v>
      </c>
      <c r="X13" s="79"/>
      <c r="Y13" s="86">
        <v>-0.3</v>
      </c>
      <c r="Z13" s="80"/>
      <c r="AA13" s="86">
        <v>-0.2</v>
      </c>
      <c r="AB13" s="82"/>
      <c r="AC13" s="86"/>
      <c r="AD13" s="71"/>
    </row>
    <row r="14" spans="1:30" s="87" customFormat="1">
      <c r="B14" s="88" t="s">
        <v>125</v>
      </c>
      <c r="C14" s="89">
        <f>SUM(C11:C13)</f>
        <v>499.7</v>
      </c>
      <c r="D14" s="90"/>
      <c r="E14" s="89">
        <f>SUM(E11:E13)</f>
        <v>499.7</v>
      </c>
      <c r="F14" s="90"/>
      <c r="G14" s="89">
        <f>SUM(G11:G13)</f>
        <v>499.7</v>
      </c>
      <c r="H14" s="90"/>
      <c r="I14" s="89">
        <f>SUM(I11:I13)</f>
        <v>499.7</v>
      </c>
      <c r="J14" s="90"/>
      <c r="K14" s="89">
        <f>SUM(K11:K13)</f>
        <v>499.7</v>
      </c>
      <c r="L14" s="90"/>
      <c r="M14" s="89">
        <f>SUM(M11:M13)</f>
        <v>499.7</v>
      </c>
      <c r="N14" s="90"/>
      <c r="O14" s="89">
        <f>SUM(O11:O13)</f>
        <v>499.7</v>
      </c>
      <c r="P14" s="90"/>
      <c r="Q14" s="89">
        <f>SUM(Q11:Q13)</f>
        <v>499.7</v>
      </c>
      <c r="R14" s="90"/>
      <c r="S14" s="89">
        <f>SUM(S11:S13)</f>
        <v>499.7</v>
      </c>
      <c r="T14" s="90"/>
      <c r="U14" s="89">
        <f>SUM(U11:U13)</f>
        <v>499.7</v>
      </c>
      <c r="V14" s="90"/>
      <c r="W14" s="89">
        <f>SUM(W11:W13)</f>
        <v>499.7</v>
      </c>
      <c r="X14" s="90"/>
      <c r="Y14" s="89">
        <f>SUM(Y11:Y13)</f>
        <v>499.7</v>
      </c>
      <c r="Z14" s="90"/>
      <c r="AA14" s="89">
        <f>SUM(AA11:AA13)</f>
        <v>499.8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5">
        <v>1710</v>
      </c>
      <c r="B17" t="s">
        <v>126</v>
      </c>
      <c r="D17" s="81"/>
      <c r="E17" s="80">
        <v>2.9</v>
      </c>
      <c r="F17" s="80"/>
      <c r="G17" s="80">
        <v>2.9</v>
      </c>
      <c r="H17" s="80"/>
      <c r="I17" s="80">
        <v>2.8</v>
      </c>
      <c r="J17" s="80"/>
      <c r="K17" s="80">
        <v>2.9</v>
      </c>
      <c r="L17" s="80"/>
      <c r="M17" s="80">
        <v>2.9</v>
      </c>
      <c r="N17" s="80"/>
      <c r="O17" s="80">
        <v>2.8</v>
      </c>
      <c r="P17" s="80"/>
      <c r="Q17" s="80">
        <v>2.9</v>
      </c>
      <c r="R17" s="80"/>
      <c r="S17" s="80">
        <v>2.9</v>
      </c>
      <c r="T17" s="80"/>
      <c r="U17" s="80">
        <v>2.8</v>
      </c>
      <c r="V17" s="80"/>
      <c r="W17" s="80">
        <v>2.9</v>
      </c>
      <c r="X17" s="80"/>
      <c r="Y17" s="80">
        <v>2.9</v>
      </c>
      <c r="Z17" s="80"/>
      <c r="AA17" s="80">
        <v>2.9</v>
      </c>
      <c r="AB17" s="81"/>
      <c r="AC17" s="81">
        <f t="shared" ref="AC17:AC25" si="0">SUM(E17:AA17)</f>
        <v>34.499999999999993</v>
      </c>
      <c r="AD17" s="91"/>
    </row>
    <row r="18" spans="1:30">
      <c r="A18" s="205">
        <v>1719</v>
      </c>
      <c r="B18" t="s">
        <v>127</v>
      </c>
      <c r="D18" s="96"/>
      <c r="E18" s="306">
        <v>0</v>
      </c>
      <c r="F18" s="306"/>
      <c r="G18" s="306">
        <v>0</v>
      </c>
      <c r="H18" s="306"/>
      <c r="I18" s="306">
        <v>0</v>
      </c>
      <c r="J18" s="306"/>
      <c r="K18" s="306">
        <v>0</v>
      </c>
      <c r="L18" s="306"/>
      <c r="M18" s="306">
        <v>0</v>
      </c>
      <c r="N18" s="306"/>
      <c r="O18" s="306">
        <v>0</v>
      </c>
      <c r="P18" s="306"/>
      <c r="Q18" s="306">
        <v>0</v>
      </c>
      <c r="R18" s="306"/>
      <c r="S18" s="306">
        <v>0</v>
      </c>
      <c r="T18" s="306"/>
      <c r="U18" s="306">
        <v>0</v>
      </c>
      <c r="V18" s="306"/>
      <c r="W18" s="306">
        <v>0</v>
      </c>
      <c r="X18" s="306"/>
      <c r="Y18" s="306">
        <v>0</v>
      </c>
      <c r="Z18" s="374"/>
      <c r="AA18" s="306">
        <v>0</v>
      </c>
      <c r="AC18" s="96">
        <f t="shared" si="0"/>
        <v>0</v>
      </c>
    </row>
    <row r="19" spans="1:30">
      <c r="A19" s="205">
        <v>1720</v>
      </c>
      <c r="B19" t="s">
        <v>128</v>
      </c>
      <c r="D19" s="96"/>
      <c r="E19" s="80">
        <v>0</v>
      </c>
      <c r="F19" s="80"/>
      <c r="G19" s="80">
        <v>0</v>
      </c>
      <c r="H19" s="80"/>
      <c r="I19" s="80">
        <v>0</v>
      </c>
      <c r="J19" s="80"/>
      <c r="K19" s="80">
        <v>0</v>
      </c>
      <c r="L19" s="80"/>
      <c r="M19" s="80">
        <v>0</v>
      </c>
      <c r="N19" s="80"/>
      <c r="O19" s="80">
        <v>0</v>
      </c>
      <c r="P19" s="80"/>
      <c r="Q19" s="80">
        <v>0</v>
      </c>
      <c r="R19" s="80"/>
      <c r="S19" s="80">
        <v>0</v>
      </c>
      <c r="T19" s="80"/>
      <c r="U19" s="80">
        <v>0</v>
      </c>
      <c r="V19" s="80"/>
      <c r="W19" s="80">
        <v>0</v>
      </c>
      <c r="X19" s="80"/>
      <c r="Y19" s="80">
        <v>0</v>
      </c>
      <c r="Z19" s="80"/>
      <c r="AA19" s="80">
        <v>0</v>
      </c>
      <c r="AB19" s="81"/>
      <c r="AC19" s="81">
        <f t="shared" si="0"/>
        <v>0</v>
      </c>
    </row>
    <row r="20" spans="1:30">
      <c r="A20" s="205">
        <v>1722</v>
      </c>
      <c r="B20" t="s">
        <v>129</v>
      </c>
      <c r="D20" s="96"/>
      <c r="E20" s="80">
        <v>0</v>
      </c>
      <c r="F20" s="80"/>
      <c r="G20" s="80">
        <v>0</v>
      </c>
      <c r="H20" s="80"/>
      <c r="I20" s="80">
        <v>0</v>
      </c>
      <c r="J20" s="80"/>
      <c r="K20" s="80">
        <v>0</v>
      </c>
      <c r="L20" s="80"/>
      <c r="M20" s="80">
        <v>0</v>
      </c>
      <c r="N20" s="80"/>
      <c r="O20" s="80">
        <v>0</v>
      </c>
      <c r="P20" s="80"/>
      <c r="Q20" s="80">
        <v>0</v>
      </c>
      <c r="R20" s="80"/>
      <c r="S20" s="80">
        <v>0</v>
      </c>
      <c r="T20" s="80"/>
      <c r="U20" s="80">
        <v>0</v>
      </c>
      <c r="V20" s="80"/>
      <c r="W20" s="80">
        <v>0</v>
      </c>
      <c r="X20" s="80"/>
      <c r="Y20" s="80">
        <v>0</v>
      </c>
      <c r="Z20" s="80"/>
      <c r="AA20" s="80">
        <v>0</v>
      </c>
      <c r="AB20" s="81"/>
      <c r="AC20" s="81">
        <f t="shared" si="0"/>
        <v>0</v>
      </c>
    </row>
    <row r="21" spans="1:30">
      <c r="A21" s="205">
        <v>1725</v>
      </c>
      <c r="B21" t="s">
        <v>130</v>
      </c>
      <c r="D21" s="96"/>
      <c r="E21" s="80">
        <v>0</v>
      </c>
      <c r="F21" s="80"/>
      <c r="G21" s="80">
        <v>0</v>
      </c>
      <c r="H21" s="80"/>
      <c r="I21" s="80">
        <v>0</v>
      </c>
      <c r="J21" s="80"/>
      <c r="K21" s="80">
        <v>0</v>
      </c>
      <c r="L21" s="80"/>
      <c r="M21" s="80">
        <v>0</v>
      </c>
      <c r="N21" s="80"/>
      <c r="O21" s="80">
        <v>0</v>
      </c>
      <c r="P21" s="80"/>
      <c r="Q21" s="80">
        <v>0</v>
      </c>
      <c r="R21" s="80"/>
      <c r="S21" s="80">
        <v>0</v>
      </c>
      <c r="T21" s="80"/>
      <c r="U21" s="80">
        <v>0</v>
      </c>
      <c r="V21" s="80"/>
      <c r="W21" s="80">
        <v>0</v>
      </c>
      <c r="X21" s="80"/>
      <c r="Y21" s="80">
        <v>0</v>
      </c>
      <c r="Z21" s="80"/>
      <c r="AA21" s="80">
        <v>0</v>
      </c>
      <c r="AB21" s="81"/>
      <c r="AC21" s="81">
        <f t="shared" si="0"/>
        <v>0</v>
      </c>
    </row>
    <row r="22" spans="1:30">
      <c r="A22" s="205">
        <v>1750</v>
      </c>
      <c r="B22" t="s">
        <v>131</v>
      </c>
      <c r="D22" s="96"/>
      <c r="E22" s="80">
        <v>0</v>
      </c>
      <c r="F22" s="80"/>
      <c r="G22" s="80">
        <v>0</v>
      </c>
      <c r="H22" s="80"/>
      <c r="I22" s="80">
        <v>0</v>
      </c>
      <c r="J22" s="80"/>
      <c r="K22" s="80">
        <v>0</v>
      </c>
      <c r="L22" s="80"/>
      <c r="M22" s="80">
        <v>0.1</v>
      </c>
      <c r="N22" s="80"/>
      <c r="O22" s="80">
        <v>0</v>
      </c>
      <c r="P22" s="80"/>
      <c r="Q22" s="80">
        <v>0</v>
      </c>
      <c r="R22" s="80"/>
      <c r="S22" s="80">
        <v>0</v>
      </c>
      <c r="T22" s="80"/>
      <c r="U22" s="80">
        <v>0</v>
      </c>
      <c r="V22" s="80"/>
      <c r="W22" s="80">
        <v>0</v>
      </c>
      <c r="X22" s="80"/>
      <c r="Y22" s="80">
        <v>0.1</v>
      </c>
      <c r="Z22" s="80"/>
      <c r="AA22" s="80">
        <v>0</v>
      </c>
      <c r="AB22" s="81"/>
      <c r="AC22" s="81">
        <f t="shared" si="0"/>
        <v>0.2</v>
      </c>
    </row>
    <row r="23" spans="1:30">
      <c r="A23" s="205">
        <v>1740</v>
      </c>
      <c r="B23" t="s">
        <v>132</v>
      </c>
      <c r="D23" s="96"/>
      <c r="E23" s="80">
        <v>0</v>
      </c>
      <c r="F23" s="80"/>
      <c r="G23" s="80">
        <v>0</v>
      </c>
      <c r="H23" s="80"/>
      <c r="I23" s="80">
        <v>0</v>
      </c>
      <c r="J23" s="80"/>
      <c r="K23" s="80">
        <v>0</v>
      </c>
      <c r="L23" s="80"/>
      <c r="M23" s="80">
        <v>0</v>
      </c>
      <c r="N23" s="80"/>
      <c r="O23" s="80">
        <v>0</v>
      </c>
      <c r="P23" s="80"/>
      <c r="Q23" s="80">
        <v>0</v>
      </c>
      <c r="R23" s="80"/>
      <c r="S23" s="80">
        <v>0</v>
      </c>
      <c r="T23" s="80"/>
      <c r="U23" s="80">
        <v>0</v>
      </c>
      <c r="V23" s="80"/>
      <c r="W23" s="80">
        <v>0</v>
      </c>
      <c r="X23" s="80"/>
      <c r="Y23" s="80">
        <v>0</v>
      </c>
      <c r="Z23" s="80"/>
      <c r="AA23" s="80">
        <v>0</v>
      </c>
      <c r="AB23" s="81"/>
      <c r="AC23" s="81">
        <f t="shared" si="0"/>
        <v>0</v>
      </c>
    </row>
    <row r="24" spans="1:30">
      <c r="A24" s="205">
        <v>1730</v>
      </c>
      <c r="B24" t="s">
        <v>133</v>
      </c>
      <c r="D24" s="96"/>
      <c r="E24" s="306">
        <v>0</v>
      </c>
      <c r="F24" s="306"/>
      <c r="G24" s="306">
        <v>0</v>
      </c>
      <c r="H24" s="306"/>
      <c r="I24" s="306">
        <v>0.1</v>
      </c>
      <c r="J24" s="306"/>
      <c r="K24" s="306">
        <v>0</v>
      </c>
      <c r="L24" s="306"/>
      <c r="M24" s="306">
        <v>0</v>
      </c>
      <c r="N24" s="306"/>
      <c r="O24" s="306">
        <v>0.1</v>
      </c>
      <c r="P24" s="306"/>
      <c r="Q24" s="306">
        <v>0</v>
      </c>
      <c r="R24" s="306"/>
      <c r="S24" s="306">
        <v>0</v>
      </c>
      <c r="T24" s="306"/>
      <c r="U24" s="306">
        <v>0.1</v>
      </c>
      <c r="V24" s="306"/>
      <c r="W24" s="306">
        <v>0</v>
      </c>
      <c r="X24" s="306"/>
      <c r="Y24" s="306">
        <v>0</v>
      </c>
      <c r="Z24" s="374"/>
      <c r="AA24" s="306">
        <v>0.1</v>
      </c>
      <c r="AC24" s="96">
        <f t="shared" si="0"/>
        <v>0.4</v>
      </c>
    </row>
    <row r="25" spans="1:30">
      <c r="A25" s="205">
        <v>1735</v>
      </c>
      <c r="B25" t="s">
        <v>134</v>
      </c>
      <c r="D25" s="96"/>
      <c r="E25" s="306">
        <v>0</v>
      </c>
      <c r="F25" s="306"/>
      <c r="G25" s="306">
        <v>0</v>
      </c>
      <c r="H25" s="306"/>
      <c r="I25" s="306">
        <v>0</v>
      </c>
      <c r="J25" s="306"/>
      <c r="K25" s="306">
        <v>0</v>
      </c>
      <c r="L25" s="306"/>
      <c r="M25" s="306">
        <v>0</v>
      </c>
      <c r="N25" s="306"/>
      <c r="O25" s="306">
        <v>0</v>
      </c>
      <c r="P25" s="306"/>
      <c r="Q25" s="306">
        <v>0</v>
      </c>
      <c r="R25" s="306"/>
      <c r="S25" s="306">
        <v>0</v>
      </c>
      <c r="T25" s="306"/>
      <c r="U25" s="306">
        <v>0</v>
      </c>
      <c r="V25" s="306"/>
      <c r="W25" s="306">
        <v>0</v>
      </c>
      <c r="X25" s="306"/>
      <c r="Y25" s="306">
        <v>0</v>
      </c>
      <c r="Z25" s="374"/>
      <c r="AA25" s="30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6" t="s">
        <v>194</v>
      </c>
      <c r="B29" s="88"/>
      <c r="D29" s="90"/>
      <c r="E29" s="89">
        <f>+Format!D47</f>
        <v>2.9</v>
      </c>
      <c r="F29" s="90"/>
      <c r="G29" s="89">
        <f>+Format!F47</f>
        <v>2.9</v>
      </c>
      <c r="H29" s="90"/>
      <c r="I29" s="89">
        <f>+Format!H47</f>
        <v>2.9</v>
      </c>
      <c r="J29" s="90"/>
      <c r="K29" s="89">
        <f>+Format!J47</f>
        <v>2.9</v>
      </c>
      <c r="L29" s="90"/>
      <c r="M29" s="89">
        <f>+Format!L47</f>
        <v>3</v>
      </c>
      <c r="N29" s="90"/>
      <c r="O29" s="89">
        <f>+Format!N47</f>
        <v>2.9</v>
      </c>
      <c r="P29" s="90"/>
      <c r="Q29" s="89">
        <f>+Format!P47</f>
        <v>2.9</v>
      </c>
      <c r="R29" s="90"/>
      <c r="S29" s="89">
        <f>+Format!R47</f>
        <v>2.9</v>
      </c>
      <c r="T29" s="90"/>
      <c r="U29" s="89">
        <f>+Format!T47</f>
        <v>2.9</v>
      </c>
      <c r="V29" s="90"/>
      <c r="W29" s="89">
        <f>+Format!V47</f>
        <v>2.9</v>
      </c>
      <c r="X29" s="90"/>
      <c r="Y29" s="89">
        <f>+Format!X47</f>
        <v>3</v>
      </c>
      <c r="Z29" s="90"/>
      <c r="AA29" s="89">
        <f>+Format!Z47</f>
        <v>3</v>
      </c>
      <c r="AB29" s="90"/>
      <c r="AC29" s="89">
        <f>+Format!AB47</f>
        <v>35.099999999999994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135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162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136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136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137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162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136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136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136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136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307" t="s">
        <v>504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139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162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136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136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136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136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137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140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162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136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136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136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136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307" t="s">
        <v>505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opLeftCell="A21" workbookViewId="0">
      <selection activeCell="A21" sqref="A21"/>
    </sheetView>
  </sheetViews>
  <sheetFormatPr defaultColWidth="12.5546875" defaultRowHeight="15"/>
  <cols>
    <col min="1" max="2" width="2.6640625" style="329" customWidth="1"/>
    <col min="3" max="4" width="20.6640625" style="329" customWidth="1"/>
    <col min="5" max="5" width="10.6640625" style="329" customWidth="1"/>
    <col min="6" max="6" width="13.5546875" style="329" customWidth="1"/>
    <col min="7" max="7" width="3.33203125" style="329" customWidth="1"/>
    <col min="8" max="8" width="13.5546875" style="329" customWidth="1"/>
    <col min="9" max="9" width="3.33203125" style="329" customWidth="1"/>
    <col min="10" max="10" width="13.5546875" style="329" customWidth="1"/>
    <col min="11" max="16384" width="12.5546875" style="329"/>
  </cols>
  <sheetData>
    <row r="1" spans="1:10" ht="17.399999999999999">
      <c r="A1" s="292" t="str">
        <f>+Format!A1</f>
        <v>NORTHERN NATURAL GAS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7.399999999999999">
      <c r="A2" s="292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7.399999999999999">
      <c r="A3" s="330" t="s">
        <v>449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7.399999999999999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.6">
      <c r="A6" s="332"/>
      <c r="B6" s="332"/>
      <c r="C6" s="332"/>
      <c r="D6" s="332"/>
      <c r="E6" s="332"/>
      <c r="F6" s="333">
        <v>2002</v>
      </c>
      <c r="G6" s="334"/>
      <c r="H6" s="333"/>
      <c r="I6" s="335"/>
      <c r="J6" s="335"/>
    </row>
    <row r="7" spans="1:10" ht="15.6">
      <c r="A7" s="332"/>
      <c r="B7" s="336"/>
      <c r="C7" s="336"/>
      <c r="D7" s="332"/>
      <c r="E7" s="332"/>
      <c r="F7" s="365" t="s">
        <v>467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452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453</v>
      </c>
      <c r="C10" s="341"/>
      <c r="D10" s="341"/>
      <c r="E10" s="341"/>
      <c r="F10" s="343">
        <f>+Format!AB81</f>
        <v>101.1</v>
      </c>
      <c r="G10" s="344"/>
      <c r="H10" s="344">
        <v>99.7</v>
      </c>
      <c r="I10" s="341"/>
      <c r="J10" s="341">
        <f>+F10-H10</f>
        <v>1.3999999999999915</v>
      </c>
    </row>
    <row r="11" spans="1:10" s="345" customFormat="1" ht="6" customHeight="1">
      <c r="A11" s="341"/>
      <c r="B11" s="346"/>
      <c r="C11" s="341"/>
      <c r="D11" s="341"/>
      <c r="E11" s="341"/>
      <c r="F11" s="343"/>
      <c r="G11" s="344"/>
      <c r="H11" s="344"/>
      <c r="I11" s="341"/>
      <c r="J11" s="341"/>
    </row>
    <row r="12" spans="1:10" s="345" customFormat="1" ht="15" customHeight="1">
      <c r="A12" s="341"/>
      <c r="B12" s="342" t="s">
        <v>454</v>
      </c>
      <c r="C12" s="341"/>
      <c r="D12" s="341"/>
      <c r="E12" s="341"/>
      <c r="F12" s="343">
        <f>+Format!AB86</f>
        <v>49.600000000000009</v>
      </c>
      <c r="G12" s="344"/>
      <c r="H12" s="344">
        <v>47.9</v>
      </c>
      <c r="I12" s="341"/>
      <c r="J12" s="341">
        <f>+F12-H12</f>
        <v>1.7000000000000099</v>
      </c>
    </row>
    <row r="13" spans="1:10" s="345" customFormat="1" ht="15" customHeight="1">
      <c r="A13" s="341"/>
      <c r="B13" s="347" t="s">
        <v>455</v>
      </c>
      <c r="C13" s="341"/>
      <c r="D13" s="341"/>
      <c r="E13" s="341"/>
      <c r="F13" s="343">
        <f>+Format!AB87</f>
        <v>7.4</v>
      </c>
      <c r="G13" s="344"/>
      <c r="H13" s="344">
        <v>18.100000000000001</v>
      </c>
      <c r="I13" s="341"/>
      <c r="J13" s="341">
        <f>+F13-H13</f>
        <v>-10.700000000000001</v>
      </c>
    </row>
    <row r="14" spans="1:10" s="345" customFormat="1" ht="15" customHeight="1">
      <c r="A14" s="341"/>
      <c r="B14" s="342" t="s">
        <v>456</v>
      </c>
      <c r="C14" s="341"/>
      <c r="D14" s="341"/>
      <c r="E14" s="341"/>
      <c r="F14" s="343">
        <f>+Format!AB88</f>
        <v>-12.6</v>
      </c>
      <c r="G14" s="344"/>
      <c r="H14" s="344">
        <v>-2.9</v>
      </c>
      <c r="I14" s="341"/>
      <c r="J14" s="341">
        <f>+F14-H14</f>
        <v>-9.6999999999999993</v>
      </c>
    </row>
    <row r="15" spans="1:10" s="345" customFormat="1" ht="15" customHeight="1">
      <c r="A15" s="341"/>
      <c r="B15" s="347" t="s">
        <v>457</v>
      </c>
      <c r="C15" s="341"/>
      <c r="D15" s="341"/>
      <c r="E15" s="341"/>
      <c r="F15" s="343">
        <f>+Format!AB89</f>
        <v>0</v>
      </c>
      <c r="G15" s="344"/>
      <c r="H15" s="344">
        <v>0.8</v>
      </c>
      <c r="I15" s="341"/>
      <c r="J15" s="341">
        <f>+F15-H15</f>
        <v>-0.8</v>
      </c>
    </row>
    <row r="16" spans="1:10" s="345" customFormat="1" ht="15" customHeight="1">
      <c r="A16" s="341"/>
      <c r="B16" s="347" t="s">
        <v>458</v>
      </c>
      <c r="C16" s="348"/>
      <c r="D16" s="348"/>
      <c r="E16" s="348"/>
      <c r="F16" s="344"/>
      <c r="G16" s="344"/>
      <c r="H16" s="344"/>
      <c r="I16" s="341"/>
      <c r="J16" s="341"/>
    </row>
    <row r="17" spans="1:10" s="345" customFormat="1" ht="15" customHeight="1">
      <c r="A17" s="341"/>
      <c r="C17" s="349" t="s">
        <v>77</v>
      </c>
      <c r="F17" s="343">
        <f>+Format!AB91</f>
        <v>0</v>
      </c>
      <c r="G17" s="350"/>
      <c r="H17" s="350">
        <v>0</v>
      </c>
      <c r="J17" s="345">
        <f>H17-F17</f>
        <v>0</v>
      </c>
    </row>
    <row r="18" spans="1:10" s="345" customFormat="1" ht="15" customHeight="1">
      <c r="A18" s="341"/>
      <c r="C18" s="349" t="s">
        <v>78</v>
      </c>
      <c r="F18" s="343">
        <f>+Format!AB92</f>
        <v>0</v>
      </c>
      <c r="G18" s="350"/>
      <c r="H18" s="350">
        <v>0</v>
      </c>
      <c r="J18" s="345">
        <f>H18-F18</f>
        <v>0</v>
      </c>
    </row>
    <row r="19" spans="1:10" s="345" customFormat="1" ht="15" customHeight="1">
      <c r="A19" s="341"/>
      <c r="C19" s="349" t="s">
        <v>80</v>
      </c>
      <c r="F19" s="343">
        <f>+Format!AB93</f>
        <v>0</v>
      </c>
      <c r="G19" s="350"/>
      <c r="H19" s="350">
        <v>0</v>
      </c>
      <c r="J19" s="345">
        <f>H19-F19</f>
        <v>0</v>
      </c>
    </row>
    <row r="20" spans="1:10" s="345" customFormat="1" ht="15" customHeight="1">
      <c r="A20" s="341"/>
      <c r="C20" s="349" t="s">
        <v>376</v>
      </c>
      <c r="F20" s="343">
        <f>+Format!AB94</f>
        <v>0</v>
      </c>
      <c r="G20" s="350"/>
      <c r="H20" s="350">
        <v>0</v>
      </c>
      <c r="J20" s="345">
        <f>H20-F20</f>
        <v>0</v>
      </c>
    </row>
    <row r="21" spans="1:10" s="345" customFormat="1" ht="6" customHeight="1">
      <c r="A21" s="341"/>
    </row>
    <row r="22" spans="1:10" s="345" customFormat="1" ht="15" customHeight="1">
      <c r="A22" s="341"/>
      <c r="B22" s="347" t="s">
        <v>62</v>
      </c>
      <c r="C22" s="341"/>
      <c r="D22" s="348"/>
      <c r="E22" s="348"/>
      <c r="F22" s="343">
        <f>+Format!AB97</f>
        <v>-6.6000000000000005</v>
      </c>
      <c r="G22" s="344"/>
      <c r="H22" s="344">
        <v>-4.8</v>
      </c>
      <c r="I22" s="341"/>
      <c r="J22" s="341">
        <f>+F22-H22</f>
        <v>-1.8000000000000007</v>
      </c>
    </row>
    <row r="23" spans="1:10" s="345" customFormat="1" ht="15" customHeight="1">
      <c r="A23" s="341"/>
      <c r="B23" s="342" t="s">
        <v>459</v>
      </c>
      <c r="C23" s="341"/>
      <c r="D23" s="348"/>
      <c r="E23" s="348"/>
      <c r="F23" s="343">
        <f>+Format!AB98</f>
        <v>1.5</v>
      </c>
      <c r="G23" s="344"/>
      <c r="H23" s="344">
        <v>8.1999999999999993</v>
      </c>
      <c r="I23" s="341"/>
      <c r="J23" s="341">
        <f>+F23-H23</f>
        <v>-6.6999999999999993</v>
      </c>
    </row>
    <row r="24" spans="1:10" s="345" customFormat="1" ht="15" customHeight="1">
      <c r="A24" s="341"/>
      <c r="B24" s="347" t="s">
        <v>460</v>
      </c>
      <c r="F24" s="343">
        <f>+Format!AB99</f>
        <v>0</v>
      </c>
      <c r="H24" s="344">
        <v>0</v>
      </c>
      <c r="J24" s="341">
        <f>+F24-H24</f>
        <v>0</v>
      </c>
    </row>
    <row r="25" spans="1:10" s="345" customFormat="1" ht="15" customHeight="1">
      <c r="A25" s="341"/>
      <c r="B25" s="347" t="s">
        <v>82</v>
      </c>
      <c r="F25" s="343">
        <f>+Format!AB100</f>
        <v>0</v>
      </c>
      <c r="H25" s="344">
        <v>0</v>
      </c>
      <c r="J25" s="341">
        <f>+F25-H25</f>
        <v>0</v>
      </c>
    </row>
    <row r="26" spans="1:10" s="345" customFormat="1" ht="15" customHeight="1">
      <c r="A26" s="341"/>
      <c r="B26" s="347" t="s">
        <v>461</v>
      </c>
      <c r="C26" s="341"/>
      <c r="D26" s="348"/>
      <c r="E26" s="348"/>
      <c r="F26" s="341">
        <f>+F28-SUM(F10:F25)</f>
        <v>-7.9000000000000057</v>
      </c>
      <c r="G26" s="344"/>
      <c r="H26" s="341">
        <f>+H28-SUM(H10:H25)</f>
        <v>-0.89999999999997726</v>
      </c>
      <c r="I26" s="341"/>
      <c r="J26" s="341">
        <f>+F26-H26</f>
        <v>-7.0000000000000284</v>
      </c>
    </row>
    <row r="27" spans="1:10" ht="6" customHeight="1">
      <c r="A27" s="332"/>
      <c r="B27" s="332"/>
      <c r="C27" s="332"/>
      <c r="D27" s="336"/>
      <c r="E27" s="336"/>
      <c r="F27" s="351"/>
      <c r="G27" s="332"/>
      <c r="H27" s="351"/>
      <c r="I27" s="332"/>
      <c r="J27" s="351"/>
    </row>
    <row r="28" spans="1:10" ht="15" customHeight="1" thickBot="1">
      <c r="A28" s="332"/>
      <c r="B28" s="332"/>
      <c r="C28" s="352" t="s">
        <v>462</v>
      </c>
      <c r="E28" s="336"/>
      <c r="F28" s="353">
        <f>+Format!AB103</f>
        <v>132.5</v>
      </c>
      <c r="G28" s="354"/>
      <c r="H28" s="355">
        <v>166.1</v>
      </c>
      <c r="I28" s="354"/>
      <c r="J28" s="356">
        <f>SUM(J10:J26)</f>
        <v>-33.600000000000023</v>
      </c>
    </row>
    <row r="29" spans="1:10" ht="15" customHeight="1" thickTop="1">
      <c r="A29" s="332"/>
      <c r="B29" s="332"/>
      <c r="C29" s="332"/>
      <c r="D29" s="336"/>
      <c r="E29" s="336"/>
      <c r="F29" s="336"/>
      <c r="G29" s="332"/>
      <c r="H29" s="336"/>
      <c r="I29" s="332"/>
      <c r="J29" s="336"/>
    </row>
    <row r="30" spans="1:10" ht="15" customHeight="1"/>
    <row r="31" spans="1:10" ht="15" customHeight="1">
      <c r="A31" s="340" t="s">
        <v>463</v>
      </c>
      <c r="B31" s="357"/>
      <c r="C31" s="357"/>
      <c r="D31" s="357"/>
    </row>
    <row r="32" spans="1:10" ht="6" customHeight="1"/>
    <row r="33" spans="1:10" ht="15" customHeight="1">
      <c r="B33" s="358" t="s">
        <v>465</v>
      </c>
      <c r="J33" s="359">
        <f>+H28</f>
        <v>166.1</v>
      </c>
    </row>
    <row r="34" spans="1:10" ht="6" customHeight="1"/>
    <row r="35" spans="1:10" ht="15" customHeight="1">
      <c r="C35" s="360" t="s">
        <v>506</v>
      </c>
      <c r="H35" s="376">
        <f>+J10+(-7.6+1.8)</f>
        <v>-4.4000000000000083</v>
      </c>
    </row>
    <row r="36" spans="1:10" ht="15" customHeight="1">
      <c r="C36" s="371" t="s">
        <v>507</v>
      </c>
      <c r="H36" s="344">
        <v>-10</v>
      </c>
    </row>
    <row r="37" spans="1:10" ht="15" customHeight="1">
      <c r="C37" s="360" t="s">
        <v>508</v>
      </c>
      <c r="H37" s="344">
        <v>-10.7</v>
      </c>
    </row>
    <row r="38" spans="1:10" ht="15" customHeight="1">
      <c r="C38" s="360" t="s">
        <v>509</v>
      </c>
      <c r="H38" s="344">
        <v>-6.7</v>
      </c>
    </row>
    <row r="39" spans="1:10" ht="15" customHeight="1">
      <c r="C39" s="329" t="s">
        <v>464</v>
      </c>
      <c r="H39" s="361">
        <f>+J39-SUM(H35:H38)</f>
        <v>-1.7999999999999865</v>
      </c>
      <c r="J39" s="361">
        <f>+J41-J33</f>
        <v>-33.599999999999994</v>
      </c>
    </row>
    <row r="40" spans="1:10" ht="6" customHeight="1"/>
    <row r="41" spans="1:10" ht="15" customHeight="1" thickBot="1">
      <c r="B41" s="358" t="s">
        <v>466</v>
      </c>
      <c r="J41" s="362">
        <f>+F28</f>
        <v>132.5</v>
      </c>
    </row>
    <row r="42" spans="1:10" ht="15" customHeight="1" thickTop="1"/>
    <row r="43" spans="1:10" ht="15" customHeight="1"/>
    <row r="44" spans="1:10" ht="12.75" customHeight="1">
      <c r="A44" s="359"/>
      <c r="B44" s="359"/>
      <c r="C44" s="359"/>
      <c r="J44" s="363">
        <f ca="1">NOW()</f>
        <v>37188.758901504632</v>
      </c>
    </row>
    <row r="45" spans="1:10" ht="12.75" customHeight="1">
      <c r="A45" s="140" t="str">
        <f ca="1">CELL("filename")</f>
        <v>H:\2002\[NNGOrgPLFormatCORP02.xls]Format</v>
      </c>
      <c r="J45" s="364">
        <f ca="1">NOW()</f>
        <v>37188.758901504632</v>
      </c>
    </row>
    <row r="46" spans="1:10">
      <c r="D46" s="142"/>
    </row>
  </sheetData>
  <phoneticPr fontId="0" type="noConversion"/>
  <printOptions horizontalCentered="1"/>
  <pageMargins left="0.5" right="0.5" top="0.5" bottom="0.25" header="0" footer="0"/>
  <pageSetup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workbookViewId="0"/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197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 ht="13.8">
      <c r="A8" s="111"/>
      <c r="B8" s="112"/>
      <c r="C8" s="113" t="s">
        <v>196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 ht="13.8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143</v>
      </c>
      <c r="P9" s="145"/>
      <c r="Q9" s="145" t="s">
        <v>53</v>
      </c>
      <c r="R9" s="145"/>
      <c r="S9" s="145" t="s">
        <v>144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3.8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 ht="13.8">
      <c r="A11" s="147" t="s">
        <v>161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3.8">
      <c r="A12" s="366" t="s">
        <v>468</v>
      </c>
      <c r="B12" s="146"/>
      <c r="C12" s="172">
        <v>-0.3</v>
      </c>
      <c r="D12" s="172"/>
      <c r="E12" s="172">
        <v>-0.3</v>
      </c>
      <c r="F12" s="172"/>
      <c r="G12" s="172">
        <v>-0.3</v>
      </c>
      <c r="H12" s="172"/>
      <c r="I12" s="172">
        <v>-0.3</v>
      </c>
      <c r="J12" s="172"/>
      <c r="K12" s="172">
        <v>-0.3</v>
      </c>
      <c r="L12" s="172"/>
      <c r="M12" s="172">
        <v>-0.8</v>
      </c>
      <c r="N12" s="172"/>
      <c r="O12" s="172">
        <v>-0.8</v>
      </c>
      <c r="P12" s="172"/>
      <c r="Q12" s="172">
        <v>-0.7</v>
      </c>
      <c r="R12" s="172"/>
      <c r="S12" s="172">
        <v>-0.7</v>
      </c>
      <c r="T12" s="172"/>
      <c r="U12" s="172">
        <v>-0.7</v>
      </c>
      <c r="V12" s="172"/>
      <c r="W12" s="172">
        <v>-0.7</v>
      </c>
      <c r="X12" s="172"/>
      <c r="Y12" s="172">
        <v>-0.7</v>
      </c>
      <c r="Z12" s="149"/>
      <c r="AA12" s="149">
        <f>SUM(C12:Y12)</f>
        <v>-6.6000000000000005</v>
      </c>
      <c r="AB12" s="150"/>
    </row>
    <row r="13" spans="1:28" s="150" customFormat="1" ht="13.8">
      <c r="A13" s="366" t="s">
        <v>31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3.8">
      <c r="A14" s="366" t="s">
        <v>31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3.8">
      <c r="A15" s="366" t="s">
        <v>31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367" t="s">
        <v>469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 ht="13.8">
      <c r="A19" s="152" t="s">
        <v>364</v>
      </c>
      <c r="B19" s="153"/>
      <c r="C19" s="174">
        <f>+Format!D97</f>
        <v>-0.3</v>
      </c>
      <c r="D19" s="175"/>
      <c r="E19" s="174">
        <f>+Format!F97</f>
        <v>-0.3</v>
      </c>
      <c r="F19" s="175"/>
      <c r="G19" s="174">
        <f>+Format!H97</f>
        <v>-0.3</v>
      </c>
      <c r="H19" s="175"/>
      <c r="I19" s="174">
        <f>+Format!J97</f>
        <v>-0.3</v>
      </c>
      <c r="J19" s="175"/>
      <c r="K19" s="174">
        <f>+Format!L97</f>
        <v>-0.3</v>
      </c>
      <c r="L19" s="175"/>
      <c r="M19" s="174">
        <f>+Format!N97</f>
        <v>-0.8</v>
      </c>
      <c r="N19" s="175"/>
      <c r="O19" s="174">
        <f>+Format!P97</f>
        <v>-0.8</v>
      </c>
      <c r="P19" s="175"/>
      <c r="Q19" s="174">
        <f>+Format!R97</f>
        <v>-0.7</v>
      </c>
      <c r="R19" s="175"/>
      <c r="S19" s="174">
        <f>+Format!T97</f>
        <v>-0.7</v>
      </c>
      <c r="T19" s="175"/>
      <c r="U19" s="174">
        <f>+Format!V97</f>
        <v>-0.7</v>
      </c>
      <c r="V19" s="175"/>
      <c r="W19" s="174">
        <f>+Format!X97</f>
        <v>-0.7</v>
      </c>
      <c r="X19" s="175"/>
      <c r="Y19" s="174">
        <f>+Format!Z97</f>
        <v>-0.7</v>
      </c>
      <c r="Z19" s="153"/>
      <c r="AA19" s="174">
        <f>+Format!AB97</f>
        <v>-6.6000000000000005</v>
      </c>
    </row>
    <row r="20" spans="1:28" s="150" customFormat="1" ht="13.8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 ht="13.8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3.8">
      <c r="A22" s="366" t="s">
        <v>470</v>
      </c>
      <c r="B22" s="146"/>
      <c r="C22" s="172">
        <v>0</v>
      </c>
      <c r="D22" s="172"/>
      <c r="E22" s="172">
        <v>0</v>
      </c>
      <c r="F22" s="172"/>
      <c r="G22" s="172">
        <v>0.9</v>
      </c>
      <c r="H22" s="172"/>
      <c r="I22" s="172">
        <v>0</v>
      </c>
      <c r="J22" s="172"/>
      <c r="K22" s="172">
        <v>0</v>
      </c>
      <c r="L22" s="172"/>
      <c r="M22" s="377">
        <f>1.4-0.1</f>
        <v>1.2999999999999998</v>
      </c>
      <c r="N22" s="172"/>
      <c r="O22" s="172">
        <v>0</v>
      </c>
      <c r="P22" s="172"/>
      <c r="Q22" s="172">
        <v>0</v>
      </c>
      <c r="R22" s="172"/>
      <c r="S22" s="377">
        <f>2.2-0.3</f>
        <v>1.9000000000000001</v>
      </c>
      <c r="T22" s="172"/>
      <c r="U22" s="172">
        <v>0</v>
      </c>
      <c r="V22" s="172"/>
      <c r="W22" s="172">
        <v>0</v>
      </c>
      <c r="X22" s="172"/>
      <c r="Y22" s="377">
        <f>2.1-0.2</f>
        <v>1.9000000000000001</v>
      </c>
      <c r="Z22" s="149"/>
      <c r="AA22" s="149">
        <f>SUM(C22:Y22)</f>
        <v>6</v>
      </c>
    </row>
    <row r="23" spans="1:28" s="150" customFormat="1" ht="13.8">
      <c r="A23" s="366" t="s">
        <v>471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3.8">
      <c r="A24" s="366" t="s">
        <v>510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-4.5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-4.5</v>
      </c>
      <c r="AB24" s="109"/>
    </row>
    <row r="25" spans="1:28" s="150" customFormat="1" ht="13.8">
      <c r="A25" s="366" t="s">
        <v>31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367" t="s">
        <v>469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 ht="13.8">
      <c r="A29" s="152" t="s">
        <v>379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0.9</v>
      </c>
      <c r="H29" s="175"/>
      <c r="I29" s="174">
        <f>+Format!J98</f>
        <v>0</v>
      </c>
      <c r="J29" s="175"/>
      <c r="K29" s="174">
        <f>+Format!L98</f>
        <v>-4.5</v>
      </c>
      <c r="L29" s="175"/>
      <c r="M29" s="174">
        <f>+Format!N98</f>
        <v>1.3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1.9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1.9</v>
      </c>
      <c r="Z29" s="153"/>
      <c r="AA29" s="174">
        <f>+Format!AB98</f>
        <v>1.5</v>
      </c>
      <c r="AB29" s="109"/>
    </row>
    <row r="30" spans="1:28" s="150" customFormat="1" ht="13.8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4.4" thickBot="1">
      <c r="A31" s="165" t="s">
        <v>163</v>
      </c>
      <c r="B31" s="166"/>
      <c r="C31" s="177">
        <f>+C19+C29</f>
        <v>-0.3</v>
      </c>
      <c r="D31" s="165"/>
      <c r="E31" s="177">
        <f>+E19+E29</f>
        <v>-0.3</v>
      </c>
      <c r="F31" s="165"/>
      <c r="G31" s="177">
        <f>+G19+G29</f>
        <v>0.60000000000000009</v>
      </c>
      <c r="H31" s="165"/>
      <c r="I31" s="177">
        <f>+I19+I29</f>
        <v>-0.3</v>
      </c>
      <c r="J31" s="165"/>
      <c r="K31" s="177">
        <f>+K19+K29</f>
        <v>-4.8</v>
      </c>
      <c r="L31" s="165"/>
      <c r="M31" s="177">
        <f>+M19+M29</f>
        <v>0.5</v>
      </c>
      <c r="N31" s="165"/>
      <c r="O31" s="177">
        <f>+O19+O29</f>
        <v>-0.8</v>
      </c>
      <c r="P31" s="165"/>
      <c r="Q31" s="177">
        <f>+Q19+Q29</f>
        <v>-0.7</v>
      </c>
      <c r="R31" s="165"/>
      <c r="S31" s="177">
        <f>+S19+S29</f>
        <v>1.2</v>
      </c>
      <c r="T31" s="165"/>
      <c r="U31" s="177">
        <f>+U19+U29</f>
        <v>-0.7</v>
      </c>
      <c r="V31" s="165"/>
      <c r="W31" s="177">
        <f>+W19+W29</f>
        <v>-0.7</v>
      </c>
      <c r="X31" s="165"/>
      <c r="Y31" s="177">
        <f>+Y19+Y29</f>
        <v>1.2</v>
      </c>
      <c r="Z31" s="165"/>
      <c r="AA31" s="177">
        <f>+AA19+AA29</f>
        <v>-5.1000000000000005</v>
      </c>
      <c r="AB31" s="109"/>
    </row>
    <row r="32" spans="1:28" ht="15.6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H:\2002\[NNGOrgPLFormatCORP02.xls]EquityAffiliates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37188.758901388886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FundsFlow vs. 3rd CE</vt:lpstr>
      <vt:lpstr>EquityAffiliates</vt:lpstr>
      <vt:lpstr>PRMA</vt:lpstr>
      <vt:lpstr>Prepay_Exp</vt:lpstr>
      <vt:lpstr>Merchant</vt:lpstr>
      <vt:lpstr>OtherFundsFlow</vt:lpstr>
      <vt:lpstr>NetCashFlow vs. 3rd CE</vt:lpstr>
      <vt:lpstr>CapEx</vt:lpstr>
      <vt:lpstr>Investing</vt:lpstr>
      <vt:lpstr>AssetSale</vt:lpstr>
      <vt:lpstr>InterestExpense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'FundsFlow vs. 3rd CE'!Print_Area</vt:lpstr>
      <vt:lpstr>Headcount!Print_Area</vt:lpstr>
      <vt:lpstr>InterestExpense!Print_Area</vt:lpstr>
      <vt:lpstr>Investing!Print_Area</vt:lpstr>
      <vt:lpstr>Merchant!Print_Area</vt:lpstr>
      <vt:lpstr>'NetCashFlow vs. 3rd CE'!Print_Area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Havlíček Jan</cp:lastModifiedBy>
  <cp:lastPrinted>2001-10-24T23:11:00Z</cp:lastPrinted>
  <dcterms:created xsi:type="dcterms:W3CDTF">2001-05-01T16:23:17Z</dcterms:created>
  <dcterms:modified xsi:type="dcterms:W3CDTF">2023-09-10T14:58:16Z</dcterms:modified>
</cp:coreProperties>
</file>