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80" windowHeight="9060" tabRatio="914" firstSheet="1" activeTab="1"/>
  </bookViews>
  <sheets>
    <sheet name="Co 359 Invoice" sheetId="13" state="hidden" r:id="rId1"/>
    <sheet name="Invoice" sheetId="1" r:id="rId2"/>
    <sheet name="Co 34V" sheetId="34" state="hidden" r:id="rId3"/>
    <sheet name="ICFeb correction" sheetId="29" state="hidden" r:id="rId4"/>
    <sheet name="ICAprest" sheetId="27" state="hidden" r:id="rId5"/>
    <sheet name="Additional Inv for CC to Corp" sheetId="40" state="hidden" r:id="rId6"/>
    <sheet name="IT Development" sheetId="45" r:id="rId7"/>
    <sheet name="IT Infrastructure" sheetId="50" r:id="rId8"/>
    <sheet name="IT Infrastructure Services" sheetId="47" r:id="rId9"/>
    <sheet name="Enterprise Portal Solutions" sheetId="48" r:id="rId10"/>
  </sheets>
  <externalReferences>
    <externalReference r:id="rId11"/>
    <externalReference r:id="rId12"/>
    <externalReference r:id="rId13"/>
  </externalReferences>
  <definedNames>
    <definedName name="_xlnm._FilterDatabase" localSheetId="6" hidden="1">'IT Development'!$A$1:$D$512</definedName>
    <definedName name="ADDRESS">#REF!</definedName>
    <definedName name="BANKS">#REF!</definedName>
    <definedName name="clear">[1]Entry!$C$6,[1]Entry!$E$6,[1]Entry!$G$6,[1]Entry!$J$6,[1]Entry!$K$6,[1]Entry!$M$6,[1]Entry!$O$6,[1]Entry!$C$12,[1]Entry!$C$12:$P$40,[1]Entry!$D$45:$E$47,[1]Entry!$A$46:$C$47,[1]Entry!$C$60:$P$88,[1]Entry!$D$93:$E$95,[1]Entry!$A$94:$C$95,[1]Entry!$C$108:$P$136,[1]Entry!$D$141:$E$143,[1]Entry!$A$142:$C$143,[1]Entry!$C$156:$P$184,[1]Entry!$D$189:$E$191,[1]Entry!$A$190:$C$191</definedName>
    <definedName name="coa">#REF!</definedName>
    <definedName name="_JE1">#REF!</definedName>
    <definedName name="_JE2">#REF!</definedName>
    <definedName name="_xlnm.Print_Area" localSheetId="9">'Enterprise Portal Solutions'!$A$1:$O$21</definedName>
    <definedName name="_xlnm.Print_Area" localSheetId="1">Invoice!$A$1:$C$30</definedName>
    <definedName name="_xlnm.Print_Area" localSheetId="6">'IT Development'!$A$1:$H$18</definedName>
    <definedName name="_xlnm.Print_Area" localSheetId="7">'IT Infrastructure'!$A$1:$E$75</definedName>
    <definedName name="_xlnm.Print_Titles" localSheetId="6">'IT Development'!$1:$1</definedName>
    <definedName name="_xlnm.Print_Titles" localSheetId="7">'IT Infrastructure'!$B:$D</definedName>
    <definedName name="REMIT">#REF!</definedName>
    <definedName name="SAPFuncF4Help" localSheetId="9">Main.SAPF4Help()</definedName>
    <definedName name="SAPFuncF4Help" localSheetId="7">Main.SAPF4Help()</definedName>
    <definedName name="SAPFuncF4Help">Main.SAPF4Help()</definedName>
    <definedName name="wrn.Total._.Enron._.Labor." localSheetId="9" hidden="1">{#N/A,#N/A,FALSE,"2. Budget per Service"}</definedName>
    <definedName name="wrn.Total._.Enron._.Labor." localSheetId="7" hidden="1">{#N/A,#N/A,FALSE,"2. Budget per Service"}</definedName>
    <definedName name="wrn.Total._.Enron._.Labor." localSheetId="8" hidden="1">{#N/A,#N/A,FALSE,"2. Budget per Service"}</definedName>
    <definedName name="wrn.Total._.Enron._.Labor." hidden="1">{#N/A,#N/A,FALSE,"2. Budget per Service"}</definedName>
  </definedNames>
  <calcPr calcId="92512" fullCalcOnLoad="1"/>
</workbook>
</file>

<file path=xl/calcChain.xml><?xml version="1.0" encoding="utf-8"?>
<calcChain xmlns="http://schemas.openxmlformats.org/spreadsheetml/2006/main">
  <c r="C8" i="40" l="1"/>
  <c r="C14" i="40"/>
  <c r="C19" i="40"/>
  <c r="C23" i="40"/>
  <c r="C27" i="40"/>
  <c r="C32" i="40"/>
  <c r="C35" i="40"/>
  <c r="C8" i="34"/>
  <c r="C14" i="34"/>
  <c r="C19" i="34"/>
  <c r="C27" i="34"/>
  <c r="C32" i="34"/>
  <c r="C35" i="34"/>
  <c r="A9" i="13"/>
  <c r="C14" i="13"/>
  <c r="C18" i="13"/>
  <c r="C22" i="13"/>
  <c r="C26" i="13"/>
  <c r="C29" i="13"/>
  <c r="C32" i="13"/>
  <c r="E8" i="27"/>
  <c r="F8" i="27"/>
  <c r="G8" i="27"/>
  <c r="J8" i="27"/>
  <c r="K8" i="27"/>
  <c r="N8" i="27"/>
  <c r="O8" i="27"/>
  <c r="R8" i="27"/>
  <c r="S8" i="27"/>
  <c r="V8" i="27"/>
  <c r="W8" i="27"/>
  <c r="Z8" i="27"/>
  <c r="AA8" i="27"/>
  <c r="AD8" i="27"/>
  <c r="AE8" i="27"/>
  <c r="AG8" i="27"/>
  <c r="AH8" i="27"/>
  <c r="AI8" i="27"/>
  <c r="E9" i="27"/>
  <c r="F9" i="27"/>
  <c r="G9" i="27"/>
  <c r="J9" i="27"/>
  <c r="K9" i="27"/>
  <c r="N9" i="27"/>
  <c r="O9" i="27"/>
  <c r="R9" i="27"/>
  <c r="S9" i="27"/>
  <c r="V9" i="27"/>
  <c r="W9" i="27"/>
  <c r="Z9" i="27"/>
  <c r="AA9" i="27"/>
  <c r="AD9" i="27"/>
  <c r="AE9" i="27"/>
  <c r="AG9" i="27"/>
  <c r="AH9" i="27"/>
  <c r="AI9" i="27"/>
  <c r="E10" i="27"/>
  <c r="F10" i="27"/>
  <c r="G10" i="27"/>
  <c r="J10" i="27"/>
  <c r="K10" i="27"/>
  <c r="N10" i="27"/>
  <c r="O10" i="27"/>
  <c r="R10" i="27"/>
  <c r="S10" i="27"/>
  <c r="V10" i="27"/>
  <c r="W10" i="27"/>
  <c r="Z10" i="27"/>
  <c r="AA10" i="27"/>
  <c r="AD10" i="27"/>
  <c r="AE10" i="27"/>
  <c r="AG10" i="27"/>
  <c r="AH10" i="27"/>
  <c r="AI10" i="27"/>
  <c r="E11" i="27"/>
  <c r="F11" i="27"/>
  <c r="G11" i="27"/>
  <c r="J11" i="27"/>
  <c r="K11" i="27"/>
  <c r="N11" i="27"/>
  <c r="O11" i="27"/>
  <c r="R11" i="27"/>
  <c r="S11" i="27"/>
  <c r="V11" i="27"/>
  <c r="W11" i="27"/>
  <c r="Z11" i="27"/>
  <c r="AA11" i="27"/>
  <c r="AD11" i="27"/>
  <c r="AE11" i="27"/>
  <c r="AG11" i="27"/>
  <c r="AH11" i="27"/>
  <c r="AI11" i="27"/>
  <c r="E12" i="27"/>
  <c r="F12" i="27"/>
  <c r="G12" i="27"/>
  <c r="J12" i="27"/>
  <c r="K12" i="27"/>
  <c r="N12" i="27"/>
  <c r="O12" i="27"/>
  <c r="R12" i="27"/>
  <c r="S12" i="27"/>
  <c r="V12" i="27"/>
  <c r="W12" i="27"/>
  <c r="Z12" i="27"/>
  <c r="AA12" i="27"/>
  <c r="AD12" i="27"/>
  <c r="AE12" i="27"/>
  <c r="AG12" i="27"/>
  <c r="AH12" i="27"/>
  <c r="AI12" i="27"/>
  <c r="E13" i="27"/>
  <c r="F13" i="27"/>
  <c r="G13" i="27"/>
  <c r="J13" i="27"/>
  <c r="K13" i="27"/>
  <c r="N13" i="27"/>
  <c r="O13" i="27"/>
  <c r="R13" i="27"/>
  <c r="S13" i="27"/>
  <c r="V13" i="27"/>
  <c r="W13" i="27"/>
  <c r="Z13" i="27"/>
  <c r="AA13" i="27"/>
  <c r="AD13" i="27"/>
  <c r="AE13" i="27"/>
  <c r="AG13" i="27"/>
  <c r="AH13" i="27"/>
  <c r="AI13" i="27"/>
  <c r="E14" i="27"/>
  <c r="F14" i="27"/>
  <c r="G14" i="27"/>
  <c r="J14" i="27"/>
  <c r="K14" i="27"/>
  <c r="N14" i="27"/>
  <c r="O14" i="27"/>
  <c r="R14" i="27"/>
  <c r="S14" i="27"/>
  <c r="V14" i="27"/>
  <c r="W14" i="27"/>
  <c r="Z14" i="27"/>
  <c r="AA14" i="27"/>
  <c r="AD14" i="27"/>
  <c r="AE14" i="27"/>
  <c r="AG14" i="27"/>
  <c r="AH14" i="27"/>
  <c r="AI14" i="27"/>
  <c r="E15" i="27"/>
  <c r="F15" i="27"/>
  <c r="G15" i="27"/>
  <c r="J15" i="27"/>
  <c r="K15" i="27"/>
  <c r="N15" i="27"/>
  <c r="O15" i="27"/>
  <c r="R15" i="27"/>
  <c r="S15" i="27"/>
  <c r="V15" i="27"/>
  <c r="W15" i="27"/>
  <c r="Z15" i="27"/>
  <c r="AA15" i="27"/>
  <c r="AD15" i="27"/>
  <c r="AE15" i="27"/>
  <c r="AG15" i="27"/>
  <c r="AH15" i="27"/>
  <c r="AI15" i="27"/>
  <c r="E16" i="27"/>
  <c r="F16" i="27"/>
  <c r="G16" i="27"/>
  <c r="J16" i="27"/>
  <c r="K16" i="27"/>
  <c r="N16" i="27"/>
  <c r="O16" i="27"/>
  <c r="R16" i="27"/>
  <c r="S16" i="27"/>
  <c r="V16" i="27"/>
  <c r="W16" i="27"/>
  <c r="Z16" i="27"/>
  <c r="AA16" i="27"/>
  <c r="AD16" i="27"/>
  <c r="AE16" i="27"/>
  <c r="AG16" i="27"/>
  <c r="AH16" i="27"/>
  <c r="AI16" i="27"/>
  <c r="E17" i="27"/>
  <c r="F17" i="27"/>
  <c r="G17" i="27"/>
  <c r="J17" i="27"/>
  <c r="K17" i="27"/>
  <c r="N17" i="27"/>
  <c r="O17" i="27"/>
  <c r="R17" i="27"/>
  <c r="S17" i="27"/>
  <c r="V17" i="27"/>
  <c r="W17" i="27"/>
  <c r="Z17" i="27"/>
  <c r="AA17" i="27"/>
  <c r="AD17" i="27"/>
  <c r="AE17" i="27"/>
  <c r="AG17" i="27"/>
  <c r="AH17" i="27"/>
  <c r="AI17" i="27"/>
  <c r="E18" i="27"/>
  <c r="F18" i="27"/>
  <c r="G18" i="27"/>
  <c r="J18" i="27"/>
  <c r="K18" i="27"/>
  <c r="N18" i="27"/>
  <c r="O18" i="27"/>
  <c r="R18" i="27"/>
  <c r="S18" i="27"/>
  <c r="V18" i="27"/>
  <c r="W18" i="27"/>
  <c r="Z18" i="27"/>
  <c r="AA18" i="27"/>
  <c r="AD18" i="27"/>
  <c r="AE18" i="27"/>
  <c r="AG18" i="27"/>
  <c r="AH18" i="27"/>
  <c r="AI18" i="27"/>
  <c r="E19" i="27"/>
  <c r="F19" i="27"/>
  <c r="G19" i="27"/>
  <c r="J19" i="27"/>
  <c r="K19" i="27"/>
  <c r="N19" i="27"/>
  <c r="O19" i="27"/>
  <c r="R19" i="27"/>
  <c r="S19" i="27"/>
  <c r="W19" i="27"/>
  <c r="Z19" i="27"/>
  <c r="AA19" i="27"/>
  <c r="AD19" i="27"/>
  <c r="AE19" i="27"/>
  <c r="AG19" i="27"/>
  <c r="AH19" i="27"/>
  <c r="AI19" i="27"/>
  <c r="E20" i="27"/>
  <c r="F20" i="27"/>
  <c r="G20" i="27"/>
  <c r="J20" i="27"/>
  <c r="K20" i="27"/>
  <c r="N20" i="27"/>
  <c r="O20" i="27"/>
  <c r="R20" i="27"/>
  <c r="S20" i="27"/>
  <c r="W20" i="27"/>
  <c r="Z20" i="27"/>
  <c r="AA20" i="27"/>
  <c r="AD20" i="27"/>
  <c r="AE20" i="27"/>
  <c r="AG20" i="27"/>
  <c r="AH20" i="27"/>
  <c r="AI20" i="27"/>
  <c r="E21" i="27"/>
  <c r="F21" i="27"/>
  <c r="G21" i="27"/>
  <c r="K21" i="27"/>
  <c r="O21" i="27"/>
  <c r="R21" i="27"/>
  <c r="S21" i="27"/>
  <c r="W21" i="27"/>
  <c r="AA21" i="27"/>
  <c r="AD21" i="27"/>
  <c r="AE21" i="27"/>
  <c r="AG21" i="27"/>
  <c r="AH21" i="27"/>
  <c r="AI21" i="27"/>
  <c r="E22" i="27"/>
  <c r="K22" i="27"/>
  <c r="O22" i="27"/>
  <c r="R22" i="27"/>
  <c r="S22" i="27"/>
  <c r="AA22" i="27"/>
  <c r="AE22" i="27"/>
  <c r="AG22" i="27"/>
  <c r="AH22" i="27"/>
  <c r="AI22" i="27"/>
  <c r="E23" i="27"/>
  <c r="F23" i="27"/>
  <c r="G23" i="27"/>
  <c r="J23" i="27"/>
  <c r="K23" i="27"/>
  <c r="N23" i="27"/>
  <c r="O23" i="27"/>
  <c r="AG23" i="27"/>
  <c r="AH23" i="27"/>
  <c r="AI23" i="27"/>
  <c r="AK24" i="27"/>
  <c r="AL24" i="27"/>
  <c r="E25" i="27"/>
  <c r="F25" i="27"/>
  <c r="G25" i="27"/>
  <c r="I25" i="27"/>
  <c r="J25" i="27"/>
  <c r="K25" i="27"/>
  <c r="M25" i="27"/>
  <c r="N25" i="27"/>
  <c r="O25" i="27"/>
  <c r="Q25" i="27"/>
  <c r="R25" i="27"/>
  <c r="S25" i="27"/>
  <c r="U25" i="27"/>
  <c r="V25" i="27"/>
  <c r="W25" i="27"/>
  <c r="Y25" i="27"/>
  <c r="Z25" i="27"/>
  <c r="AA25" i="27"/>
  <c r="AC25" i="27"/>
  <c r="AD25" i="27"/>
  <c r="AE25" i="27"/>
  <c r="AG25" i="27"/>
  <c r="AH25" i="27"/>
  <c r="AI25" i="27"/>
  <c r="AJ25" i="27"/>
  <c r="I27" i="27"/>
  <c r="F28" i="27"/>
  <c r="J28" i="27"/>
  <c r="N28" i="27"/>
  <c r="R28" i="27"/>
  <c r="V28" i="27"/>
  <c r="Z28" i="27"/>
  <c r="AD28" i="27"/>
  <c r="G8" i="29"/>
  <c r="K8" i="29"/>
  <c r="M8" i="29"/>
  <c r="N8" i="29"/>
  <c r="O8" i="29"/>
  <c r="S8" i="29"/>
  <c r="W8" i="29"/>
  <c r="Y8" i="29"/>
  <c r="Z8" i="29"/>
  <c r="AA8" i="29"/>
  <c r="AE8" i="29"/>
  <c r="AG8" i="29"/>
  <c r="AH8" i="29"/>
  <c r="AI8" i="29"/>
  <c r="G9" i="29"/>
  <c r="K9" i="29"/>
  <c r="N9" i="29"/>
  <c r="O9" i="29"/>
  <c r="S9" i="29"/>
  <c r="W9" i="29"/>
  <c r="Z9" i="29"/>
  <c r="AA9" i="29"/>
  <c r="AE9" i="29"/>
  <c r="AG9" i="29"/>
  <c r="AH9" i="29"/>
  <c r="AI9" i="29"/>
  <c r="G10" i="29"/>
  <c r="K10" i="29"/>
  <c r="N10" i="29"/>
  <c r="O10" i="29"/>
  <c r="S10" i="29"/>
  <c r="W10" i="29"/>
  <c r="Z10" i="29"/>
  <c r="AA10" i="29"/>
  <c r="AE10" i="29"/>
  <c r="AG10" i="29"/>
  <c r="AH10" i="29"/>
  <c r="AI10" i="29"/>
  <c r="G11" i="29"/>
  <c r="K11" i="29"/>
  <c r="M11" i="29"/>
  <c r="N11" i="29"/>
  <c r="O11" i="29"/>
  <c r="S11" i="29"/>
  <c r="W11" i="29"/>
  <c r="Z11" i="29"/>
  <c r="AA11" i="29"/>
  <c r="AE11" i="29"/>
  <c r="AG11" i="29"/>
  <c r="AH11" i="29"/>
  <c r="AI11" i="29"/>
  <c r="G12" i="29"/>
  <c r="K12" i="29"/>
  <c r="N12" i="29"/>
  <c r="O12" i="29"/>
  <c r="S12" i="29"/>
  <c r="W12" i="29"/>
  <c r="Z12" i="29"/>
  <c r="AA12" i="29"/>
  <c r="AE12" i="29"/>
  <c r="AG12" i="29"/>
  <c r="AH12" i="29"/>
  <c r="AI12" i="29"/>
  <c r="AK12" i="29"/>
  <c r="AR12" i="29"/>
  <c r="G13" i="29"/>
  <c r="K13" i="29"/>
  <c r="N13" i="29"/>
  <c r="O13" i="29"/>
  <c r="S13" i="29"/>
  <c r="W13" i="29"/>
  <c r="Y13" i="29"/>
  <c r="Z13" i="29"/>
  <c r="AA13" i="29"/>
  <c r="AE13" i="29"/>
  <c r="AG13" i="29"/>
  <c r="AH13" i="29"/>
  <c r="AI13" i="29"/>
  <c r="AR13" i="29"/>
  <c r="G14" i="29"/>
  <c r="K14" i="29"/>
  <c r="N14" i="29"/>
  <c r="O14" i="29"/>
  <c r="S14" i="29"/>
  <c r="W14" i="29"/>
  <c r="Z14" i="29"/>
  <c r="AA14" i="29"/>
  <c r="AE14" i="29"/>
  <c r="AG14" i="29"/>
  <c r="AH14" i="29"/>
  <c r="AI14" i="29"/>
  <c r="G15" i="29"/>
  <c r="K15" i="29"/>
  <c r="N15" i="29"/>
  <c r="O15" i="29"/>
  <c r="S15" i="29"/>
  <c r="W15" i="29"/>
  <c r="Z15" i="29"/>
  <c r="AA15" i="29"/>
  <c r="AE15" i="29"/>
  <c r="AG15" i="29"/>
  <c r="AH15" i="29"/>
  <c r="AI15" i="29"/>
  <c r="G16" i="29"/>
  <c r="K16" i="29"/>
  <c r="N16" i="29"/>
  <c r="O16" i="29"/>
  <c r="S16" i="29"/>
  <c r="W16" i="29"/>
  <c r="Z16" i="29"/>
  <c r="AA16" i="29"/>
  <c r="AE16" i="29"/>
  <c r="AG16" i="29"/>
  <c r="AH16" i="29"/>
  <c r="AI16" i="29"/>
  <c r="G17" i="29"/>
  <c r="K17" i="29"/>
  <c r="N17" i="29"/>
  <c r="O17" i="29"/>
  <c r="S17" i="29"/>
  <c r="W17" i="29"/>
  <c r="Z17" i="29"/>
  <c r="AA17" i="29"/>
  <c r="AE17" i="29"/>
  <c r="AG17" i="29"/>
  <c r="AH17" i="29"/>
  <c r="AI17" i="29"/>
  <c r="AR17" i="29"/>
  <c r="G18" i="29"/>
  <c r="K18" i="29"/>
  <c r="N18" i="29"/>
  <c r="O18" i="29"/>
  <c r="S18" i="29"/>
  <c r="W18" i="29"/>
  <c r="Z18" i="29"/>
  <c r="AA18" i="29"/>
  <c r="AE18" i="29"/>
  <c r="AG18" i="29"/>
  <c r="AH18" i="29"/>
  <c r="AI18" i="29"/>
  <c r="G19" i="29"/>
  <c r="K19" i="29"/>
  <c r="N19" i="29"/>
  <c r="O19" i="29"/>
  <c r="S19" i="29"/>
  <c r="AE19" i="29"/>
  <c r="AG19" i="29"/>
  <c r="AH19" i="29"/>
  <c r="AI19" i="29"/>
  <c r="G20" i="29"/>
  <c r="K20" i="29"/>
  <c r="N20" i="29"/>
  <c r="O20" i="29"/>
  <c r="S20" i="29"/>
  <c r="Y20" i="29"/>
  <c r="Z20" i="29"/>
  <c r="AA20" i="29"/>
  <c r="AE20" i="29"/>
  <c r="AG20" i="29"/>
  <c r="AH20" i="29"/>
  <c r="AI20" i="29"/>
  <c r="G21" i="29"/>
  <c r="S21" i="29"/>
  <c r="AE21" i="29"/>
  <c r="AG21" i="29"/>
  <c r="AH21" i="29"/>
  <c r="AI21" i="29"/>
  <c r="S22" i="29"/>
  <c r="AE22" i="29"/>
  <c r="AG22" i="29"/>
  <c r="AH22" i="29"/>
  <c r="AI22" i="29"/>
  <c r="G23" i="29"/>
  <c r="K23" i="29"/>
  <c r="N23" i="29"/>
  <c r="O23" i="29"/>
  <c r="AG23" i="29"/>
  <c r="AH23" i="29"/>
  <c r="AI23" i="29"/>
  <c r="AK24" i="29"/>
  <c r="AL24" i="29"/>
  <c r="E25" i="29"/>
  <c r="F25" i="29"/>
  <c r="G25" i="29"/>
  <c r="I25" i="29"/>
  <c r="J25" i="29"/>
  <c r="K25" i="29"/>
  <c r="M25" i="29"/>
  <c r="N25" i="29"/>
  <c r="O25" i="29"/>
  <c r="Q25" i="29"/>
  <c r="R25" i="29"/>
  <c r="S25" i="29"/>
  <c r="U25" i="29"/>
  <c r="V25" i="29"/>
  <c r="W25" i="29"/>
  <c r="Y25" i="29"/>
  <c r="Z25" i="29"/>
  <c r="AA25" i="29"/>
  <c r="AC25" i="29"/>
  <c r="AD25" i="29"/>
  <c r="AE25" i="29"/>
  <c r="AG25" i="29"/>
  <c r="AH25" i="29"/>
  <c r="AI25" i="29"/>
  <c r="AJ25" i="29"/>
  <c r="C16" i="1"/>
  <c r="C18" i="1"/>
  <c r="C20" i="1"/>
  <c r="C22" i="1"/>
  <c r="E5" i="45"/>
  <c r="F5" i="45"/>
  <c r="E8" i="45"/>
  <c r="F8" i="45"/>
  <c r="G8" i="45"/>
  <c r="H8" i="45"/>
  <c r="E9" i="45"/>
  <c r="F9" i="45"/>
  <c r="G9" i="45"/>
  <c r="H9" i="45"/>
  <c r="E10" i="45"/>
  <c r="F10" i="45"/>
  <c r="G10" i="45"/>
  <c r="H10" i="45"/>
  <c r="E11" i="45"/>
  <c r="F11" i="45"/>
  <c r="G11" i="45"/>
  <c r="H11" i="45"/>
  <c r="E12" i="45"/>
  <c r="F12" i="45"/>
  <c r="G12" i="45"/>
  <c r="H12" i="45"/>
  <c r="E13" i="45"/>
  <c r="F13" i="45"/>
  <c r="G13" i="45"/>
  <c r="H13" i="45"/>
  <c r="E14" i="45"/>
  <c r="F14" i="45"/>
  <c r="G14" i="45"/>
  <c r="H14" i="45"/>
  <c r="C15" i="45"/>
  <c r="D15" i="45"/>
  <c r="E15" i="45"/>
  <c r="F15" i="45"/>
  <c r="G15" i="45"/>
  <c r="H15" i="45"/>
  <c r="E12" i="50"/>
  <c r="E39" i="50"/>
  <c r="E46" i="50"/>
  <c r="E49" i="50"/>
  <c r="E50" i="50"/>
  <c r="E56" i="50"/>
  <c r="E73" i="50"/>
  <c r="E75" i="50"/>
</calcChain>
</file>

<file path=xl/sharedStrings.xml><?xml version="1.0" encoding="utf-8"?>
<sst xmlns="http://schemas.openxmlformats.org/spreadsheetml/2006/main" count="763" uniqueCount="265">
  <si>
    <t>INVOICE</t>
  </si>
  <si>
    <t>Enron Capital and Trade Resources, Inc.</t>
  </si>
  <si>
    <t>1400 Smith Street</t>
  </si>
  <si>
    <t>Houston, Texas 77002</t>
  </si>
  <si>
    <t>Description</t>
  </si>
  <si>
    <t>Amount</t>
  </si>
  <si>
    <t>Subtotal</t>
  </si>
  <si>
    <t>Sales Tax</t>
  </si>
  <si>
    <t>Shipping &amp; Handling</t>
  </si>
  <si>
    <t>TOTAL DUE</t>
  </si>
  <si>
    <t>Total</t>
  </si>
  <si>
    <t>Division</t>
  </si>
  <si>
    <t>RC 1807</t>
  </si>
  <si>
    <t>RC 1805</t>
  </si>
  <si>
    <t>RC1925</t>
  </si>
  <si>
    <t>RC 1898</t>
  </si>
  <si>
    <t>RC 1900</t>
  </si>
  <si>
    <t>RC 1901</t>
  </si>
  <si>
    <t>Co.</t>
  </si>
  <si>
    <t>Analysts &amp; Associates</t>
  </si>
  <si>
    <t>Energy Operations</t>
  </si>
  <si>
    <t>Human Resources</t>
  </si>
  <si>
    <t>Legal</t>
  </si>
  <si>
    <t>Structuring</t>
  </si>
  <si>
    <t>Tax Support</t>
  </si>
  <si>
    <t>Summary</t>
  </si>
  <si>
    <t>No.</t>
  </si>
  <si>
    <t>Primary Costs</t>
  </si>
  <si>
    <t>Step 2 Costs</t>
  </si>
  <si>
    <t>ECM</t>
  </si>
  <si>
    <t>Europe</t>
  </si>
  <si>
    <t>34V</t>
  </si>
  <si>
    <t>RAC</t>
  </si>
  <si>
    <t>011</t>
  </si>
  <si>
    <t>Corp</t>
  </si>
  <si>
    <t>EES</t>
  </si>
  <si>
    <t>EOG</t>
  </si>
  <si>
    <t>Europe Products Trading</t>
  </si>
  <si>
    <t>Enron Europe Gas/Power Trading</t>
  </si>
  <si>
    <t>Enron Europe Originations</t>
  </si>
  <si>
    <t>Global Products Trading</t>
  </si>
  <si>
    <t>RC 1806</t>
  </si>
  <si>
    <t>Information Technology</t>
  </si>
  <si>
    <t>aaothers</t>
  </si>
  <si>
    <t>other div for a&amp;a</t>
  </si>
  <si>
    <t>Shared Services (Corp)</t>
  </si>
  <si>
    <t>Enron Expat Services (Corp)</t>
  </si>
  <si>
    <t>963 - Co.412</t>
  </si>
  <si>
    <t>Enron Development Corp (EI)</t>
  </si>
  <si>
    <t>To: Enron Expat Services - Co. 359</t>
  </si>
  <si>
    <t>40Y</t>
  </si>
  <si>
    <t>Azurix Water</t>
  </si>
  <si>
    <t>Bill in:</t>
  </si>
  <si>
    <t>Data from:</t>
  </si>
  <si>
    <t>Intercompany billing for prior month data</t>
  </si>
  <si>
    <t>1U9</t>
  </si>
  <si>
    <t>EI (963)</t>
  </si>
  <si>
    <t>34K</t>
  </si>
  <si>
    <t>****** move to 011</t>
  </si>
  <si>
    <t>Analysts &amp; Associates notes:</t>
  </si>
  <si>
    <t>*** Primary amount changed 'cuz expense was tied to wrong acct used Tot_SD_Exp and should have used Tot_Ops_Expenses</t>
  </si>
  <si>
    <t>*** Decrease in 13 of A&amp;A in ECM, RC1132 and 1354 moved to ECT as of 1/1/99, RC 1125 to 011-0307, Dejoun Windless to 40Y, Alok Gary to 1U9 - Increased 011 by 2, 40Y by 1 and 1U9 by .65</t>
  </si>
  <si>
    <t>Jan Correction</t>
  </si>
  <si>
    <t>EI (963, 412 to 1U9)</t>
  </si>
  <si>
    <t>Estimate</t>
  </si>
  <si>
    <t>Total Analysts and Associates Administration</t>
  </si>
  <si>
    <t>Total Legal Allocations</t>
  </si>
  <si>
    <t>Total Information Technology</t>
  </si>
  <si>
    <t xml:space="preserve">1)  Analysts and Associates Administration </t>
  </si>
  <si>
    <t xml:space="preserve">      Indirect Cost </t>
  </si>
  <si>
    <t>2)  Human Resources</t>
  </si>
  <si>
    <t>Total Human Resources</t>
  </si>
  <si>
    <t>3)  Legal</t>
  </si>
  <si>
    <t>4)  Information Technology</t>
  </si>
  <si>
    <t xml:space="preserve">       Indirect Cost</t>
  </si>
  <si>
    <t xml:space="preserve">1)  Analyst and Associate Administration </t>
  </si>
  <si>
    <t>Total Analyst and Associate Administration</t>
  </si>
  <si>
    <t>Regina Hawley, Lisa Wilson, Shelly Pierce</t>
  </si>
  <si>
    <t xml:space="preserve">To: Enron Corp. - Co. 011 </t>
  </si>
  <si>
    <t>To: Enron Corp.- RAC(Co. 34V)</t>
  </si>
  <si>
    <t xml:space="preserve">      Indirect Costs </t>
  </si>
  <si>
    <t>Total RC1151</t>
  </si>
  <si>
    <t>Total RC2370</t>
  </si>
  <si>
    <t>RC1151 1/2k</t>
  </si>
  <si>
    <t>RC1151 2/2k</t>
  </si>
  <si>
    <t>RC2370 1/2k</t>
  </si>
  <si>
    <t>RC2370 2/2k</t>
  </si>
  <si>
    <t>3/2000</t>
  </si>
  <si>
    <t>Enron Net Works</t>
  </si>
  <si>
    <t xml:space="preserve">IT Development </t>
  </si>
  <si>
    <t>IT Infrastructure</t>
  </si>
  <si>
    <t>Footnotes:</t>
  </si>
  <si>
    <t xml:space="preserve">Accounting Contact:  </t>
  </si>
  <si>
    <t xml:space="preserve">Other Contact:  </t>
  </si>
  <si>
    <t>Tracy Geaccone</t>
  </si>
  <si>
    <t>Cost Center</t>
  </si>
  <si>
    <t>Project Manager</t>
  </si>
  <si>
    <t>Activity</t>
  </si>
  <si>
    <t>Project Name</t>
  </si>
  <si>
    <t>ETS $ Expense</t>
  </si>
  <si>
    <t>DEVELOPMENT SUPPORT</t>
  </si>
  <si>
    <t>Ogg</t>
  </si>
  <si>
    <t>INTRANET</t>
  </si>
  <si>
    <t>TIBCO License renewal</t>
  </si>
  <si>
    <t>Totals</t>
  </si>
  <si>
    <t xml:space="preserve"> </t>
  </si>
  <si>
    <t>Total cost per Business Unit</t>
  </si>
  <si>
    <t>Service Category</t>
  </si>
  <si>
    <t>Service</t>
  </si>
  <si>
    <t>Service Options</t>
  </si>
  <si>
    <t>Customer Support</t>
  </si>
  <si>
    <t>Resolution Center</t>
  </si>
  <si>
    <t>Desktop support</t>
  </si>
  <si>
    <t>General</t>
  </si>
  <si>
    <t>Traders</t>
  </si>
  <si>
    <t>Executive</t>
  </si>
  <si>
    <t>Remote</t>
  </si>
  <si>
    <t>Desktop Hardware Support</t>
  </si>
  <si>
    <t>Printer Management Support</t>
  </si>
  <si>
    <t>Subtotal 2002</t>
  </si>
  <si>
    <t>Production Operations Services</t>
  </si>
  <si>
    <t>Production Operations Management</t>
  </si>
  <si>
    <t>Enterprise Command Center</t>
  </si>
  <si>
    <t>Change &amp; Configuration Management</t>
  </si>
  <si>
    <t>Batch Scheduling (Future Service)</t>
  </si>
  <si>
    <t>Security Administration</t>
  </si>
  <si>
    <t>Data Center Operations</t>
  </si>
  <si>
    <t>IT Security Policy, Monitoring, and Investigation</t>
  </si>
  <si>
    <t>Software - Desktop Maintenance &amp; Support</t>
  </si>
  <si>
    <t>Software - Server Maintenance &amp; Support</t>
  </si>
  <si>
    <t>Application Storage Support</t>
  </si>
  <si>
    <t>User &amp; Data Volume Support</t>
  </si>
  <si>
    <t>Remote Infrastructure Operation &amp; Support</t>
  </si>
  <si>
    <t>Remote Trading Management</t>
  </si>
  <si>
    <t>UNIX Application Infrastructure</t>
  </si>
  <si>
    <t>General UNIX Infrastructure</t>
  </si>
  <si>
    <t>NT Application Infrastructure</t>
  </si>
  <si>
    <t>General NT Infrastructure</t>
  </si>
  <si>
    <t>Remedy</t>
  </si>
  <si>
    <t>Email Administration</t>
  </si>
  <si>
    <t>Market Data Admin. Support</t>
  </si>
  <si>
    <t>Disk Space Allocations (E-mail)</t>
  </si>
  <si>
    <t>Messaging Operations (Exchange)</t>
  </si>
  <si>
    <t>Web Operations</t>
  </si>
  <si>
    <t>Terminal Server Operations</t>
  </si>
  <si>
    <t>Distributed Applications Management</t>
  </si>
  <si>
    <t>EDI</t>
  </si>
  <si>
    <t>Data Communications Support</t>
  </si>
  <si>
    <t>LAN Support</t>
  </si>
  <si>
    <t>WAN Support</t>
  </si>
  <si>
    <t>DMZ Security</t>
  </si>
  <si>
    <t>24x7 Support</t>
  </si>
  <si>
    <t>Voice Communications Support</t>
  </si>
  <si>
    <t>Telephony support</t>
  </si>
  <si>
    <t>Communication Trading Support</t>
  </si>
  <si>
    <t>Special Services Support</t>
  </si>
  <si>
    <t xml:space="preserve">Business Administration Project Management </t>
  </si>
  <si>
    <t xml:space="preserve">Technical Architecture Oversight </t>
  </si>
  <si>
    <t>IT Infrastructure Services</t>
  </si>
  <si>
    <t>Unit / Available driver</t>
  </si>
  <si>
    <t xml:space="preserve"># of users  </t>
  </si>
  <si>
    <t xml:space="preserve"># of general users </t>
  </si>
  <si>
    <t xml:space="preserve"># of trader users </t>
  </si>
  <si>
    <t xml:space="preserve"># of executive users </t>
  </si>
  <si>
    <t># of remote users</t>
  </si>
  <si>
    <t xml:space="preserve"># of users </t>
  </si>
  <si>
    <t># Houston users</t>
  </si>
  <si>
    <t># of users</t>
  </si>
  <si>
    <t>TBD</t>
  </si>
  <si>
    <t>Actual Spend</t>
  </si>
  <si>
    <t>% of Total storage costs</t>
  </si>
  <si>
    <t>% of remote infrastructure support costs</t>
  </si>
  <si>
    <t>% of remote trading infrastructure support costs</t>
  </si>
  <si>
    <t># of UNIX servers used</t>
  </si>
  <si>
    <t># of NT servers used</t>
  </si>
  <si>
    <t>% of Actual Usage</t>
  </si>
  <si>
    <t xml:space="preserve">Market Data Feeds </t>
  </si>
  <si>
    <t># of Stored Megabytes</t>
  </si>
  <si>
    <t>% of Usage of 1000 characters</t>
  </si>
  <si>
    <t>#of Traders</t>
  </si>
  <si>
    <t>Long Distance</t>
  </si>
  <si>
    <t>% of Total Usage</t>
  </si>
  <si>
    <t>800 (Inbound)</t>
  </si>
  <si>
    <t>Calling Card</t>
  </si>
  <si>
    <t>Audio Conferencing</t>
  </si>
  <si>
    <t>Video Conferencing</t>
  </si>
  <si>
    <t># of video hrs</t>
  </si>
  <si>
    <t>Internet Access</t>
  </si>
  <si>
    <t>EOL Internet Access</t>
  </si>
  <si>
    <t>ETS - Omaha Internet Access</t>
  </si>
  <si>
    <t>MAN</t>
  </si>
  <si>
    <t>Remote Access (dial/VPN)</t>
  </si>
  <si>
    <t>WAN Circuits</t>
  </si>
  <si>
    <t>Voice Circuit</t>
  </si>
  <si>
    <t>Sky Tel Pager</t>
  </si>
  <si>
    <t>Communications - Churns</t>
  </si>
  <si>
    <t>Usage per Churn</t>
  </si>
  <si>
    <t>SAP PROFIT CENTER:</t>
  </si>
  <si>
    <t>10737</t>
  </si>
  <si>
    <t>PROFIT CENTER OWNER:</t>
  </si>
  <si>
    <t>Anthony Mends</t>
  </si>
  <si>
    <t>SAP COST CENTER:</t>
  </si>
  <si>
    <t>140569</t>
  </si>
  <si>
    <t>DUE DATE:</t>
  </si>
  <si>
    <t>TOTAL EXPENSES</t>
  </si>
  <si>
    <t>OTHER COMPENSATION EXPENSES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</si>
  <si>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 et Works</t>
    </r>
  </si>
  <si>
    <r>
      <t>2 0 0 2   P</t>
    </r>
    <r>
      <rPr>
        <b/>
        <sz val="18"/>
        <color indexed="8"/>
        <rFont val="Arial"/>
        <family val="2"/>
      </rPr>
      <t xml:space="preserve"> L A N</t>
    </r>
    <r>
      <rPr>
        <b/>
        <sz val="22"/>
        <color indexed="8"/>
        <rFont val="Arial"/>
        <family val="2"/>
      </rPr>
      <t/>
    </r>
  </si>
  <si>
    <r>
      <t>*</t>
    </r>
    <r>
      <rPr>
        <sz val="11"/>
        <rFont val="Arial"/>
        <family val="2"/>
      </rPr>
      <t>Consistent with 2001, pass through billings (long distance, market data, WAN, etc.) will not be included in the</t>
    </r>
  </si>
  <si>
    <t>at the cost center level.  This pass through number is only a high level place holder and is not intended to replace</t>
  </si>
  <si>
    <t>the dollars already being budgeted for by each cost center owner.</t>
  </si>
  <si>
    <t>Assessment Information</t>
  </si>
  <si>
    <t>2002 Assessments will be based on actuals</t>
  </si>
  <si>
    <t>Northern Plains Natural Gas</t>
  </si>
  <si>
    <t>Enron Transportation Services</t>
  </si>
  <si>
    <t>Northern Natural Gas</t>
  </si>
  <si>
    <t>Transwestern Pipeline</t>
  </si>
  <si>
    <t>Citrus Corp</t>
  </si>
  <si>
    <t>Enron Asset Management Resources</t>
  </si>
  <si>
    <t>Enron Pipeline Services Co.</t>
  </si>
  <si>
    <t>ETS Total</t>
  </si>
  <si>
    <t>Percentage</t>
  </si>
  <si>
    <t>Oracle</t>
  </si>
  <si>
    <t>Tibco</t>
  </si>
  <si>
    <t>ETS Company</t>
  </si>
  <si>
    <t>Other*</t>
  </si>
  <si>
    <t>Total Projects</t>
  </si>
  <si>
    <t>*Other - remaining projects broken out by desktop counts.</t>
  </si>
  <si>
    <t>Desktop Counts</t>
  </si>
  <si>
    <t>Infrastructure Passthroughs</t>
  </si>
  <si>
    <t>Market Data Feeds</t>
  </si>
  <si>
    <t>EOL - Internet Access</t>
  </si>
  <si>
    <t>Subtotal of Passthroughs</t>
  </si>
  <si>
    <t>2002 Infrastructure Plan Depreciation</t>
  </si>
  <si>
    <t>INDIRECTS</t>
  </si>
  <si>
    <t>Overall (pre pass-thru)</t>
  </si>
  <si>
    <t>Other Compensation Expense</t>
  </si>
  <si>
    <t>Oracle Software Maintenance**</t>
  </si>
  <si>
    <t>**Please note tht the above Oracle amount is subject to change based on renegotiation of the project.</t>
  </si>
  <si>
    <t>Direct expenses</t>
  </si>
  <si>
    <t>Indirect expenses</t>
  </si>
  <si>
    <t xml:space="preserve">Transwestern </t>
  </si>
  <si>
    <t>To: ETS - Transwestern Pipeline Co.</t>
  </si>
  <si>
    <t>2002 Assessments will be plan with periodic true up</t>
  </si>
  <si>
    <t xml:space="preserve">Subtotal   </t>
  </si>
  <si>
    <t>Subtotal Before Passthroughs</t>
  </si>
  <si>
    <t>Grand Total</t>
  </si>
  <si>
    <t>Caroline Barnes</t>
  </si>
  <si>
    <t>standard assessments ("8xxxxxxx" accounts).  They will be posted directly to direct expenses ("52502000" account)</t>
  </si>
  <si>
    <t>EnronOnline</t>
  </si>
  <si>
    <t>Intercompany billing for 2002</t>
  </si>
  <si>
    <t>Revised 10/19/2001</t>
  </si>
  <si>
    <t>EXPENSE</t>
  </si>
  <si>
    <t>TOTAL ALLOCATED EXPENSE</t>
  </si>
  <si>
    <r>
      <t>IT Infrastructure - Controllable</t>
    </r>
    <r>
      <rPr>
        <sz val="16"/>
        <rFont val="Arial"/>
        <family val="2"/>
      </rPr>
      <t>*</t>
    </r>
  </si>
  <si>
    <t>Will not be assessed.  Billed to and budgeted at cost center.</t>
  </si>
  <si>
    <t>(For information purposes only)</t>
  </si>
  <si>
    <t>Enterprise Portal Solutions</t>
  </si>
  <si>
    <t>S.Cleverly</t>
  </si>
  <si>
    <t>ETS $ Capital</t>
  </si>
  <si>
    <t>IZZIE Maintenance*</t>
  </si>
  <si>
    <t>% of total users</t>
  </si>
  <si>
    <t>Total Square Feet Occupied</t>
  </si>
  <si>
    <t>% of WAN Circuit costs</t>
  </si>
  <si>
    <t>% of Houston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</si>
</sst>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67" formatCode="#,##0.00;[Red]#,##0.00"/>
    <numFmt numFmtId="168" formatCode="#,##0;\-#,##0;&quot;-&quot;"/>
    <numFmt numFmtId="170" formatCode="&quot;$&quot;\ \ \ #,##0.00_);\(&quot;$&quot;\ \ \ #,##0.00\);&quot;$&quot;\ \ \ \ \ \ \ \ \ \ \-"/>
    <numFmt numFmtId="171" formatCode="#,##0.0000_);\(#,##0.0000\);_ \-\ \ "/>
    <numFmt numFmtId="173" formatCode="#,###_)"/>
  </numFmts>
  <fonts count="46"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  <family val="2"/>
    </font>
    <font>
      <sz val="22"/>
      <name val="Impact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</font>
    <font>
      <sz val="8"/>
      <name val="Arial"/>
      <family val="2"/>
    </font>
    <font>
      <sz val="10"/>
      <name val="Times New Roman"/>
      <family val="1"/>
    </font>
    <font>
      <sz val="10"/>
      <name val="Times New Roman"/>
    </font>
    <font>
      <sz val="10"/>
      <color indexed="8"/>
      <name val="Arial"/>
    </font>
    <font>
      <b/>
      <sz val="12"/>
      <name val="Arial"/>
    </font>
    <font>
      <sz val="11"/>
      <name val="Arial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Times New Roman"/>
    </font>
    <font>
      <sz val="11"/>
      <color indexed="12"/>
      <name val="Times New Roman"/>
      <family val="1"/>
    </font>
    <font>
      <b/>
      <sz val="10"/>
      <name val="Times New Roman"/>
      <family val="1"/>
    </font>
    <font>
      <b/>
      <sz val="11"/>
      <color indexed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22"/>
      <color indexed="10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sz val="8"/>
      <name val="Arial"/>
    </font>
    <font>
      <sz val="8"/>
      <color indexed="12"/>
      <name val="Arial"/>
      <family val="2"/>
    </font>
    <font>
      <b/>
      <i/>
      <sz val="14"/>
      <name val="Arial"/>
      <family val="2"/>
    </font>
    <font>
      <b/>
      <sz val="8"/>
      <color indexed="9"/>
      <name val="Arial"/>
      <family val="2"/>
    </font>
    <font>
      <b/>
      <sz val="8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18"/>
      <color indexed="8"/>
      <name val="Arial"/>
      <family val="2"/>
    </font>
    <font>
      <b/>
      <sz val="22"/>
      <color indexed="8"/>
      <name val="Arial"/>
      <family val="2"/>
    </font>
    <font>
      <b/>
      <sz val="14"/>
      <color indexed="8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name val="Arial Narrow"/>
    </font>
    <font>
      <b/>
      <sz val="10"/>
      <name val="Times New Roman"/>
    </font>
    <font>
      <b/>
      <sz val="12"/>
      <name val="Arial Narrow"/>
      <family val="2"/>
    </font>
    <font>
      <sz val="16"/>
      <name val="Arial"/>
      <family val="2"/>
    </font>
    <font>
      <b/>
      <sz val="9"/>
      <name val="Arial"/>
      <family val="2"/>
    </font>
    <font>
      <sz val="8"/>
      <color indexed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3"/>
        <bgColor indexed="64"/>
      </patternFill>
    </fill>
  </fills>
  <borders count="8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ck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25">
    <xf numFmtId="0" fontId="0" fillId="0" borderId="0"/>
    <xf numFmtId="170" fontId="2" fillId="2" borderId="1">
      <alignment horizontal="center" vertical="center"/>
    </xf>
    <xf numFmtId="168" fontId="11" fillId="0" borderId="0" applyFill="0" applyBorder="0" applyAlignment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6" fontId="24" fillId="0" borderId="0">
      <protection locked="0"/>
    </xf>
    <xf numFmtId="171" fontId="2" fillId="0" borderId="0">
      <protection locked="0"/>
    </xf>
    <xf numFmtId="38" fontId="8" fillId="3" borderId="0" applyNumberFormat="0" applyBorder="0" applyAlignment="0" applyProtection="0"/>
    <xf numFmtId="0" fontId="25" fillId="0" borderId="0" applyNumberFormat="0" applyFill="0" applyBorder="0" applyAlignment="0" applyProtection="0"/>
    <xf numFmtId="0" fontId="12" fillId="0" borderId="2" applyNumberFormat="0" applyAlignment="0" applyProtection="0">
      <alignment horizontal="left" vertical="center"/>
    </xf>
    <xf numFmtId="0" fontId="12" fillId="0" borderId="3">
      <alignment horizontal="left" vertical="center"/>
    </xf>
    <xf numFmtId="173" fontId="2" fillId="0" borderId="0">
      <protection locked="0"/>
    </xf>
    <xf numFmtId="173" fontId="2" fillId="0" borderId="0">
      <protection locked="0"/>
    </xf>
    <xf numFmtId="0" fontId="26" fillId="0" borderId="4" applyNumberFormat="0" applyFill="0" applyAlignment="0" applyProtection="0"/>
    <xf numFmtId="10" fontId="8" fillId="4" borderId="5" applyNumberFormat="0" applyBorder="0" applyAlignment="0" applyProtection="0"/>
    <xf numFmtId="37" fontId="27" fillId="0" borderId="0"/>
    <xf numFmtId="167" fontId="2" fillId="0" borderId="0"/>
    <xf numFmtId="0" fontId="10" fillId="0" borderId="0"/>
    <xf numFmtId="9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73" fontId="2" fillId="0" borderId="6">
      <protection locked="0"/>
    </xf>
    <xf numFmtId="37" fontId="8" fillId="5" borderId="0" applyNumberFormat="0" applyBorder="0" applyAlignment="0" applyProtection="0"/>
    <xf numFmtId="37" fontId="28" fillId="0" borderId="0"/>
    <xf numFmtId="37" fontId="28" fillId="3" borderId="0" applyNumberFormat="0" applyBorder="0" applyAlignment="0" applyProtection="0"/>
    <xf numFmtId="3" fontId="29" fillId="0" borderId="4" applyProtection="0"/>
  </cellStyleXfs>
  <cellXfs count="33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7" xfId="0" applyFont="1" applyBorder="1" applyAlignment="1">
      <alignment horizontal="center" vertical="center"/>
    </xf>
    <xf numFmtId="0" fontId="6" fillId="0" borderId="8" xfId="0" applyFont="1" applyBorder="1"/>
    <xf numFmtId="0" fontId="6" fillId="0" borderId="9" xfId="0" applyFont="1" applyBorder="1"/>
    <xf numFmtId="0" fontId="1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5" fillId="0" borderId="10" xfId="0" applyFont="1" applyBorder="1" applyAlignment="1">
      <alignment horizontal="center"/>
    </xf>
    <xf numFmtId="17" fontId="15" fillId="0" borderId="10" xfId="0" applyNumberFormat="1" applyFont="1" applyBorder="1" applyAlignment="1">
      <alignment horizontal="left"/>
    </xf>
    <xf numFmtId="0" fontId="16" fillId="0" borderId="11" xfId="0" applyFont="1" applyBorder="1" applyAlignment="1">
      <alignment horizontal="centerContinuous"/>
    </xf>
    <xf numFmtId="0" fontId="16" fillId="0" borderId="12" xfId="0" applyFont="1" applyBorder="1" applyAlignment="1">
      <alignment horizontal="centerContinuous"/>
    </xf>
    <xf numFmtId="0" fontId="16" fillId="0" borderId="13" xfId="0" applyFont="1" applyBorder="1" applyAlignment="1">
      <alignment horizontal="centerContinuous"/>
    </xf>
    <xf numFmtId="0" fontId="14" fillId="0" borderId="12" xfId="0" applyFont="1" applyBorder="1" applyAlignment="1">
      <alignment horizontal="centerContinuous"/>
    </xf>
    <xf numFmtId="0" fontId="14" fillId="0" borderId="13" xfId="0" applyFont="1" applyBorder="1" applyAlignment="1">
      <alignment horizontal="centerContinuous"/>
    </xf>
    <xf numFmtId="0" fontId="15" fillId="0" borderId="14" xfId="0" applyFont="1" applyBorder="1" applyAlignment="1">
      <alignment horizontal="center"/>
    </xf>
    <xf numFmtId="0" fontId="16" fillId="0" borderId="14" xfId="0" applyFont="1" applyBorder="1"/>
    <xf numFmtId="0" fontId="15" fillId="0" borderId="15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41" fontId="14" fillId="0" borderId="0" xfId="0" applyNumberFormat="1" applyFont="1"/>
    <xf numFmtId="164" fontId="14" fillId="0" borderId="0" xfId="0" applyNumberFormat="1" applyFont="1"/>
    <xf numFmtId="37" fontId="14" fillId="0" borderId="0" xfId="0" applyNumberFormat="1" applyFont="1"/>
    <xf numFmtId="0" fontId="14" fillId="0" borderId="0" xfId="0" quotePrefix="1" applyFont="1" applyAlignment="1">
      <alignment horizontal="center"/>
    </xf>
    <xf numFmtId="37" fontId="14" fillId="0" borderId="12" xfId="0" applyNumberFormat="1" applyFont="1" applyBorder="1"/>
    <xf numFmtId="0" fontId="14" fillId="0" borderId="12" xfId="0" applyFont="1" applyBorder="1"/>
    <xf numFmtId="0" fontId="16" fillId="0" borderId="0" xfId="0" applyFont="1" applyAlignment="1">
      <alignment horizontal="center"/>
    </xf>
    <xf numFmtId="5" fontId="14" fillId="0" borderId="0" xfId="0" applyNumberFormat="1" applyFont="1"/>
    <xf numFmtId="0" fontId="13" fillId="0" borderId="0" xfId="0" applyFont="1" applyBorder="1"/>
    <xf numFmtId="0" fontId="15" fillId="0" borderId="0" xfId="0" applyFont="1" applyBorder="1"/>
    <xf numFmtId="0" fontId="15" fillId="0" borderId="0" xfId="0" applyFont="1" applyBorder="1" applyAlignment="1">
      <alignment horizontal="center"/>
    </xf>
    <xf numFmtId="17" fontId="15" fillId="0" borderId="0" xfId="0" applyNumberFormat="1" applyFont="1" applyBorder="1" applyAlignment="1"/>
    <xf numFmtId="0" fontId="15" fillId="0" borderId="0" xfId="0" applyFont="1" applyBorder="1" applyAlignment="1"/>
    <xf numFmtId="10" fontId="14" fillId="0" borderId="0" xfId="18" applyNumberFormat="1" applyFont="1"/>
    <xf numFmtId="0" fontId="14" fillId="0" borderId="0" xfId="0" applyFont="1" applyBorder="1"/>
    <xf numFmtId="0" fontId="15" fillId="0" borderId="0" xfId="0" applyFont="1" applyBorder="1" applyAlignment="1">
      <alignment horizontal="right"/>
    </xf>
    <xf numFmtId="164" fontId="14" fillId="0" borderId="0" xfId="3" applyNumberFormat="1" applyFont="1" applyBorder="1"/>
    <xf numFmtId="10" fontId="14" fillId="0" borderId="0" xfId="18" applyNumberFormat="1" applyFont="1" applyBorder="1"/>
    <xf numFmtId="164" fontId="14" fillId="0" borderId="0" xfId="3" applyNumberFormat="1" applyFont="1"/>
    <xf numFmtId="0" fontId="13" fillId="0" borderId="0" xfId="0" applyFont="1"/>
    <xf numFmtId="10" fontId="16" fillId="0" borderId="0" xfId="0" applyNumberFormat="1" applyFont="1"/>
    <xf numFmtId="164" fontId="15" fillId="0" borderId="0" xfId="3" applyNumberFormat="1" applyFont="1" applyBorder="1"/>
    <xf numFmtId="164" fontId="16" fillId="0" borderId="0" xfId="3" applyNumberFormat="1" applyFont="1" applyBorder="1"/>
    <xf numFmtId="10" fontId="16" fillId="0" borderId="0" xfId="0" applyNumberFormat="1" applyFont="1" applyBorder="1"/>
    <xf numFmtId="164" fontId="16" fillId="0" borderId="0" xfId="0" applyNumberFormat="1" applyFont="1"/>
    <xf numFmtId="41" fontId="17" fillId="0" borderId="0" xfId="0" applyNumberFormat="1" applyFont="1"/>
    <xf numFmtId="5" fontId="17" fillId="0" borderId="0" xfId="0" applyNumberFormat="1" applyFont="1"/>
    <xf numFmtId="0" fontId="5" fillId="0" borderId="18" xfId="0" applyFont="1" applyBorder="1" applyAlignment="1">
      <alignment horizontal="center" vertical="center"/>
    </xf>
    <xf numFmtId="0" fontId="17" fillId="0" borderId="0" xfId="0" applyFont="1"/>
    <xf numFmtId="0" fontId="9" fillId="0" borderId="0" xfId="0" applyFont="1" applyBorder="1"/>
    <xf numFmtId="38" fontId="6" fillId="0" borderId="9" xfId="0" applyNumberFormat="1" applyFont="1" applyBorder="1" applyAlignment="1">
      <alignment horizontal="right"/>
    </xf>
    <xf numFmtId="38" fontId="6" fillId="0" borderId="0" xfId="0" applyNumberFormat="1" applyFont="1" applyAlignment="1">
      <alignment horizontal="right"/>
    </xf>
    <xf numFmtId="0" fontId="13" fillId="0" borderId="8" xfId="0" applyFont="1" applyBorder="1" applyAlignment="1">
      <alignment horizontal="left" vertical="center"/>
    </xf>
    <xf numFmtId="0" fontId="6" fillId="0" borderId="15" xfId="0" applyFont="1" applyBorder="1"/>
    <xf numFmtId="0" fontId="15" fillId="0" borderId="19" xfId="0" applyFont="1" applyBorder="1" applyAlignment="1">
      <alignment horizontal="right"/>
    </xf>
    <xf numFmtId="0" fontId="14" fillId="0" borderId="20" xfId="0" applyFont="1" applyBorder="1"/>
    <xf numFmtId="17" fontId="17" fillId="0" borderId="21" xfId="0" applyNumberFormat="1" applyFont="1" applyBorder="1"/>
    <xf numFmtId="17" fontId="15" fillId="0" borderId="22" xfId="0" applyNumberFormat="1" applyFont="1" applyBorder="1" applyAlignment="1">
      <alignment horizontal="right"/>
    </xf>
    <xf numFmtId="0" fontId="14" fillId="0" borderId="23" xfId="0" applyFont="1" applyBorder="1"/>
    <xf numFmtId="17" fontId="17" fillId="0" borderId="24" xfId="0" applyNumberFormat="1" applyFont="1" applyBorder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7" fontId="7" fillId="0" borderId="0" xfId="0" applyNumberFormat="1" applyFont="1" applyAlignment="1">
      <alignment horizontal="right"/>
    </xf>
    <xf numFmtId="0" fontId="15" fillId="0" borderId="0" xfId="0" applyFont="1" applyAlignment="1">
      <alignment horizontal="center"/>
    </xf>
    <xf numFmtId="37" fontId="14" fillId="0" borderId="16" xfId="0" applyNumberFormat="1" applyFont="1" applyBorder="1"/>
    <xf numFmtId="0" fontId="5" fillId="0" borderId="25" xfId="0" applyFont="1" applyBorder="1" applyAlignment="1">
      <alignment horizontal="centerContinuous" vertical="center"/>
    </xf>
    <xf numFmtId="0" fontId="5" fillId="0" borderId="26" xfId="0" applyFont="1" applyBorder="1" applyAlignment="1">
      <alignment horizontal="centerContinuous" vertical="center"/>
    </xf>
    <xf numFmtId="0" fontId="6" fillId="0" borderId="11" xfId="0" applyFont="1" applyBorder="1"/>
    <xf numFmtId="0" fontId="6" fillId="0" borderId="13" xfId="0" applyFont="1" applyBorder="1"/>
    <xf numFmtId="0" fontId="6" fillId="0" borderId="9" xfId="0" applyFont="1" applyBorder="1" applyAlignment="1">
      <alignment horizontal="right"/>
    </xf>
    <xf numFmtId="38" fontId="13" fillId="0" borderId="9" xfId="3" applyNumberFormat="1" applyFont="1" applyBorder="1" applyAlignment="1">
      <alignment horizontal="right" vertical="center"/>
    </xf>
    <xf numFmtId="0" fontId="5" fillId="0" borderId="20" xfId="0" applyFont="1" applyBorder="1" applyAlignment="1">
      <alignment horizontal="centerContinuous" vertical="center"/>
    </xf>
    <xf numFmtId="0" fontId="13" fillId="0" borderId="11" xfId="0" applyFont="1" applyBorder="1" applyAlignment="1">
      <alignment horizontal="left" vertical="center"/>
    </xf>
    <xf numFmtId="0" fontId="5" fillId="0" borderId="13" xfId="0" applyFont="1" applyBorder="1" applyAlignment="1">
      <alignment horizontal="centerContinuous" vertical="center"/>
    </xf>
    <xf numFmtId="0" fontId="5" fillId="0" borderId="9" xfId="0" applyFont="1" applyBorder="1" applyAlignment="1">
      <alignment horizontal="centerContinuous" vertical="center"/>
    </xf>
    <xf numFmtId="38" fontId="6" fillId="0" borderId="27" xfId="0" applyNumberFormat="1" applyFont="1" applyBorder="1" applyAlignment="1">
      <alignment horizontal="right"/>
    </xf>
    <xf numFmtId="0" fontId="19" fillId="0" borderId="8" xfId="0" applyFont="1" applyBorder="1"/>
    <xf numFmtId="0" fontId="20" fillId="0" borderId="0" xfId="0" applyFont="1"/>
    <xf numFmtId="0" fontId="6" fillId="0" borderId="28" xfId="0" applyFont="1" applyBorder="1"/>
    <xf numFmtId="164" fontId="6" fillId="0" borderId="28" xfId="3" applyNumberFormat="1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Continuous" vertical="center"/>
    </xf>
    <xf numFmtId="38" fontId="6" fillId="0" borderId="0" xfId="0" applyNumberFormat="1" applyFont="1" applyBorder="1" applyAlignment="1">
      <alignment horizontal="right"/>
    </xf>
    <xf numFmtId="0" fontId="0" fillId="0" borderId="0" xfId="0" applyFill="1" applyBorder="1"/>
    <xf numFmtId="0" fontId="6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Continuous" vertical="center"/>
    </xf>
    <xf numFmtId="0" fontId="5" fillId="0" borderId="0" xfId="0" applyFont="1" applyFill="1" applyBorder="1" applyAlignment="1">
      <alignment horizontal="center" vertical="center"/>
    </xf>
    <xf numFmtId="38" fontId="13" fillId="0" borderId="0" xfId="3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/>
    </xf>
    <xf numFmtId="38" fontId="6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38" fontId="13" fillId="0" borderId="27" xfId="3" applyNumberFormat="1" applyFont="1" applyBorder="1" applyAlignment="1">
      <alignment horizontal="right" vertical="center"/>
    </xf>
    <xf numFmtId="0" fontId="19" fillId="0" borderId="8" xfId="0" applyFont="1" applyBorder="1" applyAlignment="1">
      <alignment horizontal="left" vertical="center"/>
    </xf>
    <xf numFmtId="38" fontId="19" fillId="0" borderId="9" xfId="3" applyNumberFormat="1" applyFont="1" applyBorder="1" applyAlignment="1">
      <alignment horizontal="right" vertical="center"/>
    </xf>
    <xf numFmtId="0" fontId="6" fillId="0" borderId="27" xfId="0" applyFont="1" applyBorder="1"/>
    <xf numFmtId="0" fontId="19" fillId="0" borderId="17" xfId="0" applyFont="1" applyBorder="1" applyAlignment="1">
      <alignment horizontal="right"/>
    </xf>
    <xf numFmtId="0" fontId="19" fillId="0" borderId="0" xfId="0" applyFont="1" applyBorder="1"/>
    <xf numFmtId="38" fontId="19" fillId="0" borderId="29" xfId="0" applyNumberFormat="1" applyFont="1" applyBorder="1" applyAlignment="1">
      <alignment horizontal="right"/>
    </xf>
    <xf numFmtId="0" fontId="19" fillId="0" borderId="9" xfId="0" applyFont="1" applyBorder="1" applyAlignment="1">
      <alignment horizontal="right"/>
    </xf>
    <xf numFmtId="38" fontId="19" fillId="0" borderId="9" xfId="0" applyNumberFormat="1" applyFont="1" applyBorder="1" applyAlignment="1">
      <alignment horizontal="right"/>
    </xf>
    <xf numFmtId="38" fontId="19" fillId="3" borderId="30" xfId="0" applyNumberFormat="1" applyFont="1" applyFill="1" applyBorder="1" applyAlignment="1">
      <alignment horizontal="right"/>
    </xf>
    <xf numFmtId="38" fontId="19" fillId="0" borderId="28" xfId="3" applyNumberFormat="1" applyFont="1" applyFill="1" applyBorder="1" applyAlignment="1">
      <alignment horizontal="right" vertical="center"/>
    </xf>
    <xf numFmtId="0" fontId="19" fillId="0" borderId="28" xfId="0" applyFont="1" applyFill="1" applyBorder="1"/>
    <xf numFmtId="49" fontId="7" fillId="0" borderId="0" xfId="0" applyNumberFormat="1" applyFont="1" applyAlignment="1">
      <alignment horizontal="right"/>
    </xf>
    <xf numFmtId="38" fontId="19" fillId="0" borderId="28" xfId="0" applyNumberFormat="1" applyFont="1" applyFill="1" applyBorder="1"/>
    <xf numFmtId="0" fontId="5" fillId="0" borderId="19" xfId="0" applyFont="1" applyBorder="1" applyAlignment="1">
      <alignment horizontal="centerContinuous" vertical="center"/>
    </xf>
    <xf numFmtId="38" fontId="6" fillId="0" borderId="31" xfId="0" applyNumberFormat="1" applyFont="1" applyBorder="1" applyAlignment="1">
      <alignment horizontal="right"/>
    </xf>
    <xf numFmtId="38" fontId="6" fillId="0" borderId="32" xfId="0" applyNumberFormat="1" applyFont="1" applyBorder="1" applyAlignment="1">
      <alignment horizontal="right"/>
    </xf>
    <xf numFmtId="38" fontId="19" fillId="0" borderId="33" xfId="0" applyNumberFormat="1" applyFont="1" applyBorder="1" applyAlignment="1">
      <alignment horizontal="right"/>
    </xf>
    <xf numFmtId="0" fontId="6" fillId="0" borderId="34" xfId="0" applyFont="1" applyBorder="1"/>
    <xf numFmtId="164" fontId="6" fillId="0" borderId="34" xfId="3" applyNumberFormat="1" applyFont="1" applyBorder="1"/>
    <xf numFmtId="164" fontId="6" fillId="0" borderId="32" xfId="3" applyNumberFormat="1" applyFont="1" applyBorder="1"/>
    <xf numFmtId="164" fontId="19" fillId="0" borderId="34" xfId="0" applyNumberFormat="1" applyFont="1" applyBorder="1"/>
    <xf numFmtId="38" fontId="19" fillId="0" borderId="33" xfId="0" applyNumberFormat="1" applyFont="1" applyFill="1" applyBorder="1" applyAlignment="1">
      <alignment horizontal="right"/>
    </xf>
    <xf numFmtId="38" fontId="19" fillId="0" borderId="31" xfId="0" applyNumberFormat="1" applyFont="1" applyBorder="1" applyAlignment="1">
      <alignment horizontal="right"/>
    </xf>
    <xf numFmtId="0" fontId="19" fillId="0" borderId="35" xfId="0" applyFont="1" applyBorder="1" applyAlignment="1">
      <alignment horizontal="right"/>
    </xf>
    <xf numFmtId="38" fontId="19" fillId="3" borderId="7" xfId="0" applyNumberFormat="1" applyFont="1" applyFill="1" applyBorder="1" applyAlignment="1">
      <alignment horizontal="right"/>
    </xf>
    <xf numFmtId="43" fontId="19" fillId="0" borderId="29" xfId="3" applyFont="1" applyFill="1" applyBorder="1" applyAlignment="1">
      <alignment horizontal="right"/>
    </xf>
    <xf numFmtId="0" fontId="6" fillId="0" borderId="36" xfId="0" applyFont="1" applyBorder="1"/>
    <xf numFmtId="43" fontId="6" fillId="0" borderId="28" xfId="3" applyFont="1" applyBorder="1"/>
    <xf numFmtId="43" fontId="6" fillId="0" borderId="27" xfId="3" applyFont="1" applyBorder="1"/>
    <xf numFmtId="43" fontId="19" fillId="0" borderId="28" xfId="3" applyFont="1" applyBorder="1"/>
    <xf numFmtId="43" fontId="6" fillId="0" borderId="9" xfId="3" applyFont="1" applyBorder="1" applyAlignment="1">
      <alignment horizontal="right"/>
    </xf>
    <xf numFmtId="43" fontId="6" fillId="0" borderId="27" xfId="3" applyFont="1" applyBorder="1" applyAlignment="1">
      <alignment horizontal="right"/>
    </xf>
    <xf numFmtId="43" fontId="19" fillId="0" borderId="9" xfId="3" applyFont="1" applyBorder="1" applyAlignment="1">
      <alignment horizontal="right"/>
    </xf>
    <xf numFmtId="43" fontId="19" fillId="3" borderId="30" xfId="3" applyFont="1" applyFill="1" applyBorder="1" applyAlignment="1">
      <alignment horizontal="right"/>
    </xf>
    <xf numFmtId="38" fontId="6" fillId="0" borderId="28" xfId="0" applyNumberFormat="1" applyFont="1" applyBorder="1" applyAlignment="1">
      <alignment horizontal="right"/>
    </xf>
    <xf numFmtId="0" fontId="23" fillId="0" borderId="0" xfId="0" applyFont="1"/>
    <xf numFmtId="0" fontId="5" fillId="0" borderId="0" xfId="0" applyFont="1" applyBorder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18" fillId="3" borderId="37" xfId="17" applyFont="1" applyFill="1" applyBorder="1" applyAlignment="1">
      <alignment horizontal="center" wrapText="1"/>
    </xf>
    <xf numFmtId="0" fontId="18" fillId="3" borderId="18" xfId="17" applyFont="1" applyFill="1" applyBorder="1" applyAlignment="1">
      <alignment horizontal="center" wrapText="1"/>
    </xf>
    <xf numFmtId="0" fontId="18" fillId="3" borderId="0" xfId="17" applyFont="1" applyFill="1" applyBorder="1" applyAlignment="1">
      <alignment horizontal="center" wrapText="1"/>
    </xf>
    <xf numFmtId="166" fontId="18" fillId="3" borderId="18" xfId="4" applyNumberFormat="1" applyFont="1" applyFill="1" applyBorder="1" applyAlignment="1">
      <alignment horizontal="center" wrapText="1"/>
    </xf>
    <xf numFmtId="166" fontId="18" fillId="3" borderId="0" xfId="4" applyNumberFormat="1" applyFont="1" applyFill="1" applyBorder="1" applyAlignment="1">
      <alignment horizontal="center" wrapText="1"/>
    </xf>
    <xf numFmtId="0" fontId="10" fillId="0" borderId="5" xfId="17" applyFill="1" applyBorder="1"/>
    <xf numFmtId="166" fontId="10" fillId="0" borderId="5" xfId="4" applyNumberFormat="1" applyFont="1" applyFill="1" applyBorder="1"/>
    <xf numFmtId="0" fontId="18" fillId="0" borderId="5" xfId="17" applyFont="1" applyFill="1" applyBorder="1" applyAlignment="1">
      <alignment horizontal="left"/>
    </xf>
    <xf numFmtId="166" fontId="18" fillId="0" borderId="0" xfId="4" applyNumberFormat="1" applyFont="1" applyFill="1" applyBorder="1"/>
    <xf numFmtId="0" fontId="18" fillId="0" borderId="0" xfId="17" applyFont="1" applyFill="1" applyBorder="1"/>
    <xf numFmtId="0" fontId="10" fillId="0" borderId="0" xfId="17" applyFill="1" applyBorder="1"/>
    <xf numFmtId="0" fontId="10" fillId="0" borderId="0" xfId="17" applyFill="1" applyBorder="1" applyAlignment="1">
      <alignment wrapText="1"/>
    </xf>
    <xf numFmtId="0" fontId="18" fillId="0" borderId="0" xfId="17" applyFont="1" applyFill="1" applyBorder="1" applyAlignment="1">
      <alignment horizontal="left"/>
    </xf>
    <xf numFmtId="166" fontId="10" fillId="0" borderId="0" xfId="4" applyNumberFormat="1" applyFont="1" applyFill="1" applyBorder="1"/>
    <xf numFmtId="0" fontId="8" fillId="0" borderId="0" xfId="0" applyFont="1"/>
    <xf numFmtId="0" fontId="31" fillId="6" borderId="19" xfId="0" applyFont="1" applyFill="1" applyBorder="1"/>
    <xf numFmtId="0" fontId="31" fillId="6" borderId="38" xfId="0" applyFont="1" applyFill="1" applyBorder="1"/>
    <xf numFmtId="0" fontId="32" fillId="0" borderId="19" xfId="0" applyFont="1" applyBorder="1"/>
    <xf numFmtId="0" fontId="8" fillId="0" borderId="39" xfId="0" applyFont="1" applyBorder="1"/>
    <xf numFmtId="0" fontId="32" fillId="0" borderId="40" xfId="0" applyFont="1" applyBorder="1"/>
    <xf numFmtId="0" fontId="8" fillId="0" borderId="28" xfId="0" applyFont="1" applyBorder="1"/>
    <xf numFmtId="0" fontId="32" fillId="0" borderId="41" xfId="0" applyFont="1" applyBorder="1"/>
    <xf numFmtId="0" fontId="8" fillId="0" borderId="11" xfId="0" applyFont="1" applyBorder="1"/>
    <xf numFmtId="0" fontId="8" fillId="0" borderId="40" xfId="0" applyFont="1" applyBorder="1"/>
    <xf numFmtId="0" fontId="8" fillId="0" borderId="8" xfId="0" applyFont="1" applyBorder="1"/>
    <xf numFmtId="0" fontId="8" fillId="0" borderId="42" xfId="0" applyFont="1" applyBorder="1"/>
    <xf numFmtId="0" fontId="8" fillId="0" borderId="43" xfId="0" applyFont="1" applyFill="1" applyBorder="1"/>
    <xf numFmtId="0" fontId="0" fillId="0" borderId="40" xfId="0" applyBorder="1"/>
    <xf numFmtId="0" fontId="0" fillId="0" borderId="44" xfId="0" applyBorder="1"/>
    <xf numFmtId="0" fontId="8" fillId="0" borderId="43" xfId="0" applyFont="1" applyFill="1" applyBorder="1" applyAlignment="1"/>
    <xf numFmtId="0" fontId="8" fillId="0" borderId="15" xfId="0" applyFont="1" applyFill="1" applyBorder="1"/>
    <xf numFmtId="0" fontId="8" fillId="0" borderId="11" xfId="0" applyFont="1" applyFill="1" applyBorder="1"/>
    <xf numFmtId="0" fontId="32" fillId="0" borderId="45" xfId="0" applyFont="1" applyBorder="1"/>
    <xf numFmtId="0" fontId="8" fillId="0" borderId="39" xfId="0" applyFont="1" applyBorder="1" applyAlignment="1"/>
    <xf numFmtId="0" fontId="8" fillId="0" borderId="43" xfId="0" applyFont="1" applyBorder="1" applyAlignment="1"/>
    <xf numFmtId="0" fontId="32" fillId="0" borderId="46" xfId="0" applyFont="1" applyBorder="1"/>
    <xf numFmtId="0" fontId="8" fillId="0" borderId="47" xfId="0" applyFont="1" applyBorder="1" applyAlignment="1"/>
    <xf numFmtId="0" fontId="0" fillId="0" borderId="42" xfId="0" applyBorder="1" applyAlignment="1"/>
    <xf numFmtId="0" fontId="8" fillId="0" borderId="39" xfId="0" applyFont="1" applyFill="1" applyBorder="1"/>
    <xf numFmtId="0" fontId="30" fillId="0" borderId="0" xfId="0" applyFont="1" applyFill="1" applyBorder="1"/>
    <xf numFmtId="0" fontId="31" fillId="6" borderId="20" xfId="0" applyFont="1" applyFill="1" applyBorder="1"/>
    <xf numFmtId="0" fontId="31" fillId="6" borderId="48" xfId="0" applyFont="1" applyFill="1" applyBorder="1"/>
    <xf numFmtId="0" fontId="8" fillId="0" borderId="49" xfId="0" applyFont="1" applyBorder="1"/>
    <xf numFmtId="0" fontId="8" fillId="0" borderId="50" xfId="0" applyFont="1" applyBorder="1"/>
    <xf numFmtId="0" fontId="8" fillId="0" borderId="43" xfId="0" applyFont="1" applyBorder="1"/>
    <xf numFmtId="0" fontId="8" fillId="0" borderId="51" xfId="0" applyFont="1" applyBorder="1"/>
    <xf numFmtId="0" fontId="8" fillId="0" borderId="15" xfId="0" applyFont="1" applyBorder="1"/>
    <xf numFmtId="0" fontId="8" fillId="0" borderId="52" xfId="0" applyFont="1" applyBorder="1"/>
    <xf numFmtId="0" fontId="8" fillId="0" borderId="53" xfId="0" applyFont="1" applyBorder="1"/>
    <xf numFmtId="0" fontId="8" fillId="0" borderId="12" xfId="0" applyFont="1" applyBorder="1"/>
    <xf numFmtId="0" fontId="32" fillId="0" borderId="22" xfId="0" applyFont="1" applyBorder="1"/>
    <xf numFmtId="0" fontId="8" fillId="0" borderId="47" xfId="0" applyFont="1" applyBorder="1"/>
    <xf numFmtId="0" fontId="8" fillId="0" borderId="54" xfId="0" applyFont="1" applyBorder="1"/>
    <xf numFmtId="0" fontId="8" fillId="0" borderId="55" xfId="0" applyFont="1" applyBorder="1"/>
    <xf numFmtId="0" fontId="8" fillId="0" borderId="0" xfId="0" applyFont="1" applyBorder="1"/>
    <xf numFmtId="0" fontId="8" fillId="0" borderId="3" xfId="0" applyFont="1" applyBorder="1"/>
    <xf numFmtId="0" fontId="8" fillId="0" borderId="52" xfId="0" applyFont="1" applyFill="1" applyBorder="1"/>
    <xf numFmtId="0" fontId="8" fillId="0" borderId="16" xfId="0" applyFont="1" applyBorder="1"/>
    <xf numFmtId="0" fontId="8" fillId="0" borderId="51" xfId="0" applyFont="1" applyFill="1" applyBorder="1"/>
    <xf numFmtId="0" fontId="8" fillId="0" borderId="11" xfId="0" applyFont="1" applyFill="1" applyBorder="1" applyAlignment="1"/>
    <xf numFmtId="0" fontId="0" fillId="0" borderId="13" xfId="0" applyBorder="1" applyAlignment="1"/>
    <xf numFmtId="0" fontId="8" fillId="0" borderId="53" xfId="0" applyFont="1" applyFill="1" applyBorder="1"/>
    <xf numFmtId="0" fontId="0" fillId="0" borderId="56" xfId="0" applyBorder="1" applyAlignment="1"/>
    <xf numFmtId="0" fontId="0" fillId="0" borderId="57" xfId="0" applyBorder="1" applyAlignment="1"/>
    <xf numFmtId="0" fontId="8" fillId="0" borderId="8" xfId="0" applyFont="1" applyFill="1" applyBorder="1"/>
    <xf numFmtId="0" fontId="8" fillId="0" borderId="34" xfId="0" applyFont="1" applyFill="1" applyBorder="1"/>
    <xf numFmtId="0" fontId="0" fillId="0" borderId="58" xfId="0" applyBorder="1" applyAlignment="1"/>
    <xf numFmtId="0" fontId="0" fillId="0" borderId="3" xfId="0" applyBorder="1" applyAlignment="1"/>
    <xf numFmtId="0" fontId="8" fillId="0" borderId="22" xfId="0" applyFont="1" applyBorder="1"/>
    <xf numFmtId="0" fontId="8" fillId="0" borderId="23" xfId="0" applyFont="1" applyBorder="1"/>
    <xf numFmtId="0" fontId="8" fillId="0" borderId="59" xfId="0" applyFont="1" applyFill="1" applyBorder="1"/>
    <xf numFmtId="0" fontId="8" fillId="0" borderId="50" xfId="0" applyFont="1" applyFill="1" applyBorder="1"/>
    <xf numFmtId="0" fontId="8" fillId="0" borderId="47" xfId="0" applyFont="1" applyFill="1" applyBorder="1"/>
    <xf numFmtId="0" fontId="8" fillId="0" borderId="60" xfId="0" applyFont="1" applyFill="1" applyBorder="1"/>
    <xf numFmtId="0" fontId="8" fillId="0" borderId="55" xfId="0" applyFont="1" applyFill="1" applyBorder="1"/>
    <xf numFmtId="0" fontId="0" fillId="0" borderId="0" xfId="0" applyBorder="1"/>
    <xf numFmtId="0" fontId="8" fillId="0" borderId="0" xfId="0" applyFont="1" applyFill="1"/>
    <xf numFmtId="44" fontId="0" fillId="0" borderId="0" xfId="0" applyNumberFormat="1" applyBorder="1"/>
    <xf numFmtId="0" fontId="33" fillId="0" borderId="0" xfId="0" applyFont="1" applyFill="1" applyBorder="1"/>
    <xf numFmtId="0" fontId="34" fillId="0" borderId="0" xfId="0" applyFont="1" applyFill="1"/>
    <xf numFmtId="0" fontId="33" fillId="0" borderId="0" xfId="0" applyFont="1"/>
    <xf numFmtId="0" fontId="36" fillId="0" borderId="0" xfId="0" applyFont="1" applyFill="1" applyBorder="1" applyAlignment="1">
      <alignment horizontal="left"/>
    </xf>
    <xf numFmtId="0" fontId="36" fillId="0" borderId="0" xfId="0" applyFont="1" applyFill="1" applyAlignment="1">
      <alignment horizontal="left"/>
    </xf>
    <xf numFmtId="0" fontId="37" fillId="0" borderId="0" xfId="0" applyFont="1" applyFill="1" applyAlignment="1">
      <alignment horizontal="right"/>
    </xf>
    <xf numFmtId="0" fontId="34" fillId="0" borderId="0" xfId="0" applyFont="1" applyFill="1" applyAlignment="1">
      <alignment vertical="center"/>
    </xf>
    <xf numFmtId="0" fontId="36" fillId="0" borderId="0" xfId="0" applyFont="1" applyFill="1" applyAlignment="1">
      <alignment horizontal="right"/>
    </xf>
    <xf numFmtId="0" fontId="38" fillId="0" borderId="0" xfId="0" applyNumberFormat="1" applyFont="1" applyBorder="1"/>
    <xf numFmtId="0" fontId="38" fillId="0" borderId="0" xfId="0" applyNumberFormat="1" applyFont="1"/>
    <xf numFmtId="0" fontId="39" fillId="0" borderId="0" xfId="0" applyNumberFormat="1" applyFont="1" applyAlignment="1">
      <alignment horizontal="right"/>
    </xf>
    <xf numFmtId="49" fontId="38" fillId="0" borderId="0" xfId="0" applyNumberFormat="1" applyFont="1"/>
    <xf numFmtId="0" fontId="40" fillId="0" borderId="0" xfId="0" applyNumberFormat="1" applyFont="1" applyAlignment="1">
      <alignment horizontal="right"/>
    </xf>
    <xf numFmtId="0" fontId="38" fillId="0" borderId="0" xfId="0" applyNumberFormat="1" applyFont="1" applyProtection="1">
      <protection locked="0"/>
    </xf>
    <xf numFmtId="49" fontId="39" fillId="0" borderId="23" xfId="0" applyNumberFormat="1" applyFont="1" applyBorder="1" applyAlignment="1">
      <alignment horizontal="center"/>
    </xf>
    <xf numFmtId="0" fontId="39" fillId="0" borderId="0" xfId="0" applyNumberFormat="1" applyFont="1" applyAlignment="1">
      <alignment horizontal="left"/>
    </xf>
    <xf numFmtId="14" fontId="39" fillId="0" borderId="23" xfId="0" applyNumberFormat="1" applyFont="1" applyBorder="1"/>
    <xf numFmtId="0" fontId="41" fillId="0" borderId="0" xfId="0" applyFont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0" xfId="0" applyFont="1" applyAlignment="1">
      <alignment horizontal="center"/>
    </xf>
    <xf numFmtId="41" fontId="0" fillId="0" borderId="0" xfId="0" applyNumberFormat="1"/>
    <xf numFmtId="0" fontId="42" fillId="0" borderId="0" xfId="0" applyFont="1" applyFill="1" applyBorder="1"/>
    <xf numFmtId="41" fontId="21" fillId="0" borderId="6" xfId="0" applyNumberFormat="1" applyFont="1" applyBorder="1"/>
    <xf numFmtId="0" fontId="43" fillId="0" borderId="0" xfId="0" applyFont="1" applyBorder="1"/>
    <xf numFmtId="0" fontId="5" fillId="0" borderId="8" xfId="0" applyFont="1" applyBorder="1"/>
    <xf numFmtId="0" fontId="5" fillId="0" borderId="5" xfId="0" applyFont="1" applyBorder="1" applyAlignment="1">
      <alignment horizontal="centerContinuous" vertical="center"/>
    </xf>
    <xf numFmtId="0" fontId="5" fillId="0" borderId="5" xfId="0" applyFont="1" applyBorder="1" applyAlignment="1">
      <alignment horizontal="center" vertical="center"/>
    </xf>
    <xf numFmtId="9" fontId="10" fillId="0" borderId="0" xfId="18" applyFont="1" applyFill="1" applyBorder="1"/>
    <xf numFmtId="164" fontId="10" fillId="0" borderId="0" xfId="3" applyNumberFormat="1" applyFont="1" applyFill="1" applyBorder="1"/>
    <xf numFmtId="0" fontId="18" fillId="0" borderId="0" xfId="17" applyFont="1" applyFill="1" applyBorder="1" applyAlignment="1">
      <alignment horizontal="right"/>
    </xf>
    <xf numFmtId="166" fontId="18" fillId="0" borderId="0" xfId="4" applyNumberFormat="1" applyFont="1" applyFill="1" applyBorder="1" applyAlignment="1">
      <alignment horizontal="right"/>
    </xf>
    <xf numFmtId="164" fontId="18" fillId="0" borderId="6" xfId="3" applyNumberFormat="1" applyFont="1" applyFill="1" applyBorder="1"/>
    <xf numFmtId="9" fontId="18" fillId="0" borderId="6" xfId="18" applyFont="1" applyFill="1" applyBorder="1"/>
    <xf numFmtId="166" fontId="18" fillId="0" borderId="6" xfId="4" applyNumberFormat="1" applyFont="1" applyFill="1" applyBorder="1"/>
    <xf numFmtId="0" fontId="8" fillId="0" borderId="61" xfId="0" applyFont="1" applyBorder="1"/>
    <xf numFmtId="0" fontId="8" fillId="0" borderId="62" xfId="0" applyFont="1" applyBorder="1"/>
    <xf numFmtId="0" fontId="8" fillId="0" borderId="63" xfId="0" applyFont="1" applyBorder="1"/>
    <xf numFmtId="0" fontId="8" fillId="0" borderId="64" xfId="0" applyFont="1" applyBorder="1"/>
    <xf numFmtId="0" fontId="8" fillId="0" borderId="65" xfId="0" applyFont="1" applyBorder="1"/>
    <xf numFmtId="0" fontId="8" fillId="0" borderId="66" xfId="0" applyFont="1" applyBorder="1"/>
    <xf numFmtId="0" fontId="8" fillId="0" borderId="67" xfId="0" applyFont="1" applyBorder="1"/>
    <xf numFmtId="0" fontId="8" fillId="0" borderId="68" xfId="0" applyFont="1" applyBorder="1"/>
    <xf numFmtId="0" fontId="0" fillId="0" borderId="65" xfId="0" applyBorder="1"/>
    <xf numFmtId="0" fontId="8" fillId="0" borderId="69" xfId="0" applyFont="1" applyBorder="1"/>
    <xf numFmtId="0" fontId="8" fillId="0" borderId="70" xfId="0" applyFont="1" applyBorder="1"/>
    <xf numFmtId="0" fontId="0" fillId="0" borderId="67" xfId="0" applyBorder="1" applyAlignment="1"/>
    <xf numFmtId="0" fontId="8" fillId="0" borderId="65" xfId="0" applyFont="1" applyFill="1" applyBorder="1"/>
    <xf numFmtId="0" fontId="32" fillId="0" borderId="18" xfId="0" applyFont="1" applyBorder="1"/>
    <xf numFmtId="44" fontId="8" fillId="0" borderId="0" xfId="4" applyFont="1"/>
    <xf numFmtId="44" fontId="8" fillId="0" borderId="5" xfId="4" applyFont="1" applyBorder="1"/>
    <xf numFmtId="0" fontId="32" fillId="0" borderId="0" xfId="0" applyFont="1"/>
    <xf numFmtId="0" fontId="32" fillId="0" borderId="37" xfId="0" applyFont="1" applyBorder="1"/>
    <xf numFmtId="0" fontId="32" fillId="0" borderId="2" xfId="0" applyFont="1" applyBorder="1"/>
    <xf numFmtId="164" fontId="32" fillId="0" borderId="0" xfId="3" applyNumberFormat="1" applyFont="1"/>
    <xf numFmtId="0" fontId="44" fillId="0" borderId="19" xfId="0" applyFont="1" applyBorder="1"/>
    <xf numFmtId="164" fontId="32" fillId="0" borderId="20" xfId="3" applyNumberFormat="1" applyFont="1" applyBorder="1"/>
    <xf numFmtId="0" fontId="44" fillId="0" borderId="40" xfId="0" applyFont="1" applyBorder="1"/>
    <xf numFmtId="164" fontId="32" fillId="0" borderId="0" xfId="3" applyNumberFormat="1" applyFont="1" applyBorder="1"/>
    <xf numFmtId="0" fontId="44" fillId="0" borderId="22" xfId="0" applyFont="1" applyBorder="1"/>
    <xf numFmtId="0" fontId="0" fillId="0" borderId="23" xfId="0" applyBorder="1"/>
    <xf numFmtId="43" fontId="32" fillId="0" borderId="0" xfId="0" applyNumberFormat="1" applyFont="1"/>
    <xf numFmtId="0" fontId="32" fillId="3" borderId="37" xfId="0" applyFont="1" applyFill="1" applyBorder="1"/>
    <xf numFmtId="0" fontId="8" fillId="3" borderId="2" xfId="0" applyFont="1" applyFill="1" applyBorder="1"/>
    <xf numFmtId="44" fontId="8" fillId="0" borderId="51" xfId="4" applyFont="1" applyBorder="1"/>
    <xf numFmtId="44" fontId="8" fillId="0" borderId="41" xfId="4" applyFont="1" applyBorder="1"/>
    <xf numFmtId="44" fontId="8" fillId="0" borderId="0" xfId="4" applyFont="1" applyBorder="1"/>
    <xf numFmtId="44" fontId="8" fillId="0" borderId="53" xfId="4" applyFont="1" applyBorder="1"/>
    <xf numFmtId="166" fontId="10" fillId="0" borderId="58" xfId="4" applyNumberFormat="1" applyFont="1" applyFill="1" applyBorder="1"/>
    <xf numFmtId="0" fontId="10" fillId="0" borderId="0" xfId="17" applyFont="1" applyFill="1" applyBorder="1"/>
    <xf numFmtId="41" fontId="0" fillId="0" borderId="16" xfId="0" applyNumberFormat="1" applyBorder="1"/>
    <xf numFmtId="44" fontId="8" fillId="0" borderId="10" xfId="4" applyFont="1" applyBorder="1"/>
    <xf numFmtId="0" fontId="31" fillId="6" borderId="37" xfId="0" applyFont="1" applyFill="1" applyBorder="1"/>
    <xf numFmtId="0" fontId="31" fillId="6" borderId="71" xfId="0" applyFont="1" applyFill="1" applyBorder="1"/>
    <xf numFmtId="0" fontId="31" fillId="6" borderId="72" xfId="0" applyFont="1" applyFill="1" applyBorder="1"/>
    <xf numFmtId="44" fontId="45" fillId="6" borderId="7" xfId="4" applyFont="1" applyFill="1" applyBorder="1" applyAlignment="1">
      <alignment horizontal="center"/>
    </xf>
    <xf numFmtId="44" fontId="8" fillId="0" borderId="52" xfId="4" applyFont="1" applyBorder="1"/>
    <xf numFmtId="44" fontId="8" fillId="7" borderId="7" xfId="4" applyFont="1" applyFill="1" applyBorder="1" applyAlignment="1">
      <alignment horizontal="right"/>
    </xf>
    <xf numFmtId="44" fontId="8" fillId="0" borderId="21" xfId="4" applyFont="1" applyBorder="1"/>
    <xf numFmtId="44" fontId="8" fillId="0" borderId="73" xfId="4" applyFont="1" applyBorder="1"/>
    <xf numFmtId="44" fontId="8" fillId="0" borderId="74" xfId="4" applyFont="1" applyBorder="1"/>
    <xf numFmtId="44" fontId="8" fillId="0" borderId="31" xfId="4" applyFont="1" applyBorder="1"/>
    <xf numFmtId="44" fontId="8" fillId="0" borderId="75" xfId="4" applyFont="1" applyBorder="1"/>
    <xf numFmtId="44" fontId="8" fillId="0" borderId="30" xfId="4" applyFont="1" applyBorder="1"/>
    <xf numFmtId="44" fontId="8" fillId="0" borderId="76" xfId="4" applyFont="1" applyBorder="1"/>
    <xf numFmtId="44" fontId="8" fillId="0" borderId="73" xfId="4" applyFont="1" applyBorder="1" applyAlignment="1"/>
    <xf numFmtId="44" fontId="8" fillId="0" borderId="75" xfId="4" applyFont="1" applyFill="1" applyBorder="1"/>
    <xf numFmtId="44" fontId="8" fillId="7" borderId="21" xfId="4" applyFont="1" applyFill="1" applyBorder="1" applyAlignment="1">
      <alignment horizontal="right"/>
    </xf>
    <xf numFmtId="44" fontId="32" fillId="0" borderId="7" xfId="4" applyFont="1" applyBorder="1"/>
    <xf numFmtId="44" fontId="32" fillId="0" borderId="50" xfId="4" applyFont="1" applyBorder="1"/>
    <xf numFmtId="44" fontId="32" fillId="0" borderId="51" xfId="4" applyFont="1" applyBorder="1"/>
    <xf numFmtId="44" fontId="32" fillId="0" borderId="55" xfId="4" applyFont="1" applyBorder="1"/>
    <xf numFmtId="44" fontId="32" fillId="3" borderId="7" xfId="4" applyFont="1" applyFill="1" applyBorder="1"/>
    <xf numFmtId="44" fontId="0" fillId="0" borderId="0" xfId="0" applyNumberFormat="1"/>
    <xf numFmtId="0" fontId="32" fillId="3" borderId="77" xfId="0" applyFont="1" applyFill="1" applyBorder="1"/>
    <xf numFmtId="0" fontId="32" fillId="3" borderId="78" xfId="0" applyFont="1" applyFill="1" applyBorder="1"/>
    <xf numFmtId="0" fontId="32" fillId="3" borderId="79" xfId="0" applyFont="1" applyFill="1" applyBorder="1"/>
    <xf numFmtId="44" fontId="32" fillId="3" borderId="80" xfId="4" applyFont="1" applyFill="1" applyBorder="1"/>
    <xf numFmtId="0" fontId="22" fillId="0" borderId="0" xfId="0" applyFont="1"/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horizontal="right"/>
    </xf>
    <xf numFmtId="164" fontId="5" fillId="0" borderId="5" xfId="3" applyNumberFormat="1" applyFont="1" applyBorder="1"/>
    <xf numFmtId="0" fontId="10" fillId="0" borderId="5" xfId="0" applyFont="1" applyFill="1" applyBorder="1"/>
    <xf numFmtId="0" fontId="10" fillId="0" borderId="5" xfId="0" applyFont="1" applyFill="1" applyBorder="1" applyAlignment="1">
      <alignment wrapText="1"/>
    </xf>
    <xf numFmtId="0" fontId="18" fillId="0" borderId="5" xfId="0" applyFont="1" applyFill="1" applyBorder="1" applyAlignment="1">
      <alignment horizontal="left"/>
    </xf>
    <xf numFmtId="166" fontId="10" fillId="0" borderId="14" xfId="4" applyNumberFormat="1" applyFont="1" applyFill="1" applyBorder="1"/>
    <xf numFmtId="10" fontId="18" fillId="3" borderId="18" xfId="0" applyNumberFormat="1" applyFont="1" applyFill="1" applyBorder="1" applyAlignment="1">
      <alignment horizontal="center" wrapText="1"/>
    </xf>
    <xf numFmtId="166" fontId="10" fillId="0" borderId="14" xfId="0" applyNumberFormat="1" applyFont="1" applyFill="1" applyBorder="1"/>
    <xf numFmtId="0" fontId="18" fillId="0" borderId="5" xfId="17" applyFont="1" applyFill="1" applyBorder="1"/>
    <xf numFmtId="0" fontId="18" fillId="0" borderId="5" xfId="17" applyFont="1" applyFill="1" applyBorder="1" applyAlignment="1">
      <alignment wrapText="1"/>
    </xf>
    <xf numFmtId="166" fontId="18" fillId="0" borderId="5" xfId="4" applyNumberFormat="1" applyFont="1" applyFill="1" applyBorder="1"/>
    <xf numFmtId="0" fontId="6" fillId="0" borderId="17" xfId="0" applyFont="1" applyBorder="1"/>
    <xf numFmtId="38" fontId="6" fillId="0" borderId="17" xfId="0" applyNumberFormat="1" applyFont="1" applyBorder="1" applyAlignment="1">
      <alignment horizontal="right"/>
    </xf>
    <xf numFmtId="0" fontId="32" fillId="7" borderId="37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72" xfId="0" applyBorder="1" applyAlignment="1">
      <alignment horizontal="right"/>
    </xf>
    <xf numFmtId="0" fontId="30" fillId="7" borderId="37" xfId="0" applyFont="1" applyFill="1" applyBorder="1" applyAlignment="1">
      <alignment horizontal="center"/>
    </xf>
    <xf numFmtId="0" fontId="30" fillId="7" borderId="7" xfId="0" applyFont="1" applyFill="1" applyBorder="1" applyAlignment="1">
      <alignment horizontal="center"/>
    </xf>
  </cellXfs>
  <cellStyles count="25">
    <cellStyle name="Actual Date" xfId="1"/>
    <cellStyle name="Calc Currency (0)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Preliminary Billing 9.7.01" xfId="17"/>
    <cellStyle name="Percent" xfId="18" builtinId="5"/>
    <cellStyle name="Percent [2]" xfId="19"/>
    <cellStyle name="Total" xfId="20" builtinId="25" customBuiltin="1"/>
    <cellStyle name="Unprot" xfId="21"/>
    <cellStyle name="Unprot$" xfId="22"/>
    <cellStyle name="Unprot_CurrencySKorea" xfId="23"/>
    <cellStyle name="Unprotect" xfId="2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76200</xdr:rowOff>
    </xdr:from>
    <xdr:to>
      <xdr:col>0</xdr:col>
      <xdr:colOff>960120</xdr:colOff>
      <xdr:row>1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76200"/>
          <a:ext cx="89916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30480</xdr:colOff>
          <xdr:row>0</xdr:row>
          <xdr:rowOff>76200</xdr:rowOff>
        </xdr:from>
        <xdr:to>
          <xdr:col>13</xdr:col>
          <xdr:colOff>45720</xdr:colOff>
          <xdr:row>5</xdr:row>
          <xdr:rowOff>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76200</xdr:rowOff>
    </xdr:from>
    <xdr:to>
      <xdr:col>0</xdr:col>
      <xdr:colOff>960120</xdr:colOff>
      <xdr:row>1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76200"/>
          <a:ext cx="89916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oneCellAnchor>
    <xdr:from>
      <xdr:col>1</xdr:col>
      <xdr:colOff>3375660</xdr:colOff>
      <xdr:row>21</xdr:row>
      <xdr:rowOff>129540</xdr:rowOff>
    </xdr:from>
    <xdr:ext cx="106680" cy="215900"/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5882640" y="6202680"/>
          <a:ext cx="10668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3375660</xdr:colOff>
      <xdr:row>21</xdr:row>
      <xdr:rowOff>129540</xdr:rowOff>
    </xdr:from>
    <xdr:ext cx="106680" cy="215900"/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882640" y="6202680"/>
          <a:ext cx="10668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3375660</xdr:colOff>
      <xdr:row>21</xdr:row>
      <xdr:rowOff>129540</xdr:rowOff>
    </xdr:from>
    <xdr:ext cx="106680" cy="215900"/>
    <xdr:sp macro="" textlink="">
      <xdr:nvSpPr>
        <xdr:cNvPr id="1032" name="Text Box 8"/>
        <xdr:cNvSpPr txBox="1">
          <a:spLocks noChangeArrowheads="1"/>
        </xdr:cNvSpPr>
      </xdr:nvSpPr>
      <xdr:spPr bwMode="auto">
        <a:xfrm>
          <a:off x="5882640" y="6202680"/>
          <a:ext cx="10668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3375660</xdr:colOff>
      <xdr:row>21</xdr:row>
      <xdr:rowOff>129540</xdr:rowOff>
    </xdr:from>
    <xdr:ext cx="106680" cy="215900"/>
    <xdr:sp macro="" textlink="">
      <xdr:nvSpPr>
        <xdr:cNvPr id="1033" name="Text Box 9"/>
        <xdr:cNvSpPr txBox="1">
          <a:spLocks noChangeArrowheads="1"/>
        </xdr:cNvSpPr>
      </xdr:nvSpPr>
      <xdr:spPr bwMode="auto">
        <a:xfrm>
          <a:off x="5882640" y="6202680"/>
          <a:ext cx="10668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76200</xdr:rowOff>
    </xdr:from>
    <xdr:to>
      <xdr:col>0</xdr:col>
      <xdr:colOff>960120</xdr:colOff>
      <xdr:row>1</xdr:row>
      <xdr:rowOff>0</xdr:rowOff>
    </xdr:to>
    <xdr:pic>
      <xdr:nvPicPr>
        <xdr:cNvPr id="1331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76200"/>
          <a:ext cx="89916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76200</xdr:rowOff>
    </xdr:from>
    <xdr:to>
      <xdr:col>0</xdr:col>
      <xdr:colOff>960120</xdr:colOff>
      <xdr:row>1</xdr:row>
      <xdr:rowOff>0</xdr:rowOff>
    </xdr:to>
    <xdr:pic>
      <xdr:nvPicPr>
        <xdr:cNvPr id="174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76200"/>
          <a:ext cx="89916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53340</xdr:rowOff>
    </xdr:from>
    <xdr:to>
      <xdr:col>6</xdr:col>
      <xdr:colOff>198120</xdr:colOff>
      <xdr:row>0</xdr:row>
      <xdr:rowOff>68580</xdr:rowOff>
    </xdr:to>
    <xdr:sp macro="" textlink="">
      <xdr:nvSpPr>
        <xdr:cNvPr id="20481" name="Line 1"/>
        <xdr:cNvSpPr>
          <a:spLocks noChangeShapeType="1"/>
        </xdr:cNvSpPr>
      </xdr:nvSpPr>
      <xdr:spPr bwMode="auto">
        <a:xfrm flipH="1" flipV="1">
          <a:off x="0" y="53340"/>
          <a:ext cx="3970020" cy="1524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30480</xdr:rowOff>
    </xdr:from>
    <xdr:to>
      <xdr:col>14</xdr:col>
      <xdr:colOff>30480</xdr:colOff>
      <xdr:row>3</xdr:row>
      <xdr:rowOff>38100</xdr:rowOff>
    </xdr:to>
    <xdr:sp macro="" textlink="">
      <xdr:nvSpPr>
        <xdr:cNvPr id="20482" name="Line 2"/>
        <xdr:cNvSpPr>
          <a:spLocks noChangeShapeType="1"/>
        </xdr:cNvSpPr>
      </xdr:nvSpPr>
      <xdr:spPr bwMode="auto">
        <a:xfrm flipH="1" flipV="1">
          <a:off x="2956560" y="838200"/>
          <a:ext cx="4648200" cy="762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coc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nvoices/Sept9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l"/>
      <sheetName val="Entry"/>
      <sheetName val="ICOct"/>
      <sheetName val="Correction"/>
    </sheetNames>
    <sheetDataSet>
      <sheetData sheetId="0"/>
      <sheetData sheetId="1" refreshError="1">
        <row r="6">
          <cell r="C6">
            <v>413</v>
          </cell>
          <cell r="E6">
            <v>36099</v>
          </cell>
          <cell r="J6" t="str">
            <v>413-025-11</v>
          </cell>
        </row>
        <row r="12">
          <cell r="C12">
            <v>-449053</v>
          </cell>
          <cell r="E12">
            <v>9230</v>
          </cell>
          <cell r="F12">
            <v>999</v>
          </cell>
          <cell r="G12" t="str">
            <v>860</v>
          </cell>
          <cell r="H12" t="str">
            <v>1807</v>
          </cell>
        </row>
        <row r="13">
          <cell r="F13" t="str">
            <v>AA Cost Alloc 10/98</v>
          </cell>
        </row>
        <row r="15">
          <cell r="C15">
            <v>56777</v>
          </cell>
          <cell r="E15">
            <v>1460</v>
          </cell>
          <cell r="G15" t="str">
            <v>969</v>
          </cell>
          <cell r="H15" t="str">
            <v>0000</v>
          </cell>
          <cell r="I15">
            <v>9</v>
          </cell>
        </row>
        <row r="16">
          <cell r="F16" t="str">
            <v>AA Cost Alloc 10/98</v>
          </cell>
        </row>
        <row r="18">
          <cell r="C18">
            <v>2581</v>
          </cell>
          <cell r="E18">
            <v>1460</v>
          </cell>
          <cell r="G18" t="str">
            <v>912</v>
          </cell>
          <cell r="H18" t="str">
            <v>0000</v>
          </cell>
          <cell r="I18">
            <v>9</v>
          </cell>
        </row>
        <row r="19">
          <cell r="F19" t="str">
            <v>AA Cost Alloc 10/98</v>
          </cell>
        </row>
        <row r="21">
          <cell r="C21">
            <v>183234</v>
          </cell>
          <cell r="E21">
            <v>1460</v>
          </cell>
          <cell r="G21" t="str">
            <v>963</v>
          </cell>
          <cell r="H21" t="str">
            <v>0000</v>
          </cell>
          <cell r="I21">
            <v>9</v>
          </cell>
        </row>
        <row r="22">
          <cell r="F22" t="str">
            <v>AA Cost Alloc 10/98</v>
          </cell>
        </row>
        <row r="24">
          <cell r="C24">
            <v>36131</v>
          </cell>
          <cell r="E24">
            <v>1460</v>
          </cell>
          <cell r="G24" t="str">
            <v>011</v>
          </cell>
          <cell r="H24" t="str">
            <v>0000</v>
          </cell>
          <cell r="I24">
            <v>9</v>
          </cell>
        </row>
        <row r="25">
          <cell r="F25" t="str">
            <v>AA Cost Alloc 10/98</v>
          </cell>
        </row>
        <row r="27">
          <cell r="C27">
            <v>95488</v>
          </cell>
          <cell r="D27" t="str">
            <v>985</v>
          </cell>
          <cell r="E27">
            <v>9230</v>
          </cell>
          <cell r="F27">
            <v>999</v>
          </cell>
          <cell r="G27" t="str">
            <v>904</v>
          </cell>
          <cell r="H27" t="str">
            <v>1422</v>
          </cell>
        </row>
        <row r="28">
          <cell r="F28" t="str">
            <v>AA Cost Alloc 10/98</v>
          </cell>
        </row>
        <row r="30">
          <cell r="C30">
            <v>56777</v>
          </cell>
          <cell r="E30">
            <v>1460</v>
          </cell>
          <cell r="G30" t="str">
            <v>34V</v>
          </cell>
          <cell r="H30" t="str">
            <v>0000</v>
          </cell>
          <cell r="I30">
            <v>9</v>
          </cell>
        </row>
        <row r="31">
          <cell r="F31" t="str">
            <v>AA Cost Alloc 10/98</v>
          </cell>
        </row>
        <row r="33">
          <cell r="C33">
            <v>7742</v>
          </cell>
          <cell r="E33">
            <v>1460</v>
          </cell>
          <cell r="F33">
            <v>999</v>
          </cell>
          <cell r="G33" t="str">
            <v>426</v>
          </cell>
          <cell r="H33" t="str">
            <v>0000</v>
          </cell>
          <cell r="I33">
            <v>9</v>
          </cell>
        </row>
        <row r="34">
          <cell r="F34" t="str">
            <v>AA Cost Alloc 10/98</v>
          </cell>
        </row>
        <row r="36">
          <cell r="C36">
            <v>2581</v>
          </cell>
          <cell r="E36">
            <v>1460</v>
          </cell>
          <cell r="G36" t="str">
            <v>359</v>
          </cell>
          <cell r="H36" t="str">
            <v>0000</v>
          </cell>
          <cell r="I36">
            <v>9</v>
          </cell>
        </row>
        <row r="37">
          <cell r="F37" t="str">
            <v>AA Cost Alloc 10/98</v>
          </cell>
        </row>
        <row r="39">
          <cell r="C39">
            <v>7742</v>
          </cell>
          <cell r="E39">
            <v>1460</v>
          </cell>
          <cell r="G39" t="str">
            <v>963</v>
          </cell>
          <cell r="H39" t="str">
            <v>0000</v>
          </cell>
          <cell r="I39">
            <v>9</v>
          </cell>
        </row>
        <row r="40">
          <cell r="F40" t="str">
            <v>AA Cost Alloc 10/98</v>
          </cell>
        </row>
        <row r="45">
          <cell r="D45" t="str">
            <v>To record the Intercompany Billings for the month of October  (Sept Allocations).</v>
          </cell>
        </row>
        <row r="60">
          <cell r="C60">
            <v>-92308</v>
          </cell>
          <cell r="E60">
            <v>9230</v>
          </cell>
          <cell r="F60">
            <v>999</v>
          </cell>
          <cell r="G60" t="str">
            <v>860</v>
          </cell>
          <cell r="H60" t="str">
            <v>1805</v>
          </cell>
          <cell r="I60">
            <v>9</v>
          </cell>
        </row>
        <row r="61">
          <cell r="F61" t="str">
            <v>Energy Ops Alloc 10/98</v>
          </cell>
        </row>
        <row r="63">
          <cell r="C63">
            <v>36848</v>
          </cell>
          <cell r="E63">
            <v>1460</v>
          </cell>
          <cell r="F63">
            <v>999</v>
          </cell>
          <cell r="G63" t="str">
            <v>969</v>
          </cell>
          <cell r="H63" t="str">
            <v>0000</v>
          </cell>
          <cell r="I63">
            <v>9</v>
          </cell>
        </row>
        <row r="64">
          <cell r="F64" t="str">
            <v>Energy Ops Alloc 10/98</v>
          </cell>
        </row>
        <row r="66">
          <cell r="C66">
            <v>17613</v>
          </cell>
          <cell r="E66">
            <v>1460</v>
          </cell>
          <cell r="G66" t="str">
            <v>912</v>
          </cell>
          <cell r="H66" t="str">
            <v>0000</v>
          </cell>
          <cell r="I66">
            <v>9</v>
          </cell>
        </row>
        <row r="67">
          <cell r="F67" t="str">
            <v>Energy Ops Alloc 10/98</v>
          </cell>
        </row>
        <row r="69">
          <cell r="C69">
            <v>1123</v>
          </cell>
          <cell r="E69">
            <v>1460</v>
          </cell>
          <cell r="G69" t="str">
            <v>963</v>
          </cell>
          <cell r="H69" t="str">
            <v>0000</v>
          </cell>
          <cell r="I69">
            <v>9</v>
          </cell>
        </row>
        <row r="70">
          <cell r="F70" t="str">
            <v>Energy Ops Alloc 10/98</v>
          </cell>
        </row>
        <row r="72">
          <cell r="C72">
            <v>36724</v>
          </cell>
          <cell r="E72">
            <v>1460</v>
          </cell>
          <cell r="G72" t="str">
            <v>460</v>
          </cell>
          <cell r="H72" t="str">
            <v>0000</v>
          </cell>
          <cell r="I72">
            <v>9</v>
          </cell>
        </row>
        <row r="73">
          <cell r="F73" t="str">
            <v>Energy Ops Alloc 10/98</v>
          </cell>
        </row>
        <row r="75">
          <cell r="C75">
            <v>-225353</v>
          </cell>
          <cell r="E75">
            <v>9230</v>
          </cell>
          <cell r="F75">
            <v>999</v>
          </cell>
          <cell r="G75" t="str">
            <v>860</v>
          </cell>
          <cell r="H75" t="str">
            <v>1925</v>
          </cell>
          <cell r="I75">
            <v>9</v>
          </cell>
        </row>
        <row r="76">
          <cell r="F76" t="str">
            <v>Human Resources Alloc 10/98</v>
          </cell>
        </row>
        <row r="78">
          <cell r="C78">
            <v>121525</v>
          </cell>
          <cell r="E78">
            <v>1460</v>
          </cell>
          <cell r="G78" t="str">
            <v>912</v>
          </cell>
          <cell r="H78" t="str">
            <v>0000</v>
          </cell>
          <cell r="I78">
            <v>9</v>
          </cell>
        </row>
        <row r="79">
          <cell r="F79" t="str">
            <v>Human Resources Alloc 10/98</v>
          </cell>
        </row>
        <row r="81">
          <cell r="C81">
            <v>103828</v>
          </cell>
          <cell r="E81">
            <v>1460</v>
          </cell>
          <cell r="G81" t="str">
            <v>912</v>
          </cell>
          <cell r="H81" t="str">
            <v>0000</v>
          </cell>
          <cell r="I81">
            <v>9</v>
          </cell>
        </row>
        <row r="82">
          <cell r="F82" t="str">
            <v>Human Resources Alloc 10/98</v>
          </cell>
        </row>
        <row r="84">
          <cell r="C84">
            <v>-313507</v>
          </cell>
          <cell r="E84">
            <v>9230</v>
          </cell>
          <cell r="F84">
            <v>999</v>
          </cell>
          <cell r="G84" t="str">
            <v>860</v>
          </cell>
          <cell r="H84" t="str">
            <v>1898</v>
          </cell>
        </row>
        <row r="85">
          <cell r="F85" t="str">
            <v>Legal Alloc 10/98</v>
          </cell>
        </row>
        <row r="87">
          <cell r="C87">
            <v>144395</v>
          </cell>
          <cell r="E87">
            <v>1460</v>
          </cell>
          <cell r="G87" t="str">
            <v>969</v>
          </cell>
          <cell r="H87" t="str">
            <v>0000</v>
          </cell>
          <cell r="I87">
            <v>9</v>
          </cell>
        </row>
        <row r="88">
          <cell r="F88" t="str">
            <v>Legal Alloc 10/98</v>
          </cell>
        </row>
        <row r="93">
          <cell r="D93" t="str">
            <v>To record the Intercompany Billings for the month of October  (Sept Allocations).</v>
          </cell>
        </row>
        <row r="108">
          <cell r="C108">
            <v>29939</v>
          </cell>
          <cell r="E108">
            <v>1460</v>
          </cell>
          <cell r="G108" t="str">
            <v>912</v>
          </cell>
          <cell r="H108" t="str">
            <v>0000</v>
          </cell>
          <cell r="I108">
            <v>9</v>
          </cell>
        </row>
        <row r="109">
          <cell r="F109" t="str">
            <v>Legal Alloc 10/98</v>
          </cell>
        </row>
        <row r="111">
          <cell r="C111">
            <v>60888</v>
          </cell>
          <cell r="E111">
            <v>1460</v>
          </cell>
          <cell r="F111">
            <v>999</v>
          </cell>
          <cell r="G111" t="str">
            <v>963</v>
          </cell>
          <cell r="H111" t="str">
            <v>0000</v>
          </cell>
          <cell r="I111">
            <v>9</v>
          </cell>
        </row>
        <row r="112">
          <cell r="F112" t="str">
            <v>Legal Alloc 10/98</v>
          </cell>
        </row>
        <row r="114">
          <cell r="C114">
            <v>72072</v>
          </cell>
          <cell r="E114">
            <v>1460</v>
          </cell>
          <cell r="G114" t="str">
            <v>912</v>
          </cell>
          <cell r="H114" t="str">
            <v>0000</v>
          </cell>
          <cell r="I114">
            <v>9</v>
          </cell>
        </row>
        <row r="115">
          <cell r="F115" t="str">
            <v>Legal Alloc 10/98</v>
          </cell>
        </row>
        <row r="117">
          <cell r="C117">
            <v>4971</v>
          </cell>
          <cell r="E117">
            <v>1460</v>
          </cell>
          <cell r="G117" t="str">
            <v>912</v>
          </cell>
          <cell r="H117" t="str">
            <v>0000</v>
          </cell>
          <cell r="I117">
            <v>9</v>
          </cell>
        </row>
        <row r="118">
          <cell r="F118" t="str">
            <v>Legal Alloc 10/98</v>
          </cell>
        </row>
        <row r="120">
          <cell r="C120">
            <v>1242</v>
          </cell>
          <cell r="E120">
            <v>1460</v>
          </cell>
          <cell r="G120" t="str">
            <v>912</v>
          </cell>
          <cell r="H120" t="str">
            <v>0000</v>
          </cell>
          <cell r="I120">
            <v>9</v>
          </cell>
        </row>
        <row r="121">
          <cell r="F121" t="str">
            <v>Legal Alloc 10/98</v>
          </cell>
        </row>
        <row r="123">
          <cell r="C123">
            <v>-118891</v>
          </cell>
          <cell r="D123" t="str">
            <v>985</v>
          </cell>
          <cell r="E123">
            <v>9230</v>
          </cell>
          <cell r="F123">
            <v>999</v>
          </cell>
          <cell r="G123" t="str">
            <v>860</v>
          </cell>
          <cell r="H123" t="str">
            <v>1900</v>
          </cell>
        </row>
        <row r="124">
          <cell r="F124" t="str">
            <v>Structuring Alloc 10/98</v>
          </cell>
        </row>
        <row r="126">
          <cell r="C126">
            <v>118891</v>
          </cell>
          <cell r="E126">
            <v>1460</v>
          </cell>
          <cell r="F126">
            <v>999</v>
          </cell>
          <cell r="G126" t="str">
            <v>963</v>
          </cell>
          <cell r="H126" t="str">
            <v>0000</v>
          </cell>
          <cell r="I126">
            <v>9</v>
          </cell>
        </row>
        <row r="127">
          <cell r="F127" t="str">
            <v>Structuring Alloc 10/98</v>
          </cell>
        </row>
        <row r="129">
          <cell r="C129">
            <v>-152555</v>
          </cell>
          <cell r="E129">
            <v>9230</v>
          </cell>
          <cell r="F129">
            <v>999</v>
          </cell>
          <cell r="G129" t="str">
            <v>860</v>
          </cell>
          <cell r="H129" t="str">
            <v>1901</v>
          </cell>
          <cell r="I129">
            <v>9</v>
          </cell>
        </row>
        <row r="130">
          <cell r="F130" t="str">
            <v>Tax Support Alloc  10/98</v>
          </cell>
        </row>
        <row r="132">
          <cell r="C132">
            <v>36855</v>
          </cell>
          <cell r="E132">
            <v>1460</v>
          </cell>
          <cell r="G132" t="str">
            <v>969</v>
          </cell>
          <cell r="H132" t="str">
            <v>0000</v>
          </cell>
          <cell r="I132">
            <v>9</v>
          </cell>
        </row>
        <row r="133">
          <cell r="F133" t="str">
            <v>Tax Support Alloc 10/98</v>
          </cell>
        </row>
        <row r="135">
          <cell r="C135">
            <v>86731</v>
          </cell>
          <cell r="E135">
            <v>1460</v>
          </cell>
          <cell r="G135" t="str">
            <v>912</v>
          </cell>
          <cell r="H135" t="str">
            <v>0000</v>
          </cell>
          <cell r="I135">
            <v>9</v>
          </cell>
        </row>
        <row r="136">
          <cell r="F136" t="str">
            <v>Tax Support Alloc  10/98</v>
          </cell>
        </row>
        <row r="141">
          <cell r="D141" t="str">
            <v>To record the Intercompany Billings for the month of October  (Sept Allocations).</v>
          </cell>
        </row>
        <row r="156">
          <cell r="C156">
            <v>6856</v>
          </cell>
          <cell r="E156">
            <v>1460</v>
          </cell>
          <cell r="G156" t="str">
            <v>963</v>
          </cell>
          <cell r="H156" t="str">
            <v>0000</v>
          </cell>
          <cell r="I156">
            <v>9</v>
          </cell>
        </row>
        <row r="157">
          <cell r="F157" t="str">
            <v>Tax Support Alloc  10/98</v>
          </cell>
        </row>
        <row r="159">
          <cell r="C159">
            <v>22113</v>
          </cell>
          <cell r="D159" t="str">
            <v>985</v>
          </cell>
          <cell r="E159">
            <v>9230</v>
          </cell>
          <cell r="F159">
            <v>999</v>
          </cell>
          <cell r="G159" t="str">
            <v>904</v>
          </cell>
          <cell r="H159" t="str">
            <v>1422</v>
          </cell>
        </row>
        <row r="160">
          <cell r="F160" t="str">
            <v>Tax Support Alloc 10/98</v>
          </cell>
        </row>
        <row r="162">
          <cell r="C162">
            <v>-675042</v>
          </cell>
          <cell r="E162">
            <v>9230</v>
          </cell>
          <cell r="F162">
            <v>999</v>
          </cell>
          <cell r="G162" t="str">
            <v>860</v>
          </cell>
          <cell r="H162" t="str">
            <v>1806</v>
          </cell>
        </row>
        <row r="163">
          <cell r="F163" t="str">
            <v>IT Alloc 10/98</v>
          </cell>
        </row>
        <row r="165">
          <cell r="C165">
            <v>675042</v>
          </cell>
          <cell r="E165">
            <v>1460</v>
          </cell>
          <cell r="G165" t="str">
            <v>912</v>
          </cell>
          <cell r="H165" t="str">
            <v>0000</v>
          </cell>
          <cell r="I165">
            <v>9</v>
          </cell>
        </row>
        <row r="166">
          <cell r="F166" t="str">
            <v>IT Alloc 10/98</v>
          </cell>
        </row>
        <row r="189">
          <cell r="D189" t="str">
            <v>To record the Intercompany Billings for the month of October  (Sept Allocations).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YTDEurope"/>
      <sheetName val="ICSept"/>
      <sheetName val="Step1"/>
      <sheetName val="Step2"/>
      <sheetName val="Analysts and Associates"/>
      <sheetName val="A and A for Other Divisions"/>
      <sheetName val="Energy Operations"/>
      <sheetName val="Legal"/>
      <sheetName val="Structuring"/>
      <sheetName val="Tax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regina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R58"/>
  <sheetViews>
    <sheetView zoomScale="60" workbookViewId="0">
      <selection activeCell="C9" sqref="C9"/>
    </sheetView>
  </sheetViews>
  <sheetFormatPr defaultRowHeight="13.2"/>
  <cols>
    <col min="1" max="1" width="14.44140625" customWidth="1"/>
    <col min="2" max="2" width="59.44140625" customWidth="1"/>
    <col min="3" max="3" width="22" style="1" customWidth="1"/>
    <col min="4" max="4" width="16.109375" customWidth="1"/>
  </cols>
  <sheetData>
    <row r="1" spans="1:18" ht="65.25" customHeight="1">
      <c r="C1" s="4" t="s">
        <v>0</v>
      </c>
    </row>
    <row r="2" spans="1:18" ht="15.6">
      <c r="B2" s="3" t="s">
        <v>1</v>
      </c>
      <c r="C2"/>
    </row>
    <row r="3" spans="1:18" ht="15.6">
      <c r="B3" s="3" t="s">
        <v>2</v>
      </c>
    </row>
    <row r="4" spans="1:18" ht="15.6">
      <c r="B4" s="3" t="s">
        <v>3</v>
      </c>
    </row>
    <row r="5" spans="1:18" ht="35.25" customHeight="1">
      <c r="B5" s="3" t="s">
        <v>54</v>
      </c>
    </row>
    <row r="6" spans="1:18" ht="35.25" customHeight="1">
      <c r="B6" s="2"/>
    </row>
    <row r="7" spans="1:18">
      <c r="B7" s="2"/>
    </row>
    <row r="8" spans="1:18" s="7" customFormat="1" ht="13.8">
      <c r="A8" s="5" t="s">
        <v>49</v>
      </c>
      <c r="B8" s="5"/>
      <c r="C8" s="112" t="s">
        <v>87</v>
      </c>
    </row>
    <row r="9" spans="1:18" s="7" customFormat="1" ht="13.8">
      <c r="A9" s="7">
        <f>Invoice!A10</f>
        <v>0</v>
      </c>
      <c r="B9" s="5"/>
      <c r="C9" s="6"/>
    </row>
    <row r="10" spans="1:18" s="7" customFormat="1" ht="41.25" customHeight="1" thickBot="1">
      <c r="C10" s="6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</row>
    <row r="11" spans="1:18" s="7" customFormat="1" ht="22.5" customHeight="1" thickBot="1">
      <c r="A11" s="71" t="s">
        <v>4</v>
      </c>
      <c r="B11" s="77"/>
      <c r="C11" s="53" t="s">
        <v>5</v>
      </c>
      <c r="H11" s="91"/>
      <c r="I11" s="91"/>
      <c r="J11" s="96"/>
      <c r="K11" s="91"/>
      <c r="L11" s="91"/>
      <c r="M11" s="91"/>
      <c r="N11" s="91"/>
      <c r="O11" s="91"/>
      <c r="P11" s="91"/>
      <c r="Q11" s="91"/>
      <c r="R11" s="91"/>
    </row>
    <row r="12" spans="1:18" s="7" customFormat="1" ht="18.75" hidden="1" customHeight="1">
      <c r="A12" s="78" t="s">
        <v>75</v>
      </c>
      <c r="B12" s="79"/>
      <c r="C12" s="76"/>
      <c r="H12" s="91"/>
      <c r="I12" s="91"/>
      <c r="J12" s="96"/>
      <c r="K12" s="91"/>
      <c r="L12" s="91"/>
      <c r="M12" s="91"/>
      <c r="N12" s="91"/>
      <c r="O12" s="91"/>
      <c r="P12" s="91"/>
      <c r="Q12" s="91"/>
      <c r="R12" s="91"/>
    </row>
    <row r="13" spans="1:18" s="7" customFormat="1" ht="20.25" hidden="1" customHeight="1" thickBot="1">
      <c r="A13" s="58" t="s">
        <v>80</v>
      </c>
      <c r="B13" s="80"/>
      <c r="C13" s="100"/>
      <c r="H13" s="91"/>
      <c r="I13" s="91"/>
      <c r="J13" s="96"/>
      <c r="K13" s="91"/>
      <c r="L13" s="91"/>
      <c r="M13" s="91"/>
      <c r="N13" s="91"/>
      <c r="O13" s="91"/>
      <c r="P13" s="91"/>
      <c r="Q13" s="91"/>
      <c r="R13" s="91"/>
    </row>
    <row r="14" spans="1:18" s="7" customFormat="1" ht="20.25" hidden="1" customHeight="1" thickTop="1">
      <c r="A14" s="101" t="s">
        <v>76</v>
      </c>
      <c r="B14" s="88"/>
      <c r="C14" s="110">
        <f>SUM(C12:C13)</f>
        <v>0</v>
      </c>
      <c r="H14" s="91"/>
      <c r="I14" s="91"/>
      <c r="J14" s="96"/>
      <c r="K14" s="91"/>
      <c r="L14" s="91"/>
      <c r="M14" s="91"/>
      <c r="N14" s="91"/>
      <c r="O14" s="91"/>
      <c r="P14" s="91"/>
      <c r="Q14" s="91"/>
      <c r="R14" s="91"/>
    </row>
    <row r="15" spans="1:18" s="7" customFormat="1" ht="20.25" hidden="1" customHeight="1">
      <c r="A15" s="101"/>
      <c r="B15" s="80"/>
      <c r="C15" s="102"/>
      <c r="H15" s="91"/>
      <c r="I15" s="91"/>
      <c r="J15" s="96"/>
      <c r="K15" s="91"/>
      <c r="L15" s="91"/>
      <c r="M15" s="91"/>
      <c r="N15" s="91"/>
      <c r="O15" s="91"/>
      <c r="P15" s="91"/>
      <c r="Q15" s="91"/>
      <c r="R15" s="91"/>
    </row>
    <row r="16" spans="1:18" s="7" customFormat="1" ht="20.25" customHeight="1">
      <c r="A16" s="9" t="s">
        <v>70</v>
      </c>
      <c r="B16" s="80"/>
      <c r="C16" s="102"/>
      <c r="H16" s="91"/>
      <c r="I16" s="91"/>
      <c r="J16" s="96"/>
      <c r="K16" s="91"/>
      <c r="L16" s="91"/>
      <c r="M16" s="91"/>
      <c r="N16" s="91"/>
      <c r="O16" s="91"/>
      <c r="P16" s="91"/>
      <c r="Q16" s="91"/>
      <c r="R16" s="91"/>
    </row>
    <row r="17" spans="1:18" s="7" customFormat="1" ht="20.25" customHeight="1" thickBot="1">
      <c r="A17" s="9" t="s">
        <v>74</v>
      </c>
      <c r="C17" s="103"/>
      <c r="D17" s="9"/>
      <c r="H17" s="91"/>
      <c r="I17" s="91"/>
      <c r="J17" s="96"/>
      <c r="K17" s="91"/>
      <c r="L17" s="91"/>
      <c r="M17" s="91"/>
      <c r="N17" s="91"/>
      <c r="O17" s="91"/>
      <c r="P17" s="91"/>
      <c r="Q17" s="91"/>
      <c r="R17" s="91"/>
    </row>
    <row r="18" spans="1:18" s="7" customFormat="1" ht="20.25" customHeight="1" thickTop="1">
      <c r="A18" s="82" t="s">
        <v>71</v>
      </c>
      <c r="C18" s="113">
        <f>SUM(C16:C17)</f>
        <v>0</v>
      </c>
      <c r="D18" s="86"/>
      <c r="H18" s="91"/>
      <c r="I18" s="91"/>
      <c r="J18" s="96"/>
      <c r="K18" s="91"/>
      <c r="L18" s="91"/>
      <c r="M18" s="91"/>
      <c r="N18" s="91"/>
      <c r="O18" s="91"/>
      <c r="P18" s="91"/>
      <c r="Q18" s="91"/>
      <c r="R18" s="91"/>
    </row>
    <row r="19" spans="1:18" s="7" customFormat="1" ht="20.25" customHeight="1">
      <c r="A19" s="9"/>
      <c r="C19" s="9"/>
      <c r="D19" s="9"/>
      <c r="H19" s="91"/>
      <c r="I19" s="91"/>
      <c r="J19" s="96"/>
      <c r="K19" s="91"/>
      <c r="L19" s="91"/>
      <c r="M19" s="91"/>
      <c r="N19" s="91"/>
      <c r="O19" s="91"/>
      <c r="P19" s="91"/>
      <c r="Q19" s="91"/>
      <c r="R19" s="91"/>
    </row>
    <row r="20" spans="1:18" s="7" customFormat="1" ht="20.25" customHeight="1">
      <c r="A20" s="9" t="s">
        <v>72</v>
      </c>
      <c r="C20" s="9"/>
      <c r="D20" s="9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</row>
    <row r="21" spans="1:18" s="7" customFormat="1" ht="20.25" customHeight="1" thickBot="1">
      <c r="A21" s="9" t="s">
        <v>69</v>
      </c>
      <c r="C21" s="103"/>
      <c r="D21" s="9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</row>
    <row r="22" spans="1:18" s="7" customFormat="1" ht="20.25" customHeight="1" thickTop="1">
      <c r="A22" s="82" t="s">
        <v>66</v>
      </c>
      <c r="C22" s="111">
        <f>SUM(C20:C21)</f>
        <v>0</v>
      </c>
      <c r="D22" s="86"/>
    </row>
    <row r="23" spans="1:18" s="7" customFormat="1" ht="20.25" customHeight="1">
      <c r="A23" s="82"/>
      <c r="C23" s="9"/>
      <c r="D23" s="9"/>
    </row>
    <row r="24" spans="1:18" s="7" customFormat="1" ht="20.25" customHeight="1">
      <c r="A24" s="9" t="s">
        <v>73</v>
      </c>
      <c r="C24" s="9"/>
      <c r="D24" s="9"/>
    </row>
    <row r="25" spans="1:18" s="7" customFormat="1" ht="20.25" customHeight="1" thickBot="1">
      <c r="A25" s="9" t="s">
        <v>69</v>
      </c>
      <c r="C25" s="103"/>
      <c r="D25" s="9"/>
    </row>
    <row r="26" spans="1:18" s="7" customFormat="1" ht="20.25" customHeight="1" thickTop="1">
      <c r="A26" s="82" t="s">
        <v>67</v>
      </c>
      <c r="B26" s="86"/>
      <c r="C26" s="110">
        <f>SUM(C24:C25)</f>
        <v>0</v>
      </c>
    </row>
    <row r="27" spans="1:18" s="7" customFormat="1" ht="20.25" customHeight="1">
      <c r="A27" s="58"/>
      <c r="B27" s="80"/>
      <c r="C27" s="76"/>
    </row>
    <row r="28" spans="1:18" s="7" customFormat="1" ht="30" customHeight="1">
      <c r="A28" s="9"/>
      <c r="B28" s="10"/>
      <c r="C28" s="56"/>
    </row>
    <row r="29" spans="1:18" s="7" customFormat="1" ht="30" customHeight="1">
      <c r="A29" s="9"/>
      <c r="B29" s="107" t="s">
        <v>6</v>
      </c>
      <c r="C29" s="108">
        <f>C26+C22+C18+C14</f>
        <v>0</v>
      </c>
    </row>
    <row r="30" spans="1:18" s="7" customFormat="1" ht="30" customHeight="1">
      <c r="A30" s="9"/>
      <c r="B30" s="75" t="s">
        <v>7</v>
      </c>
      <c r="C30" s="56"/>
    </row>
    <row r="31" spans="1:18" s="7" customFormat="1" ht="14.4" thickBot="1">
      <c r="A31" s="9"/>
      <c r="B31" s="75" t="s">
        <v>8</v>
      </c>
      <c r="C31" s="56"/>
    </row>
    <row r="32" spans="1:18" s="7" customFormat="1" ht="13.8">
      <c r="A32" s="59"/>
      <c r="B32" s="104" t="s">
        <v>9</v>
      </c>
      <c r="C32" s="109">
        <f>C31+C30+C29</f>
        <v>0</v>
      </c>
    </row>
    <row r="33" spans="3:3" s="7" customFormat="1" ht="13.8">
      <c r="C33" s="6"/>
    </row>
    <row r="34" spans="3:3" s="7" customFormat="1" ht="13.8">
      <c r="C34" s="6"/>
    </row>
    <row r="35" spans="3:3" s="7" customFormat="1" ht="13.8">
      <c r="C35" s="6"/>
    </row>
    <row r="36" spans="3:3" s="7" customFormat="1" ht="13.8">
      <c r="C36" s="6"/>
    </row>
    <row r="37" spans="3:3" s="7" customFormat="1" ht="13.8">
      <c r="C37" s="6"/>
    </row>
    <row r="38" spans="3:3" s="7" customFormat="1" ht="13.8">
      <c r="C38" s="6"/>
    </row>
    <row r="39" spans="3:3" s="7" customFormat="1" ht="13.8">
      <c r="C39" s="6"/>
    </row>
    <row r="40" spans="3:3" s="7" customFormat="1" ht="13.8">
      <c r="C40" s="6"/>
    </row>
    <row r="41" spans="3:3" s="7" customFormat="1" ht="13.8">
      <c r="C41" s="6"/>
    </row>
    <row r="42" spans="3:3" s="7" customFormat="1" ht="13.8">
      <c r="C42" s="6"/>
    </row>
    <row r="43" spans="3:3" s="7" customFormat="1" ht="13.8">
      <c r="C43" s="6"/>
    </row>
    <row r="44" spans="3:3" s="7" customFormat="1" ht="13.8">
      <c r="C44" s="6"/>
    </row>
    <row r="45" spans="3:3" s="7" customFormat="1" ht="13.8">
      <c r="C45" s="6"/>
    </row>
    <row r="46" spans="3:3" s="7" customFormat="1" ht="13.8">
      <c r="C46" s="6"/>
    </row>
    <row r="47" spans="3:3" s="7" customFormat="1" ht="13.8">
      <c r="C47" s="6"/>
    </row>
    <row r="48" spans="3:3" s="7" customFormat="1" ht="13.8">
      <c r="C48" s="6"/>
    </row>
    <row r="49" spans="1:3" s="7" customFormat="1" ht="13.8">
      <c r="C49" s="6"/>
    </row>
    <row r="50" spans="1:3" s="7" customFormat="1" ht="13.8">
      <c r="C50" s="6"/>
    </row>
    <row r="51" spans="1:3" s="7" customFormat="1" ht="13.8">
      <c r="C51" s="6"/>
    </row>
    <row r="52" spans="1:3" s="7" customFormat="1" ht="13.8">
      <c r="C52" s="6"/>
    </row>
    <row r="53" spans="1:3" s="7" customFormat="1" ht="13.8">
      <c r="C53" s="6"/>
    </row>
    <row r="54" spans="1:3" s="7" customFormat="1" ht="13.8">
      <c r="C54" s="6"/>
    </row>
    <row r="55" spans="1:3" s="7" customFormat="1" ht="13.8">
      <c r="C55" s="6"/>
    </row>
    <row r="56" spans="1:3" s="7" customFormat="1" ht="13.8">
      <c r="C56" s="6"/>
    </row>
    <row r="57" spans="1:3" ht="13.8">
      <c r="A57" s="7"/>
      <c r="B57" s="7"/>
      <c r="C57" s="6"/>
    </row>
    <row r="58" spans="1:3" ht="13.8">
      <c r="A58" s="7"/>
      <c r="B58" s="7"/>
      <c r="C58" s="6"/>
    </row>
  </sheetData>
  <phoneticPr fontId="28" type="noConversion"/>
  <pageMargins left="0.75" right="0.75" top="1" bottom="1" header="0.5" footer="0.5"/>
  <pageSetup scale="8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4" name="Button 4">
              <controlPr defaultSize="0" print="0" autoFill="0" autoPict="0" macro="[3]!regina">
                <anchor moveWithCells="1" sizeWithCells="1">
                  <from>
                    <xdr:col>9</xdr:col>
                    <xdr:colOff>30480</xdr:colOff>
                    <xdr:row>0</xdr:row>
                    <xdr:rowOff>76200</xdr:rowOff>
                  </from>
                  <to>
                    <xdr:col>13</xdr:col>
                    <xdr:colOff>45720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2"/>
  <sheetViews>
    <sheetView workbookViewId="0"/>
  </sheetViews>
  <sheetFormatPr defaultRowHeight="13.2"/>
  <cols>
    <col min="1" max="1" width="9.109375" style="215" customWidth="1"/>
    <col min="2" max="2" width="12.6640625" customWidth="1"/>
    <col min="4" max="4" width="12.44140625" customWidth="1"/>
    <col min="5" max="5" width="2.88671875" customWidth="1"/>
    <col min="6" max="6" width="9" bestFit="1" customWidth="1"/>
    <col min="7" max="7" width="2.88671875" customWidth="1"/>
    <col min="8" max="8" width="9.5546875" bestFit="1" customWidth="1"/>
    <col min="9" max="9" width="9.5546875" customWidth="1"/>
    <col min="10" max="10" width="9.88671875" bestFit="1" customWidth="1"/>
    <col min="11" max="11" width="2.88671875" customWidth="1"/>
    <col min="13" max="13" width="2.88671875" customWidth="1"/>
  </cols>
  <sheetData>
    <row r="1" spans="1:14" s="220" customFormat="1" ht="9.75" customHeight="1">
      <c r="A1" s="218"/>
      <c r="B1" s="219"/>
      <c r="C1" s="219"/>
      <c r="D1" s="219"/>
    </row>
    <row r="2" spans="1:14" s="224" customFormat="1" ht="27" customHeight="1">
      <c r="A2" s="221" t="s">
        <v>206</v>
      </c>
      <c r="B2" s="222"/>
      <c r="C2" s="222"/>
      <c r="D2" s="222"/>
      <c r="E2" s="223"/>
    </row>
    <row r="3" spans="1:14" s="224" customFormat="1" ht="27" customHeight="1">
      <c r="A3" s="221" t="s">
        <v>207</v>
      </c>
      <c r="B3" s="222"/>
      <c r="C3" s="222"/>
      <c r="D3" s="222"/>
      <c r="E3" s="223"/>
      <c r="N3" s="225" t="s">
        <v>257</v>
      </c>
    </row>
    <row r="4" spans="1:14" s="227" customFormat="1" ht="13.5" customHeight="1">
      <c r="A4" s="226"/>
      <c r="C4" s="228"/>
      <c r="D4" s="229"/>
      <c r="E4" s="230"/>
      <c r="F4" s="231"/>
    </row>
    <row r="5" spans="1:14" s="227" customFormat="1" ht="14.25" customHeight="1" thickBot="1">
      <c r="A5" s="226"/>
      <c r="B5" s="228" t="s">
        <v>197</v>
      </c>
      <c r="D5" s="232" t="s">
        <v>198</v>
      </c>
    </row>
    <row r="6" spans="1:14" s="227" customFormat="1" ht="14.25" customHeight="1" thickBot="1">
      <c r="A6" s="226"/>
      <c r="B6" s="228" t="s">
        <v>199</v>
      </c>
      <c r="D6" s="232" t="s">
        <v>200</v>
      </c>
    </row>
    <row r="7" spans="1:14" s="227" customFormat="1" ht="14.25" customHeight="1" thickBot="1">
      <c r="A7" s="226"/>
      <c r="B7" s="228" t="s">
        <v>201</v>
      </c>
      <c r="D7" s="232" t="s">
        <v>202</v>
      </c>
      <c r="E7" s="230"/>
      <c r="L7" s="233" t="s">
        <v>203</v>
      </c>
      <c r="N7" s="234">
        <v>37139</v>
      </c>
    </row>
    <row r="8" spans="1:14">
      <c r="D8" s="235"/>
    </row>
    <row r="10" spans="1:14" s="237" customFormat="1">
      <c r="A10" s="236"/>
    </row>
    <row r="11" spans="1:14" s="237" customFormat="1">
      <c r="A11" s="236"/>
    </row>
    <row r="12" spans="1:14" s="237" customFormat="1">
      <c r="A12" s="236"/>
    </row>
    <row r="13" spans="1:14">
      <c r="H13" s="238"/>
    </row>
    <row r="14" spans="1:14">
      <c r="H14" s="238"/>
    </row>
    <row r="15" spans="1:14">
      <c r="A15" s="215" t="s">
        <v>239</v>
      </c>
      <c r="H15" s="238">
        <v>4545.78</v>
      </c>
    </row>
    <row r="16" spans="1:14">
      <c r="A16" s="215" t="s">
        <v>240</v>
      </c>
      <c r="H16" s="287">
        <v>540.29999999999995</v>
      </c>
    </row>
    <row r="17" spans="1:8" ht="15.6">
      <c r="A17" s="239" t="s">
        <v>204</v>
      </c>
      <c r="H17" s="238">
        <v>5086.08</v>
      </c>
    </row>
    <row r="18" spans="1:8" ht="15.6">
      <c r="A18" s="239" t="s">
        <v>205</v>
      </c>
      <c r="H18" s="238">
        <v>593.52</v>
      </c>
    </row>
    <row r="19" spans="1:8">
      <c r="H19" s="238"/>
    </row>
    <row r="20" spans="1:8" ht="16.2" thickBot="1">
      <c r="A20" s="239" t="s">
        <v>204</v>
      </c>
      <c r="H20" s="240">
        <v>5679.6</v>
      </c>
    </row>
    <row r="21" spans="1:8" ht="13.8" thickTop="1">
      <c r="H21" s="238"/>
    </row>
    <row r="22" spans="1:8">
      <c r="H22" s="238"/>
    </row>
  </sheetData>
  <phoneticPr fontId="28" type="noConversion"/>
  <pageMargins left="0.75" right="0.75" top="1" bottom="1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46"/>
  <sheetViews>
    <sheetView tabSelected="1" zoomScale="60" workbookViewId="0"/>
  </sheetViews>
  <sheetFormatPr defaultRowHeight="13.2"/>
  <cols>
    <col min="1" max="1" width="36.5546875" customWidth="1"/>
    <col min="2" max="2" width="59.44140625" customWidth="1"/>
    <col min="3" max="3" width="29.88671875" style="1" customWidth="1"/>
    <col min="7" max="9" width="9.109375" style="90" customWidth="1"/>
  </cols>
  <sheetData>
    <row r="1" spans="1:17" ht="65.25" customHeight="1">
      <c r="C1" s="4"/>
    </row>
    <row r="2" spans="1:17" ht="15.6">
      <c r="B2" s="3" t="s">
        <v>88</v>
      </c>
      <c r="C2"/>
    </row>
    <row r="3" spans="1:17" ht="15.6">
      <c r="B3" s="3" t="s">
        <v>2</v>
      </c>
    </row>
    <row r="4" spans="1:17" ht="15.6">
      <c r="B4" s="3" t="s">
        <v>3</v>
      </c>
    </row>
    <row r="5" spans="1:17" ht="35.25" customHeight="1">
      <c r="B5" s="136" t="s">
        <v>250</v>
      </c>
    </row>
    <row r="6" spans="1:17" ht="35.25" customHeight="1">
      <c r="B6" s="315" t="s">
        <v>251</v>
      </c>
    </row>
    <row r="7" spans="1:17">
      <c r="B7" s="2"/>
    </row>
    <row r="8" spans="1:17" s="7" customFormat="1" ht="13.8">
      <c r="A8" s="5" t="s">
        <v>242</v>
      </c>
      <c r="B8" s="5"/>
      <c r="C8" s="68"/>
      <c r="G8" s="91"/>
      <c r="H8" s="91"/>
      <c r="I8" s="91"/>
    </row>
    <row r="9" spans="1:17" s="7" customFormat="1" ht="13.8">
      <c r="A9" s="5"/>
      <c r="B9" s="138" t="s">
        <v>92</v>
      </c>
      <c r="C9" s="5" t="s">
        <v>94</v>
      </c>
      <c r="G9" s="91"/>
      <c r="H9" s="91"/>
      <c r="I9" s="91"/>
    </row>
    <row r="10" spans="1:17" s="7" customFormat="1" ht="13.8">
      <c r="B10" s="138" t="s">
        <v>93</v>
      </c>
      <c r="C10" s="5" t="s">
        <v>247</v>
      </c>
      <c r="G10" s="91"/>
      <c r="H10" s="91"/>
      <c r="I10" s="91"/>
    </row>
    <row r="11" spans="1:17" s="7" customFormat="1" ht="41.25" customHeight="1">
      <c r="B11" s="83"/>
      <c r="C11" s="6"/>
      <c r="G11" s="91"/>
      <c r="H11" s="91"/>
      <c r="I11" s="91"/>
    </row>
    <row r="12" spans="1:17" s="7" customFormat="1" ht="22.5" customHeight="1">
      <c r="A12" s="243" t="s">
        <v>4</v>
      </c>
      <c r="B12" s="243" t="s">
        <v>211</v>
      </c>
      <c r="C12" s="244" t="s">
        <v>5</v>
      </c>
      <c r="G12" s="91"/>
      <c r="H12" s="92"/>
      <c r="I12" s="93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2.5" customHeight="1">
      <c r="A13" s="317" t="s">
        <v>252</v>
      </c>
      <c r="B13" s="80"/>
      <c r="C13" s="316"/>
      <c r="G13" s="91"/>
      <c r="H13" s="92"/>
      <c r="I13" s="93"/>
      <c r="J13" s="86"/>
      <c r="K13" s="86"/>
      <c r="L13" s="86"/>
      <c r="M13" s="86"/>
      <c r="N13" s="86"/>
      <c r="O13" s="86"/>
      <c r="P13" s="86"/>
      <c r="Q13" s="86"/>
    </row>
    <row r="14" spans="1:17" s="7" customFormat="1" ht="18.75" customHeight="1">
      <c r="A14" s="9" t="s">
        <v>249</v>
      </c>
      <c r="B14" s="10" t="s">
        <v>212</v>
      </c>
      <c r="C14" s="56">
        <v>104143.80213638952</v>
      </c>
      <c r="G14" s="94"/>
      <c r="H14" s="94"/>
      <c r="I14" s="95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customHeight="1">
      <c r="A15" s="82"/>
      <c r="B15" s="10"/>
      <c r="C15" s="56"/>
      <c r="G15" s="91"/>
      <c r="H15" s="91"/>
      <c r="I15" s="96"/>
      <c r="J15" s="139"/>
      <c r="K15" s="86"/>
      <c r="L15" s="86"/>
      <c r="M15" s="86"/>
      <c r="N15" s="86"/>
      <c r="O15" s="86"/>
      <c r="P15" s="86"/>
      <c r="Q15" s="86"/>
    </row>
    <row r="16" spans="1:17" s="7" customFormat="1" ht="20.25" customHeight="1">
      <c r="A16" s="9" t="s">
        <v>89</v>
      </c>
      <c r="B16" s="10" t="s">
        <v>212</v>
      </c>
      <c r="C16" s="56">
        <f>+'IT Development'!H11+'Enterprise Portal Solutions'!H20</f>
        <v>31866.614301044436</v>
      </c>
      <c r="G16" s="91"/>
      <c r="H16" s="91"/>
      <c r="I16" s="96"/>
      <c r="J16" s="86"/>
      <c r="K16" s="86"/>
      <c r="L16" s="86"/>
      <c r="M16" s="86"/>
      <c r="N16" s="86"/>
      <c r="O16" s="86"/>
      <c r="P16" s="86"/>
      <c r="Q16" s="86"/>
    </row>
    <row r="17" spans="1:9" s="7" customFormat="1" ht="20.25" customHeight="1">
      <c r="A17" s="9"/>
      <c r="B17" s="10"/>
      <c r="C17" s="56"/>
      <c r="G17" s="91"/>
      <c r="H17" s="91"/>
      <c r="I17" s="96"/>
    </row>
    <row r="18" spans="1:9" s="7" customFormat="1" ht="20.25" customHeight="1">
      <c r="A18" s="9" t="s">
        <v>90</v>
      </c>
      <c r="B18" s="10" t="s">
        <v>243</v>
      </c>
      <c r="C18" s="56">
        <f>'IT Infrastructure'!E56</f>
        <v>353335.62087749626</v>
      </c>
      <c r="G18" s="91"/>
      <c r="H18" s="91"/>
      <c r="I18" s="96"/>
    </row>
    <row r="19" spans="1:9" s="7" customFormat="1" ht="20.25" customHeight="1">
      <c r="A19" s="9"/>
      <c r="B19" s="10"/>
      <c r="C19" s="84"/>
      <c r="G19" s="91"/>
      <c r="H19" s="91"/>
      <c r="I19" s="96"/>
    </row>
    <row r="20" spans="1:9" s="7" customFormat="1" ht="20.25" customHeight="1">
      <c r="A20" s="242"/>
      <c r="B20" s="318" t="s">
        <v>253</v>
      </c>
      <c r="C20" s="319">
        <f>SUM(C14:C19)</f>
        <v>489346.03731493023</v>
      </c>
      <c r="G20" s="91"/>
      <c r="H20" s="91"/>
      <c r="I20" s="96"/>
    </row>
    <row r="21" spans="1:9" s="7" customFormat="1" ht="20.25" customHeight="1">
      <c r="A21" s="9"/>
      <c r="B21" s="10"/>
      <c r="C21" s="135"/>
      <c r="G21" s="91"/>
      <c r="H21" s="91"/>
      <c r="I21" s="96"/>
    </row>
    <row r="22" spans="1:9" s="7" customFormat="1" ht="20.25" customHeight="1">
      <c r="A22" s="9" t="s">
        <v>254</v>
      </c>
      <c r="B22" s="10" t="s">
        <v>255</v>
      </c>
      <c r="C22" s="85">
        <f>'IT Infrastructure'!E73</f>
        <v>143266.94569551217</v>
      </c>
      <c r="G22" s="91"/>
      <c r="H22" s="91"/>
      <c r="I22" s="96"/>
    </row>
    <row r="23" spans="1:9" s="7" customFormat="1" ht="21.75" customHeight="1">
      <c r="A23" s="9"/>
      <c r="B23" s="10" t="s">
        <v>256</v>
      </c>
      <c r="C23" s="56"/>
      <c r="G23" s="91"/>
      <c r="H23" s="97"/>
      <c r="I23" s="98"/>
    </row>
    <row r="24" spans="1:9" s="7" customFormat="1" ht="21.75" customHeight="1">
      <c r="A24" s="59"/>
      <c r="B24" s="329"/>
      <c r="C24" s="330"/>
      <c r="G24" s="91"/>
      <c r="H24" s="97"/>
      <c r="I24" s="98"/>
    </row>
    <row r="25" spans="1:9" s="86" customFormat="1" ht="21.75" customHeight="1">
      <c r="C25" s="89"/>
      <c r="G25" s="91"/>
      <c r="H25" s="91"/>
      <c r="I25" s="91"/>
    </row>
    <row r="26" spans="1:9" s="7" customFormat="1" ht="13.8">
      <c r="A26" s="137" t="s">
        <v>91</v>
      </c>
      <c r="B26" s="86"/>
      <c r="C26" s="89"/>
    </row>
    <row r="27" spans="1:9" s="7" customFormat="1" ht="20.399999999999999">
      <c r="A27" s="241" t="s">
        <v>208</v>
      </c>
      <c r="B27" s="86"/>
      <c r="C27" s="89"/>
    </row>
    <row r="28" spans="1:9" s="7" customFormat="1" ht="13.8">
      <c r="A28" s="86" t="s">
        <v>248</v>
      </c>
      <c r="B28" s="86"/>
      <c r="C28" s="89"/>
    </row>
    <row r="29" spans="1:9" s="7" customFormat="1" ht="13.8">
      <c r="A29" s="86" t="s">
        <v>209</v>
      </c>
      <c r="B29" s="86"/>
      <c r="C29" s="89"/>
    </row>
    <row r="30" spans="1:9" s="7" customFormat="1" ht="13.8">
      <c r="A30" s="86" t="s">
        <v>210</v>
      </c>
      <c r="B30" s="86"/>
      <c r="C30" s="89"/>
    </row>
    <row r="31" spans="1:9" s="7" customFormat="1" ht="13.8">
      <c r="C31" s="6"/>
      <c r="G31" s="91"/>
      <c r="H31" s="91"/>
      <c r="I31" s="91"/>
    </row>
    <row r="32" spans="1:9" s="7" customFormat="1" ht="13.8">
      <c r="C32" s="6"/>
      <c r="G32" s="91"/>
      <c r="H32" s="91"/>
      <c r="I32" s="91"/>
    </row>
    <row r="33" spans="1:9" s="7" customFormat="1" ht="13.8">
      <c r="C33" s="6"/>
      <c r="G33" s="91"/>
      <c r="H33" s="91"/>
      <c r="I33" s="91"/>
    </row>
    <row r="34" spans="1:9" s="7" customFormat="1" ht="13.8">
      <c r="C34" s="6"/>
      <c r="G34" s="91"/>
      <c r="H34" s="91"/>
      <c r="I34" s="91"/>
    </row>
    <row r="35" spans="1:9" s="7" customFormat="1" ht="13.8">
      <c r="C35" s="6"/>
      <c r="G35" s="91"/>
      <c r="H35" s="91"/>
      <c r="I35" s="91"/>
    </row>
    <row r="36" spans="1:9" s="7" customFormat="1" ht="13.8">
      <c r="C36" s="6"/>
      <c r="G36" s="91"/>
      <c r="H36" s="91"/>
      <c r="I36" s="91"/>
    </row>
    <row r="37" spans="1:9" s="7" customFormat="1" ht="13.8">
      <c r="C37" s="6"/>
      <c r="G37" s="91"/>
      <c r="H37" s="91"/>
      <c r="I37" s="91"/>
    </row>
    <row r="38" spans="1:9" s="7" customFormat="1" ht="13.8">
      <c r="C38" s="6"/>
      <c r="G38" s="91"/>
      <c r="H38" s="91"/>
      <c r="I38" s="91"/>
    </row>
    <row r="39" spans="1:9" s="7" customFormat="1" ht="13.8">
      <c r="A39"/>
      <c r="B39"/>
      <c r="C39" s="1"/>
      <c r="G39" s="91"/>
      <c r="H39" s="91"/>
      <c r="I39" s="91"/>
    </row>
    <row r="40" spans="1:9" s="7" customFormat="1" ht="13.8">
      <c r="A40"/>
      <c r="B40"/>
      <c r="C40" s="1"/>
      <c r="G40" s="91"/>
      <c r="H40" s="91"/>
      <c r="I40" s="91"/>
    </row>
    <row r="41" spans="1:9" s="7" customFormat="1" ht="13.8">
      <c r="A41"/>
      <c r="B41"/>
      <c r="C41" s="1"/>
      <c r="G41" s="91"/>
      <c r="H41" s="91"/>
      <c r="I41" s="91"/>
    </row>
    <row r="42" spans="1:9" s="7" customFormat="1" ht="13.8">
      <c r="A42"/>
      <c r="B42"/>
      <c r="C42" s="1"/>
      <c r="G42" s="91"/>
      <c r="H42" s="91"/>
      <c r="I42" s="91"/>
    </row>
    <row r="43" spans="1:9" s="7" customFormat="1" ht="13.8">
      <c r="A43"/>
      <c r="B43"/>
      <c r="C43" s="1"/>
      <c r="G43" s="91"/>
      <c r="H43" s="91"/>
      <c r="I43" s="91"/>
    </row>
    <row r="44" spans="1:9" s="7" customFormat="1" ht="13.8">
      <c r="A44"/>
      <c r="B44"/>
      <c r="C44" s="1"/>
      <c r="G44" s="91"/>
      <c r="H44" s="91"/>
      <c r="I44" s="91"/>
    </row>
    <row r="45" spans="1:9" s="7" customFormat="1" ht="13.8">
      <c r="A45"/>
      <c r="B45"/>
      <c r="C45" s="1"/>
      <c r="G45" s="91"/>
      <c r="H45" s="91"/>
      <c r="I45" s="91"/>
    </row>
    <row r="46" spans="1:9" s="7" customFormat="1" ht="13.8">
      <c r="A46"/>
      <c r="B46"/>
      <c r="C46" s="1"/>
      <c r="G46" s="91"/>
      <c r="H46" s="91"/>
      <c r="I46" s="91"/>
    </row>
  </sheetData>
  <phoneticPr fontId="28" type="noConversion"/>
  <pageMargins left="0.75" right="0.75" top="1" bottom="1" header="0.5" footer="0.5"/>
  <pageSetup scale="72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Q69"/>
  <sheetViews>
    <sheetView workbookViewId="0">
      <selection activeCell="C9" sqref="C9"/>
    </sheetView>
  </sheetViews>
  <sheetFormatPr defaultRowHeight="13.2"/>
  <cols>
    <col min="1" max="1" width="14.44140625" customWidth="1"/>
    <col min="2" max="2" width="52.33203125" customWidth="1"/>
    <col min="3" max="3" width="18.6640625" style="1" customWidth="1"/>
    <col min="7" max="9" width="9.109375" style="90" customWidth="1"/>
  </cols>
  <sheetData>
    <row r="1" spans="1:17" ht="65.25" customHeight="1">
      <c r="C1" s="4" t="s">
        <v>0</v>
      </c>
    </row>
    <row r="2" spans="1:17" ht="15.6">
      <c r="B2" s="3" t="s">
        <v>1</v>
      </c>
      <c r="C2"/>
    </row>
    <row r="3" spans="1:17" ht="15.6">
      <c r="B3" s="3" t="s">
        <v>2</v>
      </c>
    </row>
    <row r="4" spans="1:17" ht="15.6">
      <c r="B4" s="3" t="s">
        <v>3</v>
      </c>
    </row>
    <row r="5" spans="1:17" ht="35.25" customHeight="1">
      <c r="B5" s="3" t="s">
        <v>54</v>
      </c>
    </row>
    <row r="6" spans="1:17" ht="35.25" customHeight="1">
      <c r="B6" s="2"/>
    </row>
    <row r="7" spans="1:17">
      <c r="B7" s="2"/>
    </row>
    <row r="8" spans="1:17" s="7" customFormat="1" ht="13.8">
      <c r="A8" s="5" t="s">
        <v>79</v>
      </c>
      <c r="B8" s="5"/>
      <c r="C8" s="68" t="str">
        <f>+'Co 359 Invoice'!C8</f>
        <v>3/2000</v>
      </c>
      <c r="G8" s="91"/>
      <c r="H8" s="91"/>
      <c r="I8" s="91"/>
    </row>
    <row r="9" spans="1:17" s="7" customFormat="1" ht="13.8">
      <c r="A9" s="7" t="s">
        <v>77</v>
      </c>
      <c r="B9" s="5"/>
      <c r="C9" s="6"/>
      <c r="G9" s="91"/>
      <c r="H9" s="91"/>
      <c r="I9" s="91"/>
    </row>
    <row r="10" spans="1:17" s="7" customFormat="1" ht="41.25" customHeight="1" thickBot="1">
      <c r="B10" s="83"/>
      <c r="C10" s="6"/>
      <c r="G10" s="91"/>
      <c r="H10" s="91"/>
      <c r="I10" s="91"/>
    </row>
    <row r="11" spans="1:17" s="7" customFormat="1" ht="22.5" customHeight="1" thickBot="1">
      <c r="A11" s="114" t="s">
        <v>4</v>
      </c>
      <c r="B11" s="72"/>
      <c r="C11" s="8" t="s">
        <v>5</v>
      </c>
      <c r="G11" s="91"/>
      <c r="H11" s="92"/>
      <c r="I11" s="93"/>
      <c r="J11" s="86"/>
      <c r="K11" s="86"/>
      <c r="L11" s="86"/>
      <c r="M11" s="86"/>
      <c r="N11" s="86"/>
      <c r="O11" s="86"/>
      <c r="P11" s="86"/>
      <c r="Q11" s="86"/>
    </row>
    <row r="12" spans="1:17" s="7" customFormat="1" ht="18.75" hidden="1" customHeight="1">
      <c r="A12" s="73" t="s">
        <v>68</v>
      </c>
      <c r="B12" s="74"/>
      <c r="C12" s="115">
        <v>0</v>
      </c>
      <c r="G12" s="94"/>
      <c r="H12" s="94"/>
      <c r="I12" s="95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0.25" hidden="1" customHeight="1" thickBot="1">
      <c r="A13" s="9" t="s">
        <v>69</v>
      </c>
      <c r="B13" s="10"/>
      <c r="C13" s="116">
        <v>0</v>
      </c>
      <c r="G13" s="86"/>
      <c r="H13" s="86"/>
      <c r="I13" s="96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hidden="1" customHeight="1" thickTop="1">
      <c r="A14" s="82" t="s">
        <v>65</v>
      </c>
      <c r="B14" s="105"/>
      <c r="C14" s="117">
        <f>SUM(C12:C13)</f>
        <v>0</v>
      </c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hidden="1" customHeight="1">
      <c r="A15" s="9"/>
      <c r="B15" s="10"/>
      <c r="C15" s="115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hidden="1" customHeight="1">
      <c r="A16" s="9"/>
      <c r="B16" s="86"/>
      <c r="C16" s="118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70</v>
      </c>
      <c r="B17" s="86"/>
      <c r="C17" s="119"/>
      <c r="G17" s="86"/>
      <c r="H17" s="86"/>
      <c r="I17" s="96"/>
      <c r="J17" s="86"/>
      <c r="K17" s="86"/>
      <c r="L17" s="86"/>
      <c r="M17" s="86"/>
      <c r="N17" s="86"/>
      <c r="O17" s="86"/>
      <c r="P17" s="86"/>
      <c r="Q17" s="86"/>
    </row>
    <row r="18" spans="1:17" s="7" customFormat="1" ht="20.25" customHeight="1" thickBot="1">
      <c r="A18" s="9" t="s">
        <v>74</v>
      </c>
      <c r="B18" s="86"/>
      <c r="C18" s="120"/>
      <c r="G18" s="86"/>
      <c r="H18" s="86"/>
      <c r="I18" s="96"/>
      <c r="J18" s="86"/>
      <c r="K18" s="86"/>
      <c r="L18" s="86"/>
      <c r="M18" s="86"/>
      <c r="N18" s="86"/>
      <c r="O18" s="86"/>
      <c r="P18" s="86"/>
      <c r="Q18" s="86"/>
    </row>
    <row r="19" spans="1:17" s="7" customFormat="1" ht="20.25" customHeight="1" thickTop="1">
      <c r="A19" s="82" t="s">
        <v>71</v>
      </c>
      <c r="B19" s="86"/>
      <c r="C19" s="121">
        <f>SUM(C17:C18)</f>
        <v>0</v>
      </c>
      <c r="G19" s="86"/>
      <c r="H19" s="86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B20" s="86"/>
      <c r="C20" s="118"/>
      <c r="G20" s="86"/>
      <c r="H20" s="86"/>
      <c r="I20" s="96"/>
      <c r="J20" s="86"/>
      <c r="K20" s="86"/>
      <c r="L20" s="86"/>
      <c r="M20" s="86"/>
      <c r="N20" s="86"/>
      <c r="O20" s="86"/>
      <c r="P20" s="86"/>
      <c r="Q20" s="86"/>
    </row>
    <row r="21" spans="1:17" s="7" customFormat="1" ht="20.25" customHeight="1">
      <c r="A21" s="9" t="s">
        <v>72</v>
      </c>
      <c r="B21" s="10"/>
      <c r="C21" s="115"/>
      <c r="G21" s="86"/>
      <c r="H21" s="86"/>
      <c r="I21" s="96"/>
      <c r="J21" s="86"/>
      <c r="K21" s="86"/>
      <c r="L21" s="86"/>
      <c r="M21" s="86"/>
      <c r="N21" s="86"/>
      <c r="O21" s="86"/>
      <c r="P21" s="86"/>
      <c r="Q21" s="86"/>
    </row>
    <row r="22" spans="1:17" s="7" customFormat="1" ht="20.25" customHeight="1" thickBot="1">
      <c r="A22" s="9" t="s">
        <v>69</v>
      </c>
      <c r="B22" s="10"/>
      <c r="C22" s="116"/>
      <c r="G22" s="91"/>
      <c r="H22" s="91"/>
      <c r="I22" s="96"/>
      <c r="J22" s="86"/>
      <c r="K22" s="86"/>
      <c r="L22" s="86"/>
      <c r="M22" s="86"/>
      <c r="N22" s="86"/>
      <c r="O22" s="86"/>
      <c r="P22" s="86"/>
      <c r="Q22" s="86"/>
    </row>
    <row r="23" spans="1:17" s="7" customFormat="1" ht="20.25" customHeight="1" thickTop="1">
      <c r="A23" s="82" t="s">
        <v>66</v>
      </c>
      <c r="B23" s="86"/>
      <c r="C23" s="122">
        <v>0</v>
      </c>
      <c r="G23" s="91"/>
      <c r="H23" s="91"/>
      <c r="I23" s="96"/>
      <c r="J23" s="86"/>
      <c r="K23" s="86"/>
      <c r="L23" s="86"/>
      <c r="M23" s="86"/>
      <c r="N23" s="86"/>
      <c r="O23" s="86"/>
      <c r="P23" s="86"/>
      <c r="Q23" s="86"/>
    </row>
    <row r="24" spans="1:17" s="7" customFormat="1" ht="20.25" customHeight="1">
      <c r="A24" s="82"/>
      <c r="B24" s="10"/>
      <c r="C24" s="115"/>
      <c r="G24" s="91"/>
      <c r="H24" s="91"/>
      <c r="I24" s="96"/>
      <c r="J24" s="86"/>
      <c r="K24" s="86"/>
      <c r="L24" s="86"/>
      <c r="M24" s="86"/>
      <c r="N24" s="86"/>
      <c r="O24" s="86"/>
      <c r="P24" s="86"/>
      <c r="Q24" s="86"/>
    </row>
    <row r="25" spans="1:17" s="7" customFormat="1" ht="20.25" customHeight="1">
      <c r="A25" s="9" t="s">
        <v>73</v>
      </c>
      <c r="B25" s="10"/>
      <c r="C25" s="115"/>
      <c r="G25" s="91"/>
      <c r="H25" s="91"/>
      <c r="I25" s="96"/>
      <c r="J25" s="86"/>
      <c r="K25" s="86"/>
      <c r="L25" s="86"/>
      <c r="M25" s="86"/>
      <c r="N25" s="86"/>
      <c r="O25" s="86"/>
      <c r="P25" s="86"/>
      <c r="Q25" s="86"/>
    </row>
    <row r="26" spans="1:17" s="7" customFormat="1" ht="20.25" customHeight="1" thickBot="1">
      <c r="A26" s="9" t="s">
        <v>69</v>
      </c>
      <c r="B26" s="10"/>
      <c r="C26" s="116"/>
      <c r="G26" s="91"/>
      <c r="H26" s="91"/>
      <c r="I26" s="96"/>
    </row>
    <row r="27" spans="1:17" s="7" customFormat="1" ht="20.25" customHeight="1" thickTop="1">
      <c r="A27" s="82" t="s">
        <v>67</v>
      </c>
      <c r="B27" s="105"/>
      <c r="C27" s="117">
        <f>SUM(C25:C26)</f>
        <v>0</v>
      </c>
      <c r="G27" s="91"/>
      <c r="H27" s="91"/>
      <c r="I27" s="96"/>
    </row>
    <row r="28" spans="1:17" s="7" customFormat="1" ht="20.25" customHeight="1">
      <c r="A28" s="9"/>
      <c r="B28" s="10"/>
      <c r="C28" s="115"/>
      <c r="G28" s="91"/>
      <c r="H28" s="91"/>
      <c r="I28" s="96"/>
    </row>
    <row r="29" spans="1:17" s="7" customFormat="1" ht="20.25" customHeight="1">
      <c r="A29" s="9"/>
      <c r="B29" s="10"/>
      <c r="C29" s="115"/>
      <c r="G29" s="91"/>
      <c r="H29" s="91"/>
      <c r="I29" s="96"/>
    </row>
    <row r="30" spans="1:17" s="7" customFormat="1" ht="21.75" customHeight="1">
      <c r="A30" s="9"/>
      <c r="B30" s="10"/>
      <c r="C30" s="115"/>
      <c r="G30" s="91"/>
      <c r="H30" s="97"/>
      <c r="I30" s="98"/>
    </row>
    <row r="31" spans="1:17" s="7" customFormat="1" ht="21.75" customHeight="1">
      <c r="A31" s="9"/>
      <c r="B31" s="10"/>
      <c r="C31" s="115"/>
      <c r="G31" s="91"/>
      <c r="H31" s="97"/>
      <c r="I31" s="98"/>
    </row>
    <row r="32" spans="1:17" s="7" customFormat="1" ht="21.75" customHeight="1">
      <c r="A32" s="9"/>
      <c r="B32" s="107" t="s">
        <v>6</v>
      </c>
      <c r="C32" s="123">
        <f>C27+C23+C19+C14</f>
        <v>0</v>
      </c>
      <c r="G32" s="91"/>
      <c r="H32" s="99"/>
      <c r="I32" s="98"/>
    </row>
    <row r="33" spans="1:9" s="7" customFormat="1" ht="21.75" customHeight="1">
      <c r="A33" s="9"/>
      <c r="B33" s="75" t="s">
        <v>7</v>
      </c>
      <c r="C33" s="115"/>
      <c r="G33" s="91"/>
      <c r="H33" s="91"/>
      <c r="I33" s="93"/>
    </row>
    <row r="34" spans="1:9" s="7" customFormat="1" ht="21.75" customHeight="1" thickBot="1">
      <c r="A34" s="9"/>
      <c r="B34" s="75" t="s">
        <v>8</v>
      </c>
      <c r="C34" s="115"/>
      <c r="G34" s="91"/>
      <c r="H34" s="91"/>
      <c r="I34" s="91"/>
    </row>
    <row r="35" spans="1:9" s="7" customFormat="1" ht="21.75" customHeight="1" thickBot="1">
      <c r="A35" s="127"/>
      <c r="B35" s="124" t="s">
        <v>9</v>
      </c>
      <c r="C35" s="125">
        <f>C34+C33+C32</f>
        <v>0</v>
      </c>
      <c r="G35" s="91"/>
      <c r="H35" s="91"/>
      <c r="I35" s="91"/>
    </row>
    <row r="36" spans="1:9" s="7" customFormat="1" ht="21.75" customHeight="1">
      <c r="A36" s="9"/>
      <c r="C36" s="57"/>
      <c r="G36" s="91"/>
      <c r="H36" s="91"/>
      <c r="I36" s="91"/>
    </row>
    <row r="37" spans="1:9" s="7" customFormat="1" ht="13.8">
      <c r="A37" s="86"/>
      <c r="B37" s="86"/>
      <c r="C37" s="89"/>
    </row>
    <row r="38" spans="1:9" s="7" customFormat="1" ht="13.8">
      <c r="A38" s="86"/>
      <c r="B38" s="86"/>
      <c r="C38" s="89"/>
    </row>
    <row r="39" spans="1:9" s="7" customFormat="1" ht="13.8">
      <c r="A39" s="86"/>
      <c r="B39" s="86"/>
      <c r="C39" s="89"/>
    </row>
    <row r="40" spans="1:9" s="7" customFormat="1" ht="13.8">
      <c r="A40" s="86"/>
      <c r="B40" s="86"/>
      <c r="C40" s="89"/>
    </row>
    <row r="41" spans="1:9" s="7" customFormat="1" ht="13.8">
      <c r="A41" s="86"/>
      <c r="B41" s="86"/>
      <c r="C41" s="89"/>
    </row>
    <row r="42" spans="1:9" s="7" customFormat="1" ht="13.8">
      <c r="A42" s="86"/>
      <c r="B42" s="86"/>
      <c r="C42" s="89"/>
    </row>
    <row r="43" spans="1:9" s="7" customFormat="1" ht="13.8">
      <c r="A43" s="86"/>
      <c r="B43" s="86"/>
      <c r="C43" s="89"/>
    </row>
    <row r="44" spans="1:9" s="7" customFormat="1" ht="13.8">
      <c r="A44" s="86"/>
      <c r="B44" s="86"/>
      <c r="C44" s="89"/>
    </row>
    <row r="45" spans="1:9" s="7" customFormat="1" ht="13.8">
      <c r="A45" s="86"/>
      <c r="B45" s="86"/>
      <c r="C45" s="87"/>
      <c r="G45" s="91"/>
      <c r="H45" s="91"/>
      <c r="I45" s="91"/>
    </row>
    <row r="46" spans="1:9" s="7" customFormat="1" ht="13.8">
      <c r="A46" s="86"/>
      <c r="B46" s="86"/>
      <c r="C46" s="87"/>
      <c r="G46" s="91"/>
      <c r="H46" s="91"/>
      <c r="I46" s="91"/>
    </row>
    <row r="47" spans="1:9" s="7" customFormat="1" ht="13.8">
      <c r="A47" s="86"/>
      <c r="B47" s="86"/>
      <c r="C47" s="87"/>
      <c r="G47" s="91"/>
      <c r="H47" s="91"/>
      <c r="I47" s="91"/>
    </row>
    <row r="48" spans="1:9" s="7" customFormat="1" ht="13.8">
      <c r="A48" s="86"/>
      <c r="B48" s="86"/>
      <c r="C48" s="87"/>
      <c r="G48" s="91"/>
      <c r="H48" s="91"/>
      <c r="I48" s="91"/>
    </row>
    <row r="49" spans="1:9" s="7" customFormat="1" ht="13.8">
      <c r="C49" s="6"/>
      <c r="G49" s="91"/>
      <c r="H49" s="91"/>
      <c r="I49" s="91"/>
    </row>
    <row r="50" spans="1:9" s="7" customFormat="1" ht="13.8">
      <c r="C50" s="6"/>
      <c r="G50" s="91"/>
      <c r="H50" s="91"/>
      <c r="I50" s="91"/>
    </row>
    <row r="51" spans="1:9" s="7" customFormat="1" ht="13.8">
      <c r="C51" s="6"/>
      <c r="G51" s="91"/>
      <c r="H51" s="91"/>
      <c r="I51" s="91"/>
    </row>
    <row r="52" spans="1:9" s="7" customFormat="1" ht="13.8">
      <c r="C52" s="6"/>
      <c r="G52" s="91"/>
      <c r="H52" s="91"/>
      <c r="I52" s="91"/>
    </row>
    <row r="53" spans="1:9" s="7" customFormat="1" ht="13.8">
      <c r="C53" s="6"/>
      <c r="G53" s="91"/>
      <c r="H53" s="91"/>
      <c r="I53" s="91"/>
    </row>
    <row r="54" spans="1:9" s="7" customFormat="1" ht="13.8">
      <c r="C54" s="6"/>
      <c r="G54" s="91"/>
      <c r="H54" s="91"/>
      <c r="I54" s="91"/>
    </row>
    <row r="55" spans="1:9" s="7" customFormat="1" ht="13.8">
      <c r="C55" s="6"/>
      <c r="G55" s="91"/>
      <c r="H55" s="91"/>
      <c r="I55" s="91"/>
    </row>
    <row r="56" spans="1:9" s="7" customFormat="1" ht="13.8">
      <c r="C56" s="6"/>
      <c r="G56" s="91"/>
      <c r="H56" s="91"/>
      <c r="I56" s="91"/>
    </row>
    <row r="57" spans="1:9" s="7" customFormat="1" ht="13.8">
      <c r="C57" s="6"/>
      <c r="G57" s="91"/>
      <c r="H57" s="91"/>
      <c r="I57" s="91"/>
    </row>
    <row r="58" spans="1:9" s="7" customFormat="1" ht="13.8">
      <c r="C58" s="6"/>
      <c r="G58" s="91"/>
      <c r="H58" s="91"/>
      <c r="I58" s="91"/>
    </row>
    <row r="59" spans="1:9" s="7" customFormat="1" ht="13.8">
      <c r="C59" s="6"/>
      <c r="G59" s="91"/>
      <c r="H59" s="91"/>
      <c r="I59" s="91"/>
    </row>
    <row r="60" spans="1:9" s="7" customFormat="1" ht="13.8">
      <c r="C60" s="6"/>
      <c r="G60" s="91"/>
      <c r="H60" s="91"/>
      <c r="I60" s="91"/>
    </row>
    <row r="61" spans="1:9" s="7" customFormat="1" ht="13.8">
      <c r="C61" s="6"/>
      <c r="G61" s="91"/>
      <c r="H61" s="91"/>
      <c r="I61" s="91"/>
    </row>
    <row r="62" spans="1:9" s="7" customFormat="1" ht="13.8">
      <c r="A62"/>
      <c r="B62"/>
      <c r="C62" s="1"/>
      <c r="G62" s="91"/>
      <c r="H62" s="91"/>
      <c r="I62" s="91"/>
    </row>
    <row r="63" spans="1:9" s="7" customFormat="1" ht="13.8">
      <c r="A63"/>
      <c r="B63"/>
      <c r="C63" s="1"/>
      <c r="G63" s="91"/>
      <c r="H63" s="91"/>
      <c r="I63" s="91"/>
    </row>
    <row r="64" spans="1:9" s="7" customFormat="1" ht="13.8">
      <c r="A64"/>
      <c r="B64"/>
      <c r="C64" s="1"/>
      <c r="G64" s="91"/>
      <c r="H64" s="91"/>
      <c r="I64" s="91"/>
    </row>
    <row r="65" spans="1:9" s="7" customFormat="1" ht="13.8">
      <c r="A65"/>
      <c r="B65"/>
      <c r="C65" s="1"/>
      <c r="G65" s="91"/>
      <c r="H65" s="91"/>
      <c r="I65" s="91"/>
    </row>
    <row r="66" spans="1:9" s="7" customFormat="1" ht="13.8">
      <c r="A66"/>
      <c r="B66"/>
      <c r="C66" s="1"/>
      <c r="G66" s="91"/>
      <c r="H66" s="91"/>
      <c r="I66" s="91"/>
    </row>
    <row r="67" spans="1:9" s="7" customFormat="1" ht="13.8">
      <c r="A67"/>
      <c r="B67"/>
      <c r="C67" s="1"/>
      <c r="G67" s="91"/>
      <c r="H67" s="91"/>
      <c r="I67" s="91"/>
    </row>
    <row r="68" spans="1:9" s="7" customFormat="1" ht="13.8">
      <c r="A68"/>
      <c r="B68"/>
      <c r="C68" s="1"/>
      <c r="G68" s="91"/>
      <c r="H68" s="91"/>
      <c r="I68" s="91"/>
    </row>
    <row r="69" spans="1:9" s="7" customFormat="1" ht="13.8">
      <c r="A69"/>
      <c r="B69"/>
      <c r="C69" s="1"/>
      <c r="G69" s="91"/>
      <c r="H69" s="91"/>
      <c r="I69" s="91"/>
    </row>
  </sheetData>
  <phoneticPr fontId="28" type="noConversion"/>
  <pageMargins left="0.54" right="0.75" top="1" bottom="1" header="0.5" footer="0.5"/>
  <pageSetup scale="7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R38"/>
  <sheetViews>
    <sheetView workbookViewId="0">
      <selection activeCell="V9" sqref="V9:V24"/>
    </sheetView>
  </sheetViews>
  <sheetFormatPr defaultColWidth="9.109375" defaultRowHeight="13.8"/>
  <cols>
    <col min="1" max="1" width="13.6640625" style="11" customWidth="1"/>
    <col min="2" max="2" width="2.6640625" style="12" customWidth="1"/>
    <col min="3" max="3" width="26.33203125" style="12" customWidth="1"/>
    <col min="4" max="4" width="2.6640625" style="12" customWidth="1"/>
    <col min="5" max="5" width="15.88671875" style="12" customWidth="1"/>
    <col min="6" max="6" width="14.33203125" style="12" customWidth="1"/>
    <col min="7" max="7" width="11.6640625" style="12" customWidth="1"/>
    <col min="8" max="8" width="5.109375" style="12" hidden="1" customWidth="1"/>
    <col min="9" max="9" width="16.44140625" style="12" hidden="1" customWidth="1"/>
    <col min="10" max="10" width="14.109375" style="12" hidden="1" customWidth="1"/>
    <col min="11" max="11" width="11.6640625" style="12" hidden="1" customWidth="1"/>
    <col min="12" max="12" width="2.6640625" style="12" hidden="1" customWidth="1"/>
    <col min="13" max="13" width="16.44140625" style="12" hidden="1" customWidth="1"/>
    <col min="14" max="14" width="13.33203125" style="12" hidden="1" customWidth="1"/>
    <col min="15" max="15" width="11.6640625" style="12" hidden="1" customWidth="1"/>
    <col min="16" max="16" width="2.6640625" style="12" hidden="1" customWidth="1"/>
    <col min="17" max="17" width="16.44140625" style="12" hidden="1" customWidth="1"/>
    <col min="18" max="18" width="13.33203125" style="12" hidden="1" customWidth="1"/>
    <col min="19" max="19" width="11.6640625" style="12" hidden="1" customWidth="1"/>
    <col min="20" max="20" width="2.6640625" style="12" hidden="1" customWidth="1"/>
    <col min="21" max="21" width="14.6640625" style="12" hidden="1" customWidth="1"/>
    <col min="22" max="22" width="14" style="12" hidden="1" customWidth="1"/>
    <col min="23" max="23" width="11.6640625" style="12" hidden="1" customWidth="1"/>
    <col min="24" max="24" width="2.6640625" style="12" hidden="1" customWidth="1"/>
    <col min="25" max="25" width="15.44140625" style="12" hidden="1" customWidth="1"/>
    <col min="26" max="26" width="14.109375" style="12" hidden="1" customWidth="1"/>
    <col min="27" max="27" width="15.6640625" style="12" hidden="1" customWidth="1"/>
    <col min="28" max="28" width="2.6640625" style="12" hidden="1" customWidth="1"/>
    <col min="29" max="29" width="15.44140625" style="12" hidden="1" customWidth="1"/>
    <col min="30" max="30" width="14.109375" style="12" hidden="1" customWidth="1"/>
    <col min="31" max="31" width="15.6640625" style="12" hidden="1" customWidth="1"/>
    <col min="32" max="32" width="2.6640625" style="12" hidden="1" customWidth="1"/>
    <col min="33" max="33" width="14.88671875" style="12" hidden="1" customWidth="1"/>
    <col min="34" max="34" width="16.6640625" style="12" hidden="1" customWidth="1"/>
    <col min="35" max="35" width="14.33203125" style="12" hidden="1" customWidth="1"/>
    <col min="36" max="36" width="14.88671875" style="12" hidden="1" customWidth="1"/>
    <col min="37" max="39" width="0" style="12" hidden="1" customWidth="1"/>
    <col min="40" max="16384" width="9.109375" style="12"/>
  </cols>
  <sheetData>
    <row r="1" spans="1:44">
      <c r="A1" s="60" t="s">
        <v>52</v>
      </c>
      <c r="B1" s="61"/>
      <c r="C1" s="62">
        <v>36220</v>
      </c>
    </row>
    <row r="2" spans="1:44" ht="14.4" thickBot="1">
      <c r="A2" s="63" t="s">
        <v>53</v>
      </c>
      <c r="B2" s="64"/>
      <c r="C2" s="65">
        <v>36161</v>
      </c>
    </row>
    <row r="4" spans="1:44">
      <c r="E4" s="13" t="s">
        <v>12</v>
      </c>
      <c r="I4" s="13" t="s">
        <v>13</v>
      </c>
      <c r="M4" s="13" t="s">
        <v>14</v>
      </c>
      <c r="Q4" s="13" t="s">
        <v>15</v>
      </c>
      <c r="U4" s="13" t="s">
        <v>16</v>
      </c>
      <c r="Y4" s="13" t="s">
        <v>17</v>
      </c>
      <c r="AC4" s="13" t="s">
        <v>41</v>
      </c>
    </row>
    <row r="5" spans="1:44">
      <c r="A5" s="14" t="s">
        <v>18</v>
      </c>
      <c r="C5" s="15" t="s">
        <v>62</v>
      </c>
      <c r="E5" s="16" t="s">
        <v>19</v>
      </c>
      <c r="F5" s="17"/>
      <c r="G5" s="18"/>
      <c r="I5" s="16" t="s">
        <v>20</v>
      </c>
      <c r="J5" s="17"/>
      <c r="K5" s="18"/>
      <c r="M5" s="16" t="s">
        <v>21</v>
      </c>
      <c r="N5" s="17"/>
      <c r="O5" s="18"/>
      <c r="Q5" s="16" t="s">
        <v>22</v>
      </c>
      <c r="R5" s="17"/>
      <c r="S5" s="18"/>
      <c r="U5" s="16" t="s">
        <v>23</v>
      </c>
      <c r="V5" s="17"/>
      <c r="W5" s="18"/>
      <c r="Y5" s="16" t="s">
        <v>24</v>
      </c>
      <c r="Z5" s="17"/>
      <c r="AA5" s="18"/>
      <c r="AC5" s="16" t="s">
        <v>42</v>
      </c>
      <c r="AD5" s="17"/>
      <c r="AE5" s="18"/>
      <c r="AG5" s="16" t="s">
        <v>25</v>
      </c>
      <c r="AH5" s="19"/>
      <c r="AI5" s="20"/>
    </row>
    <row r="6" spans="1:44">
      <c r="A6" s="21" t="s">
        <v>26</v>
      </c>
      <c r="C6" s="22" t="s">
        <v>11</v>
      </c>
      <c r="E6" s="23" t="s">
        <v>27</v>
      </c>
      <c r="F6" s="24" t="s">
        <v>28</v>
      </c>
      <c r="G6" s="25" t="s">
        <v>10</v>
      </c>
      <c r="I6" s="23" t="s">
        <v>27</v>
      </c>
      <c r="J6" s="24" t="s">
        <v>28</v>
      </c>
      <c r="K6" s="25" t="s">
        <v>10</v>
      </c>
      <c r="M6" s="23" t="s">
        <v>27</v>
      </c>
      <c r="N6" s="24" t="s">
        <v>28</v>
      </c>
      <c r="O6" s="25" t="s">
        <v>10</v>
      </c>
      <c r="Q6" s="23" t="s">
        <v>27</v>
      </c>
      <c r="R6" s="24" t="s">
        <v>28</v>
      </c>
      <c r="S6" s="25" t="s">
        <v>10</v>
      </c>
      <c r="U6" s="23" t="s">
        <v>27</v>
      </c>
      <c r="V6" s="24" t="s">
        <v>28</v>
      </c>
      <c r="W6" s="25" t="s">
        <v>10</v>
      </c>
      <c r="Y6" s="23" t="s">
        <v>27</v>
      </c>
      <c r="Z6" s="24" t="s">
        <v>28</v>
      </c>
      <c r="AA6" s="25" t="s">
        <v>10</v>
      </c>
      <c r="AC6" s="23" t="s">
        <v>27</v>
      </c>
      <c r="AD6" s="24" t="s">
        <v>28</v>
      </c>
      <c r="AE6" s="25" t="s">
        <v>10</v>
      </c>
      <c r="AG6" s="23" t="s">
        <v>27</v>
      </c>
      <c r="AH6" s="24" t="s">
        <v>28</v>
      </c>
      <c r="AI6" s="25" t="s">
        <v>10</v>
      </c>
      <c r="AK6" s="12" t="s">
        <v>43</v>
      </c>
      <c r="AL6" s="12" t="s">
        <v>44</v>
      </c>
    </row>
    <row r="7" spans="1:44" ht="3" customHeight="1"/>
    <row r="8" spans="1:44">
      <c r="A8" s="11">
        <v>969</v>
      </c>
      <c r="C8" s="12" t="s">
        <v>29</v>
      </c>
      <c r="E8" s="26"/>
      <c r="F8" s="26">
        <v>12.134583563154992</v>
      </c>
      <c r="G8" s="26">
        <f t="shared" ref="G8:G18" si="0">SUM(E8:F8)</f>
        <v>12.134583563154992</v>
      </c>
      <c r="H8" s="26"/>
      <c r="I8" s="51">
        <v>0</v>
      </c>
      <c r="J8" s="26"/>
      <c r="K8" s="26">
        <f t="shared" ref="K8:K18" si="1">SUM(I8:J8)</f>
        <v>0</v>
      </c>
      <c r="L8" s="26"/>
      <c r="M8" s="51">
        <f>36088-28752</f>
        <v>7336</v>
      </c>
      <c r="N8" s="26">
        <f t="shared" ref="N8:N20" si="2">(M8/M$25)*N$25</f>
        <v>497.74115095654867</v>
      </c>
      <c r="O8" s="26">
        <f t="shared" ref="O8:O18" si="3">SUM(M8:N8)</f>
        <v>7833.7411509565491</v>
      </c>
      <c r="P8" s="26"/>
      <c r="Q8" s="51"/>
      <c r="R8" s="26">
        <v>644.02589998315057</v>
      </c>
      <c r="S8" s="26">
        <f t="shared" ref="S8:S22" si="4">SUM(Q8:R8)</f>
        <v>644.02589998315057</v>
      </c>
      <c r="T8" s="26"/>
      <c r="U8" s="51">
        <v>0</v>
      </c>
      <c r="V8" s="26">
        <v>0</v>
      </c>
      <c r="W8" s="26">
        <f t="shared" ref="W8:W18" si="5">U8+V8</f>
        <v>0</v>
      </c>
      <c r="X8" s="26"/>
      <c r="Y8" s="51">
        <f>27228-13444</f>
        <v>13784</v>
      </c>
      <c r="Z8" s="27">
        <f t="shared" ref="Z8:Z18" si="6">(Y8/Y$25)*Z$25</f>
        <v>793.06978530880531</v>
      </c>
      <c r="AA8" s="26">
        <f t="shared" ref="AA8:AA18" si="7">SUM(Y8:Z8)</f>
        <v>14577.069785308806</v>
      </c>
      <c r="AC8" s="26"/>
      <c r="AD8" s="27">
        <v>2362.9502667160332</v>
      </c>
      <c r="AE8" s="26">
        <f t="shared" ref="AE8:AE22" si="8">SUM(AC8:AD8)</f>
        <v>2362.9502667160332</v>
      </c>
      <c r="AG8" s="28">
        <f t="shared" ref="AG8:AI22" si="9">E8+I8+Q8+U8+Y8+M8+AC8</f>
        <v>21120</v>
      </c>
      <c r="AH8" s="28">
        <f t="shared" si="9"/>
        <v>4309.9216865276921</v>
      </c>
      <c r="AI8" s="28">
        <f t="shared" si="9"/>
        <v>25429.921686527694</v>
      </c>
      <c r="AK8" s="54">
        <v>5</v>
      </c>
      <c r="AP8" s="11">
        <v>969</v>
      </c>
      <c r="AQ8" s="55"/>
      <c r="AR8" s="66">
        <v>14</v>
      </c>
    </row>
    <row r="9" spans="1:44">
      <c r="A9" s="11">
        <v>912</v>
      </c>
      <c r="C9" s="12" t="s">
        <v>30</v>
      </c>
      <c r="E9" s="26"/>
      <c r="F9" s="26">
        <v>0</v>
      </c>
      <c r="G9" s="26">
        <f t="shared" si="0"/>
        <v>0</v>
      </c>
      <c r="H9" s="26"/>
      <c r="I9" s="51"/>
      <c r="J9" s="26">
        <v>288.62465818103124</v>
      </c>
      <c r="K9" s="26">
        <f t="shared" si="1"/>
        <v>288.62465818103124</v>
      </c>
      <c r="L9" s="26"/>
      <c r="M9" s="51">
        <v>0</v>
      </c>
      <c r="N9" s="26">
        <f t="shared" si="2"/>
        <v>0</v>
      </c>
      <c r="O9" s="26">
        <f t="shared" si="3"/>
        <v>0</v>
      </c>
      <c r="P9" s="26"/>
      <c r="Q9" s="51"/>
      <c r="R9" s="26">
        <v>133.40412157724433</v>
      </c>
      <c r="S9" s="26">
        <f t="shared" si="4"/>
        <v>133.40412157724433</v>
      </c>
      <c r="T9" s="26"/>
      <c r="U9" s="51"/>
      <c r="V9" s="26">
        <v>0</v>
      </c>
      <c r="W9" s="26">
        <f>SUM(U9:V9)</f>
        <v>0</v>
      </c>
      <c r="X9" s="26"/>
      <c r="Y9" s="51"/>
      <c r="Z9" s="27">
        <f t="shared" si="6"/>
        <v>0</v>
      </c>
      <c r="AA9" s="26">
        <f t="shared" si="7"/>
        <v>0</v>
      </c>
      <c r="AC9" s="26"/>
      <c r="AD9" s="27">
        <v>1100.6905442652624</v>
      </c>
      <c r="AE9" s="26">
        <f t="shared" si="8"/>
        <v>1100.6905442652624</v>
      </c>
      <c r="AG9" s="28">
        <f t="shared" si="9"/>
        <v>0</v>
      </c>
      <c r="AH9" s="28">
        <f t="shared" si="9"/>
        <v>1522.7193240235379</v>
      </c>
      <c r="AI9" s="28">
        <f t="shared" si="9"/>
        <v>1522.7193240235379</v>
      </c>
      <c r="AK9" s="54">
        <v>0</v>
      </c>
      <c r="AP9" s="11">
        <v>912</v>
      </c>
      <c r="AQ9" s="55"/>
      <c r="AR9" s="66"/>
    </row>
    <row r="10" spans="1:44">
      <c r="A10" s="11" t="s">
        <v>55</v>
      </c>
      <c r="C10" s="12" t="s">
        <v>56</v>
      </c>
      <c r="E10" s="26"/>
      <c r="F10" s="26">
        <v>211.86982901268618</v>
      </c>
      <c r="G10" s="26">
        <f t="shared" si="0"/>
        <v>211.86982901268618</v>
      </c>
      <c r="H10" s="26"/>
      <c r="I10" s="51"/>
      <c r="J10" s="26">
        <v>52.759969310066694</v>
      </c>
      <c r="K10" s="26">
        <f t="shared" si="1"/>
        <v>52.759969310066694</v>
      </c>
      <c r="L10" s="26"/>
      <c r="M10" s="51">
        <v>0</v>
      </c>
      <c r="N10" s="26">
        <f t="shared" si="2"/>
        <v>0</v>
      </c>
      <c r="O10" s="26">
        <f t="shared" si="3"/>
        <v>0</v>
      </c>
      <c r="P10" s="26"/>
      <c r="Q10" s="51"/>
      <c r="R10" s="26">
        <v>384.22432438938006</v>
      </c>
      <c r="S10" s="26">
        <f t="shared" si="4"/>
        <v>384.22432438938006</v>
      </c>
      <c r="T10" s="26"/>
      <c r="U10" s="51">
        <v>0</v>
      </c>
      <c r="V10" s="26">
        <v>83</v>
      </c>
      <c r="W10" s="26">
        <f>SUM(U10:V10)</f>
        <v>83</v>
      </c>
      <c r="X10" s="26"/>
      <c r="Y10" s="51"/>
      <c r="Z10" s="27">
        <f t="shared" si="6"/>
        <v>0</v>
      </c>
      <c r="AA10" s="26">
        <f t="shared" si="7"/>
        <v>0</v>
      </c>
      <c r="AC10" s="26"/>
      <c r="AD10" s="27">
        <v>166.00220092150732</v>
      </c>
      <c r="AE10" s="26">
        <f t="shared" si="8"/>
        <v>166.00220092150732</v>
      </c>
      <c r="AG10" s="28">
        <f t="shared" si="9"/>
        <v>0</v>
      </c>
      <c r="AH10" s="28">
        <f t="shared" si="9"/>
        <v>897.85632363364027</v>
      </c>
      <c r="AI10" s="28">
        <f t="shared" si="9"/>
        <v>897.85632363364027</v>
      </c>
      <c r="AK10" s="54">
        <v>87.3</v>
      </c>
      <c r="AP10" s="11" t="s">
        <v>55</v>
      </c>
      <c r="AQ10" s="55"/>
      <c r="AR10" s="67">
        <v>1</v>
      </c>
    </row>
    <row r="11" spans="1:44">
      <c r="A11" s="11" t="s">
        <v>31</v>
      </c>
      <c r="C11" s="12" t="s">
        <v>32</v>
      </c>
      <c r="E11" s="26"/>
      <c r="F11" s="26">
        <v>60.672917815774966</v>
      </c>
      <c r="G11" s="26">
        <f t="shared" si="0"/>
        <v>60.672917815774966</v>
      </c>
      <c r="H11" s="26"/>
      <c r="I11" s="51"/>
      <c r="J11" s="26">
        <v>0</v>
      </c>
      <c r="K11" s="26">
        <f t="shared" si="1"/>
        <v>0</v>
      </c>
      <c r="L11" s="26"/>
      <c r="M11" s="51">
        <f>27427-21852</f>
        <v>5575</v>
      </c>
      <c r="N11" s="26">
        <f t="shared" si="2"/>
        <v>378.25884904345133</v>
      </c>
      <c r="O11" s="26">
        <f t="shared" si="3"/>
        <v>5953.2588490434509</v>
      </c>
      <c r="P11" s="26"/>
      <c r="Q11" s="51"/>
      <c r="R11" s="26">
        <v>0</v>
      </c>
      <c r="S11" s="26">
        <f t="shared" si="4"/>
        <v>0</v>
      </c>
      <c r="T11" s="26"/>
      <c r="U11" s="51">
        <v>0</v>
      </c>
      <c r="V11" s="26">
        <v>0</v>
      </c>
      <c r="W11" s="26">
        <f t="shared" si="5"/>
        <v>0</v>
      </c>
      <c r="X11" s="26"/>
      <c r="Y11" s="51"/>
      <c r="Z11" s="27">
        <f t="shared" si="6"/>
        <v>0</v>
      </c>
      <c r="AA11" s="26">
        <f t="shared" si="7"/>
        <v>0</v>
      </c>
      <c r="AC11" s="26"/>
      <c r="AD11" s="27">
        <v>2198.0252488892543</v>
      </c>
      <c r="AE11" s="26">
        <f t="shared" si="8"/>
        <v>2198.0252488892543</v>
      </c>
      <c r="AG11" s="28">
        <f t="shared" si="9"/>
        <v>5575</v>
      </c>
      <c r="AH11" s="28">
        <f t="shared" si="9"/>
        <v>2636.9570157484804</v>
      </c>
      <c r="AI11" s="28">
        <f t="shared" si="9"/>
        <v>8211.9570157484795</v>
      </c>
      <c r="AK11" s="54">
        <v>25</v>
      </c>
      <c r="AP11" s="11" t="s">
        <v>31</v>
      </c>
      <c r="AQ11" s="55"/>
      <c r="AR11" s="67">
        <v>25</v>
      </c>
    </row>
    <row r="12" spans="1:44">
      <c r="A12" s="29" t="s">
        <v>33</v>
      </c>
      <c r="C12" s="12" t="s">
        <v>34</v>
      </c>
      <c r="E12" s="26"/>
      <c r="F12" s="26">
        <v>46.11141753998897</v>
      </c>
      <c r="G12" s="26">
        <f t="shared" si="0"/>
        <v>46.11141753998897</v>
      </c>
      <c r="H12" s="26"/>
      <c r="I12" s="51"/>
      <c r="J12" s="26">
        <v>0</v>
      </c>
      <c r="K12" s="26">
        <f t="shared" si="1"/>
        <v>0</v>
      </c>
      <c r="L12" s="26"/>
      <c r="M12" s="51">
        <v>0</v>
      </c>
      <c r="N12" s="26">
        <f t="shared" si="2"/>
        <v>0</v>
      </c>
      <c r="O12" s="26">
        <f t="shared" si="3"/>
        <v>0</v>
      </c>
      <c r="P12" s="26"/>
      <c r="Q12" s="51"/>
      <c r="R12" s="26">
        <v>0</v>
      </c>
      <c r="S12" s="26">
        <f t="shared" si="4"/>
        <v>0</v>
      </c>
      <c r="T12" s="26"/>
      <c r="U12" s="51">
        <v>0</v>
      </c>
      <c r="V12" s="26">
        <v>0</v>
      </c>
      <c r="W12" s="26">
        <f t="shared" si="5"/>
        <v>0</v>
      </c>
      <c r="X12" s="26"/>
      <c r="Y12" s="51"/>
      <c r="Z12" s="27">
        <f t="shared" si="6"/>
        <v>0</v>
      </c>
      <c r="AA12" s="26">
        <f t="shared" si="7"/>
        <v>0</v>
      </c>
      <c r="AC12" s="26"/>
      <c r="AD12" s="27">
        <v>0</v>
      </c>
      <c r="AE12" s="26">
        <f t="shared" si="8"/>
        <v>0</v>
      </c>
      <c r="AG12" s="28">
        <f t="shared" si="9"/>
        <v>0</v>
      </c>
      <c r="AH12" s="28">
        <f t="shared" si="9"/>
        <v>46.11141753998897</v>
      </c>
      <c r="AI12" s="28">
        <f t="shared" si="9"/>
        <v>46.11141753998897</v>
      </c>
      <c r="AK12" s="54">
        <f>16+3</f>
        <v>19</v>
      </c>
      <c r="AP12" s="29" t="s">
        <v>33</v>
      </c>
      <c r="AQ12" s="55"/>
      <c r="AR12" s="67">
        <f>86-1+0.65+1</f>
        <v>86.65</v>
      </c>
    </row>
    <row r="13" spans="1:44">
      <c r="A13" s="11">
        <v>985</v>
      </c>
      <c r="C13" s="12" t="s">
        <v>35</v>
      </c>
      <c r="E13" s="26"/>
      <c r="F13" s="26">
        <v>87.369001654715944</v>
      </c>
      <c r="G13" s="26">
        <f t="shared" si="0"/>
        <v>87.369001654715944</v>
      </c>
      <c r="H13" s="26"/>
      <c r="I13" s="51"/>
      <c r="J13" s="26">
        <v>0</v>
      </c>
      <c r="K13" s="26">
        <f t="shared" si="1"/>
        <v>0</v>
      </c>
      <c r="L13" s="26"/>
      <c r="M13" s="51">
        <v>0</v>
      </c>
      <c r="N13" s="26">
        <f t="shared" si="2"/>
        <v>0</v>
      </c>
      <c r="O13" s="26">
        <f t="shared" si="3"/>
        <v>0</v>
      </c>
      <c r="P13" s="26"/>
      <c r="Q13" s="51"/>
      <c r="R13" s="26">
        <v>0</v>
      </c>
      <c r="S13" s="26">
        <f t="shared" si="4"/>
        <v>0</v>
      </c>
      <c r="T13" s="26"/>
      <c r="U13" s="51">
        <v>0</v>
      </c>
      <c r="V13" s="26">
        <v>0</v>
      </c>
      <c r="W13" s="26">
        <f t="shared" si="5"/>
        <v>0</v>
      </c>
      <c r="X13" s="26"/>
      <c r="Y13" s="51">
        <f>5826-2876</f>
        <v>2950</v>
      </c>
      <c r="Z13" s="27">
        <f t="shared" si="6"/>
        <v>169.72982201545094</v>
      </c>
      <c r="AA13" s="26">
        <f t="shared" si="7"/>
        <v>3119.7298220154507</v>
      </c>
      <c r="AC13" s="26"/>
      <c r="AD13" s="27">
        <v>33.748974960232573</v>
      </c>
      <c r="AE13" s="26">
        <f t="shared" si="8"/>
        <v>33.748974960232573</v>
      </c>
      <c r="AG13" s="28">
        <f t="shared" si="9"/>
        <v>2950</v>
      </c>
      <c r="AH13" s="28">
        <f t="shared" si="9"/>
        <v>290.84779863039944</v>
      </c>
      <c r="AI13" s="28">
        <f t="shared" si="9"/>
        <v>3240.8477986303997</v>
      </c>
      <c r="AK13" s="54">
        <v>36</v>
      </c>
      <c r="AP13" s="11">
        <v>985</v>
      </c>
      <c r="AQ13" s="55"/>
      <c r="AR13" s="67">
        <f>18-2+1+1</f>
        <v>18</v>
      </c>
    </row>
    <row r="14" spans="1:44" ht="15.75" customHeight="1">
      <c r="A14" s="69" t="s">
        <v>58</v>
      </c>
      <c r="C14" s="12" t="s">
        <v>45</v>
      </c>
      <c r="E14" s="26"/>
      <c r="F14" s="26">
        <v>0</v>
      </c>
      <c r="G14" s="26">
        <f t="shared" si="0"/>
        <v>0</v>
      </c>
      <c r="H14" s="26"/>
      <c r="I14" s="51"/>
      <c r="J14" s="26">
        <v>0</v>
      </c>
      <c r="K14" s="26">
        <f t="shared" si="1"/>
        <v>0</v>
      </c>
      <c r="L14" s="26"/>
      <c r="M14" s="51">
        <v>0</v>
      </c>
      <c r="N14" s="26">
        <f t="shared" si="2"/>
        <v>0</v>
      </c>
      <c r="O14" s="26">
        <f t="shared" si="3"/>
        <v>0</v>
      </c>
      <c r="P14" s="26"/>
      <c r="Q14" s="51"/>
      <c r="R14" s="26">
        <v>0</v>
      </c>
      <c r="S14" s="26">
        <f t="shared" si="4"/>
        <v>0</v>
      </c>
      <c r="T14" s="26"/>
      <c r="U14" s="51">
        <v>0</v>
      </c>
      <c r="V14" s="26">
        <v>0</v>
      </c>
      <c r="W14" s="26">
        <f t="shared" si="5"/>
        <v>0</v>
      </c>
      <c r="X14" s="26"/>
      <c r="Y14" s="51">
        <v>0</v>
      </c>
      <c r="Z14" s="27">
        <f t="shared" si="6"/>
        <v>0</v>
      </c>
      <c r="AA14" s="26">
        <f t="shared" si="7"/>
        <v>0</v>
      </c>
      <c r="AC14" s="26"/>
      <c r="AD14" s="27">
        <v>0</v>
      </c>
      <c r="AE14" s="26">
        <f t="shared" si="8"/>
        <v>0</v>
      </c>
      <c r="AG14" s="28">
        <f t="shared" si="9"/>
        <v>0</v>
      </c>
      <c r="AH14" s="28">
        <f t="shared" si="9"/>
        <v>0</v>
      </c>
      <c r="AI14" s="28">
        <f t="shared" si="9"/>
        <v>0</v>
      </c>
      <c r="AK14" s="54">
        <v>0</v>
      </c>
      <c r="AP14" s="69" t="s">
        <v>58</v>
      </c>
      <c r="AQ14" s="55"/>
      <c r="AR14" s="67">
        <v>36</v>
      </c>
    </row>
    <row r="15" spans="1:44">
      <c r="A15" s="11">
        <v>119</v>
      </c>
      <c r="C15" s="12" t="s">
        <v>36</v>
      </c>
      <c r="E15" s="26"/>
      <c r="F15" s="26">
        <v>0</v>
      </c>
      <c r="G15" s="26">
        <f t="shared" si="0"/>
        <v>0</v>
      </c>
      <c r="H15" s="26"/>
      <c r="I15" s="51"/>
      <c r="J15" s="26">
        <v>0</v>
      </c>
      <c r="K15" s="26">
        <f t="shared" si="1"/>
        <v>0</v>
      </c>
      <c r="L15" s="26"/>
      <c r="M15" s="51">
        <v>0</v>
      </c>
      <c r="N15" s="26">
        <f t="shared" si="2"/>
        <v>0</v>
      </c>
      <c r="O15" s="26">
        <f t="shared" si="3"/>
        <v>0</v>
      </c>
      <c r="P15" s="26"/>
      <c r="Q15" s="51"/>
      <c r="R15" s="26">
        <v>0</v>
      </c>
      <c r="S15" s="26">
        <f t="shared" si="4"/>
        <v>0</v>
      </c>
      <c r="T15" s="26"/>
      <c r="U15" s="51">
        <v>0</v>
      </c>
      <c r="V15" s="26">
        <v>0</v>
      </c>
      <c r="W15" s="26">
        <f t="shared" si="5"/>
        <v>0</v>
      </c>
      <c r="X15" s="26"/>
      <c r="Y15" s="51">
        <v>0</v>
      </c>
      <c r="Z15" s="27">
        <f t="shared" si="6"/>
        <v>0</v>
      </c>
      <c r="AA15" s="26">
        <f t="shared" si="7"/>
        <v>0</v>
      </c>
      <c r="AC15" s="26"/>
      <c r="AD15" s="27">
        <v>0</v>
      </c>
      <c r="AE15" s="26">
        <f t="shared" si="8"/>
        <v>0</v>
      </c>
      <c r="AG15" s="28">
        <f t="shared" si="9"/>
        <v>0</v>
      </c>
      <c r="AH15" s="28">
        <f t="shared" si="9"/>
        <v>0</v>
      </c>
      <c r="AI15" s="28">
        <f t="shared" si="9"/>
        <v>0</v>
      </c>
      <c r="AK15" s="54"/>
      <c r="AP15" s="11">
        <v>119</v>
      </c>
      <c r="AQ15" s="55"/>
      <c r="AR15" s="67"/>
    </row>
    <row r="16" spans="1:44">
      <c r="A16" s="11">
        <v>912</v>
      </c>
      <c r="C16" s="12" t="s">
        <v>37</v>
      </c>
      <c r="E16" s="26"/>
      <c r="F16" s="26">
        <v>0</v>
      </c>
      <c r="G16" s="26">
        <f t="shared" si="0"/>
        <v>0</v>
      </c>
      <c r="H16" s="26"/>
      <c r="I16" s="51"/>
      <c r="J16" s="26">
        <v>0</v>
      </c>
      <c r="K16" s="26">
        <f t="shared" si="1"/>
        <v>0</v>
      </c>
      <c r="L16" s="26"/>
      <c r="M16" s="51">
        <v>0</v>
      </c>
      <c r="N16" s="26">
        <f t="shared" si="2"/>
        <v>0</v>
      </c>
      <c r="O16" s="26">
        <f t="shared" si="3"/>
        <v>0</v>
      </c>
      <c r="P16" s="26"/>
      <c r="Q16" s="51"/>
      <c r="R16" s="26">
        <v>0</v>
      </c>
      <c r="S16" s="26">
        <f t="shared" si="4"/>
        <v>0</v>
      </c>
      <c r="T16" s="26"/>
      <c r="U16" s="51">
        <v>0</v>
      </c>
      <c r="V16" s="26">
        <v>0</v>
      </c>
      <c r="W16" s="26">
        <f t="shared" si="5"/>
        <v>0</v>
      </c>
      <c r="X16" s="26"/>
      <c r="Y16" s="51">
        <v>0</v>
      </c>
      <c r="Z16" s="27">
        <f t="shared" si="6"/>
        <v>0</v>
      </c>
      <c r="AA16" s="26">
        <f t="shared" si="7"/>
        <v>0</v>
      </c>
      <c r="AC16" s="26"/>
      <c r="AD16" s="27">
        <v>0</v>
      </c>
      <c r="AE16" s="26">
        <f t="shared" si="8"/>
        <v>0</v>
      </c>
      <c r="AG16" s="28">
        <f t="shared" si="9"/>
        <v>0</v>
      </c>
      <c r="AH16" s="28">
        <f t="shared" si="9"/>
        <v>0</v>
      </c>
      <c r="AI16" s="28">
        <f t="shared" si="9"/>
        <v>0</v>
      </c>
      <c r="AK16" s="54"/>
      <c r="AP16" s="11">
        <v>912</v>
      </c>
      <c r="AQ16" s="55"/>
      <c r="AR16" s="67">
        <v>3</v>
      </c>
    </row>
    <row r="17" spans="1:44">
      <c r="A17" s="11">
        <v>912</v>
      </c>
      <c r="C17" s="12" t="s">
        <v>38</v>
      </c>
      <c r="E17" s="26"/>
      <c r="F17" s="26">
        <v>0</v>
      </c>
      <c r="G17" s="26">
        <f t="shared" si="0"/>
        <v>0</v>
      </c>
      <c r="H17" s="26"/>
      <c r="I17" s="51"/>
      <c r="J17" s="26">
        <v>0</v>
      </c>
      <c r="K17" s="26">
        <f t="shared" si="1"/>
        <v>0</v>
      </c>
      <c r="L17" s="26"/>
      <c r="M17" s="51">
        <v>0</v>
      </c>
      <c r="N17" s="26">
        <f t="shared" si="2"/>
        <v>0</v>
      </c>
      <c r="O17" s="26">
        <f t="shared" si="3"/>
        <v>0</v>
      </c>
      <c r="P17" s="26"/>
      <c r="Q17" s="51"/>
      <c r="R17" s="26">
        <v>34.837499269284862</v>
      </c>
      <c r="S17" s="26">
        <f t="shared" si="4"/>
        <v>34.837499269284862</v>
      </c>
      <c r="T17" s="26"/>
      <c r="U17" s="51">
        <v>0</v>
      </c>
      <c r="V17" s="26">
        <v>0</v>
      </c>
      <c r="W17" s="26">
        <f t="shared" si="5"/>
        <v>0</v>
      </c>
      <c r="X17" s="26"/>
      <c r="Y17" s="51">
        <v>0</v>
      </c>
      <c r="Z17" s="27">
        <f t="shared" si="6"/>
        <v>0</v>
      </c>
      <c r="AA17" s="26">
        <f t="shared" si="7"/>
        <v>0</v>
      </c>
      <c r="AC17" s="26"/>
      <c r="AD17" s="27">
        <v>0</v>
      </c>
      <c r="AE17" s="26">
        <f t="shared" si="8"/>
        <v>0</v>
      </c>
      <c r="AG17" s="28">
        <f t="shared" si="9"/>
        <v>0</v>
      </c>
      <c r="AH17" s="28">
        <f t="shared" si="9"/>
        <v>34.837499269284862</v>
      </c>
      <c r="AI17" s="28">
        <f t="shared" si="9"/>
        <v>34.837499269284862</v>
      </c>
      <c r="AK17" s="54"/>
      <c r="AP17" s="11">
        <v>912</v>
      </c>
      <c r="AQ17" s="55"/>
      <c r="AR17" s="67">
        <f>6-1+0.35</f>
        <v>5.35</v>
      </c>
    </row>
    <row r="18" spans="1:44">
      <c r="A18" s="11">
        <v>912</v>
      </c>
      <c r="C18" s="12" t="s">
        <v>39</v>
      </c>
      <c r="E18" s="26"/>
      <c r="F18" s="26">
        <v>0</v>
      </c>
      <c r="G18" s="26">
        <f t="shared" si="0"/>
        <v>0</v>
      </c>
      <c r="H18" s="26"/>
      <c r="I18" s="51"/>
      <c r="J18" s="26">
        <v>0</v>
      </c>
      <c r="K18" s="26">
        <f t="shared" si="1"/>
        <v>0</v>
      </c>
      <c r="L18" s="26"/>
      <c r="M18" s="51">
        <v>0</v>
      </c>
      <c r="N18" s="26">
        <f t="shared" si="2"/>
        <v>0</v>
      </c>
      <c r="O18" s="26">
        <f t="shared" si="3"/>
        <v>0</v>
      </c>
      <c r="P18" s="26"/>
      <c r="Q18" s="51"/>
      <c r="R18" s="26">
        <v>6.9849077235730421</v>
      </c>
      <c r="S18" s="26">
        <f t="shared" si="4"/>
        <v>6.9849077235730421</v>
      </c>
      <c r="T18" s="26"/>
      <c r="U18" s="51">
        <v>0</v>
      </c>
      <c r="V18" s="26">
        <v>0</v>
      </c>
      <c r="W18" s="26">
        <f t="shared" si="5"/>
        <v>0</v>
      </c>
      <c r="X18" s="26"/>
      <c r="Y18" s="51">
        <v>0</v>
      </c>
      <c r="Z18" s="27">
        <f t="shared" si="6"/>
        <v>0</v>
      </c>
      <c r="AA18" s="26">
        <f t="shared" si="7"/>
        <v>0</v>
      </c>
      <c r="AC18" s="26"/>
      <c r="AD18" s="27">
        <v>0</v>
      </c>
      <c r="AE18" s="26">
        <f t="shared" si="8"/>
        <v>0</v>
      </c>
      <c r="AG18" s="28">
        <f t="shared" si="9"/>
        <v>0</v>
      </c>
      <c r="AH18" s="28">
        <f t="shared" si="9"/>
        <v>6.9849077235730421</v>
      </c>
      <c r="AI18" s="28">
        <f t="shared" si="9"/>
        <v>6.9849077235730421</v>
      </c>
      <c r="AK18" s="54"/>
      <c r="AP18" s="11">
        <v>912</v>
      </c>
      <c r="AQ18" s="55"/>
      <c r="AR18" s="67">
        <v>2</v>
      </c>
    </row>
    <row r="19" spans="1:44">
      <c r="A19" s="11">
        <v>359</v>
      </c>
      <c r="C19" s="12" t="s">
        <v>46</v>
      </c>
      <c r="E19" s="26"/>
      <c r="F19" s="26">
        <v>4.853833425261997</v>
      </c>
      <c r="G19" s="26">
        <f>SUM(E19:F19)</f>
        <v>4.853833425261997</v>
      </c>
      <c r="H19" s="26"/>
      <c r="I19" s="51"/>
      <c r="J19" s="26">
        <v>0</v>
      </c>
      <c r="K19" s="26">
        <f>SUM(I19:J19)</f>
        <v>0</v>
      </c>
      <c r="L19" s="26"/>
      <c r="M19" s="51">
        <v>0</v>
      </c>
      <c r="N19" s="26">
        <f t="shared" si="2"/>
        <v>0</v>
      </c>
      <c r="O19" s="26">
        <f>SUM(M19:N19)</f>
        <v>0</v>
      </c>
      <c r="P19" s="26"/>
      <c r="Q19" s="51"/>
      <c r="R19" s="26">
        <v>0</v>
      </c>
      <c r="S19" s="26">
        <f t="shared" si="4"/>
        <v>0</v>
      </c>
      <c r="T19" s="26"/>
      <c r="U19" s="51"/>
      <c r="V19" s="26"/>
      <c r="W19" s="26"/>
      <c r="X19" s="26"/>
      <c r="Y19" s="51"/>
      <c r="Z19" s="27"/>
      <c r="AA19" s="26"/>
      <c r="AC19" s="26"/>
      <c r="AD19" s="27">
        <v>0</v>
      </c>
      <c r="AE19" s="26">
        <f t="shared" si="8"/>
        <v>0</v>
      </c>
      <c r="AG19" s="28">
        <f t="shared" si="9"/>
        <v>0</v>
      </c>
      <c r="AH19" s="28">
        <f t="shared" si="9"/>
        <v>4.853833425261997</v>
      </c>
      <c r="AI19" s="28">
        <f t="shared" si="9"/>
        <v>4.853833425261997</v>
      </c>
      <c r="AK19" s="54">
        <v>2</v>
      </c>
      <c r="AP19" s="11">
        <v>359</v>
      </c>
    </row>
    <row r="20" spans="1:44">
      <c r="A20" s="11">
        <v>460</v>
      </c>
      <c r="C20" s="12" t="s">
        <v>40</v>
      </c>
      <c r="E20" s="26"/>
      <c r="F20" s="26">
        <v>0</v>
      </c>
      <c r="G20" s="26">
        <f>SUM(E20:F20)</f>
        <v>0</v>
      </c>
      <c r="H20" s="26"/>
      <c r="I20" s="51"/>
      <c r="J20" s="26">
        <v>640.61537250890206</v>
      </c>
      <c r="K20" s="26">
        <f>SUM(I20:J20)</f>
        <v>640.61537250890206</v>
      </c>
      <c r="L20" s="26"/>
      <c r="M20" s="51">
        <v>0</v>
      </c>
      <c r="N20" s="26">
        <f t="shared" si="2"/>
        <v>0</v>
      </c>
      <c r="O20" s="26">
        <f>SUM(M20:N20)</f>
        <v>0</v>
      </c>
      <c r="P20" s="26"/>
      <c r="Q20" s="51"/>
      <c r="R20" s="26">
        <v>405.18448751938547</v>
      </c>
      <c r="S20" s="26">
        <f t="shared" si="4"/>
        <v>405.18448751938547</v>
      </c>
      <c r="T20" s="26"/>
      <c r="U20" s="51"/>
      <c r="V20" s="26"/>
      <c r="W20" s="26"/>
      <c r="X20" s="26"/>
      <c r="Y20" s="51">
        <f>13226-6531</f>
        <v>6695</v>
      </c>
      <c r="Z20" s="27">
        <f>(Y20/Y$25)*Z$25</f>
        <v>385.20039267574373</v>
      </c>
      <c r="AA20" s="26">
        <f>Y20+Z20</f>
        <v>7080.2003926757434</v>
      </c>
      <c r="AC20" s="26"/>
      <c r="AD20" s="27">
        <v>1390</v>
      </c>
      <c r="AE20" s="26">
        <f t="shared" si="8"/>
        <v>1390</v>
      </c>
      <c r="AG20" s="28">
        <f t="shared" si="9"/>
        <v>6695</v>
      </c>
      <c r="AH20" s="28">
        <f t="shared" si="9"/>
        <v>2821.0002527040315</v>
      </c>
      <c r="AI20" s="28">
        <f t="shared" si="9"/>
        <v>9516.0002527040306</v>
      </c>
      <c r="AK20" s="54"/>
      <c r="AP20" s="11">
        <v>460</v>
      </c>
    </row>
    <row r="21" spans="1:44">
      <c r="A21" s="11" t="s">
        <v>50</v>
      </c>
      <c r="C21" t="s">
        <v>51</v>
      </c>
      <c r="E21" s="26"/>
      <c r="F21" s="26">
        <v>14.56150027578599</v>
      </c>
      <c r="G21" s="26">
        <f>SUM(E21:F21)</f>
        <v>14.56150027578599</v>
      </c>
      <c r="H21" s="26"/>
      <c r="I21" s="51"/>
      <c r="J21" s="26"/>
      <c r="K21" s="26"/>
      <c r="L21" s="26"/>
      <c r="M21" s="51"/>
      <c r="N21" s="26"/>
      <c r="O21" s="26"/>
      <c r="P21" s="26"/>
      <c r="Q21" s="51"/>
      <c r="R21" s="26">
        <v>0</v>
      </c>
      <c r="S21" s="26">
        <f t="shared" si="4"/>
        <v>0</v>
      </c>
      <c r="T21" s="26"/>
      <c r="U21" s="51"/>
      <c r="V21" s="26"/>
      <c r="W21" s="26"/>
      <c r="X21" s="26"/>
      <c r="Y21" s="51"/>
      <c r="Z21" s="27"/>
      <c r="AA21" s="26"/>
      <c r="AC21" s="26"/>
      <c r="AD21" s="27">
        <v>0</v>
      </c>
      <c r="AE21" s="26">
        <f t="shared" si="8"/>
        <v>0</v>
      </c>
      <c r="AG21" s="28">
        <f t="shared" si="9"/>
        <v>0</v>
      </c>
      <c r="AH21" s="28">
        <f t="shared" si="9"/>
        <v>14.56150027578599</v>
      </c>
      <c r="AI21" s="28">
        <f t="shared" si="9"/>
        <v>14.56150027578599</v>
      </c>
      <c r="AK21" s="54">
        <v>6</v>
      </c>
      <c r="AP21" s="11" t="s">
        <v>50</v>
      </c>
    </row>
    <row r="22" spans="1:44">
      <c r="A22" s="11" t="s">
        <v>57</v>
      </c>
      <c r="C22"/>
      <c r="E22" s="26"/>
      <c r="F22" s="26"/>
      <c r="G22" s="26"/>
      <c r="H22" s="26"/>
      <c r="I22" s="51"/>
      <c r="J22" s="26"/>
      <c r="K22" s="26"/>
      <c r="L22" s="26"/>
      <c r="M22" s="51"/>
      <c r="N22" s="26"/>
      <c r="O22" s="26"/>
      <c r="P22" s="26"/>
      <c r="Q22" s="51"/>
      <c r="R22" s="26">
        <v>1555.3387595379818</v>
      </c>
      <c r="S22" s="26">
        <f t="shared" si="4"/>
        <v>1555.3387595379818</v>
      </c>
      <c r="T22" s="26"/>
      <c r="U22" s="51"/>
      <c r="V22" s="26"/>
      <c r="W22" s="26"/>
      <c r="X22" s="26"/>
      <c r="Y22" s="51"/>
      <c r="Z22" s="27"/>
      <c r="AA22" s="26"/>
      <c r="AC22" s="26"/>
      <c r="AD22" s="27">
        <v>0</v>
      </c>
      <c r="AE22" s="26">
        <f t="shared" si="8"/>
        <v>0</v>
      </c>
      <c r="AG22" s="28">
        <f t="shared" si="9"/>
        <v>0</v>
      </c>
      <c r="AH22" s="28">
        <f t="shared" si="9"/>
        <v>1555.3387595379818</v>
      </c>
      <c r="AI22" s="28">
        <f t="shared" si="9"/>
        <v>1555.3387595379818</v>
      </c>
      <c r="AK22" s="54"/>
      <c r="AP22" s="11" t="s">
        <v>57</v>
      </c>
    </row>
    <row r="23" spans="1:44">
      <c r="A23" s="11" t="s">
        <v>47</v>
      </c>
      <c r="C23" s="12" t="s">
        <v>48</v>
      </c>
      <c r="E23" s="26"/>
      <c r="F23" s="26">
        <v>2.4269167126309985</v>
      </c>
      <c r="G23" s="26">
        <f>SUM(E23:F23)</f>
        <v>2.4269167126309985</v>
      </c>
      <c r="H23" s="26"/>
      <c r="I23" s="51">
        <v>0</v>
      </c>
      <c r="J23" s="26">
        <v>0</v>
      </c>
      <c r="K23" s="26">
        <f>SUM(I23:J23)</f>
        <v>0</v>
      </c>
      <c r="L23" s="26"/>
      <c r="M23" s="51">
        <v>0</v>
      </c>
      <c r="N23" s="26">
        <f>(M23/M$25)*N$25</f>
        <v>0</v>
      </c>
      <c r="O23" s="26">
        <f>SUM(M23:N23)</f>
        <v>0</v>
      </c>
      <c r="P23" s="26"/>
      <c r="Q23" s="51"/>
      <c r="R23" s="26"/>
      <c r="S23" s="26"/>
      <c r="T23" s="26"/>
      <c r="U23" s="51"/>
      <c r="V23" s="26"/>
      <c r="W23" s="26"/>
      <c r="X23" s="26"/>
      <c r="Y23" s="51"/>
      <c r="Z23" s="27"/>
      <c r="AA23" s="26"/>
      <c r="AC23" s="26"/>
      <c r="AD23" s="27"/>
      <c r="AE23" s="26"/>
      <c r="AG23" s="28">
        <f>E23+I23+Q23+U23+Y23+M23+AC23</f>
        <v>0</v>
      </c>
      <c r="AH23" s="28">
        <f>F23+J23+R23+V23+Z23+N23+AD23</f>
        <v>2.4269167126309985</v>
      </c>
      <c r="AI23" s="28">
        <f>G23+K23+S23+W23+AA23+O23+AE23</f>
        <v>2.4269167126309985</v>
      </c>
      <c r="AK23" s="54">
        <v>1</v>
      </c>
      <c r="AP23" s="11" t="s">
        <v>47</v>
      </c>
    </row>
    <row r="24" spans="1:44">
      <c r="E24" s="30"/>
      <c r="F24" s="31"/>
      <c r="G24" s="31"/>
      <c r="I24" s="31"/>
      <c r="J24" s="31"/>
      <c r="K24" s="31"/>
      <c r="M24" s="31"/>
      <c r="N24" s="31"/>
      <c r="O24" s="31"/>
      <c r="Q24" s="31"/>
      <c r="R24" s="31"/>
      <c r="S24" s="31"/>
      <c r="U24" s="31"/>
      <c r="V24" s="31"/>
      <c r="W24" s="31"/>
      <c r="Y24" s="31"/>
      <c r="Z24" s="31"/>
      <c r="AA24" s="31"/>
      <c r="AC24" s="31"/>
      <c r="AD24" s="31"/>
      <c r="AE24" s="31"/>
      <c r="AG24" s="31"/>
      <c r="AH24" s="31"/>
      <c r="AI24" s="31"/>
      <c r="AK24" s="12">
        <f>SUM(AK8:AK23)</f>
        <v>181.3</v>
      </c>
      <c r="AL24" s="54">
        <f>563101-315478</f>
        <v>247623</v>
      </c>
    </row>
    <row r="25" spans="1:44">
      <c r="C25" s="32" t="s">
        <v>10</v>
      </c>
      <c r="E25" s="26">
        <f>SUM(E8:E24)</f>
        <v>0</v>
      </c>
      <c r="F25" s="52">
        <f>24510-24070</f>
        <v>440</v>
      </c>
      <c r="G25" s="33">
        <f>SUM(G8:G23)</f>
        <v>440</v>
      </c>
      <c r="H25" s="33"/>
      <c r="I25" s="26">
        <f>SUM(I8:I24)</f>
        <v>0</v>
      </c>
      <c r="J25" s="52">
        <f>21584-20602</f>
        <v>982</v>
      </c>
      <c r="K25" s="33">
        <f>SUM(K8:K23)</f>
        <v>982</v>
      </c>
      <c r="L25" s="33"/>
      <c r="M25" s="33">
        <f>SUM(M8:M23)</f>
        <v>12911</v>
      </c>
      <c r="N25" s="52">
        <f>19271-18395</f>
        <v>876</v>
      </c>
      <c r="O25" s="33">
        <f>SUM(O8:O23)</f>
        <v>13787</v>
      </c>
      <c r="P25" s="33"/>
      <c r="Q25" s="33">
        <f>SUM(Q8:Q23)</f>
        <v>0</v>
      </c>
      <c r="R25" s="52">
        <f>27661-24497</f>
        <v>3164</v>
      </c>
      <c r="S25" s="33">
        <f>SUM(S8:S23)</f>
        <v>3164</v>
      </c>
      <c r="T25" s="33"/>
      <c r="U25" s="33">
        <f>SUM(U8:U23)</f>
        <v>0</v>
      </c>
      <c r="V25" s="52">
        <f>1814-1731</f>
        <v>83</v>
      </c>
      <c r="W25" s="33">
        <f>SUM(W8:W23)</f>
        <v>83</v>
      </c>
      <c r="X25" s="33"/>
      <c r="Y25" s="26">
        <f>SUM(Y8:Y24)</f>
        <v>23429</v>
      </c>
      <c r="Z25" s="52">
        <f>11191-9843</f>
        <v>1348</v>
      </c>
      <c r="AA25" s="33">
        <f>SUM(AA8:AA23)</f>
        <v>24777</v>
      </c>
      <c r="AB25" s="33"/>
      <c r="AC25" s="26">
        <f>SUM(AC8:AC24)</f>
        <v>0</v>
      </c>
      <c r="AD25" s="52">
        <f>159455-152204</f>
        <v>7251</v>
      </c>
      <c r="AE25" s="33">
        <f>SUM(AE8:AE23)</f>
        <v>7251.4172357522903</v>
      </c>
      <c r="AF25" s="33"/>
      <c r="AG25" s="33">
        <f>SUM(AG8:AG23)</f>
        <v>36340</v>
      </c>
      <c r="AH25" s="33">
        <f>SUM(AH8:AH23)</f>
        <v>14144.417235752286</v>
      </c>
      <c r="AI25" s="33">
        <f>SUM(AI8:AI23)</f>
        <v>50484.417235752284</v>
      </c>
      <c r="AJ25" s="33">
        <f>AA25+W25+S25+K25+G25+O25+AE25</f>
        <v>50484.417235752291</v>
      </c>
    </row>
    <row r="27" spans="1:44">
      <c r="C27" s="12" t="s">
        <v>59</v>
      </c>
      <c r="E27" s="12" t="s">
        <v>60</v>
      </c>
      <c r="J27" s="34"/>
      <c r="AG27" s="26"/>
    </row>
    <row r="28" spans="1:44">
      <c r="E28" s="12" t="s">
        <v>61</v>
      </c>
      <c r="F28" s="26"/>
      <c r="G28" s="33"/>
      <c r="H28" s="33"/>
      <c r="J28" s="26"/>
      <c r="K28" s="33"/>
      <c r="L28" s="33"/>
      <c r="M28" s="33"/>
      <c r="N28" s="26"/>
      <c r="O28" s="33"/>
      <c r="P28" s="33"/>
      <c r="Q28" s="33"/>
      <c r="R28" s="26"/>
      <c r="S28" s="33"/>
      <c r="T28" s="33"/>
      <c r="U28" s="33"/>
      <c r="V28" s="26"/>
      <c r="W28" s="33"/>
      <c r="X28" s="33"/>
      <c r="Y28" s="26"/>
      <c r="Z28" s="26"/>
      <c r="AA28" s="33"/>
      <c r="AB28" s="33"/>
      <c r="AC28" s="26"/>
      <c r="AD28" s="26"/>
      <c r="AE28" s="33"/>
      <c r="AF28" s="33"/>
      <c r="AG28" s="33"/>
      <c r="AH28" s="33"/>
    </row>
    <row r="29" spans="1:44">
      <c r="U29" s="35"/>
      <c r="V29" s="36"/>
      <c r="W29" s="36"/>
      <c r="X29" s="35"/>
      <c r="Y29" s="37"/>
      <c r="Z29" s="38"/>
      <c r="AC29" s="37"/>
      <c r="AD29" s="38"/>
    </row>
    <row r="30" spans="1:44">
      <c r="T30" s="39"/>
      <c r="U30" s="40"/>
      <c r="V30" s="40"/>
      <c r="W30" s="40"/>
      <c r="X30" s="40"/>
      <c r="Y30" s="40"/>
      <c r="Z30" s="40"/>
      <c r="AC30" s="40"/>
      <c r="AD30" s="40"/>
    </row>
    <row r="31" spans="1:44">
      <c r="T31" s="39"/>
      <c r="U31" s="41"/>
      <c r="V31" s="40"/>
      <c r="W31" s="40"/>
      <c r="X31" s="41"/>
      <c r="Y31" s="42"/>
      <c r="Z31" s="43"/>
      <c r="AA31" s="44"/>
      <c r="AC31" s="42"/>
      <c r="AD31" s="43"/>
      <c r="AE31" s="44"/>
      <c r="AG31" s="45"/>
    </row>
    <row r="32" spans="1:44">
      <c r="T32" s="39"/>
      <c r="U32" s="41"/>
      <c r="V32" s="40"/>
      <c r="W32" s="40"/>
      <c r="X32" s="41"/>
      <c r="Y32" s="42"/>
      <c r="Z32" s="43"/>
      <c r="AA32" s="44"/>
      <c r="AC32" s="42"/>
      <c r="AD32" s="43"/>
      <c r="AE32" s="44"/>
      <c r="AG32" s="45"/>
    </row>
    <row r="33" spans="1:33">
      <c r="T33" s="39"/>
      <c r="U33" s="41"/>
      <c r="V33" s="40"/>
      <c r="W33" s="40"/>
      <c r="X33" s="41"/>
      <c r="Y33" s="42"/>
      <c r="Z33" s="43"/>
      <c r="AA33" s="44"/>
      <c r="AC33" s="42"/>
      <c r="AD33" s="43"/>
      <c r="AE33" s="44"/>
      <c r="AG33" s="45"/>
    </row>
    <row r="34" spans="1:33">
      <c r="T34" s="46"/>
      <c r="U34" s="40"/>
      <c r="V34" s="40"/>
      <c r="W34" s="40"/>
      <c r="X34" s="41"/>
      <c r="Y34" s="42"/>
      <c r="Z34" s="43"/>
      <c r="AA34" s="44"/>
      <c r="AC34" s="42"/>
      <c r="AD34" s="43"/>
      <c r="AE34" s="44"/>
      <c r="AG34" s="45"/>
    </row>
    <row r="35" spans="1:33">
      <c r="U35" s="40"/>
      <c r="V35" s="47"/>
      <c r="W35" s="40"/>
      <c r="X35" s="40"/>
      <c r="Y35" s="48"/>
      <c r="Z35" s="49"/>
      <c r="AA35" s="50"/>
      <c r="AC35" s="48"/>
      <c r="AD35" s="49"/>
      <c r="AE35" s="50"/>
      <c r="AG35" s="45"/>
    </row>
    <row r="37" spans="1:33">
      <c r="A37" s="12"/>
    </row>
    <row r="38" spans="1:33">
      <c r="A38" s="12"/>
    </row>
  </sheetData>
  <phoneticPr fontId="28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39"/>
  <sheetViews>
    <sheetView workbookViewId="0">
      <selection activeCell="V9" sqref="V9:V24"/>
    </sheetView>
  </sheetViews>
  <sheetFormatPr defaultColWidth="9.109375" defaultRowHeight="13.8"/>
  <cols>
    <col min="1" max="1" width="13.6640625" style="11" customWidth="1"/>
    <col min="2" max="2" width="2.6640625" style="12" customWidth="1"/>
    <col min="3" max="3" width="26.33203125" style="12" customWidth="1"/>
    <col min="4" max="4" width="2.6640625" style="12" customWidth="1"/>
    <col min="5" max="5" width="15.88671875" style="12" customWidth="1"/>
    <col min="6" max="6" width="14.33203125" style="12" customWidth="1"/>
    <col min="7" max="7" width="11.6640625" style="12" customWidth="1"/>
    <col min="8" max="8" width="5.109375" style="12" hidden="1" customWidth="1"/>
    <col min="9" max="9" width="16.44140625" style="12" hidden="1" customWidth="1"/>
    <col min="10" max="10" width="14.109375" style="12" hidden="1" customWidth="1"/>
    <col min="11" max="11" width="11.6640625" style="12" hidden="1" customWidth="1"/>
    <col min="12" max="12" width="2.6640625" style="12" hidden="1" customWidth="1"/>
    <col min="13" max="13" width="16.44140625" style="12" hidden="1" customWidth="1"/>
    <col min="14" max="14" width="13.33203125" style="12" hidden="1" customWidth="1"/>
    <col min="15" max="15" width="11.6640625" style="12" hidden="1" customWidth="1"/>
    <col min="16" max="16" width="2.6640625" style="12" hidden="1" customWidth="1"/>
    <col min="17" max="17" width="16.44140625" style="12" hidden="1" customWidth="1"/>
    <col min="18" max="18" width="13.33203125" style="12" hidden="1" customWidth="1"/>
    <col min="19" max="19" width="11.6640625" style="12" hidden="1" customWidth="1"/>
    <col min="20" max="20" width="2.6640625" style="12" hidden="1" customWidth="1"/>
    <col min="21" max="21" width="14.6640625" style="12" hidden="1" customWidth="1"/>
    <col min="22" max="22" width="14" style="12" hidden="1" customWidth="1"/>
    <col min="23" max="23" width="11.6640625" style="12" hidden="1" customWidth="1"/>
    <col min="24" max="24" width="2.6640625" style="12" hidden="1" customWidth="1"/>
    <col min="25" max="25" width="15.44140625" style="12" hidden="1" customWidth="1"/>
    <col min="26" max="26" width="14.109375" style="12" hidden="1" customWidth="1"/>
    <col min="27" max="27" width="15.6640625" style="12" hidden="1" customWidth="1"/>
    <col min="28" max="28" width="2.6640625" style="12" hidden="1" customWidth="1"/>
    <col min="29" max="29" width="15.44140625" style="12" hidden="1" customWidth="1"/>
    <col min="30" max="30" width="14.109375" style="12" hidden="1" customWidth="1"/>
    <col min="31" max="31" width="15.6640625" style="12" hidden="1" customWidth="1"/>
    <col min="32" max="32" width="2.6640625" style="12" hidden="1" customWidth="1"/>
    <col min="33" max="33" width="14.88671875" style="12" hidden="1" customWidth="1"/>
    <col min="34" max="34" width="16.6640625" style="12" hidden="1" customWidth="1"/>
    <col min="35" max="35" width="14.33203125" style="12" hidden="1" customWidth="1"/>
    <col min="36" max="36" width="14.88671875" style="12" hidden="1" customWidth="1"/>
    <col min="37" max="39" width="0" style="12" hidden="1" customWidth="1"/>
    <col min="40" max="16384" width="9.109375" style="12"/>
  </cols>
  <sheetData>
    <row r="1" spans="1:38">
      <c r="A1" s="60" t="s">
        <v>52</v>
      </c>
      <c r="B1" s="61"/>
      <c r="C1" s="62" t="s">
        <v>64</v>
      </c>
    </row>
    <row r="2" spans="1:38" ht="14.4" thickBot="1">
      <c r="A2" s="63" t="s">
        <v>53</v>
      </c>
      <c r="B2" s="64"/>
      <c r="C2" s="65">
        <v>36192</v>
      </c>
    </row>
    <row r="4" spans="1:38">
      <c r="E4" s="13" t="s">
        <v>12</v>
      </c>
      <c r="I4" s="13" t="s">
        <v>13</v>
      </c>
      <c r="M4" s="13" t="s">
        <v>14</v>
      </c>
      <c r="Q4" s="13" t="s">
        <v>15</v>
      </c>
      <c r="U4" s="13" t="s">
        <v>16</v>
      </c>
      <c r="Y4" s="13" t="s">
        <v>17</v>
      </c>
      <c r="AC4" s="13" t="s">
        <v>41</v>
      </c>
    </row>
    <row r="5" spans="1:38">
      <c r="A5" s="14" t="s">
        <v>18</v>
      </c>
      <c r="C5" s="15"/>
      <c r="E5" s="16" t="s">
        <v>19</v>
      </c>
      <c r="F5" s="17"/>
      <c r="G5" s="18"/>
      <c r="I5" s="16" t="s">
        <v>20</v>
      </c>
      <c r="J5" s="17"/>
      <c r="K5" s="18"/>
      <c r="M5" s="16" t="s">
        <v>21</v>
      </c>
      <c r="N5" s="17"/>
      <c r="O5" s="18"/>
      <c r="Q5" s="16" t="s">
        <v>22</v>
      </c>
      <c r="R5" s="17"/>
      <c r="S5" s="18"/>
      <c r="U5" s="16" t="s">
        <v>23</v>
      </c>
      <c r="V5" s="17"/>
      <c r="W5" s="18"/>
      <c r="Y5" s="16" t="s">
        <v>24</v>
      </c>
      <c r="Z5" s="17"/>
      <c r="AA5" s="18"/>
      <c r="AC5" s="16" t="s">
        <v>42</v>
      </c>
      <c r="AD5" s="17"/>
      <c r="AE5" s="18"/>
      <c r="AG5" s="16" t="s">
        <v>25</v>
      </c>
      <c r="AH5" s="19"/>
      <c r="AI5" s="20"/>
    </row>
    <row r="6" spans="1:38">
      <c r="A6" s="21" t="s">
        <v>26</v>
      </c>
      <c r="C6" s="22" t="s">
        <v>11</v>
      </c>
      <c r="E6" s="23" t="s">
        <v>27</v>
      </c>
      <c r="F6" s="24" t="s">
        <v>28</v>
      </c>
      <c r="G6" s="25" t="s">
        <v>10</v>
      </c>
      <c r="I6" s="23" t="s">
        <v>27</v>
      </c>
      <c r="J6" s="24" t="s">
        <v>28</v>
      </c>
      <c r="K6" s="25" t="s">
        <v>10</v>
      </c>
      <c r="M6" s="23" t="s">
        <v>27</v>
      </c>
      <c r="N6" s="24" t="s">
        <v>28</v>
      </c>
      <c r="O6" s="25" t="s">
        <v>10</v>
      </c>
      <c r="Q6" s="23" t="s">
        <v>27</v>
      </c>
      <c r="R6" s="24" t="s">
        <v>28</v>
      </c>
      <c r="S6" s="25" t="s">
        <v>10</v>
      </c>
      <c r="U6" s="23" t="s">
        <v>27</v>
      </c>
      <c r="V6" s="24" t="s">
        <v>28</v>
      </c>
      <c r="W6" s="25" t="s">
        <v>10</v>
      </c>
      <c r="Y6" s="23" t="s">
        <v>27</v>
      </c>
      <c r="Z6" s="24" t="s">
        <v>28</v>
      </c>
      <c r="AA6" s="25" t="s">
        <v>10</v>
      </c>
      <c r="AC6" s="23" t="s">
        <v>27</v>
      </c>
      <c r="AD6" s="24" t="s">
        <v>28</v>
      </c>
      <c r="AE6" s="25" t="s">
        <v>10</v>
      </c>
      <c r="AG6" s="23" t="s">
        <v>27</v>
      </c>
      <c r="AH6" s="24" t="s">
        <v>28</v>
      </c>
      <c r="AI6" s="25" t="s">
        <v>10</v>
      </c>
      <c r="AK6" s="12" t="s">
        <v>43</v>
      </c>
      <c r="AL6" s="12" t="s">
        <v>44</v>
      </c>
    </row>
    <row r="7" spans="1:38" ht="3" customHeight="1"/>
    <row r="8" spans="1:38">
      <c r="A8" s="11">
        <v>969</v>
      </c>
      <c r="C8" s="12" t="s">
        <v>29</v>
      </c>
      <c r="E8" s="44">
        <f t="shared" ref="E8:E23" si="0">AK8/AK$24*AL$24</f>
        <v>35151.404494382019</v>
      </c>
      <c r="F8" s="26">
        <f t="shared" ref="F8:F23" si="1">E8/E$25*F$25</f>
        <v>5144.2528089887628</v>
      </c>
      <c r="G8" s="26">
        <f t="shared" ref="G8:G18" si="2">SUM(E8:F8)</f>
        <v>40295.657303370783</v>
      </c>
      <c r="H8" s="26"/>
      <c r="I8" s="51">
        <v>0</v>
      </c>
      <c r="J8" s="26">
        <f>(ABS(I8)/I$27)*J$25</f>
        <v>0</v>
      </c>
      <c r="K8" s="26">
        <f t="shared" ref="K8:K18" si="3">SUM(I8:J8)</f>
        <v>0</v>
      </c>
      <c r="L8" s="26"/>
      <c r="M8" s="51">
        <v>47434</v>
      </c>
      <c r="N8" s="26">
        <f t="shared" ref="N8:N23" si="4">(M8/M$25)*N$25</f>
        <v>11337.8721951672</v>
      </c>
      <c r="O8" s="26">
        <f t="shared" ref="O8:O18" si="5">SUM(M8:N8)</f>
        <v>58771.872195167198</v>
      </c>
      <c r="P8" s="26"/>
      <c r="Q8" s="51">
        <v>139056</v>
      </c>
      <c r="R8" s="26">
        <f t="shared" ref="R8:R22" si="6">(Q8/Q$25)*R$25</f>
        <v>14679.30628202695</v>
      </c>
      <c r="S8" s="26">
        <f t="shared" ref="S8:S22" si="7">SUM(Q8:R8)</f>
        <v>153735.30628202696</v>
      </c>
      <c r="T8" s="26"/>
      <c r="U8" s="51">
        <v>0</v>
      </c>
      <c r="V8" s="26">
        <f t="shared" ref="V8:V18" si="8">(U8/U$25)*V$25</f>
        <v>0</v>
      </c>
      <c r="W8" s="26">
        <f t="shared" ref="W8:W21" si="9">U8+V8</f>
        <v>0</v>
      </c>
      <c r="X8" s="26"/>
      <c r="Y8" s="51">
        <v>32327</v>
      </c>
      <c r="Z8" s="27">
        <f t="shared" ref="Z8:Z20" si="10">(Y8/Y$25)*Z$25</f>
        <v>8289.2760559791805</v>
      </c>
      <c r="AA8" s="26">
        <f t="shared" ref="AA8:AA22" si="11">SUM(Y8:Z8)</f>
        <v>40616.276055979179</v>
      </c>
      <c r="AC8" s="26">
        <v>285173</v>
      </c>
      <c r="AD8" s="27">
        <f t="shared" ref="AD8:AD21" si="12">(AC8/AC$25)*AD$25</f>
        <v>68753.999072093327</v>
      </c>
      <c r="AE8" s="26">
        <f t="shared" ref="AE8:AE22" si="13">SUM(AC8:AD8)</f>
        <v>353926.99907209334</v>
      </c>
      <c r="AG8" s="28">
        <f>E8+I8+Q8+U8+Y8+M8+AC8</f>
        <v>539141.40449438198</v>
      </c>
      <c r="AH8" s="28">
        <f>F8+J8+R8+V8+Z8+N8+AD8</f>
        <v>108204.70641425542</v>
      </c>
      <c r="AI8" s="28">
        <f>G8+K8+S8+W8+AA8+O8+AE8</f>
        <v>647346.11090863752</v>
      </c>
      <c r="AK8" s="54">
        <v>7</v>
      </c>
    </row>
    <row r="9" spans="1:38">
      <c r="A9" s="11">
        <v>912</v>
      </c>
      <c r="C9" s="12" t="s">
        <v>30</v>
      </c>
      <c r="E9" s="44">
        <f t="shared" si="0"/>
        <v>0</v>
      </c>
      <c r="F9" s="26">
        <f t="shared" si="1"/>
        <v>0</v>
      </c>
      <c r="G9" s="26">
        <f t="shared" si="2"/>
        <v>0</v>
      </c>
      <c r="H9" s="26"/>
      <c r="I9" s="51">
        <v>19517</v>
      </c>
      <c r="J9" s="26">
        <f>(ABS(I9)/I$27)*J$25</f>
        <v>10474.135894960418</v>
      </c>
      <c r="K9" s="26">
        <f t="shared" si="3"/>
        <v>29991.135894960418</v>
      </c>
      <c r="L9" s="26"/>
      <c r="M9" s="51">
        <v>0</v>
      </c>
      <c r="N9" s="26">
        <f t="shared" si="4"/>
        <v>0</v>
      </c>
      <c r="O9" s="26">
        <f t="shared" si="5"/>
        <v>0</v>
      </c>
      <c r="P9" s="26"/>
      <c r="Q9" s="51">
        <v>15153</v>
      </c>
      <c r="R9" s="26">
        <f t="shared" si="6"/>
        <v>1599.6111501233629</v>
      </c>
      <c r="S9" s="26">
        <f t="shared" si="7"/>
        <v>16752.611150123364</v>
      </c>
      <c r="T9" s="26"/>
      <c r="U9" s="51"/>
      <c r="V9" s="26">
        <f t="shared" si="8"/>
        <v>0</v>
      </c>
      <c r="W9" s="26">
        <f>SUM(U9:V9)</f>
        <v>0</v>
      </c>
      <c r="X9" s="26"/>
      <c r="Y9" s="51"/>
      <c r="Z9" s="27">
        <f t="shared" si="10"/>
        <v>0</v>
      </c>
      <c r="AA9" s="26">
        <f t="shared" si="11"/>
        <v>0</v>
      </c>
      <c r="AC9" s="26">
        <v>132837</v>
      </c>
      <c r="AD9" s="27">
        <f t="shared" si="12"/>
        <v>32026.436495529593</v>
      </c>
      <c r="AE9" s="26">
        <f t="shared" si="13"/>
        <v>164863.4364955296</v>
      </c>
      <c r="AG9" s="28">
        <f t="shared" ref="AG9:AI23" si="14">E9+I9+Q9+U9+Y9+M9+AC9</f>
        <v>167507</v>
      </c>
      <c r="AH9" s="28">
        <f t="shared" si="14"/>
        <v>44100.183540613376</v>
      </c>
      <c r="AI9" s="28">
        <f t="shared" si="14"/>
        <v>211607.18354061339</v>
      </c>
      <c r="AK9" s="54"/>
    </row>
    <row r="10" spans="1:38">
      <c r="A10" s="11">
        <v>963</v>
      </c>
      <c r="C10" s="12" t="s">
        <v>63</v>
      </c>
      <c r="E10" s="44">
        <f t="shared" si="0"/>
        <v>416795.2247191011</v>
      </c>
      <c r="F10" s="26">
        <f t="shared" si="1"/>
        <v>60996.140449438193</v>
      </c>
      <c r="G10" s="26">
        <f t="shared" si="2"/>
        <v>477791.36516853928</v>
      </c>
      <c r="H10" s="26"/>
      <c r="I10" s="51">
        <v>277</v>
      </c>
      <c r="J10" s="26">
        <f>(ABS(I10)/I$27)*J$25</f>
        <v>148.65684495076269</v>
      </c>
      <c r="K10" s="26">
        <f t="shared" si="3"/>
        <v>425.65684495076266</v>
      </c>
      <c r="L10" s="26"/>
      <c r="M10" s="51">
        <v>0</v>
      </c>
      <c r="N10" s="26">
        <f t="shared" si="4"/>
        <v>0</v>
      </c>
      <c r="O10" s="26">
        <f t="shared" si="5"/>
        <v>0</v>
      </c>
      <c r="P10" s="26"/>
      <c r="Q10" s="51">
        <v>74927</v>
      </c>
      <c r="R10" s="26">
        <f t="shared" si="6"/>
        <v>7909.5931264629589</v>
      </c>
      <c r="S10" s="26">
        <f t="shared" si="7"/>
        <v>82836.593126462962</v>
      </c>
      <c r="T10" s="26"/>
      <c r="U10" s="51">
        <v>12140</v>
      </c>
      <c r="V10" s="26">
        <f t="shared" si="8"/>
        <v>2120</v>
      </c>
      <c r="W10" s="26">
        <f>SUM(U10:V10)</f>
        <v>14260</v>
      </c>
      <c r="X10" s="26"/>
      <c r="Y10" s="51"/>
      <c r="Z10" s="27">
        <f t="shared" si="10"/>
        <v>0</v>
      </c>
      <c r="AA10" s="26">
        <f t="shared" si="11"/>
        <v>0</v>
      </c>
      <c r="AC10" s="26">
        <v>20034</v>
      </c>
      <c r="AD10" s="27">
        <f t="shared" si="12"/>
        <v>4830.1123087049527</v>
      </c>
      <c r="AE10" s="26">
        <f t="shared" si="13"/>
        <v>24864.112308704953</v>
      </c>
      <c r="AG10" s="28">
        <f t="shared" si="14"/>
        <v>524173.2247191011</v>
      </c>
      <c r="AH10" s="28">
        <f t="shared" si="14"/>
        <v>76004.502729556858</v>
      </c>
      <c r="AI10" s="28">
        <f t="shared" si="14"/>
        <v>600177.72744865797</v>
      </c>
      <c r="AK10" s="54">
        <v>83</v>
      </c>
    </row>
    <row r="11" spans="1:38">
      <c r="A11" s="11" t="s">
        <v>31</v>
      </c>
      <c r="C11" s="12" t="s">
        <v>32</v>
      </c>
      <c r="E11" s="44">
        <f t="shared" si="0"/>
        <v>90389.32584269662</v>
      </c>
      <c r="F11" s="26">
        <f t="shared" si="1"/>
        <v>13228.078651685391</v>
      </c>
      <c r="G11" s="26">
        <f t="shared" si="2"/>
        <v>103617.404494382</v>
      </c>
      <c r="H11" s="26"/>
      <c r="I11" s="51">
        <v>0</v>
      </c>
      <c r="J11" s="26">
        <f t="shared" ref="J11:J23" si="15">(ABS(I11)/I$25)*J$25</f>
        <v>0</v>
      </c>
      <c r="K11" s="26">
        <f t="shared" si="3"/>
        <v>0</v>
      </c>
      <c r="L11" s="26"/>
      <c r="M11" s="51">
        <v>60371</v>
      </c>
      <c r="N11" s="26">
        <f t="shared" si="4"/>
        <v>14430.127804832799</v>
      </c>
      <c r="O11" s="26">
        <f t="shared" si="5"/>
        <v>74801.127804832795</v>
      </c>
      <c r="P11" s="26"/>
      <c r="Q11" s="51"/>
      <c r="R11" s="26">
        <f t="shared" si="6"/>
        <v>0</v>
      </c>
      <c r="S11" s="26">
        <f t="shared" si="7"/>
        <v>0</v>
      </c>
      <c r="T11" s="26"/>
      <c r="U11" s="51">
        <v>0</v>
      </c>
      <c r="V11" s="26">
        <f t="shared" si="8"/>
        <v>0</v>
      </c>
      <c r="W11" s="26">
        <f t="shared" si="9"/>
        <v>0</v>
      </c>
      <c r="X11" s="26"/>
      <c r="Y11" s="51"/>
      <c r="Z11" s="27">
        <f t="shared" si="10"/>
        <v>0</v>
      </c>
      <c r="AA11" s="26">
        <f t="shared" si="11"/>
        <v>0</v>
      </c>
      <c r="AC11" s="26">
        <v>265269</v>
      </c>
      <c r="AD11" s="27">
        <f t="shared" si="12"/>
        <v>63955.229211233607</v>
      </c>
      <c r="AE11" s="26">
        <f t="shared" si="13"/>
        <v>329224.22921123361</v>
      </c>
      <c r="AG11" s="28">
        <f t="shared" si="14"/>
        <v>416029.32584269659</v>
      </c>
      <c r="AH11" s="28">
        <f t="shared" si="14"/>
        <v>91613.435667751794</v>
      </c>
      <c r="AI11" s="28">
        <f t="shared" si="14"/>
        <v>507642.76151044841</v>
      </c>
      <c r="AK11" s="54">
        <v>18</v>
      </c>
    </row>
    <row r="12" spans="1:38">
      <c r="A12" s="29" t="s">
        <v>33</v>
      </c>
      <c r="C12" s="12" t="s">
        <v>34</v>
      </c>
      <c r="E12" s="44">
        <f t="shared" si="0"/>
        <v>70302.808988764038</v>
      </c>
      <c r="F12" s="26">
        <f t="shared" si="1"/>
        <v>10288.505617977526</v>
      </c>
      <c r="G12" s="26">
        <f t="shared" si="2"/>
        <v>80591.314606741566</v>
      </c>
      <c r="H12" s="26"/>
      <c r="I12" s="51">
        <v>0</v>
      </c>
      <c r="J12" s="26">
        <f t="shared" si="15"/>
        <v>0</v>
      </c>
      <c r="K12" s="26">
        <f t="shared" si="3"/>
        <v>0</v>
      </c>
      <c r="L12" s="26"/>
      <c r="M12" s="51">
        <v>0</v>
      </c>
      <c r="N12" s="26">
        <f t="shared" si="4"/>
        <v>0</v>
      </c>
      <c r="O12" s="26">
        <f t="shared" si="5"/>
        <v>0</v>
      </c>
      <c r="P12" s="26"/>
      <c r="Q12" s="51"/>
      <c r="R12" s="26">
        <f t="shared" si="6"/>
        <v>0</v>
      </c>
      <c r="S12" s="26">
        <f t="shared" si="7"/>
        <v>0</v>
      </c>
      <c r="T12" s="26"/>
      <c r="U12" s="51">
        <v>0</v>
      </c>
      <c r="V12" s="26">
        <f t="shared" si="8"/>
        <v>0</v>
      </c>
      <c r="W12" s="26">
        <f t="shared" si="9"/>
        <v>0</v>
      </c>
      <c r="X12" s="26"/>
      <c r="Y12" s="51"/>
      <c r="Z12" s="27">
        <f t="shared" si="10"/>
        <v>0</v>
      </c>
      <c r="AA12" s="26">
        <f t="shared" si="11"/>
        <v>0</v>
      </c>
      <c r="AC12" s="26"/>
      <c r="AD12" s="27">
        <f t="shared" si="12"/>
        <v>0</v>
      </c>
      <c r="AE12" s="26">
        <f t="shared" si="13"/>
        <v>0</v>
      </c>
      <c r="AG12" s="28">
        <f t="shared" si="14"/>
        <v>70302.808988764038</v>
      </c>
      <c r="AH12" s="28">
        <f t="shared" si="14"/>
        <v>10288.505617977526</v>
      </c>
      <c r="AI12" s="28">
        <f t="shared" si="14"/>
        <v>80591.314606741566</v>
      </c>
      <c r="AK12" s="54">
        <v>14</v>
      </c>
    </row>
    <row r="13" spans="1:38">
      <c r="A13" s="11">
        <v>985</v>
      </c>
      <c r="C13" s="12" t="s">
        <v>35</v>
      </c>
      <c r="E13" s="44">
        <f t="shared" si="0"/>
        <v>195843.53932584269</v>
      </c>
      <c r="F13" s="26">
        <f t="shared" si="1"/>
        <v>28660.837078651683</v>
      </c>
      <c r="G13" s="26">
        <f t="shared" si="2"/>
        <v>224504.37640449437</v>
      </c>
      <c r="H13" s="26"/>
      <c r="I13" s="51">
        <v>0</v>
      </c>
      <c r="J13" s="26">
        <f t="shared" si="15"/>
        <v>0</v>
      </c>
      <c r="K13" s="26">
        <f t="shared" si="3"/>
        <v>0</v>
      </c>
      <c r="L13" s="26"/>
      <c r="M13" s="51">
        <v>0</v>
      </c>
      <c r="N13" s="26">
        <f t="shared" si="4"/>
        <v>0</v>
      </c>
      <c r="O13" s="26">
        <f t="shared" si="5"/>
        <v>0</v>
      </c>
      <c r="P13" s="26"/>
      <c r="Q13" s="51"/>
      <c r="R13" s="26">
        <f t="shared" si="6"/>
        <v>0</v>
      </c>
      <c r="S13" s="26">
        <f t="shared" si="7"/>
        <v>0</v>
      </c>
      <c r="T13" s="26"/>
      <c r="U13" s="51">
        <v>0</v>
      </c>
      <c r="V13" s="26">
        <f t="shared" si="8"/>
        <v>0</v>
      </c>
      <c r="W13" s="26">
        <f t="shared" si="9"/>
        <v>0</v>
      </c>
      <c r="X13" s="26"/>
      <c r="Y13" s="51">
        <v>6917</v>
      </c>
      <c r="Z13" s="27">
        <f t="shared" si="10"/>
        <v>1773.6542976214309</v>
      </c>
      <c r="AA13" s="26">
        <f t="shared" si="11"/>
        <v>8690.6542976214314</v>
      </c>
      <c r="AC13" s="26">
        <v>4073</v>
      </c>
      <c r="AD13" s="27">
        <f t="shared" si="12"/>
        <v>981.98300056680023</v>
      </c>
      <c r="AE13" s="26">
        <f t="shared" si="13"/>
        <v>5054.9830005668</v>
      </c>
      <c r="AG13" s="28">
        <f t="shared" si="14"/>
        <v>206833.53932584269</v>
      </c>
      <c r="AH13" s="28">
        <f t="shared" si="14"/>
        <v>31416.474376839913</v>
      </c>
      <c r="AI13" s="28">
        <f t="shared" si="14"/>
        <v>238250.0137026826</v>
      </c>
      <c r="AK13" s="54">
        <v>39</v>
      </c>
    </row>
    <row r="14" spans="1:38" ht="15.75" customHeight="1">
      <c r="A14" s="11">
        <v>426</v>
      </c>
      <c r="C14" s="12" t="s">
        <v>45</v>
      </c>
      <c r="E14" s="44">
        <f t="shared" si="0"/>
        <v>10043.258426966291</v>
      </c>
      <c r="F14" s="26">
        <f t="shared" si="1"/>
        <v>1469.7865168539324</v>
      </c>
      <c r="G14" s="26">
        <f t="shared" si="2"/>
        <v>11513.044943820223</v>
      </c>
      <c r="H14" s="26"/>
      <c r="I14" s="51">
        <v>0</v>
      </c>
      <c r="J14" s="26">
        <f t="shared" si="15"/>
        <v>0</v>
      </c>
      <c r="K14" s="26">
        <f t="shared" si="3"/>
        <v>0</v>
      </c>
      <c r="L14" s="26"/>
      <c r="M14" s="51">
        <v>0</v>
      </c>
      <c r="N14" s="26">
        <f t="shared" si="4"/>
        <v>0</v>
      </c>
      <c r="O14" s="26">
        <f t="shared" si="5"/>
        <v>0</v>
      </c>
      <c r="P14" s="26"/>
      <c r="Q14" s="51"/>
      <c r="R14" s="26">
        <f t="shared" si="6"/>
        <v>0</v>
      </c>
      <c r="S14" s="26">
        <f t="shared" si="7"/>
        <v>0</v>
      </c>
      <c r="T14" s="26"/>
      <c r="U14" s="51">
        <v>0</v>
      </c>
      <c r="V14" s="26">
        <f t="shared" si="8"/>
        <v>0</v>
      </c>
      <c r="W14" s="26">
        <f t="shared" si="9"/>
        <v>0</v>
      </c>
      <c r="X14" s="26"/>
      <c r="Y14" s="51">
        <v>0</v>
      </c>
      <c r="Z14" s="27">
        <f t="shared" si="10"/>
        <v>0</v>
      </c>
      <c r="AA14" s="26">
        <f t="shared" si="11"/>
        <v>0</v>
      </c>
      <c r="AC14" s="26">
        <v>0</v>
      </c>
      <c r="AD14" s="27">
        <f t="shared" si="12"/>
        <v>0</v>
      </c>
      <c r="AE14" s="26">
        <f t="shared" si="13"/>
        <v>0</v>
      </c>
      <c r="AG14" s="28">
        <f t="shared" si="14"/>
        <v>10043.258426966291</v>
      </c>
      <c r="AH14" s="28">
        <f t="shared" si="14"/>
        <v>1469.7865168539324</v>
      </c>
      <c r="AI14" s="28">
        <f t="shared" si="14"/>
        <v>11513.044943820223</v>
      </c>
      <c r="AK14" s="54">
        <v>2</v>
      </c>
    </row>
    <row r="15" spans="1:38">
      <c r="A15" s="11">
        <v>119</v>
      </c>
      <c r="C15" s="12" t="s">
        <v>36</v>
      </c>
      <c r="E15" s="44">
        <f t="shared" si="0"/>
        <v>0</v>
      </c>
      <c r="F15" s="26">
        <f t="shared" si="1"/>
        <v>0</v>
      </c>
      <c r="G15" s="26">
        <f t="shared" si="2"/>
        <v>0</v>
      </c>
      <c r="H15" s="26"/>
      <c r="I15" s="51">
        <v>0</v>
      </c>
      <c r="J15" s="26">
        <f t="shared" si="15"/>
        <v>0</v>
      </c>
      <c r="K15" s="26">
        <f t="shared" si="3"/>
        <v>0</v>
      </c>
      <c r="L15" s="26"/>
      <c r="M15" s="51">
        <v>0</v>
      </c>
      <c r="N15" s="26">
        <f t="shared" si="4"/>
        <v>0</v>
      </c>
      <c r="O15" s="26">
        <f t="shared" si="5"/>
        <v>0</v>
      </c>
      <c r="P15" s="26"/>
      <c r="Q15" s="51"/>
      <c r="R15" s="26">
        <f t="shared" si="6"/>
        <v>0</v>
      </c>
      <c r="S15" s="26">
        <f t="shared" si="7"/>
        <v>0</v>
      </c>
      <c r="T15" s="26"/>
      <c r="U15" s="51">
        <v>0</v>
      </c>
      <c r="V15" s="26">
        <f t="shared" si="8"/>
        <v>0</v>
      </c>
      <c r="W15" s="26">
        <f t="shared" si="9"/>
        <v>0</v>
      </c>
      <c r="X15" s="26"/>
      <c r="Y15" s="51">
        <v>0</v>
      </c>
      <c r="Z15" s="27">
        <f t="shared" si="10"/>
        <v>0</v>
      </c>
      <c r="AA15" s="26">
        <f t="shared" si="11"/>
        <v>0</v>
      </c>
      <c r="AC15" s="26">
        <v>0</v>
      </c>
      <c r="AD15" s="27">
        <f t="shared" si="12"/>
        <v>0</v>
      </c>
      <c r="AE15" s="26">
        <f t="shared" si="13"/>
        <v>0</v>
      </c>
      <c r="AG15" s="28">
        <f t="shared" si="14"/>
        <v>0</v>
      </c>
      <c r="AH15" s="28">
        <f t="shared" si="14"/>
        <v>0</v>
      </c>
      <c r="AI15" s="28">
        <f t="shared" si="14"/>
        <v>0</v>
      </c>
      <c r="AK15" s="54"/>
    </row>
    <row r="16" spans="1:38">
      <c r="A16" s="11">
        <v>912</v>
      </c>
      <c r="C16" s="12" t="s">
        <v>37</v>
      </c>
      <c r="E16" s="44">
        <f t="shared" si="0"/>
        <v>0</v>
      </c>
      <c r="F16" s="26">
        <f t="shared" si="1"/>
        <v>0</v>
      </c>
      <c r="G16" s="26">
        <f t="shared" si="2"/>
        <v>0</v>
      </c>
      <c r="H16" s="26"/>
      <c r="I16" s="51">
        <v>0</v>
      </c>
      <c r="J16" s="26">
        <f t="shared" si="15"/>
        <v>0</v>
      </c>
      <c r="K16" s="26">
        <f t="shared" si="3"/>
        <v>0</v>
      </c>
      <c r="L16" s="26"/>
      <c r="M16" s="51">
        <v>0</v>
      </c>
      <c r="N16" s="26">
        <f t="shared" si="4"/>
        <v>0</v>
      </c>
      <c r="O16" s="26">
        <f t="shared" si="5"/>
        <v>0</v>
      </c>
      <c r="P16" s="26"/>
      <c r="Q16" s="51"/>
      <c r="R16" s="26">
        <f t="shared" si="6"/>
        <v>0</v>
      </c>
      <c r="S16" s="26">
        <f t="shared" si="7"/>
        <v>0</v>
      </c>
      <c r="T16" s="26"/>
      <c r="U16" s="51">
        <v>0</v>
      </c>
      <c r="V16" s="26">
        <f t="shared" si="8"/>
        <v>0</v>
      </c>
      <c r="W16" s="26">
        <f t="shared" si="9"/>
        <v>0</v>
      </c>
      <c r="X16" s="26"/>
      <c r="Y16" s="51">
        <v>0</v>
      </c>
      <c r="Z16" s="27">
        <f t="shared" si="10"/>
        <v>0</v>
      </c>
      <c r="AA16" s="26">
        <f t="shared" si="11"/>
        <v>0</v>
      </c>
      <c r="AC16" s="26"/>
      <c r="AD16" s="27">
        <f t="shared" si="12"/>
        <v>0</v>
      </c>
      <c r="AE16" s="26">
        <f t="shared" si="13"/>
        <v>0</v>
      </c>
      <c r="AG16" s="28">
        <f t="shared" si="14"/>
        <v>0</v>
      </c>
      <c r="AH16" s="28">
        <f t="shared" si="14"/>
        <v>0</v>
      </c>
      <c r="AI16" s="28">
        <f t="shared" si="14"/>
        <v>0</v>
      </c>
      <c r="AK16" s="54"/>
    </row>
    <row r="17" spans="1:38">
      <c r="A17" s="11">
        <v>912</v>
      </c>
      <c r="C17" s="12" t="s">
        <v>38</v>
      </c>
      <c r="E17" s="44">
        <f t="shared" si="0"/>
        <v>0</v>
      </c>
      <c r="F17" s="26">
        <f t="shared" si="1"/>
        <v>0</v>
      </c>
      <c r="G17" s="26">
        <f t="shared" si="2"/>
        <v>0</v>
      </c>
      <c r="H17" s="26"/>
      <c r="I17" s="51">
        <v>0</v>
      </c>
      <c r="J17" s="26">
        <f t="shared" si="15"/>
        <v>0</v>
      </c>
      <c r="K17" s="26">
        <f t="shared" si="3"/>
        <v>0</v>
      </c>
      <c r="L17" s="26"/>
      <c r="M17" s="51">
        <v>0</v>
      </c>
      <c r="N17" s="26">
        <f t="shared" si="4"/>
        <v>0</v>
      </c>
      <c r="O17" s="26">
        <f t="shared" si="5"/>
        <v>0</v>
      </c>
      <c r="P17" s="26"/>
      <c r="Q17" s="51">
        <v>10260</v>
      </c>
      <c r="R17" s="26">
        <f t="shared" si="6"/>
        <v>1083.0865439362308</v>
      </c>
      <c r="S17" s="26">
        <f t="shared" si="7"/>
        <v>11343.086543936231</v>
      </c>
      <c r="T17" s="26"/>
      <c r="U17" s="51">
        <v>0</v>
      </c>
      <c r="V17" s="26">
        <f t="shared" si="8"/>
        <v>0</v>
      </c>
      <c r="W17" s="26">
        <f t="shared" si="9"/>
        <v>0</v>
      </c>
      <c r="X17" s="26"/>
      <c r="Y17" s="51">
        <v>0</v>
      </c>
      <c r="Z17" s="27">
        <f t="shared" si="10"/>
        <v>0</v>
      </c>
      <c r="AA17" s="26">
        <f t="shared" si="11"/>
        <v>0</v>
      </c>
      <c r="AC17" s="26">
        <v>0</v>
      </c>
      <c r="AD17" s="27">
        <f t="shared" si="12"/>
        <v>0</v>
      </c>
      <c r="AE17" s="26">
        <f t="shared" si="13"/>
        <v>0</v>
      </c>
      <c r="AG17" s="28">
        <f t="shared" si="14"/>
        <v>10260</v>
      </c>
      <c r="AH17" s="28">
        <f t="shared" si="14"/>
        <v>1083.0865439362308</v>
      </c>
      <c r="AI17" s="28">
        <f t="shared" si="14"/>
        <v>11343.086543936231</v>
      </c>
      <c r="AK17" s="54"/>
    </row>
    <row r="18" spans="1:38">
      <c r="A18" s="11">
        <v>912</v>
      </c>
      <c r="C18" s="12" t="s">
        <v>39</v>
      </c>
      <c r="E18" s="44">
        <f t="shared" si="0"/>
        <v>0</v>
      </c>
      <c r="F18" s="26">
        <f t="shared" si="1"/>
        <v>0</v>
      </c>
      <c r="G18" s="26">
        <f t="shared" si="2"/>
        <v>0</v>
      </c>
      <c r="H18" s="26"/>
      <c r="I18" s="51">
        <v>0</v>
      </c>
      <c r="J18" s="26">
        <f t="shared" si="15"/>
        <v>0</v>
      </c>
      <c r="K18" s="26">
        <f t="shared" si="3"/>
        <v>0</v>
      </c>
      <c r="L18" s="26"/>
      <c r="M18" s="51">
        <v>0</v>
      </c>
      <c r="N18" s="26">
        <f t="shared" si="4"/>
        <v>0</v>
      </c>
      <c r="O18" s="26">
        <f t="shared" si="5"/>
        <v>0</v>
      </c>
      <c r="P18" s="26"/>
      <c r="Q18" s="51">
        <v>1441</v>
      </c>
      <c r="R18" s="26">
        <f t="shared" si="6"/>
        <v>152.1177105080028</v>
      </c>
      <c r="S18" s="26">
        <f t="shared" si="7"/>
        <v>1593.1177105080028</v>
      </c>
      <c r="T18" s="26"/>
      <c r="U18" s="51">
        <v>0</v>
      </c>
      <c r="V18" s="26">
        <f t="shared" si="8"/>
        <v>0</v>
      </c>
      <c r="W18" s="26">
        <f t="shared" si="9"/>
        <v>0</v>
      </c>
      <c r="X18" s="26"/>
      <c r="Y18" s="51">
        <v>0</v>
      </c>
      <c r="Z18" s="27">
        <f t="shared" si="10"/>
        <v>0</v>
      </c>
      <c r="AA18" s="26">
        <f t="shared" si="11"/>
        <v>0</v>
      </c>
      <c r="AC18" s="26">
        <v>0</v>
      </c>
      <c r="AD18" s="27">
        <f t="shared" si="12"/>
        <v>0</v>
      </c>
      <c r="AE18" s="26">
        <f t="shared" si="13"/>
        <v>0</v>
      </c>
      <c r="AG18" s="28">
        <f t="shared" si="14"/>
        <v>1441</v>
      </c>
      <c r="AH18" s="28">
        <f t="shared" si="14"/>
        <v>152.1177105080028</v>
      </c>
      <c r="AI18" s="28">
        <f t="shared" si="14"/>
        <v>1593.1177105080028</v>
      </c>
      <c r="AK18" s="54"/>
    </row>
    <row r="19" spans="1:38">
      <c r="A19" s="11">
        <v>359</v>
      </c>
      <c r="C19" s="12" t="s">
        <v>46</v>
      </c>
      <c r="E19" s="44">
        <f t="shared" si="0"/>
        <v>15064.887640449439</v>
      </c>
      <c r="F19" s="26">
        <f t="shared" si="1"/>
        <v>2204.6797752808989</v>
      </c>
      <c r="G19" s="26">
        <f>SUM(E19:F19)</f>
        <v>17269.567415730337</v>
      </c>
      <c r="H19" s="26"/>
      <c r="I19" s="51">
        <v>0</v>
      </c>
      <c r="J19" s="26">
        <f t="shared" si="15"/>
        <v>0</v>
      </c>
      <c r="K19" s="26">
        <f>SUM(I19:J19)</f>
        <v>0</v>
      </c>
      <c r="L19" s="26"/>
      <c r="M19" s="51">
        <v>0</v>
      </c>
      <c r="N19" s="26">
        <f t="shared" si="4"/>
        <v>0</v>
      </c>
      <c r="O19" s="26">
        <f>SUM(M19:N19)</f>
        <v>0</v>
      </c>
      <c r="P19" s="26"/>
      <c r="Q19" s="51"/>
      <c r="R19" s="26">
        <f t="shared" si="6"/>
        <v>0</v>
      </c>
      <c r="S19" s="26">
        <f t="shared" si="7"/>
        <v>0</v>
      </c>
      <c r="T19" s="26"/>
      <c r="U19" s="51"/>
      <c r="V19" s="26"/>
      <c r="W19" s="26">
        <f t="shared" si="9"/>
        <v>0</v>
      </c>
      <c r="X19" s="26"/>
      <c r="Y19" s="51"/>
      <c r="Z19" s="27">
        <f t="shared" si="10"/>
        <v>0</v>
      </c>
      <c r="AA19" s="26">
        <f t="shared" si="11"/>
        <v>0</v>
      </c>
      <c r="AC19" s="26"/>
      <c r="AD19" s="27">
        <f t="shared" si="12"/>
        <v>0</v>
      </c>
      <c r="AE19" s="26">
        <f t="shared" si="13"/>
        <v>0</v>
      </c>
      <c r="AG19" s="28">
        <f t="shared" si="14"/>
        <v>15064.887640449439</v>
      </c>
      <c r="AH19" s="28">
        <f t="shared" si="14"/>
        <v>2204.6797752808989</v>
      </c>
      <c r="AI19" s="28">
        <f t="shared" si="14"/>
        <v>17269.567415730337</v>
      </c>
      <c r="AK19" s="54">
        <v>3</v>
      </c>
    </row>
    <row r="20" spans="1:38">
      <c r="A20" s="11">
        <v>460</v>
      </c>
      <c r="C20" s="12" t="s">
        <v>40</v>
      </c>
      <c r="E20" s="44">
        <f t="shared" si="0"/>
        <v>5021.6292134831456</v>
      </c>
      <c r="F20" s="26">
        <f t="shared" si="1"/>
        <v>734.89325842696621</v>
      </c>
      <c r="G20" s="26">
        <f>SUM(E20:F20)</f>
        <v>5756.5224719101116</v>
      </c>
      <c r="H20" s="26"/>
      <c r="I20" s="51">
        <v>31996</v>
      </c>
      <c r="J20" s="26">
        <f t="shared" si="15"/>
        <v>17171.20726008882</v>
      </c>
      <c r="K20" s="26">
        <f>SUM(I20:J20)</f>
        <v>49167.20726008882</v>
      </c>
      <c r="L20" s="26"/>
      <c r="M20" s="51">
        <v>0</v>
      </c>
      <c r="N20" s="26">
        <f t="shared" si="4"/>
        <v>0</v>
      </c>
      <c r="O20" s="26">
        <f>SUM(M20:N20)</f>
        <v>0</v>
      </c>
      <c r="P20" s="26"/>
      <c r="Q20" s="51">
        <v>80691</v>
      </c>
      <c r="R20" s="26">
        <f t="shared" si="6"/>
        <v>8518.063968494971</v>
      </c>
      <c r="S20" s="26">
        <f t="shared" si="7"/>
        <v>89209.063968494971</v>
      </c>
      <c r="T20" s="26"/>
      <c r="U20" s="51"/>
      <c r="V20" s="26"/>
      <c r="W20" s="26">
        <f t="shared" si="9"/>
        <v>0</v>
      </c>
      <c r="X20" s="26"/>
      <c r="Y20" s="51">
        <v>15705</v>
      </c>
      <c r="Z20" s="27">
        <f t="shared" si="10"/>
        <v>4027.0696463993886</v>
      </c>
      <c r="AA20" s="26">
        <f t="shared" si="11"/>
        <v>19732.069646399388</v>
      </c>
      <c r="AC20" s="26">
        <v>167702</v>
      </c>
      <c r="AD20" s="27">
        <f t="shared" si="12"/>
        <v>40432.239911871722</v>
      </c>
      <c r="AE20" s="26">
        <f t="shared" si="13"/>
        <v>208134.23991187173</v>
      </c>
      <c r="AG20" s="28">
        <f t="shared" si="14"/>
        <v>301115.62921348313</v>
      </c>
      <c r="AH20" s="28">
        <f t="shared" si="14"/>
        <v>70883.474045281866</v>
      </c>
      <c r="AI20" s="28">
        <f t="shared" si="14"/>
        <v>371999.10325876501</v>
      </c>
      <c r="AK20" s="54">
        <v>1</v>
      </c>
    </row>
    <row r="21" spans="1:38">
      <c r="A21" s="11" t="s">
        <v>50</v>
      </c>
      <c r="C21" t="s">
        <v>51</v>
      </c>
      <c r="E21" s="44">
        <f t="shared" si="0"/>
        <v>55237.921348314609</v>
      </c>
      <c r="F21" s="26">
        <f t="shared" si="1"/>
        <v>8083.8258426966277</v>
      </c>
      <c r="G21" s="26">
        <f>SUM(E21:F21)</f>
        <v>63321.747191011236</v>
      </c>
      <c r="H21" s="26"/>
      <c r="I21" s="51"/>
      <c r="J21" s="26"/>
      <c r="K21" s="26">
        <f>SUM(I21:J21)</f>
        <v>0</v>
      </c>
      <c r="L21" s="26"/>
      <c r="M21" s="51"/>
      <c r="N21" s="26"/>
      <c r="O21" s="26">
        <f>SUM(M21:N21)</f>
        <v>0</v>
      </c>
      <c r="P21" s="26"/>
      <c r="Q21" s="51"/>
      <c r="R21" s="26">
        <f t="shared" si="6"/>
        <v>0</v>
      </c>
      <c r="S21" s="26">
        <f t="shared" si="7"/>
        <v>0</v>
      </c>
      <c r="T21" s="26"/>
      <c r="U21" s="51"/>
      <c r="V21" s="26"/>
      <c r="W21" s="26">
        <f t="shared" si="9"/>
        <v>0</v>
      </c>
      <c r="X21" s="26"/>
      <c r="Y21" s="51"/>
      <c r="Z21" s="27"/>
      <c r="AA21" s="26">
        <f t="shared" si="11"/>
        <v>0</v>
      </c>
      <c r="AC21" s="26"/>
      <c r="AD21" s="27">
        <f t="shared" si="12"/>
        <v>0</v>
      </c>
      <c r="AE21" s="26">
        <f t="shared" si="13"/>
        <v>0</v>
      </c>
      <c r="AG21" s="28">
        <f t="shared" si="14"/>
        <v>55237.921348314609</v>
      </c>
      <c r="AH21" s="28">
        <f t="shared" si="14"/>
        <v>8083.8258426966277</v>
      </c>
      <c r="AI21" s="28">
        <f t="shared" si="14"/>
        <v>63321.747191011236</v>
      </c>
      <c r="AK21" s="54">
        <v>11</v>
      </c>
    </row>
    <row r="22" spans="1:38">
      <c r="A22" s="11" t="s">
        <v>57</v>
      </c>
      <c r="C22"/>
      <c r="E22" s="44">
        <f t="shared" si="0"/>
        <v>0</v>
      </c>
      <c r="F22" s="26"/>
      <c r="G22" s="26"/>
      <c r="H22" s="26"/>
      <c r="I22" s="51"/>
      <c r="J22" s="26"/>
      <c r="K22" s="26">
        <f>SUM(I22:J22)</f>
        <v>0</v>
      </c>
      <c r="L22" s="26"/>
      <c r="M22" s="51"/>
      <c r="N22" s="26"/>
      <c r="O22" s="26">
        <f>SUM(M22:N22)</f>
        <v>0</v>
      </c>
      <c r="P22" s="26"/>
      <c r="Q22" s="51">
        <v>-5388</v>
      </c>
      <c r="R22" s="26">
        <f t="shared" si="6"/>
        <v>-568.77878155247674</v>
      </c>
      <c r="S22" s="26">
        <f t="shared" si="7"/>
        <v>-5956.7787815524771</v>
      </c>
      <c r="T22" s="26"/>
      <c r="U22" s="51"/>
      <c r="V22" s="26"/>
      <c r="W22" s="26"/>
      <c r="X22" s="26"/>
      <c r="Y22" s="51"/>
      <c r="Z22" s="27"/>
      <c r="AA22" s="26">
        <f t="shared" si="11"/>
        <v>0</v>
      </c>
      <c r="AC22" s="26"/>
      <c r="AD22" s="27"/>
      <c r="AE22" s="26">
        <f t="shared" si="13"/>
        <v>0</v>
      </c>
      <c r="AG22" s="28">
        <f t="shared" si="14"/>
        <v>-5388</v>
      </c>
      <c r="AH22" s="28">
        <f t="shared" si="14"/>
        <v>-568.77878155247674</v>
      </c>
      <c r="AI22" s="28">
        <f t="shared" si="14"/>
        <v>-5956.7787815524771</v>
      </c>
      <c r="AK22" s="54"/>
    </row>
    <row r="23" spans="1:38">
      <c r="A23" s="11" t="s">
        <v>47</v>
      </c>
      <c r="C23" s="12" t="s">
        <v>48</v>
      </c>
      <c r="E23" s="44">
        <f t="shared" si="0"/>
        <v>0</v>
      </c>
      <c r="F23" s="26">
        <f t="shared" si="1"/>
        <v>0</v>
      </c>
      <c r="G23" s="26">
        <f>SUM(E23:F23)</f>
        <v>0</v>
      </c>
      <c r="H23" s="26"/>
      <c r="I23" s="51">
        <v>0</v>
      </c>
      <c r="J23" s="26">
        <f t="shared" si="15"/>
        <v>0</v>
      </c>
      <c r="K23" s="26">
        <f>SUM(I23:J23)</f>
        <v>0</v>
      </c>
      <c r="L23" s="26"/>
      <c r="M23" s="51">
        <v>0</v>
      </c>
      <c r="N23" s="26">
        <f t="shared" si="4"/>
        <v>0</v>
      </c>
      <c r="O23" s="26">
        <f>SUM(M23:N23)</f>
        <v>0</v>
      </c>
      <c r="P23" s="26"/>
      <c r="Q23" s="51"/>
      <c r="R23" s="26"/>
      <c r="S23" s="26"/>
      <c r="T23" s="26"/>
      <c r="U23" s="51"/>
      <c r="V23" s="26"/>
      <c r="W23" s="26"/>
      <c r="X23" s="26"/>
      <c r="Y23" s="51"/>
      <c r="Z23" s="27"/>
      <c r="AA23" s="26"/>
      <c r="AC23" s="26"/>
      <c r="AD23" s="27"/>
      <c r="AE23" s="26"/>
      <c r="AG23" s="28">
        <f t="shared" si="14"/>
        <v>0</v>
      </c>
      <c r="AH23" s="28">
        <f t="shared" si="14"/>
        <v>0</v>
      </c>
      <c r="AI23" s="70">
        <f t="shared" si="14"/>
        <v>0</v>
      </c>
      <c r="AK23" s="54"/>
    </row>
    <row r="24" spans="1:38">
      <c r="E24" s="30"/>
      <c r="F24" s="31"/>
      <c r="G24" s="31"/>
      <c r="I24" s="31"/>
      <c r="J24" s="31"/>
      <c r="K24" s="31"/>
      <c r="M24" s="31"/>
      <c r="N24" s="31"/>
      <c r="O24" s="31"/>
      <c r="Q24" s="31"/>
      <c r="R24" s="31"/>
      <c r="S24" s="31"/>
      <c r="U24" s="31"/>
      <c r="V24" s="31"/>
      <c r="W24" s="31"/>
      <c r="Y24" s="31"/>
      <c r="Z24" s="31"/>
      <c r="AA24" s="31"/>
      <c r="AC24" s="31"/>
      <c r="AD24" s="31"/>
      <c r="AE24" s="31"/>
      <c r="AG24" s="31"/>
      <c r="AH24" s="31"/>
      <c r="AI24" s="31"/>
      <c r="AK24" s="12">
        <f>SUM(AK8:AK23)</f>
        <v>178</v>
      </c>
      <c r="AL24" s="54">
        <f>1141473-247623</f>
        <v>893850</v>
      </c>
    </row>
    <row r="25" spans="1:38">
      <c r="C25" s="32" t="s">
        <v>10</v>
      </c>
      <c r="E25" s="26">
        <f>SUM(E8:E24)</f>
        <v>893850.00000000012</v>
      </c>
      <c r="F25" s="52">
        <f>131251-440</f>
        <v>130811</v>
      </c>
      <c r="G25" s="33">
        <f>SUM(G8:G23)</f>
        <v>1024660.9999999999</v>
      </c>
      <c r="H25" s="33"/>
      <c r="I25" s="26">
        <f>SUM(I8:I24)</f>
        <v>51790</v>
      </c>
      <c r="J25" s="52">
        <f>28776-982</f>
        <v>27794</v>
      </c>
      <c r="K25" s="33">
        <f>SUM(K8:K23)</f>
        <v>79584</v>
      </c>
      <c r="L25" s="33"/>
      <c r="M25" s="33">
        <f>SUM(M8:M23)</f>
        <v>107805</v>
      </c>
      <c r="N25" s="52">
        <f>26644-876</f>
        <v>25768</v>
      </c>
      <c r="O25" s="33">
        <f>SUM(O8:O23)</f>
        <v>133573</v>
      </c>
      <c r="P25" s="33"/>
      <c r="Q25" s="33">
        <f>SUM(Q8:Q23)</f>
        <v>316140</v>
      </c>
      <c r="R25" s="52">
        <f>36538-3165</f>
        <v>33373</v>
      </c>
      <c r="S25" s="33">
        <f>SUM(S8:S23)</f>
        <v>349513</v>
      </c>
      <c r="T25" s="33"/>
      <c r="U25" s="33">
        <f>SUM(U8:U23)</f>
        <v>12140</v>
      </c>
      <c r="V25" s="52">
        <f>2202-82</f>
        <v>2120</v>
      </c>
      <c r="W25" s="33">
        <f>SUM(W8:W23)</f>
        <v>14260</v>
      </c>
      <c r="X25" s="33"/>
      <c r="Y25" s="26">
        <f>SUM(Y8:Y24)</f>
        <v>54949</v>
      </c>
      <c r="Z25" s="52">
        <f>15438-1348</f>
        <v>14090</v>
      </c>
      <c r="AA25" s="33">
        <f>SUM(AA8:AA23)</f>
        <v>69039</v>
      </c>
      <c r="AB25" s="33"/>
      <c r="AC25" s="26">
        <f>SUM(AC8:AC24)</f>
        <v>875088</v>
      </c>
      <c r="AD25" s="52">
        <f>218231-7251</f>
        <v>210980</v>
      </c>
      <c r="AE25" s="33">
        <f>SUM(AE8:AE23)</f>
        <v>1086068</v>
      </c>
      <c r="AF25" s="33"/>
      <c r="AG25" s="33">
        <f>SUM(AG8:AG23)</f>
        <v>2311762</v>
      </c>
      <c r="AH25" s="33">
        <f>SUM(AH8:AH23)</f>
        <v>444936</v>
      </c>
      <c r="AI25" s="33">
        <f>SUM(AI8:AI23)</f>
        <v>2756698.0000000005</v>
      </c>
      <c r="AJ25" s="33">
        <f>AA25+W25+S25+K25+G25+O25+AE25</f>
        <v>2756698</v>
      </c>
    </row>
    <row r="27" spans="1:38">
      <c r="I27" s="33">
        <f>SUM(ABS(I8)+ABS(I9)+ABS(I10)+ABS(I20))</f>
        <v>51790</v>
      </c>
      <c r="J27" s="34"/>
      <c r="Q27" s="51"/>
    </row>
    <row r="28" spans="1:38">
      <c r="F28" s="26">
        <f>SUM(F8:F23)</f>
        <v>130810.99999999994</v>
      </c>
      <c r="G28" s="33"/>
      <c r="H28" s="33"/>
      <c r="I28" s="33"/>
      <c r="J28" s="26">
        <f>SUM(J8:J23)</f>
        <v>27794</v>
      </c>
      <c r="K28" s="33"/>
      <c r="L28" s="33"/>
      <c r="M28" s="33"/>
      <c r="N28" s="26">
        <f>SUM(N8:N23)</f>
        <v>25768</v>
      </c>
      <c r="O28" s="33"/>
      <c r="P28" s="33"/>
      <c r="Q28" s="33"/>
      <c r="R28" s="26">
        <f>SUM(R8:R23)</f>
        <v>33373</v>
      </c>
      <c r="S28" s="33"/>
      <c r="T28" s="33"/>
      <c r="U28" s="33"/>
      <c r="V28" s="26">
        <f>SUM(V8:V23)</f>
        <v>2120</v>
      </c>
      <c r="W28" s="33"/>
      <c r="X28" s="33"/>
      <c r="Y28" s="26"/>
      <c r="Z28" s="26">
        <f>SUM(Z8:Z23)</f>
        <v>14090</v>
      </c>
      <c r="AA28" s="33"/>
      <c r="AB28" s="33"/>
      <c r="AC28" s="26"/>
      <c r="AD28" s="26">
        <f>SUM(AD8:AD23)</f>
        <v>210980</v>
      </c>
      <c r="AE28" s="33"/>
      <c r="AF28" s="33"/>
      <c r="AG28" s="33"/>
      <c r="AH28" s="33"/>
    </row>
    <row r="29" spans="1:38">
      <c r="U29" s="35"/>
      <c r="V29" s="36"/>
      <c r="W29" s="36"/>
      <c r="X29" s="35"/>
      <c r="Y29" s="37"/>
      <c r="Z29" s="38"/>
      <c r="AC29" s="37"/>
      <c r="AD29" s="38"/>
    </row>
    <row r="30" spans="1:38">
      <c r="U30" s="35"/>
      <c r="V30" s="36"/>
      <c r="W30" s="36"/>
      <c r="X30" s="35"/>
      <c r="Y30" s="37"/>
      <c r="Z30" s="38"/>
      <c r="AC30" s="37"/>
      <c r="AD30" s="38"/>
    </row>
    <row r="31" spans="1:38">
      <c r="T31" s="39"/>
      <c r="U31" s="40"/>
      <c r="V31" s="40"/>
      <c r="W31" s="40"/>
      <c r="X31" s="40"/>
      <c r="Y31" s="40"/>
      <c r="Z31" s="40"/>
      <c r="AC31" s="40"/>
      <c r="AD31" s="40"/>
    </row>
    <row r="32" spans="1:38">
      <c r="T32" s="39"/>
      <c r="U32" s="41"/>
      <c r="V32" s="40"/>
      <c r="W32" s="40"/>
      <c r="X32" s="41"/>
      <c r="Y32" s="42"/>
      <c r="Z32" s="43"/>
      <c r="AA32" s="44"/>
      <c r="AC32" s="42"/>
      <c r="AD32" s="43"/>
      <c r="AE32" s="44"/>
      <c r="AG32" s="45"/>
    </row>
    <row r="33" spans="1:33">
      <c r="T33" s="39"/>
      <c r="U33" s="41"/>
      <c r="V33" s="40"/>
      <c r="W33" s="40"/>
      <c r="X33" s="41"/>
      <c r="Y33" s="42"/>
      <c r="Z33" s="43"/>
      <c r="AA33" s="44"/>
      <c r="AC33" s="42"/>
      <c r="AD33" s="43"/>
      <c r="AE33" s="44"/>
      <c r="AG33" s="45"/>
    </row>
    <row r="34" spans="1:33">
      <c r="T34" s="39"/>
      <c r="U34" s="41"/>
      <c r="V34" s="40"/>
      <c r="W34" s="40"/>
      <c r="X34" s="41"/>
      <c r="Y34" s="42"/>
      <c r="Z34" s="43"/>
      <c r="AA34" s="44"/>
      <c r="AC34" s="42"/>
      <c r="AD34" s="43"/>
      <c r="AE34" s="44"/>
      <c r="AG34" s="45"/>
    </row>
    <row r="35" spans="1:33">
      <c r="T35" s="46"/>
      <c r="U35" s="40"/>
      <c r="V35" s="40"/>
      <c r="W35" s="40"/>
      <c r="X35" s="41"/>
      <c r="Y35" s="42"/>
      <c r="Z35" s="43"/>
      <c r="AA35" s="44"/>
      <c r="AC35" s="42"/>
      <c r="AD35" s="43"/>
      <c r="AE35" s="44"/>
      <c r="AG35" s="45"/>
    </row>
    <row r="36" spans="1:33">
      <c r="U36" s="40"/>
      <c r="V36" s="47"/>
      <c r="W36" s="40"/>
      <c r="X36" s="40"/>
      <c r="Y36" s="48"/>
      <c r="Z36" s="49"/>
      <c r="AA36" s="50"/>
      <c r="AC36" s="48"/>
      <c r="AD36" s="49"/>
      <c r="AE36" s="50"/>
      <c r="AG36" s="45"/>
    </row>
    <row r="38" spans="1:33">
      <c r="A38" s="12"/>
    </row>
    <row r="39" spans="1:33">
      <c r="A39" s="12"/>
    </row>
  </sheetData>
  <phoneticPr fontId="28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Q69"/>
  <sheetViews>
    <sheetView topLeftCell="A28" workbookViewId="0">
      <selection activeCell="C50" sqref="C50"/>
    </sheetView>
  </sheetViews>
  <sheetFormatPr defaultRowHeight="13.2"/>
  <cols>
    <col min="1" max="1" width="14.44140625" customWidth="1"/>
    <col min="2" max="2" width="59.44140625" customWidth="1"/>
    <col min="3" max="3" width="29.88671875" style="1" customWidth="1"/>
    <col min="7" max="9" width="9.109375" style="90" customWidth="1"/>
  </cols>
  <sheetData>
    <row r="1" spans="1:17" ht="65.25" customHeight="1">
      <c r="C1" s="4" t="s">
        <v>0</v>
      </c>
    </row>
    <row r="2" spans="1:17" ht="15.6">
      <c r="B2" s="3" t="s">
        <v>1</v>
      </c>
      <c r="C2"/>
    </row>
    <row r="3" spans="1:17" ht="15.6">
      <c r="B3" s="3" t="s">
        <v>2</v>
      </c>
    </row>
    <row r="4" spans="1:17" ht="15.6">
      <c r="B4" s="3" t="s">
        <v>3</v>
      </c>
    </row>
    <row r="5" spans="1:17" ht="35.25" customHeight="1">
      <c r="B5" s="3" t="s">
        <v>54</v>
      </c>
    </row>
    <row r="6" spans="1:17" ht="35.25" customHeight="1">
      <c r="B6" s="2"/>
    </row>
    <row r="7" spans="1:17">
      <c r="B7" s="2"/>
    </row>
    <row r="8" spans="1:17" s="7" customFormat="1" ht="13.8">
      <c r="A8" s="5" t="s">
        <v>78</v>
      </c>
      <c r="B8" s="5"/>
      <c r="C8" s="68" t="str">
        <f>+'Co 359 Invoice'!C8</f>
        <v>3/2000</v>
      </c>
      <c r="G8" s="91"/>
      <c r="H8" s="91"/>
      <c r="I8" s="91"/>
    </row>
    <row r="9" spans="1:17" s="7" customFormat="1" ht="13.8">
      <c r="A9" s="7" t="s">
        <v>77</v>
      </c>
      <c r="B9" s="5"/>
      <c r="C9" s="6"/>
      <c r="G9" s="91"/>
      <c r="H9" s="91"/>
      <c r="I9" s="91"/>
    </row>
    <row r="10" spans="1:17" s="7" customFormat="1" ht="41.25" customHeight="1" thickBot="1">
      <c r="B10" s="83"/>
      <c r="C10" s="6"/>
      <c r="G10" s="91"/>
      <c r="H10" s="91"/>
      <c r="I10" s="91"/>
    </row>
    <row r="11" spans="1:17" s="7" customFormat="1" ht="22.5" customHeight="1" thickBot="1">
      <c r="A11" s="71" t="s">
        <v>4</v>
      </c>
      <c r="B11" s="72"/>
      <c r="C11" s="8" t="s">
        <v>5</v>
      </c>
      <c r="G11" s="91"/>
      <c r="H11" s="92"/>
      <c r="I11" s="93"/>
      <c r="J11" s="86"/>
      <c r="K11" s="86"/>
      <c r="L11" s="86"/>
      <c r="M11" s="86"/>
      <c r="N11" s="86"/>
      <c r="O11" s="86"/>
      <c r="P11" s="86"/>
      <c r="Q11" s="86"/>
    </row>
    <row r="12" spans="1:17" s="7" customFormat="1" ht="18.75" hidden="1" customHeight="1">
      <c r="A12" s="73" t="s">
        <v>68</v>
      </c>
      <c r="B12" s="74"/>
      <c r="C12" s="56"/>
      <c r="G12" s="94"/>
      <c r="H12" s="94"/>
      <c r="I12" s="95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0.25" hidden="1" customHeight="1">
      <c r="A13" s="9" t="s">
        <v>69</v>
      </c>
      <c r="B13" s="10"/>
      <c r="C13" s="81"/>
      <c r="G13" s="86"/>
      <c r="H13" s="86"/>
      <c r="I13" s="96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hidden="1" customHeight="1">
      <c r="A14" s="82" t="s">
        <v>65</v>
      </c>
      <c r="B14" s="105"/>
      <c r="C14" s="106">
        <f>SUM(C12:C13)</f>
        <v>0</v>
      </c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hidden="1" customHeight="1">
      <c r="A15" s="9"/>
      <c r="B15" s="10"/>
      <c r="C15" s="56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hidden="1" customHeight="1">
      <c r="A16" s="9"/>
      <c r="C16" s="84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83</v>
      </c>
      <c r="C17" s="128"/>
      <c r="G17" s="86"/>
      <c r="H17" s="86"/>
      <c r="I17" s="96"/>
      <c r="J17" s="86"/>
      <c r="K17" s="86"/>
      <c r="L17" s="86"/>
      <c r="M17" s="86"/>
      <c r="N17" s="86"/>
      <c r="O17" s="86"/>
      <c r="P17" s="86"/>
      <c r="Q17" s="86"/>
    </row>
    <row r="18" spans="1:17" s="7" customFormat="1" ht="20.25" customHeight="1" thickBot="1">
      <c r="A18" s="9" t="s">
        <v>84</v>
      </c>
      <c r="C18" s="129"/>
      <c r="G18" s="86"/>
      <c r="H18" s="86"/>
      <c r="I18" s="96"/>
      <c r="J18" s="86"/>
      <c r="K18" s="86"/>
      <c r="L18" s="86"/>
      <c r="M18" s="86"/>
      <c r="N18" s="86"/>
      <c r="O18" s="86"/>
      <c r="P18" s="86"/>
      <c r="Q18" s="86"/>
    </row>
    <row r="19" spans="1:17" s="7" customFormat="1" ht="20.25" customHeight="1" thickTop="1">
      <c r="A19" s="82" t="s">
        <v>81</v>
      </c>
      <c r="C19" s="130">
        <f>SUM(C17:C18)</f>
        <v>0</v>
      </c>
      <c r="G19" s="86"/>
      <c r="H19" s="86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C20" s="128"/>
      <c r="G20" s="86"/>
      <c r="H20" s="86"/>
      <c r="I20" s="96"/>
      <c r="J20" s="86"/>
      <c r="K20" s="86"/>
      <c r="L20" s="86"/>
      <c r="M20" s="86"/>
      <c r="N20" s="86"/>
      <c r="O20" s="86"/>
      <c r="P20" s="86"/>
      <c r="Q20" s="86"/>
    </row>
    <row r="21" spans="1:17" s="7" customFormat="1" ht="20.25" customHeight="1">
      <c r="A21" s="9" t="s">
        <v>85</v>
      </c>
      <c r="B21" s="10"/>
      <c r="C21" s="131"/>
      <c r="G21" s="86"/>
      <c r="H21" s="86"/>
      <c r="I21" s="96"/>
      <c r="J21" s="86"/>
      <c r="K21" s="86"/>
      <c r="L21" s="86"/>
      <c r="M21" s="86"/>
      <c r="N21" s="86"/>
      <c r="O21" s="86"/>
      <c r="P21" s="86"/>
      <c r="Q21" s="86"/>
    </row>
    <row r="22" spans="1:17" s="7" customFormat="1" ht="20.25" customHeight="1" thickBot="1">
      <c r="A22" s="9" t="s">
        <v>86</v>
      </c>
      <c r="B22" s="10"/>
      <c r="C22" s="132"/>
      <c r="G22" s="91"/>
      <c r="H22" s="91"/>
      <c r="I22" s="96"/>
      <c r="J22" s="86"/>
      <c r="K22" s="86"/>
      <c r="L22" s="86"/>
      <c r="M22" s="86"/>
      <c r="N22" s="86"/>
      <c r="O22" s="86"/>
      <c r="P22" s="86"/>
      <c r="Q22" s="86"/>
    </row>
    <row r="23" spans="1:17" s="7" customFormat="1" ht="20.25" customHeight="1" thickTop="1">
      <c r="A23" s="82" t="s">
        <v>82</v>
      </c>
      <c r="B23" s="86"/>
      <c r="C23" s="126">
        <f>SUM(C21:C22)</f>
        <v>0</v>
      </c>
      <c r="G23" s="91"/>
      <c r="H23" s="91"/>
      <c r="I23" s="96"/>
      <c r="J23" s="86"/>
      <c r="K23" s="86"/>
      <c r="L23" s="86"/>
      <c r="M23" s="86"/>
      <c r="N23" s="86"/>
      <c r="O23" s="86"/>
      <c r="P23" s="86"/>
      <c r="Q23" s="86"/>
    </row>
    <row r="24" spans="1:17" s="7" customFormat="1" ht="20.25" customHeight="1">
      <c r="A24" s="82"/>
      <c r="B24" s="10"/>
      <c r="C24" s="56"/>
      <c r="G24" s="91"/>
      <c r="H24" s="91"/>
      <c r="I24" s="96"/>
      <c r="J24" s="86"/>
      <c r="K24" s="86"/>
      <c r="L24" s="86"/>
      <c r="M24" s="86"/>
      <c r="N24" s="86"/>
      <c r="O24" s="86"/>
      <c r="P24" s="86"/>
      <c r="Q24" s="86"/>
    </row>
    <row r="25" spans="1:17" s="7" customFormat="1" ht="20.25" customHeight="1">
      <c r="A25" s="9" t="s">
        <v>73</v>
      </c>
      <c r="B25" s="10"/>
      <c r="C25" s="56"/>
      <c r="G25" s="91"/>
      <c r="H25" s="91"/>
      <c r="I25" s="96"/>
      <c r="J25" s="86"/>
      <c r="K25" s="86"/>
      <c r="L25" s="86"/>
      <c r="M25" s="86"/>
      <c r="N25" s="86"/>
      <c r="O25" s="86"/>
      <c r="P25" s="86"/>
      <c r="Q25" s="86"/>
    </row>
    <row r="26" spans="1:17" s="7" customFormat="1" ht="20.25" customHeight="1" thickBot="1">
      <c r="A26" s="9" t="s">
        <v>69</v>
      </c>
      <c r="B26" s="10"/>
      <c r="C26" s="81"/>
      <c r="G26" s="91"/>
      <c r="H26" s="91"/>
      <c r="I26" s="96"/>
    </row>
    <row r="27" spans="1:17" s="7" customFormat="1" ht="20.25" customHeight="1" thickTop="1">
      <c r="A27" s="82" t="s">
        <v>67</v>
      </c>
      <c r="B27" s="105"/>
      <c r="C27" s="106">
        <f>SUM(C25:C26)</f>
        <v>0</v>
      </c>
      <c r="G27" s="91"/>
      <c r="H27" s="91"/>
      <c r="I27" s="96"/>
    </row>
    <row r="28" spans="1:17" s="7" customFormat="1" ht="20.25" customHeight="1">
      <c r="A28" s="9"/>
      <c r="B28" s="10"/>
      <c r="C28" s="56"/>
      <c r="G28" s="91"/>
      <c r="H28" s="91"/>
      <c r="I28" s="96"/>
    </row>
    <row r="29" spans="1:17" s="7" customFormat="1" ht="20.25" customHeight="1">
      <c r="A29" s="9"/>
      <c r="B29" s="10"/>
      <c r="C29" s="56"/>
      <c r="G29" s="91"/>
      <c r="H29" s="91"/>
      <c r="I29" s="96"/>
    </row>
    <row r="30" spans="1:17" s="7" customFormat="1" ht="21.75" customHeight="1">
      <c r="A30" s="9"/>
      <c r="B30" s="10"/>
      <c r="C30" s="56"/>
      <c r="G30" s="91"/>
      <c r="H30" s="97"/>
      <c r="I30" s="98"/>
    </row>
    <row r="31" spans="1:17" s="7" customFormat="1" ht="21.75" customHeight="1">
      <c r="A31" s="9"/>
      <c r="B31" s="10"/>
      <c r="C31" s="56"/>
      <c r="G31" s="91"/>
      <c r="H31" s="97"/>
      <c r="I31" s="98"/>
    </row>
    <row r="32" spans="1:17" s="7" customFormat="1" ht="21.75" customHeight="1">
      <c r="A32" s="9"/>
      <c r="B32" s="107" t="s">
        <v>6</v>
      </c>
      <c r="C32" s="133">
        <f>C27+C23+C19+C14</f>
        <v>0</v>
      </c>
      <c r="G32" s="91"/>
      <c r="H32" s="99"/>
      <c r="I32" s="98"/>
    </row>
    <row r="33" spans="1:9" s="7" customFormat="1" ht="21.75" customHeight="1">
      <c r="A33" s="9"/>
      <c r="B33" s="75" t="s">
        <v>7</v>
      </c>
      <c r="C33" s="131"/>
      <c r="G33" s="91"/>
      <c r="H33" s="91"/>
      <c r="I33" s="93"/>
    </row>
    <row r="34" spans="1:9" s="7" customFormat="1" ht="21.75" customHeight="1" thickBot="1">
      <c r="A34" s="9"/>
      <c r="B34" s="75" t="s">
        <v>8</v>
      </c>
      <c r="C34" s="131"/>
      <c r="G34" s="91"/>
      <c r="H34" s="91"/>
      <c r="I34" s="91"/>
    </row>
    <row r="35" spans="1:9" s="7" customFormat="1" ht="21.75" customHeight="1">
      <c r="A35" s="59"/>
      <c r="B35" s="104" t="s">
        <v>9</v>
      </c>
      <c r="C35" s="134">
        <f>C34+C33+C32</f>
        <v>0</v>
      </c>
      <c r="G35" s="91"/>
      <c r="H35" s="91"/>
      <c r="I35" s="91"/>
    </row>
    <row r="36" spans="1:9" s="7" customFormat="1" ht="21.75" customHeight="1">
      <c r="A36" s="9"/>
      <c r="C36" s="57"/>
      <c r="G36" s="91"/>
      <c r="H36" s="91"/>
      <c r="I36" s="91"/>
    </row>
    <row r="37" spans="1:9" s="7" customFormat="1" ht="13.8">
      <c r="A37" s="86"/>
      <c r="B37" s="86"/>
      <c r="C37" s="89"/>
    </row>
    <row r="38" spans="1:9" s="7" customFormat="1" ht="13.8">
      <c r="A38" s="86"/>
      <c r="B38" s="86"/>
      <c r="C38" s="89"/>
    </row>
    <row r="39" spans="1:9" s="7" customFormat="1" ht="13.8">
      <c r="A39" s="86"/>
      <c r="B39" s="86"/>
      <c r="C39" s="89"/>
    </row>
    <row r="40" spans="1:9" s="7" customFormat="1" ht="13.8">
      <c r="A40" s="86"/>
      <c r="B40" s="86"/>
      <c r="C40" s="89"/>
    </row>
    <row r="41" spans="1:9" s="7" customFormat="1" ht="13.8">
      <c r="A41" s="86"/>
      <c r="B41" s="86"/>
      <c r="C41" s="89"/>
    </row>
    <row r="42" spans="1:9" s="7" customFormat="1" ht="13.8">
      <c r="A42" s="86"/>
      <c r="B42" s="86"/>
      <c r="C42" s="89"/>
    </row>
    <row r="43" spans="1:9" s="7" customFormat="1" ht="13.8">
      <c r="A43" s="86"/>
      <c r="B43" s="86"/>
      <c r="C43" s="89"/>
    </row>
    <row r="44" spans="1:9" s="7" customFormat="1" ht="13.8">
      <c r="A44" s="86"/>
      <c r="B44" s="86"/>
      <c r="C44" s="89"/>
    </row>
    <row r="45" spans="1:9" s="7" customFormat="1" ht="13.8">
      <c r="A45" s="86"/>
      <c r="B45" s="86"/>
      <c r="C45" s="87"/>
      <c r="G45" s="91"/>
      <c r="H45" s="91"/>
      <c r="I45" s="91"/>
    </row>
    <row r="46" spans="1:9" s="7" customFormat="1" ht="13.8">
      <c r="A46" s="86"/>
      <c r="B46" s="86"/>
      <c r="C46" s="87"/>
      <c r="G46" s="91"/>
      <c r="H46" s="91"/>
      <c r="I46" s="91"/>
    </row>
    <row r="47" spans="1:9" s="7" customFormat="1" ht="13.8">
      <c r="A47" s="86"/>
      <c r="B47" s="86"/>
      <c r="C47" s="87"/>
      <c r="G47" s="91"/>
      <c r="H47" s="91"/>
      <c r="I47" s="91"/>
    </row>
    <row r="48" spans="1:9" s="7" customFormat="1" ht="13.8">
      <c r="A48" s="86"/>
      <c r="B48" s="86"/>
      <c r="C48" s="87"/>
      <c r="G48" s="91"/>
      <c r="H48" s="91"/>
      <c r="I48" s="91"/>
    </row>
    <row r="49" spans="1:9" s="7" customFormat="1" ht="13.8">
      <c r="C49" s="6"/>
      <c r="G49" s="91"/>
      <c r="H49" s="91"/>
      <c r="I49" s="91"/>
    </row>
    <row r="50" spans="1:9" s="7" customFormat="1" ht="13.8">
      <c r="C50" s="6"/>
      <c r="G50" s="91"/>
      <c r="H50" s="91"/>
      <c r="I50" s="91"/>
    </row>
    <row r="51" spans="1:9" s="7" customFormat="1" ht="13.8">
      <c r="C51" s="6"/>
      <c r="G51" s="91"/>
      <c r="H51" s="91"/>
      <c r="I51" s="91"/>
    </row>
    <row r="52" spans="1:9" s="7" customFormat="1" ht="13.8">
      <c r="C52" s="6"/>
      <c r="G52" s="91"/>
      <c r="H52" s="91"/>
      <c r="I52" s="91"/>
    </row>
    <row r="53" spans="1:9" s="7" customFormat="1" ht="13.8">
      <c r="C53" s="6"/>
      <c r="G53" s="91"/>
      <c r="H53" s="91"/>
      <c r="I53" s="91"/>
    </row>
    <row r="54" spans="1:9" s="7" customFormat="1" ht="13.8">
      <c r="C54" s="6"/>
      <c r="G54" s="91"/>
      <c r="H54" s="91"/>
      <c r="I54" s="91"/>
    </row>
    <row r="55" spans="1:9" s="7" customFormat="1" ht="13.8">
      <c r="C55" s="6"/>
      <c r="G55" s="91"/>
      <c r="H55" s="91"/>
      <c r="I55" s="91"/>
    </row>
    <row r="56" spans="1:9" s="7" customFormat="1" ht="13.8">
      <c r="C56" s="6"/>
      <c r="G56" s="91"/>
      <c r="H56" s="91"/>
      <c r="I56" s="91"/>
    </row>
    <row r="57" spans="1:9" s="7" customFormat="1" ht="13.8">
      <c r="C57" s="6"/>
      <c r="G57" s="91"/>
      <c r="H57" s="91"/>
      <c r="I57" s="91"/>
    </row>
    <row r="58" spans="1:9" s="7" customFormat="1" ht="13.8">
      <c r="C58" s="6"/>
      <c r="G58" s="91"/>
      <c r="H58" s="91"/>
      <c r="I58" s="91"/>
    </row>
    <row r="59" spans="1:9" s="7" customFormat="1" ht="13.8">
      <c r="C59" s="6"/>
      <c r="G59" s="91"/>
      <c r="H59" s="91"/>
      <c r="I59" s="91"/>
    </row>
    <row r="60" spans="1:9" s="7" customFormat="1" ht="13.8">
      <c r="C60" s="6"/>
      <c r="G60" s="91"/>
      <c r="H60" s="91"/>
      <c r="I60" s="91"/>
    </row>
    <row r="61" spans="1:9" s="7" customFormat="1" ht="13.8">
      <c r="C61" s="6"/>
      <c r="G61" s="91"/>
      <c r="H61" s="91"/>
      <c r="I61" s="91"/>
    </row>
    <row r="62" spans="1:9" s="7" customFormat="1" ht="13.8">
      <c r="A62"/>
      <c r="B62"/>
      <c r="C62" s="1"/>
      <c r="G62" s="91"/>
      <c r="H62" s="91"/>
      <c r="I62" s="91"/>
    </row>
    <row r="63" spans="1:9" s="7" customFormat="1" ht="13.8">
      <c r="A63"/>
      <c r="B63"/>
      <c r="C63" s="1"/>
      <c r="G63" s="91"/>
      <c r="H63" s="91"/>
      <c r="I63" s="91"/>
    </row>
    <row r="64" spans="1:9" s="7" customFormat="1" ht="13.8">
      <c r="A64"/>
      <c r="B64"/>
      <c r="C64" s="1"/>
      <c r="G64" s="91"/>
      <c r="H64" s="91"/>
      <c r="I64" s="91"/>
    </row>
    <row r="65" spans="1:9" s="7" customFormat="1" ht="13.8">
      <c r="A65"/>
      <c r="B65"/>
      <c r="C65" s="1"/>
      <c r="G65" s="91"/>
      <c r="H65" s="91"/>
      <c r="I65" s="91"/>
    </row>
    <row r="66" spans="1:9" s="7" customFormat="1" ht="13.8">
      <c r="A66"/>
      <c r="B66"/>
      <c r="C66" s="1"/>
      <c r="G66" s="91"/>
      <c r="H66" s="91"/>
      <c r="I66" s="91"/>
    </row>
    <row r="67" spans="1:9" s="7" customFormat="1" ht="13.8">
      <c r="A67"/>
      <c r="B67"/>
      <c r="C67" s="1"/>
      <c r="G67" s="91"/>
      <c r="H67" s="91"/>
      <c r="I67" s="91"/>
    </row>
    <row r="68" spans="1:9" s="7" customFormat="1" ht="13.8">
      <c r="A68"/>
      <c r="B68"/>
      <c r="C68" s="1"/>
      <c r="G68" s="91"/>
      <c r="H68" s="91"/>
      <c r="I68" s="91"/>
    </row>
    <row r="69" spans="1:9" s="7" customFormat="1" ht="13.8">
      <c r="A69"/>
      <c r="B69"/>
      <c r="C69" s="1"/>
      <c r="G69" s="91"/>
      <c r="H69" s="91"/>
      <c r="I69" s="91"/>
    </row>
  </sheetData>
  <phoneticPr fontId="28" type="noConversion"/>
  <pageMargins left="0.75" right="0.75" top="1" bottom="1" header="0.5" footer="0.5"/>
  <pageSetup scale="60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R275"/>
  <sheetViews>
    <sheetView topLeftCell="B1" zoomScaleNormal="60" workbookViewId="0">
      <pane ySplit="1" topLeftCell="A2" activePane="bottomLeft" state="frozen"/>
      <selection activeCell="C23" sqref="C23"/>
      <selection pane="bottomLeft" activeCell="D5" sqref="D5"/>
    </sheetView>
  </sheetViews>
  <sheetFormatPr defaultColWidth="8" defaultRowHeight="13.2"/>
  <cols>
    <col min="1" max="1" width="12" style="150" customWidth="1"/>
    <col min="2" max="2" width="17.5546875" style="151" customWidth="1"/>
    <col min="3" max="3" width="23.6640625" style="152" bestFit="1" customWidth="1"/>
    <col min="4" max="4" width="35.44140625" style="150" customWidth="1"/>
    <col min="5" max="5" width="13.6640625" style="153" bestFit="1" customWidth="1"/>
    <col min="6" max="6" width="13.109375" style="153" customWidth="1"/>
    <col min="7" max="7" width="12.5546875" style="153" bestFit="1" customWidth="1"/>
    <col min="8" max="8" width="13.6640625" style="153" bestFit="1" customWidth="1"/>
    <col min="9" max="18" width="8" style="153" customWidth="1"/>
    <col min="19" max="16384" width="8" style="150"/>
  </cols>
  <sheetData>
    <row r="1" spans="1:18" s="142" customFormat="1" ht="13.8" thickBot="1">
      <c r="A1" s="140" t="s">
        <v>95</v>
      </c>
      <c r="B1" s="141" t="s">
        <v>96</v>
      </c>
      <c r="C1" s="141" t="s">
        <v>97</v>
      </c>
      <c r="D1" s="141" t="s">
        <v>98</v>
      </c>
      <c r="E1" s="143" t="s">
        <v>99</v>
      </c>
      <c r="F1" s="324" t="s">
        <v>259</v>
      </c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</row>
    <row r="2" spans="1:18" s="145" customFormat="1" ht="12.75" customHeight="1">
      <c r="A2" s="320">
        <v>103152</v>
      </c>
      <c r="B2" s="321" t="s">
        <v>101</v>
      </c>
      <c r="C2" s="322" t="s">
        <v>100</v>
      </c>
      <c r="D2" s="320" t="s">
        <v>237</v>
      </c>
      <c r="E2" s="323">
        <v>351424.8136782113</v>
      </c>
      <c r="F2" s="325">
        <v>0</v>
      </c>
      <c r="G2" s="153"/>
      <c r="H2" s="153"/>
      <c r="I2" s="153"/>
      <c r="J2" s="153"/>
      <c r="K2" s="153"/>
      <c r="L2" s="285"/>
      <c r="M2" s="146"/>
      <c r="N2" s="146"/>
      <c r="O2" s="146"/>
      <c r="P2" s="146"/>
      <c r="Q2" s="146"/>
      <c r="R2" s="146"/>
    </row>
    <row r="3" spans="1:18" s="145" customFormat="1" ht="12.75" customHeight="1">
      <c r="A3" s="320">
        <v>103152</v>
      </c>
      <c r="B3" s="321" t="s">
        <v>101</v>
      </c>
      <c r="C3" s="322" t="s">
        <v>100</v>
      </c>
      <c r="D3" s="320" t="s">
        <v>103</v>
      </c>
      <c r="E3" s="323">
        <v>92711.416781292995</v>
      </c>
      <c r="F3" s="325">
        <v>0</v>
      </c>
      <c r="G3" s="153"/>
      <c r="H3" s="153"/>
      <c r="I3" s="153"/>
      <c r="J3" s="153"/>
      <c r="K3" s="153"/>
      <c r="L3" s="285"/>
      <c r="M3" s="146"/>
      <c r="N3" s="146"/>
      <c r="O3" s="146"/>
      <c r="P3" s="146"/>
      <c r="Q3" s="146"/>
      <c r="R3" s="146"/>
    </row>
    <row r="4" spans="1:18" s="145" customFormat="1" ht="12.75" customHeight="1">
      <c r="A4" s="320">
        <v>103153</v>
      </c>
      <c r="B4" s="321" t="s">
        <v>258</v>
      </c>
      <c r="C4" s="322" t="s">
        <v>102</v>
      </c>
      <c r="D4" s="320" t="s">
        <v>260</v>
      </c>
      <c r="E4" s="323">
        <v>16203.915674645266</v>
      </c>
      <c r="F4" s="325">
        <v>0</v>
      </c>
      <c r="G4" s="153"/>
      <c r="H4" s="153"/>
      <c r="I4" s="153"/>
      <c r="J4" s="153"/>
      <c r="K4" s="153"/>
      <c r="L4" s="285"/>
      <c r="M4" s="146"/>
      <c r="N4" s="146"/>
      <c r="O4" s="146"/>
      <c r="P4" s="146"/>
      <c r="Q4" s="146"/>
      <c r="R4" s="146"/>
    </row>
    <row r="5" spans="1:18" s="149" customFormat="1" ht="12.75" customHeight="1">
      <c r="A5" s="326" t="s">
        <v>104</v>
      </c>
      <c r="B5" s="327"/>
      <c r="C5" s="147"/>
      <c r="D5" s="326"/>
      <c r="E5" s="328">
        <f>SUM(E2:E4)</f>
        <v>460340.14613414957</v>
      </c>
      <c r="F5" s="328">
        <f>SUM(F2:F4)</f>
        <v>0</v>
      </c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</row>
    <row r="6" spans="1:18" ht="12.75" customHeight="1">
      <c r="E6" s="153" t="s">
        <v>105</v>
      </c>
    </row>
    <row r="7" spans="1:18" ht="12.75" customHeight="1">
      <c r="A7" s="149" t="s">
        <v>224</v>
      </c>
      <c r="C7" s="247" t="s">
        <v>228</v>
      </c>
      <c r="D7" s="247" t="s">
        <v>221</v>
      </c>
      <c r="E7" s="248" t="s">
        <v>222</v>
      </c>
      <c r="F7" s="248" t="s">
        <v>223</v>
      </c>
      <c r="G7" s="148" t="s">
        <v>225</v>
      </c>
      <c r="H7" s="148" t="s">
        <v>226</v>
      </c>
    </row>
    <row r="8" spans="1:18" ht="12.75" customHeight="1">
      <c r="A8" s="150" t="s">
        <v>213</v>
      </c>
      <c r="C8" s="246">
        <v>119</v>
      </c>
      <c r="D8" s="245">
        <v>0.1187624750499002</v>
      </c>
      <c r="E8" s="153">
        <f>+$E$2*D8</f>
        <v>41736.080666374393</v>
      </c>
      <c r="F8" s="153">
        <f>+$E$3*D8</f>
        <v>11010.637322329208</v>
      </c>
      <c r="G8" s="153">
        <f>$E$4*D8</f>
        <v>1924.4171310207453</v>
      </c>
      <c r="H8" s="153">
        <f>SUM(E8:G8)</f>
        <v>54671.135119724349</v>
      </c>
      <c r="Q8" s="150"/>
      <c r="R8" s="150"/>
    </row>
    <row r="9" spans="1:18" ht="12.75" customHeight="1">
      <c r="A9" s="150" t="s">
        <v>214</v>
      </c>
      <c r="C9" s="246">
        <v>168</v>
      </c>
      <c r="D9" s="245">
        <v>0.16766467065868262</v>
      </c>
      <c r="E9" s="153">
        <f t="shared" ref="E9:E14" si="0">+$E$2*D9</f>
        <v>58921.525646646201</v>
      </c>
      <c r="F9" s="153">
        <f t="shared" ref="F9:F14" si="1">+$E$3*D9</f>
        <v>15544.429160935351</v>
      </c>
      <c r="G9" s="153">
        <f t="shared" ref="G9:G14" si="2">$E$4*D9</f>
        <v>2716.8241849704636</v>
      </c>
      <c r="H9" s="153">
        <f t="shared" ref="H9:H14" si="3">SUM(E9:G9)</f>
        <v>77182.778992552019</v>
      </c>
      <c r="Q9" s="150"/>
      <c r="R9" s="150"/>
    </row>
    <row r="10" spans="1:18" ht="12.75" customHeight="1">
      <c r="A10" s="150" t="s">
        <v>215</v>
      </c>
      <c r="C10" s="246">
        <v>368</v>
      </c>
      <c r="D10" s="245">
        <v>0.36726546906187624</v>
      </c>
      <c r="E10" s="153">
        <f t="shared" si="0"/>
        <v>129066.19903551073</v>
      </c>
      <c r="F10" s="153">
        <f t="shared" si="1"/>
        <v>34049.701971572678</v>
      </c>
      <c r="G10" s="153">
        <f t="shared" si="2"/>
        <v>5951.1386908876821</v>
      </c>
      <c r="H10" s="153">
        <f t="shared" si="3"/>
        <v>169067.03969797111</v>
      </c>
      <c r="Q10" s="150"/>
      <c r="R10" s="150"/>
    </row>
    <row r="11" spans="1:18" ht="12.75" customHeight="1">
      <c r="A11" s="150" t="s">
        <v>216</v>
      </c>
      <c r="C11" s="246">
        <v>57</v>
      </c>
      <c r="D11" s="245">
        <v>5.6886227544910177E-2</v>
      </c>
      <c r="E11" s="153">
        <f t="shared" si="0"/>
        <v>19991.231915826389</v>
      </c>
      <c r="F11" s="153">
        <f t="shared" si="1"/>
        <v>5274.0027510316377</v>
      </c>
      <c r="G11" s="153">
        <f t="shared" si="2"/>
        <v>921.77963418640729</v>
      </c>
      <c r="H11" s="153">
        <f t="shared" si="3"/>
        <v>26187.014301044437</v>
      </c>
      <c r="Q11" s="150"/>
      <c r="R11" s="150"/>
    </row>
    <row r="12" spans="1:18" ht="12.75" customHeight="1">
      <c r="A12" s="150" t="s">
        <v>217</v>
      </c>
      <c r="C12" s="246">
        <v>136</v>
      </c>
      <c r="D12" s="245">
        <v>0.13572854291417166</v>
      </c>
      <c r="E12" s="153">
        <f t="shared" si="0"/>
        <v>47698.377904427885</v>
      </c>
      <c r="F12" s="153">
        <f t="shared" si="1"/>
        <v>12583.585511233381</v>
      </c>
      <c r="G12" s="153">
        <f t="shared" si="2"/>
        <v>2199.3338640237089</v>
      </c>
      <c r="H12" s="153">
        <f t="shared" si="3"/>
        <v>62481.297279684979</v>
      </c>
      <c r="Q12" s="150"/>
      <c r="R12" s="150"/>
    </row>
    <row r="13" spans="1:18" ht="12.75" customHeight="1">
      <c r="A13" s="150" t="s">
        <v>218</v>
      </c>
      <c r="C13" s="246">
        <v>141</v>
      </c>
      <c r="D13" s="245">
        <v>0.1407185628742515</v>
      </c>
      <c r="E13" s="153">
        <f t="shared" si="0"/>
        <v>49451.994739149493</v>
      </c>
      <c r="F13" s="153">
        <f t="shared" si="1"/>
        <v>13046.217331499314</v>
      </c>
      <c r="G13" s="153">
        <f t="shared" si="2"/>
        <v>2280.1917266716391</v>
      </c>
      <c r="H13" s="153">
        <f t="shared" si="3"/>
        <v>64778.403797320447</v>
      </c>
      <c r="Q13" s="150"/>
      <c r="R13" s="150"/>
    </row>
    <row r="14" spans="1:18" ht="12.75" customHeight="1">
      <c r="A14" s="150" t="s">
        <v>219</v>
      </c>
      <c r="C14" s="246">
        <v>13</v>
      </c>
      <c r="D14" s="245">
        <v>1.2974051896207584E-2</v>
      </c>
      <c r="E14" s="153">
        <f t="shared" si="0"/>
        <v>4559.4037702761943</v>
      </c>
      <c r="F14" s="153">
        <f t="shared" si="1"/>
        <v>1202.8427326914261</v>
      </c>
      <c r="G14" s="153">
        <f t="shared" si="2"/>
        <v>210.23044288461921</v>
      </c>
      <c r="H14" s="153">
        <f t="shared" si="3"/>
        <v>5972.4769458522396</v>
      </c>
      <c r="Q14" s="150"/>
      <c r="R14" s="150"/>
    </row>
    <row r="15" spans="1:18" ht="12.75" customHeight="1" thickBot="1">
      <c r="A15" s="149" t="s">
        <v>220</v>
      </c>
      <c r="C15" s="249">
        <f t="shared" ref="C15:H15" si="4">SUM(C8:C14)</f>
        <v>1002</v>
      </c>
      <c r="D15" s="250">
        <f t="shared" si="4"/>
        <v>1</v>
      </c>
      <c r="E15" s="251">
        <f t="shared" si="4"/>
        <v>351424.81367821124</v>
      </c>
      <c r="F15" s="251">
        <f t="shared" si="4"/>
        <v>92711.416781292995</v>
      </c>
      <c r="G15" s="251">
        <f t="shared" si="4"/>
        <v>16203.915674645266</v>
      </c>
      <c r="H15" s="251">
        <f t="shared" si="4"/>
        <v>460340.14613414957</v>
      </c>
      <c r="Q15" s="150"/>
      <c r="R15" s="150"/>
    </row>
    <row r="16" spans="1:18" ht="12.75" customHeight="1" thickTop="1"/>
    <row r="17" spans="1:5" ht="12.75" customHeight="1">
      <c r="A17" s="149" t="s">
        <v>227</v>
      </c>
      <c r="E17" s="153" t="s">
        <v>105</v>
      </c>
    </row>
    <row r="18" spans="1:5" ht="12.75" customHeight="1">
      <c r="A18" s="286" t="s">
        <v>238</v>
      </c>
      <c r="E18" s="153" t="s">
        <v>105</v>
      </c>
    </row>
    <row r="19" spans="1:5">
      <c r="E19" s="153" t="s">
        <v>105</v>
      </c>
    </row>
    <row r="20" spans="1:5">
      <c r="E20" s="153" t="s">
        <v>105</v>
      </c>
    </row>
    <row r="21" spans="1:5">
      <c r="E21" s="153" t="s">
        <v>105</v>
      </c>
    </row>
    <row r="22" spans="1:5">
      <c r="E22" s="153" t="s">
        <v>105</v>
      </c>
    </row>
    <row r="23" spans="1:5">
      <c r="E23" s="153" t="s">
        <v>105</v>
      </c>
    </row>
    <row r="24" spans="1:5">
      <c r="E24" s="153" t="s">
        <v>105</v>
      </c>
    </row>
    <row r="25" spans="1:5">
      <c r="E25" s="153" t="s">
        <v>105</v>
      </c>
    </row>
    <row r="26" spans="1:5">
      <c r="E26" s="153" t="s">
        <v>105</v>
      </c>
    </row>
    <row r="27" spans="1:5">
      <c r="E27" s="153" t="s">
        <v>105</v>
      </c>
    </row>
    <row r="28" spans="1:5">
      <c r="E28" s="153" t="s">
        <v>105</v>
      </c>
    </row>
    <row r="29" spans="1:5">
      <c r="E29" s="153" t="s">
        <v>105</v>
      </c>
    </row>
    <row r="30" spans="1:5">
      <c r="E30" s="153" t="s">
        <v>105</v>
      </c>
    </row>
    <row r="31" spans="1:5">
      <c r="E31" s="153" t="s">
        <v>105</v>
      </c>
    </row>
    <row r="32" spans="1:5">
      <c r="E32" s="153" t="s">
        <v>105</v>
      </c>
    </row>
    <row r="33" spans="5:5">
      <c r="E33" s="153" t="s">
        <v>105</v>
      </c>
    </row>
    <row r="34" spans="5:5">
      <c r="E34" s="153" t="s">
        <v>105</v>
      </c>
    </row>
    <row r="35" spans="5:5">
      <c r="E35" s="153" t="s">
        <v>105</v>
      </c>
    </row>
    <row r="36" spans="5:5">
      <c r="E36" s="153" t="s">
        <v>105</v>
      </c>
    </row>
    <row r="37" spans="5:5">
      <c r="E37" s="153" t="s">
        <v>105</v>
      </c>
    </row>
    <row r="38" spans="5:5">
      <c r="E38" s="153" t="s">
        <v>105</v>
      </c>
    </row>
    <row r="39" spans="5:5">
      <c r="E39" s="153" t="s">
        <v>105</v>
      </c>
    </row>
    <row r="40" spans="5:5">
      <c r="E40" s="153" t="s">
        <v>105</v>
      </c>
    </row>
    <row r="41" spans="5:5">
      <c r="E41" s="153" t="s">
        <v>105</v>
      </c>
    </row>
    <row r="42" spans="5:5">
      <c r="E42" s="153" t="s">
        <v>105</v>
      </c>
    </row>
    <row r="43" spans="5:5">
      <c r="E43" s="153" t="s">
        <v>105</v>
      </c>
    </row>
    <row r="44" spans="5:5">
      <c r="E44" s="153" t="s">
        <v>105</v>
      </c>
    </row>
    <row r="45" spans="5:5">
      <c r="E45" s="153" t="s">
        <v>105</v>
      </c>
    </row>
    <row r="46" spans="5:5">
      <c r="E46" s="153" t="s">
        <v>105</v>
      </c>
    </row>
    <row r="47" spans="5:5">
      <c r="E47" s="153" t="s">
        <v>105</v>
      </c>
    </row>
    <row r="48" spans="5:5">
      <c r="E48" s="153" t="s">
        <v>105</v>
      </c>
    </row>
    <row r="49" spans="5:5">
      <c r="E49" s="153" t="s">
        <v>105</v>
      </c>
    </row>
    <row r="50" spans="5:5">
      <c r="E50" s="153" t="s">
        <v>105</v>
      </c>
    </row>
    <row r="51" spans="5:5">
      <c r="E51" s="153" t="s">
        <v>105</v>
      </c>
    </row>
    <row r="52" spans="5:5">
      <c r="E52" s="153" t="s">
        <v>105</v>
      </c>
    </row>
    <row r="53" spans="5:5">
      <c r="E53" s="153" t="s">
        <v>105</v>
      </c>
    </row>
    <row r="54" spans="5:5">
      <c r="E54" s="153" t="s">
        <v>105</v>
      </c>
    </row>
    <row r="55" spans="5:5">
      <c r="E55" s="153" t="s">
        <v>105</v>
      </c>
    </row>
    <row r="56" spans="5:5">
      <c r="E56" s="153" t="s">
        <v>105</v>
      </c>
    </row>
    <row r="57" spans="5:5">
      <c r="E57" s="153" t="s">
        <v>105</v>
      </c>
    </row>
    <row r="58" spans="5:5">
      <c r="E58" s="153" t="s">
        <v>105</v>
      </c>
    </row>
    <row r="59" spans="5:5">
      <c r="E59" s="153" t="s">
        <v>105</v>
      </c>
    </row>
    <row r="60" spans="5:5">
      <c r="E60" s="153" t="s">
        <v>105</v>
      </c>
    </row>
    <row r="61" spans="5:5">
      <c r="E61" s="153" t="s">
        <v>105</v>
      </c>
    </row>
    <row r="62" spans="5:5">
      <c r="E62" s="153" t="s">
        <v>105</v>
      </c>
    </row>
    <row r="63" spans="5:5">
      <c r="E63" s="153" t="s">
        <v>105</v>
      </c>
    </row>
    <row r="64" spans="5:5">
      <c r="E64" s="153" t="s">
        <v>105</v>
      </c>
    </row>
    <row r="65" spans="5:5">
      <c r="E65" s="153" t="s">
        <v>105</v>
      </c>
    </row>
    <row r="66" spans="5:5">
      <c r="E66" s="153" t="s">
        <v>105</v>
      </c>
    </row>
    <row r="67" spans="5:5">
      <c r="E67" s="153" t="s">
        <v>105</v>
      </c>
    </row>
    <row r="68" spans="5:5">
      <c r="E68" s="153" t="s">
        <v>105</v>
      </c>
    </row>
    <row r="69" spans="5:5">
      <c r="E69" s="153" t="s">
        <v>105</v>
      </c>
    </row>
    <row r="70" spans="5:5">
      <c r="E70" s="153" t="s">
        <v>105</v>
      </c>
    </row>
    <row r="71" spans="5:5">
      <c r="E71" s="153" t="s">
        <v>105</v>
      </c>
    </row>
    <row r="72" spans="5:5">
      <c r="E72" s="153" t="s">
        <v>105</v>
      </c>
    </row>
    <row r="73" spans="5:5">
      <c r="E73" s="153" t="s">
        <v>105</v>
      </c>
    </row>
    <row r="74" spans="5:5">
      <c r="E74" s="153" t="s">
        <v>105</v>
      </c>
    </row>
    <row r="75" spans="5:5">
      <c r="E75" s="153" t="s">
        <v>105</v>
      </c>
    </row>
    <row r="76" spans="5:5">
      <c r="E76" s="153" t="s">
        <v>105</v>
      </c>
    </row>
    <row r="77" spans="5:5">
      <c r="E77" s="153" t="s">
        <v>105</v>
      </c>
    </row>
    <row r="78" spans="5:5">
      <c r="E78" s="153" t="s">
        <v>105</v>
      </c>
    </row>
    <row r="79" spans="5:5">
      <c r="E79" s="153" t="s">
        <v>105</v>
      </c>
    </row>
    <row r="80" spans="5:5">
      <c r="E80" s="153" t="s">
        <v>105</v>
      </c>
    </row>
    <row r="81" spans="5:5">
      <c r="E81" s="153" t="s">
        <v>105</v>
      </c>
    </row>
    <row r="82" spans="5:5">
      <c r="E82" s="153" t="s">
        <v>105</v>
      </c>
    </row>
    <row r="83" spans="5:5">
      <c r="E83" s="153" t="s">
        <v>105</v>
      </c>
    </row>
    <row r="84" spans="5:5">
      <c r="E84" s="153" t="s">
        <v>105</v>
      </c>
    </row>
    <row r="85" spans="5:5">
      <c r="E85" s="153" t="s">
        <v>105</v>
      </c>
    </row>
    <row r="86" spans="5:5">
      <c r="E86" s="153" t="s">
        <v>105</v>
      </c>
    </row>
    <row r="87" spans="5:5">
      <c r="E87" s="153" t="s">
        <v>105</v>
      </c>
    </row>
    <row r="88" spans="5:5">
      <c r="E88" s="153" t="s">
        <v>105</v>
      </c>
    </row>
    <row r="89" spans="5:5">
      <c r="E89" s="153" t="s">
        <v>105</v>
      </c>
    </row>
    <row r="90" spans="5:5">
      <c r="E90" s="153" t="s">
        <v>105</v>
      </c>
    </row>
    <row r="91" spans="5:5">
      <c r="E91" s="153" t="s">
        <v>105</v>
      </c>
    </row>
    <row r="92" spans="5:5">
      <c r="E92" s="153" t="s">
        <v>105</v>
      </c>
    </row>
    <row r="93" spans="5:5">
      <c r="E93" s="153" t="s">
        <v>105</v>
      </c>
    </row>
    <row r="94" spans="5:5">
      <c r="E94" s="153" t="s">
        <v>105</v>
      </c>
    </row>
    <row r="95" spans="5:5">
      <c r="E95" s="153" t="s">
        <v>105</v>
      </c>
    </row>
    <row r="96" spans="5:5">
      <c r="E96" s="153" t="s">
        <v>105</v>
      </c>
    </row>
    <row r="97" spans="5:5">
      <c r="E97" s="153" t="s">
        <v>105</v>
      </c>
    </row>
    <row r="98" spans="5:5">
      <c r="E98" s="153" t="s">
        <v>105</v>
      </c>
    </row>
    <row r="99" spans="5:5">
      <c r="E99" s="153" t="s">
        <v>105</v>
      </c>
    </row>
    <row r="100" spans="5:5">
      <c r="E100" s="153" t="s">
        <v>105</v>
      </c>
    </row>
    <row r="101" spans="5:5">
      <c r="E101" s="153" t="s">
        <v>105</v>
      </c>
    </row>
    <row r="102" spans="5:5">
      <c r="E102" s="153" t="s">
        <v>105</v>
      </c>
    </row>
    <row r="103" spans="5:5">
      <c r="E103" s="153" t="s">
        <v>105</v>
      </c>
    </row>
    <row r="104" spans="5:5">
      <c r="E104" s="153" t="s">
        <v>105</v>
      </c>
    </row>
    <row r="105" spans="5:5">
      <c r="E105" s="153" t="s">
        <v>105</v>
      </c>
    </row>
    <row r="106" spans="5:5">
      <c r="E106" s="153" t="s">
        <v>105</v>
      </c>
    </row>
    <row r="107" spans="5:5">
      <c r="E107" s="153" t="s">
        <v>105</v>
      </c>
    </row>
    <row r="108" spans="5:5">
      <c r="E108" s="153" t="s">
        <v>105</v>
      </c>
    </row>
    <row r="109" spans="5:5">
      <c r="E109" s="153" t="s">
        <v>105</v>
      </c>
    </row>
    <row r="110" spans="5:5">
      <c r="E110" s="153" t="s">
        <v>105</v>
      </c>
    </row>
    <row r="111" spans="5:5">
      <c r="E111" s="153" t="s">
        <v>105</v>
      </c>
    </row>
    <row r="112" spans="5:5">
      <c r="E112" s="153" t="s">
        <v>105</v>
      </c>
    </row>
    <row r="113" spans="5:5">
      <c r="E113" s="153" t="s">
        <v>105</v>
      </c>
    </row>
    <row r="114" spans="5:5">
      <c r="E114" s="153" t="s">
        <v>105</v>
      </c>
    </row>
    <row r="115" spans="5:5">
      <c r="E115" s="153" t="s">
        <v>105</v>
      </c>
    </row>
    <row r="116" spans="5:5">
      <c r="E116" s="153" t="s">
        <v>105</v>
      </c>
    </row>
    <row r="117" spans="5:5">
      <c r="E117" s="153" t="s">
        <v>105</v>
      </c>
    </row>
    <row r="118" spans="5:5">
      <c r="E118" s="153" t="s">
        <v>105</v>
      </c>
    </row>
    <row r="119" spans="5:5">
      <c r="E119" s="153" t="s">
        <v>105</v>
      </c>
    </row>
    <row r="120" spans="5:5">
      <c r="E120" s="153" t="s">
        <v>105</v>
      </c>
    </row>
    <row r="121" spans="5:5">
      <c r="E121" s="153" t="s">
        <v>105</v>
      </c>
    </row>
    <row r="122" spans="5:5">
      <c r="E122" s="153" t="s">
        <v>105</v>
      </c>
    </row>
    <row r="123" spans="5:5">
      <c r="E123" s="153" t="s">
        <v>105</v>
      </c>
    </row>
    <row r="124" spans="5:5">
      <c r="E124" s="153" t="s">
        <v>105</v>
      </c>
    </row>
    <row r="125" spans="5:5">
      <c r="E125" s="153" t="s">
        <v>105</v>
      </c>
    </row>
    <row r="126" spans="5:5">
      <c r="E126" s="153" t="s">
        <v>105</v>
      </c>
    </row>
    <row r="127" spans="5:5">
      <c r="E127" s="153" t="s">
        <v>105</v>
      </c>
    </row>
    <row r="128" spans="5:5">
      <c r="E128" s="153" t="s">
        <v>105</v>
      </c>
    </row>
    <row r="129" spans="5:5">
      <c r="E129" s="153" t="s">
        <v>105</v>
      </c>
    </row>
    <row r="130" spans="5:5">
      <c r="E130" s="153" t="s">
        <v>105</v>
      </c>
    </row>
    <row r="131" spans="5:5">
      <c r="E131" s="153" t="s">
        <v>105</v>
      </c>
    </row>
    <row r="132" spans="5:5">
      <c r="E132" s="153" t="s">
        <v>105</v>
      </c>
    </row>
    <row r="133" spans="5:5">
      <c r="E133" s="153" t="s">
        <v>105</v>
      </c>
    </row>
    <row r="134" spans="5:5">
      <c r="E134" s="153" t="s">
        <v>105</v>
      </c>
    </row>
    <row r="135" spans="5:5">
      <c r="E135" s="153" t="s">
        <v>105</v>
      </c>
    </row>
    <row r="136" spans="5:5">
      <c r="E136" s="153" t="s">
        <v>105</v>
      </c>
    </row>
    <row r="137" spans="5:5">
      <c r="E137" s="153" t="s">
        <v>105</v>
      </c>
    </row>
    <row r="138" spans="5:5">
      <c r="E138" s="153" t="s">
        <v>105</v>
      </c>
    </row>
    <row r="139" spans="5:5">
      <c r="E139" s="153" t="s">
        <v>105</v>
      </c>
    </row>
    <row r="140" spans="5:5">
      <c r="E140" s="153" t="s">
        <v>105</v>
      </c>
    </row>
    <row r="141" spans="5:5">
      <c r="E141" s="153" t="s">
        <v>105</v>
      </c>
    </row>
    <row r="142" spans="5:5">
      <c r="E142" s="153" t="s">
        <v>105</v>
      </c>
    </row>
    <row r="143" spans="5:5">
      <c r="E143" s="153" t="s">
        <v>105</v>
      </c>
    </row>
    <row r="144" spans="5:5">
      <c r="E144" s="153" t="s">
        <v>105</v>
      </c>
    </row>
    <row r="145" spans="5:5">
      <c r="E145" s="153" t="s">
        <v>105</v>
      </c>
    </row>
    <row r="146" spans="5:5">
      <c r="E146" s="153" t="s">
        <v>105</v>
      </c>
    </row>
    <row r="147" spans="5:5">
      <c r="E147" s="153" t="s">
        <v>105</v>
      </c>
    </row>
    <row r="148" spans="5:5">
      <c r="E148" s="153" t="s">
        <v>105</v>
      </c>
    </row>
    <row r="149" spans="5:5">
      <c r="E149" s="153" t="s">
        <v>105</v>
      </c>
    </row>
    <row r="150" spans="5:5">
      <c r="E150" s="153" t="s">
        <v>105</v>
      </c>
    </row>
    <row r="151" spans="5:5">
      <c r="E151" s="153" t="s">
        <v>105</v>
      </c>
    </row>
    <row r="152" spans="5:5">
      <c r="E152" s="153" t="s">
        <v>105</v>
      </c>
    </row>
    <row r="153" spans="5:5">
      <c r="E153" s="153" t="s">
        <v>105</v>
      </c>
    </row>
    <row r="154" spans="5:5">
      <c r="E154" s="153" t="s">
        <v>105</v>
      </c>
    </row>
    <row r="155" spans="5:5">
      <c r="E155" s="153" t="s">
        <v>105</v>
      </c>
    </row>
    <row r="156" spans="5:5">
      <c r="E156" s="153" t="s">
        <v>105</v>
      </c>
    </row>
    <row r="157" spans="5:5">
      <c r="E157" s="153" t="s">
        <v>105</v>
      </c>
    </row>
    <row r="158" spans="5:5">
      <c r="E158" s="153" t="s">
        <v>105</v>
      </c>
    </row>
    <row r="159" spans="5:5">
      <c r="E159" s="153" t="s">
        <v>105</v>
      </c>
    </row>
    <row r="160" spans="5:5">
      <c r="E160" s="153" t="s">
        <v>105</v>
      </c>
    </row>
    <row r="161" spans="5:5">
      <c r="E161" s="153" t="s">
        <v>105</v>
      </c>
    </row>
    <row r="162" spans="5:5">
      <c r="E162" s="153" t="s">
        <v>105</v>
      </c>
    </row>
    <row r="163" spans="5:5">
      <c r="E163" s="153" t="s">
        <v>105</v>
      </c>
    </row>
    <row r="164" spans="5:5">
      <c r="E164" s="153" t="s">
        <v>105</v>
      </c>
    </row>
    <row r="165" spans="5:5">
      <c r="E165" s="153" t="s">
        <v>105</v>
      </c>
    </row>
    <row r="166" spans="5:5">
      <c r="E166" s="153" t="s">
        <v>105</v>
      </c>
    </row>
    <row r="167" spans="5:5">
      <c r="E167" s="153" t="s">
        <v>105</v>
      </c>
    </row>
    <row r="168" spans="5:5">
      <c r="E168" s="153" t="s">
        <v>105</v>
      </c>
    </row>
    <row r="169" spans="5:5">
      <c r="E169" s="153" t="s">
        <v>105</v>
      </c>
    </row>
    <row r="170" spans="5:5">
      <c r="E170" s="153" t="s">
        <v>105</v>
      </c>
    </row>
    <row r="171" spans="5:5">
      <c r="E171" s="153" t="s">
        <v>105</v>
      </c>
    </row>
    <row r="172" spans="5:5">
      <c r="E172" s="153" t="s">
        <v>105</v>
      </c>
    </row>
    <row r="173" spans="5:5">
      <c r="E173" s="153" t="s">
        <v>105</v>
      </c>
    </row>
    <row r="174" spans="5:5">
      <c r="E174" s="153" t="s">
        <v>105</v>
      </c>
    </row>
    <row r="175" spans="5:5">
      <c r="E175" s="153" t="s">
        <v>105</v>
      </c>
    </row>
    <row r="176" spans="5:5">
      <c r="E176" s="153" t="s">
        <v>105</v>
      </c>
    </row>
    <row r="177" spans="5:5">
      <c r="E177" s="153" t="s">
        <v>105</v>
      </c>
    </row>
    <row r="178" spans="5:5">
      <c r="E178" s="153" t="s">
        <v>105</v>
      </c>
    </row>
    <row r="179" spans="5:5">
      <c r="E179" s="153" t="s">
        <v>105</v>
      </c>
    </row>
    <row r="180" spans="5:5">
      <c r="E180" s="153" t="s">
        <v>105</v>
      </c>
    </row>
    <row r="181" spans="5:5">
      <c r="E181" s="153" t="s">
        <v>105</v>
      </c>
    </row>
    <row r="182" spans="5:5">
      <c r="E182" s="153" t="s">
        <v>105</v>
      </c>
    </row>
    <row r="183" spans="5:5">
      <c r="E183" s="153" t="s">
        <v>105</v>
      </c>
    </row>
    <row r="184" spans="5:5">
      <c r="E184" s="153" t="s">
        <v>105</v>
      </c>
    </row>
    <row r="185" spans="5:5">
      <c r="E185" s="153" t="s">
        <v>105</v>
      </c>
    </row>
    <row r="186" spans="5:5">
      <c r="E186" s="153" t="s">
        <v>105</v>
      </c>
    </row>
    <row r="187" spans="5:5">
      <c r="E187" s="153" t="s">
        <v>105</v>
      </c>
    </row>
    <row r="188" spans="5:5">
      <c r="E188" s="153" t="s">
        <v>105</v>
      </c>
    </row>
    <row r="189" spans="5:5">
      <c r="E189" s="153" t="s">
        <v>105</v>
      </c>
    </row>
    <row r="190" spans="5:5">
      <c r="E190" s="153" t="s">
        <v>105</v>
      </c>
    </row>
    <row r="191" spans="5:5">
      <c r="E191" s="153" t="s">
        <v>105</v>
      </c>
    </row>
    <row r="192" spans="5:5">
      <c r="E192" s="153" t="s">
        <v>105</v>
      </c>
    </row>
    <row r="193" spans="5:5">
      <c r="E193" s="153" t="s">
        <v>105</v>
      </c>
    </row>
    <row r="194" spans="5:5">
      <c r="E194" s="153" t="s">
        <v>105</v>
      </c>
    </row>
    <row r="195" spans="5:5">
      <c r="E195" s="153" t="s">
        <v>105</v>
      </c>
    </row>
    <row r="196" spans="5:5">
      <c r="E196" s="153" t="s">
        <v>105</v>
      </c>
    </row>
    <row r="197" spans="5:5">
      <c r="E197" s="153" t="s">
        <v>105</v>
      </c>
    </row>
    <row r="198" spans="5:5">
      <c r="E198" s="153" t="s">
        <v>105</v>
      </c>
    </row>
    <row r="199" spans="5:5">
      <c r="E199" s="153" t="s">
        <v>105</v>
      </c>
    </row>
    <row r="200" spans="5:5">
      <c r="E200" s="153" t="s">
        <v>105</v>
      </c>
    </row>
    <row r="201" spans="5:5">
      <c r="E201" s="153" t="s">
        <v>105</v>
      </c>
    </row>
    <row r="202" spans="5:5">
      <c r="E202" s="153" t="s">
        <v>105</v>
      </c>
    </row>
    <row r="203" spans="5:5">
      <c r="E203" s="153" t="s">
        <v>105</v>
      </c>
    </row>
    <row r="204" spans="5:5">
      <c r="E204" s="153" t="s">
        <v>105</v>
      </c>
    </row>
    <row r="205" spans="5:5">
      <c r="E205" s="153" t="s">
        <v>105</v>
      </c>
    </row>
    <row r="206" spans="5:5">
      <c r="E206" s="153" t="s">
        <v>105</v>
      </c>
    </row>
    <row r="207" spans="5:5">
      <c r="E207" s="153" t="s">
        <v>105</v>
      </c>
    </row>
    <row r="208" spans="5:5">
      <c r="E208" s="153" t="s">
        <v>105</v>
      </c>
    </row>
    <row r="209" spans="5:5">
      <c r="E209" s="153" t="s">
        <v>105</v>
      </c>
    </row>
    <row r="210" spans="5:5">
      <c r="E210" s="153" t="s">
        <v>105</v>
      </c>
    </row>
    <row r="211" spans="5:5">
      <c r="E211" s="153" t="s">
        <v>105</v>
      </c>
    </row>
    <row r="212" spans="5:5">
      <c r="E212" s="153" t="s">
        <v>105</v>
      </c>
    </row>
    <row r="213" spans="5:5">
      <c r="E213" s="153" t="s">
        <v>105</v>
      </c>
    </row>
    <row r="214" spans="5:5">
      <c r="E214" s="153" t="s">
        <v>105</v>
      </c>
    </row>
    <row r="215" spans="5:5">
      <c r="E215" s="153" t="s">
        <v>105</v>
      </c>
    </row>
    <row r="216" spans="5:5">
      <c r="E216" s="153" t="s">
        <v>105</v>
      </c>
    </row>
    <row r="217" spans="5:5">
      <c r="E217" s="153" t="s">
        <v>105</v>
      </c>
    </row>
    <row r="218" spans="5:5">
      <c r="E218" s="153" t="s">
        <v>105</v>
      </c>
    </row>
    <row r="219" spans="5:5">
      <c r="E219" s="153" t="s">
        <v>105</v>
      </c>
    </row>
    <row r="220" spans="5:5">
      <c r="E220" s="153" t="s">
        <v>105</v>
      </c>
    </row>
    <row r="221" spans="5:5">
      <c r="E221" s="153" t="s">
        <v>105</v>
      </c>
    </row>
    <row r="222" spans="5:5">
      <c r="E222" s="153" t="s">
        <v>105</v>
      </c>
    </row>
    <row r="223" spans="5:5">
      <c r="E223" s="153" t="s">
        <v>105</v>
      </c>
    </row>
    <row r="224" spans="5:5">
      <c r="E224" s="153" t="s">
        <v>105</v>
      </c>
    </row>
    <row r="225" spans="5:5">
      <c r="E225" s="153" t="s">
        <v>105</v>
      </c>
    </row>
    <row r="226" spans="5:5">
      <c r="E226" s="153" t="s">
        <v>105</v>
      </c>
    </row>
    <row r="227" spans="5:5">
      <c r="E227" s="153" t="s">
        <v>105</v>
      </c>
    </row>
    <row r="228" spans="5:5">
      <c r="E228" s="153" t="s">
        <v>105</v>
      </c>
    </row>
    <row r="229" spans="5:5">
      <c r="E229" s="153" t="s">
        <v>105</v>
      </c>
    </row>
    <row r="230" spans="5:5">
      <c r="E230" s="153" t="s">
        <v>105</v>
      </c>
    </row>
    <row r="231" spans="5:5">
      <c r="E231" s="153" t="s">
        <v>105</v>
      </c>
    </row>
    <row r="232" spans="5:5">
      <c r="E232" s="153" t="s">
        <v>105</v>
      </c>
    </row>
    <row r="233" spans="5:5">
      <c r="E233" s="153" t="s">
        <v>105</v>
      </c>
    </row>
    <row r="234" spans="5:5">
      <c r="E234" s="153" t="s">
        <v>105</v>
      </c>
    </row>
    <row r="235" spans="5:5">
      <c r="E235" s="153" t="s">
        <v>105</v>
      </c>
    </row>
    <row r="236" spans="5:5">
      <c r="E236" s="153" t="s">
        <v>105</v>
      </c>
    </row>
    <row r="237" spans="5:5">
      <c r="E237" s="153" t="s">
        <v>105</v>
      </c>
    </row>
    <row r="238" spans="5:5">
      <c r="E238" s="153" t="s">
        <v>105</v>
      </c>
    </row>
    <row r="239" spans="5:5">
      <c r="E239" s="153" t="s">
        <v>105</v>
      </c>
    </row>
    <row r="240" spans="5:5">
      <c r="E240" s="153" t="s">
        <v>105</v>
      </c>
    </row>
    <row r="241" spans="5:5">
      <c r="E241" s="153" t="s">
        <v>105</v>
      </c>
    </row>
    <row r="242" spans="5:5">
      <c r="E242" s="153" t="s">
        <v>105</v>
      </c>
    </row>
    <row r="243" spans="5:5">
      <c r="E243" s="153" t="s">
        <v>105</v>
      </c>
    </row>
    <row r="244" spans="5:5">
      <c r="E244" s="153" t="s">
        <v>105</v>
      </c>
    </row>
    <row r="245" spans="5:5">
      <c r="E245" s="153" t="s">
        <v>105</v>
      </c>
    </row>
    <row r="246" spans="5:5">
      <c r="E246" s="153" t="s">
        <v>105</v>
      </c>
    </row>
    <row r="247" spans="5:5">
      <c r="E247" s="153" t="s">
        <v>105</v>
      </c>
    </row>
    <row r="248" spans="5:5">
      <c r="E248" s="153" t="s">
        <v>105</v>
      </c>
    </row>
    <row r="249" spans="5:5">
      <c r="E249" s="153" t="s">
        <v>105</v>
      </c>
    </row>
    <row r="250" spans="5:5">
      <c r="E250" s="153" t="s">
        <v>105</v>
      </c>
    </row>
    <row r="251" spans="5:5">
      <c r="E251" s="153" t="s">
        <v>105</v>
      </c>
    </row>
    <row r="252" spans="5:5">
      <c r="E252" s="153" t="s">
        <v>105</v>
      </c>
    </row>
    <row r="253" spans="5:5">
      <c r="E253" s="153" t="s">
        <v>105</v>
      </c>
    </row>
    <row r="254" spans="5:5">
      <c r="E254" s="153" t="s">
        <v>105</v>
      </c>
    </row>
    <row r="255" spans="5:5">
      <c r="E255" s="153" t="s">
        <v>105</v>
      </c>
    </row>
    <row r="256" spans="5:5">
      <c r="E256" s="153" t="s">
        <v>105</v>
      </c>
    </row>
    <row r="257" spans="5:5">
      <c r="E257" s="153" t="s">
        <v>105</v>
      </c>
    </row>
    <row r="258" spans="5:5">
      <c r="E258" s="153" t="s">
        <v>105</v>
      </c>
    </row>
    <row r="259" spans="5:5">
      <c r="E259" s="153" t="s">
        <v>105</v>
      </c>
    </row>
    <row r="260" spans="5:5">
      <c r="E260" s="153" t="s">
        <v>105</v>
      </c>
    </row>
    <row r="261" spans="5:5">
      <c r="E261" s="153" t="s">
        <v>105</v>
      </c>
    </row>
    <row r="262" spans="5:5">
      <c r="E262" s="153" t="s">
        <v>105</v>
      </c>
    </row>
    <row r="263" spans="5:5">
      <c r="E263" s="153" t="s">
        <v>105</v>
      </c>
    </row>
    <row r="264" spans="5:5">
      <c r="E264" s="153" t="s">
        <v>105</v>
      </c>
    </row>
    <row r="265" spans="5:5">
      <c r="E265" s="153" t="s">
        <v>105</v>
      </c>
    </row>
    <row r="266" spans="5:5">
      <c r="E266" s="153" t="s">
        <v>105</v>
      </c>
    </row>
    <row r="267" spans="5:5">
      <c r="E267" s="153" t="s">
        <v>105</v>
      </c>
    </row>
    <row r="268" spans="5:5">
      <c r="E268" s="153" t="s">
        <v>105</v>
      </c>
    </row>
    <row r="269" spans="5:5">
      <c r="E269" s="153" t="s">
        <v>105</v>
      </c>
    </row>
    <row r="270" spans="5:5">
      <c r="E270" s="153" t="s">
        <v>105</v>
      </c>
    </row>
    <row r="271" spans="5:5">
      <c r="E271" s="153" t="s">
        <v>105</v>
      </c>
    </row>
    <row r="272" spans="5:5">
      <c r="E272" s="153" t="s">
        <v>105</v>
      </c>
    </row>
    <row r="273" spans="5:5">
      <c r="E273" s="153" t="s">
        <v>105</v>
      </c>
    </row>
    <row r="274" spans="5:5">
      <c r="E274" s="153" t="s">
        <v>105</v>
      </c>
    </row>
    <row r="275" spans="5:5">
      <c r="E275" s="153" t="s">
        <v>105</v>
      </c>
    </row>
  </sheetData>
  <phoneticPr fontId="28" type="noConversion"/>
  <pageMargins left="0.25" right="0.25" top="1" bottom="1" header="0.5" footer="0.5"/>
  <pageSetup scale="99" orientation="landscape" r:id="rId1"/>
  <headerFooter alignWithMargins="0">
    <oddHeader xml:space="preserve">&amp;C2002 Budget Project List
</oddHead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B1:EO75"/>
  <sheetViews>
    <sheetView zoomScaleNormal="100" workbookViewId="0">
      <pane xSplit="4" ySplit="4" topLeftCell="E51" activePane="bottomRight" state="frozen"/>
      <selection pane="topRight" activeCell="E1" sqref="E1"/>
      <selection pane="bottomLeft" activeCell="A5" sqref="A5"/>
      <selection pane="bottomRight" activeCell="G79" sqref="G79"/>
    </sheetView>
  </sheetViews>
  <sheetFormatPr defaultRowHeight="13.2"/>
  <cols>
    <col min="2" max="2" width="26.5546875" bestFit="1" customWidth="1"/>
    <col min="3" max="3" width="30.44140625" bestFit="1" customWidth="1"/>
    <col min="4" max="4" width="20.5546875" bestFit="1" customWidth="1"/>
    <col min="5" max="5" width="12.6640625" style="266" customWidth="1"/>
    <col min="6" max="6" width="10.33203125" bestFit="1" customWidth="1"/>
  </cols>
  <sheetData>
    <row r="1" spans="2:6" ht="13.8" thickBot="1"/>
    <row r="2" spans="2:6" ht="18" thickBot="1">
      <c r="B2" s="334" t="s">
        <v>106</v>
      </c>
      <c r="C2" s="335"/>
    </row>
    <row r="3" spans="2:6" ht="13.8" thickBot="1">
      <c r="B3" s="154"/>
      <c r="C3" s="154"/>
      <c r="D3" s="154"/>
    </row>
    <row r="4" spans="2:6" ht="13.8" thickBot="1">
      <c r="B4" s="289" t="s">
        <v>107</v>
      </c>
      <c r="C4" s="290" t="s">
        <v>108</v>
      </c>
      <c r="D4" s="291" t="s">
        <v>109</v>
      </c>
      <c r="E4" s="292" t="s">
        <v>241</v>
      </c>
    </row>
    <row r="5" spans="2:6">
      <c r="B5" s="159" t="s">
        <v>110</v>
      </c>
      <c r="C5" s="186" t="s">
        <v>111</v>
      </c>
      <c r="D5" s="197"/>
      <c r="E5" s="293">
        <v>0</v>
      </c>
    </row>
    <row r="6" spans="2:6">
      <c r="B6" s="159"/>
      <c r="C6" s="160" t="s">
        <v>112</v>
      </c>
      <c r="D6" s="253" t="s">
        <v>113</v>
      </c>
      <c r="E6" s="281">
        <v>0</v>
      </c>
    </row>
    <row r="7" spans="2:6">
      <c r="B7" s="159"/>
      <c r="C7" s="160"/>
      <c r="D7" s="253" t="s">
        <v>114</v>
      </c>
      <c r="E7" s="281">
        <v>0</v>
      </c>
    </row>
    <row r="8" spans="2:6">
      <c r="B8" s="159"/>
      <c r="C8" s="160"/>
      <c r="D8" s="254" t="s">
        <v>115</v>
      </c>
      <c r="E8" s="281">
        <v>0</v>
      </c>
    </row>
    <row r="9" spans="2:6">
      <c r="B9" s="161"/>
      <c r="C9" s="160"/>
      <c r="D9" s="255" t="s">
        <v>116</v>
      </c>
      <c r="E9" s="281">
        <v>0</v>
      </c>
    </row>
    <row r="10" spans="2:6">
      <c r="B10" s="161"/>
      <c r="C10" s="162" t="s">
        <v>117</v>
      </c>
      <c r="D10" s="256"/>
      <c r="E10" s="281">
        <v>0</v>
      </c>
    </row>
    <row r="11" spans="2:6" ht="13.8" thickBot="1">
      <c r="B11" s="159"/>
      <c r="C11" s="162" t="s">
        <v>118</v>
      </c>
      <c r="D11" s="256"/>
      <c r="E11" s="284">
        <v>0</v>
      </c>
    </row>
    <row r="12" spans="2:6" ht="13.8" thickBot="1">
      <c r="B12" s="331" t="s">
        <v>119</v>
      </c>
      <c r="C12" s="332"/>
      <c r="D12" s="333"/>
      <c r="E12" s="294">
        <f>SUM(E5:E11)</f>
        <v>0</v>
      </c>
    </row>
    <row r="13" spans="2:6">
      <c r="B13" s="157" t="s">
        <v>120</v>
      </c>
      <c r="C13" s="158" t="s">
        <v>121</v>
      </c>
      <c r="D13" s="257"/>
      <c r="E13" s="295">
        <v>610.55200413223133</v>
      </c>
      <c r="F13" s="310"/>
    </row>
    <row r="14" spans="2:6">
      <c r="B14" s="163"/>
      <c r="C14" s="164" t="s">
        <v>122</v>
      </c>
      <c r="D14" s="258"/>
      <c r="E14" s="296">
        <v>2778.4952479338845</v>
      </c>
    </row>
    <row r="15" spans="2:6">
      <c r="B15" s="163"/>
      <c r="C15" s="166" t="s">
        <v>123</v>
      </c>
      <c r="D15" s="258"/>
      <c r="E15" s="296">
        <v>1816.0049380165285</v>
      </c>
    </row>
    <row r="16" spans="2:6">
      <c r="B16" s="163"/>
      <c r="C16" s="166" t="s">
        <v>124</v>
      </c>
      <c r="D16" s="258"/>
      <c r="E16" s="296">
        <v>0</v>
      </c>
    </row>
    <row r="17" spans="2:5">
      <c r="B17" s="159"/>
      <c r="C17" s="166" t="s">
        <v>125</v>
      </c>
      <c r="D17" s="258"/>
      <c r="E17" s="297">
        <v>0</v>
      </c>
    </row>
    <row r="18" spans="2:5">
      <c r="B18" s="159"/>
      <c r="C18" s="166" t="s">
        <v>126</v>
      </c>
      <c r="D18" s="259"/>
      <c r="E18" s="298">
        <v>9731.4193977157265</v>
      </c>
    </row>
    <row r="19" spans="2:5">
      <c r="B19" s="167"/>
      <c r="C19" s="166" t="s">
        <v>127</v>
      </c>
      <c r="D19" s="260"/>
      <c r="E19" s="299">
        <v>9061.1198380936585</v>
      </c>
    </row>
    <row r="20" spans="2:5">
      <c r="B20" s="159"/>
      <c r="C20" s="166" t="s">
        <v>128</v>
      </c>
      <c r="D20" s="258"/>
      <c r="E20" s="296">
        <v>65726.838842260811</v>
      </c>
    </row>
    <row r="21" spans="2:5">
      <c r="B21" s="159"/>
      <c r="C21" s="166" t="s">
        <v>129</v>
      </c>
      <c r="D21" s="258"/>
      <c r="E21" s="296">
        <v>4406.1570249169663</v>
      </c>
    </row>
    <row r="22" spans="2:5">
      <c r="B22" s="163"/>
      <c r="C22" s="166" t="s">
        <v>130</v>
      </c>
      <c r="D22" s="258"/>
      <c r="E22" s="296">
        <v>0</v>
      </c>
    </row>
    <row r="23" spans="2:5">
      <c r="B23" s="163"/>
      <c r="C23" s="169" t="s">
        <v>131</v>
      </c>
      <c r="D23" s="258"/>
      <c r="E23" s="296">
        <v>0</v>
      </c>
    </row>
    <row r="24" spans="2:5">
      <c r="B24" s="163"/>
      <c r="C24" s="166" t="s">
        <v>132</v>
      </c>
      <c r="D24" s="258"/>
      <c r="E24" s="296">
        <v>0</v>
      </c>
    </row>
    <row r="25" spans="2:5">
      <c r="B25" s="163"/>
      <c r="C25" s="166" t="s">
        <v>133</v>
      </c>
      <c r="D25" s="261"/>
      <c r="E25" s="297">
        <v>0</v>
      </c>
    </row>
    <row r="26" spans="2:5">
      <c r="B26" s="163"/>
      <c r="C26" s="166" t="s">
        <v>134</v>
      </c>
      <c r="D26" s="261"/>
      <c r="E26" s="297">
        <v>0</v>
      </c>
    </row>
    <row r="27" spans="2:5">
      <c r="B27" s="163"/>
      <c r="C27" s="166" t="s">
        <v>135</v>
      </c>
      <c r="D27" s="258"/>
      <c r="E27" s="296">
        <v>1767.9755551942731</v>
      </c>
    </row>
    <row r="28" spans="2:5">
      <c r="B28" s="163"/>
      <c r="C28" s="166" t="s">
        <v>136</v>
      </c>
      <c r="D28" s="258"/>
      <c r="E28" s="296">
        <v>0</v>
      </c>
    </row>
    <row r="29" spans="2:5">
      <c r="B29" s="163"/>
      <c r="C29" s="166" t="s">
        <v>137</v>
      </c>
      <c r="D29" s="256"/>
      <c r="E29" s="299">
        <v>11218.251083623967</v>
      </c>
    </row>
    <row r="30" spans="2:5">
      <c r="B30" s="163"/>
      <c r="C30" s="166" t="s">
        <v>138</v>
      </c>
      <c r="D30" s="256"/>
      <c r="E30" s="299">
        <v>1161.0958664845041</v>
      </c>
    </row>
    <row r="31" spans="2:5">
      <c r="B31" s="163"/>
      <c r="C31" s="166" t="s">
        <v>139</v>
      </c>
      <c r="D31" s="256"/>
      <c r="E31" s="299">
        <v>3485.325383549412</v>
      </c>
    </row>
    <row r="32" spans="2:5">
      <c r="B32" s="163"/>
      <c r="C32" s="169" t="s">
        <v>140</v>
      </c>
      <c r="D32" s="256"/>
      <c r="E32" s="299">
        <v>509.47107725206598</v>
      </c>
    </row>
    <row r="33" spans="2:5">
      <c r="B33" s="163"/>
      <c r="C33" s="170" t="s">
        <v>141</v>
      </c>
      <c r="D33" s="256"/>
      <c r="E33" s="299">
        <v>1237.8304063636363</v>
      </c>
    </row>
    <row r="34" spans="2:5">
      <c r="B34" s="163"/>
      <c r="C34" s="170" t="s">
        <v>142</v>
      </c>
      <c r="D34" s="256"/>
      <c r="E34" s="299">
        <v>16474.29842195466</v>
      </c>
    </row>
    <row r="35" spans="2:5">
      <c r="B35" s="163"/>
      <c r="C35" s="166" t="s">
        <v>143</v>
      </c>
      <c r="D35" s="256"/>
      <c r="E35" s="299">
        <v>2274.5792135919419</v>
      </c>
    </row>
    <row r="36" spans="2:5">
      <c r="B36" s="163"/>
      <c r="C36" s="166" t="s">
        <v>144</v>
      </c>
      <c r="D36" s="256"/>
      <c r="E36" s="299">
        <v>0</v>
      </c>
    </row>
    <row r="37" spans="2:5">
      <c r="B37" s="163"/>
      <c r="C37" s="166" t="s">
        <v>145</v>
      </c>
      <c r="D37" s="258"/>
      <c r="E37" s="299">
        <v>2878.7427053274791</v>
      </c>
    </row>
    <row r="38" spans="2:5" ht="13.8" thickBot="1">
      <c r="B38" s="163"/>
      <c r="C38" s="171" t="s">
        <v>146</v>
      </c>
      <c r="D38" s="260"/>
      <c r="E38" s="299">
        <v>17409.480991735538</v>
      </c>
    </row>
    <row r="39" spans="2:5" ht="13.8" thickBot="1">
      <c r="B39" s="331" t="s">
        <v>119</v>
      </c>
      <c r="C39" s="332"/>
      <c r="D39" s="333"/>
      <c r="E39" s="294">
        <f>SUM(E13:E38)</f>
        <v>152547.63799814729</v>
      </c>
    </row>
    <row r="40" spans="2:5">
      <c r="B40" s="172" t="s">
        <v>147</v>
      </c>
      <c r="C40" s="173" t="s">
        <v>148</v>
      </c>
      <c r="D40" s="252"/>
      <c r="E40" s="300">
        <v>16144.164058462862</v>
      </c>
    </row>
    <row r="41" spans="2:5">
      <c r="B41" s="161"/>
      <c r="C41" s="174" t="s">
        <v>149</v>
      </c>
      <c r="D41" s="258"/>
      <c r="E41" s="296">
        <v>8802.5997988636354</v>
      </c>
    </row>
    <row r="42" spans="2:5">
      <c r="B42" s="161"/>
      <c r="C42" s="174" t="s">
        <v>150</v>
      </c>
      <c r="D42" s="258"/>
      <c r="E42" s="296">
        <v>11868.447427473566</v>
      </c>
    </row>
    <row r="43" spans="2:5" ht="13.8" thickBot="1">
      <c r="B43" s="175"/>
      <c r="C43" s="176" t="s">
        <v>151</v>
      </c>
      <c r="D43" s="262"/>
      <c r="E43" s="301">
        <v>11836.505884090906</v>
      </c>
    </row>
    <row r="44" spans="2:5">
      <c r="B44" s="159" t="s">
        <v>152</v>
      </c>
      <c r="C44" s="164" t="s">
        <v>153</v>
      </c>
      <c r="D44" s="259"/>
      <c r="E44" s="298">
        <v>20854.938929935215</v>
      </c>
    </row>
    <row r="45" spans="2:5" ht="13.8" thickBot="1">
      <c r="B45" s="159"/>
      <c r="C45" s="166" t="s">
        <v>154</v>
      </c>
      <c r="D45" s="263"/>
      <c r="E45" s="302">
        <v>0</v>
      </c>
    </row>
    <row r="46" spans="2:5" ht="13.8" thickBot="1">
      <c r="B46" s="331" t="s">
        <v>119</v>
      </c>
      <c r="C46" s="332"/>
      <c r="D46" s="333"/>
      <c r="E46" s="294">
        <f>SUM(E40:E45)</f>
        <v>69506.656098826192</v>
      </c>
    </row>
    <row r="47" spans="2:5">
      <c r="B47" s="157" t="s">
        <v>155</v>
      </c>
      <c r="C47" s="178" t="s">
        <v>156</v>
      </c>
      <c r="D47" s="252"/>
      <c r="E47" s="300">
        <v>2128.8097004132228</v>
      </c>
    </row>
    <row r="48" spans="2:5" ht="13.8" thickBot="1">
      <c r="B48" s="159"/>
      <c r="C48" s="171" t="s">
        <v>157</v>
      </c>
      <c r="D48" s="264"/>
      <c r="E48" s="303">
        <v>3158.0279442148762</v>
      </c>
    </row>
    <row r="49" spans="2:145" ht="13.8" thickBot="1">
      <c r="B49" s="331" t="s">
        <v>119</v>
      </c>
      <c r="C49" s="332"/>
      <c r="D49" s="333"/>
      <c r="E49" s="304">
        <f>SUM(E47:E48)</f>
        <v>5286.837644628099</v>
      </c>
    </row>
    <row r="50" spans="2:145" ht="14.4" thickTop="1" thickBot="1">
      <c r="B50" s="311" t="s">
        <v>244</v>
      </c>
      <c r="C50" s="312"/>
      <c r="D50" s="313"/>
      <c r="E50" s="314">
        <f>E49+E46+E39+E12</f>
        <v>227341.13174160157</v>
      </c>
    </row>
    <row r="51" spans="2:145" ht="13.8" thickBot="1">
      <c r="B51" s="167"/>
      <c r="C51" s="215"/>
      <c r="D51" s="215"/>
      <c r="E51" s="298"/>
    </row>
    <row r="52" spans="2:145" s="271" customFormat="1" ht="12">
      <c r="B52" s="272" t="s">
        <v>233</v>
      </c>
      <c r="C52" s="273"/>
      <c r="D52" s="273"/>
      <c r="E52" s="306">
        <v>98800.165289256198</v>
      </c>
    </row>
    <row r="53" spans="2:145">
      <c r="B53" s="274" t="s">
        <v>234</v>
      </c>
      <c r="C53" s="194" t="s">
        <v>235</v>
      </c>
      <c r="D53" s="275"/>
      <c r="E53" s="307">
        <v>14009.633763993872</v>
      </c>
      <c r="F53" s="271"/>
      <c r="G53" s="271"/>
      <c r="H53" s="271"/>
      <c r="I53" s="271"/>
      <c r="J53" s="271"/>
      <c r="K53" s="271"/>
      <c r="L53" s="271"/>
      <c r="M53" s="271"/>
      <c r="N53" s="271"/>
      <c r="O53" s="271"/>
      <c r="P53" s="271"/>
      <c r="Q53" s="271"/>
      <c r="R53" s="271"/>
      <c r="S53" s="271"/>
      <c r="T53" s="271"/>
      <c r="U53" s="271"/>
      <c r="V53" s="271"/>
      <c r="W53" s="271"/>
      <c r="X53" s="271"/>
      <c r="Y53" s="271"/>
      <c r="Z53" s="271"/>
      <c r="AA53" s="271"/>
      <c r="AB53" s="271"/>
      <c r="AC53" s="271"/>
      <c r="AD53" s="271"/>
      <c r="AE53" s="271"/>
      <c r="AF53" s="271"/>
      <c r="AG53" s="271"/>
      <c r="AH53" s="271"/>
      <c r="AI53" s="271"/>
      <c r="AJ53" s="271"/>
      <c r="AK53" s="271"/>
      <c r="AL53" s="271"/>
      <c r="AM53" s="271"/>
      <c r="AN53" s="271"/>
      <c r="AO53" s="271"/>
      <c r="AP53" s="271"/>
      <c r="AQ53" s="271"/>
      <c r="AR53" s="271"/>
      <c r="AS53" s="271"/>
      <c r="AT53" s="271"/>
      <c r="AU53" s="271"/>
      <c r="AV53" s="271"/>
      <c r="AW53" s="271"/>
      <c r="AX53" s="271"/>
      <c r="AY53" s="271"/>
      <c r="AZ53" s="271"/>
      <c r="BA53" s="271"/>
      <c r="BB53" s="271"/>
      <c r="BC53" s="271"/>
      <c r="BD53" s="271"/>
      <c r="BE53" s="271"/>
      <c r="BF53" s="271"/>
      <c r="BG53" s="271"/>
      <c r="BH53" s="271"/>
      <c r="BI53" s="271"/>
      <c r="BJ53" s="271"/>
      <c r="BK53" s="271"/>
      <c r="BL53" s="271"/>
      <c r="BM53" s="271"/>
      <c r="BN53" s="271"/>
      <c r="BO53" s="271"/>
      <c r="BP53" s="271"/>
      <c r="BQ53" s="271"/>
      <c r="BR53" s="271"/>
      <c r="BS53" s="271"/>
      <c r="BT53" s="271"/>
      <c r="BU53" s="271"/>
      <c r="BV53" s="271"/>
      <c r="BW53" s="271"/>
      <c r="BX53" s="271"/>
      <c r="BY53" s="271"/>
      <c r="BZ53" s="271"/>
      <c r="CA53" s="271"/>
      <c r="CB53" s="271"/>
      <c r="CC53" s="271"/>
      <c r="CD53" s="271"/>
      <c r="CE53" s="271"/>
      <c r="CF53" s="271"/>
      <c r="CG53" s="271"/>
      <c r="CH53" s="271"/>
      <c r="CI53" s="271"/>
      <c r="CJ53" s="271"/>
      <c r="CK53" s="271"/>
      <c r="CL53" s="271"/>
      <c r="CM53" s="271"/>
      <c r="CN53" s="271"/>
      <c r="CO53" s="271"/>
      <c r="CP53" s="271"/>
      <c r="CQ53" s="271"/>
      <c r="CR53" s="271"/>
      <c r="CS53" s="271"/>
      <c r="CT53" s="271"/>
      <c r="CU53" s="271"/>
      <c r="CV53" s="271"/>
      <c r="CW53" s="271"/>
      <c r="CX53" s="271"/>
      <c r="CY53" s="271"/>
      <c r="CZ53" s="271"/>
      <c r="DA53" s="271"/>
      <c r="DB53" s="271"/>
      <c r="DC53" s="271"/>
      <c r="DD53" s="271"/>
      <c r="DE53" s="271"/>
      <c r="DF53" s="271"/>
      <c r="DG53" s="271"/>
      <c r="DH53" s="271"/>
      <c r="DI53" s="271"/>
      <c r="DJ53" s="271"/>
      <c r="DK53" s="271"/>
      <c r="DL53" s="271"/>
      <c r="DM53" s="271"/>
      <c r="DN53" s="271"/>
      <c r="DO53" s="271"/>
      <c r="DP53" s="271"/>
      <c r="DQ53" s="271"/>
      <c r="DR53" s="271"/>
      <c r="DS53" s="271"/>
      <c r="DT53" s="271"/>
      <c r="DU53" s="271"/>
      <c r="DV53" s="271"/>
      <c r="DW53" s="271"/>
      <c r="DX53" s="271"/>
      <c r="DY53" s="271"/>
      <c r="DZ53" s="271"/>
      <c r="EA53" s="271"/>
      <c r="EB53" s="271"/>
      <c r="EC53" s="271"/>
      <c r="ED53" s="271"/>
      <c r="EE53" s="271"/>
      <c r="EF53" s="271"/>
      <c r="EG53" s="271"/>
      <c r="EH53" s="271"/>
      <c r="EI53" s="271"/>
      <c r="EJ53" s="271"/>
      <c r="EK53" s="271"/>
      <c r="EL53" s="271"/>
      <c r="EM53" s="271"/>
      <c r="EN53" s="271"/>
      <c r="EO53" s="271"/>
    </row>
    <row r="54" spans="2:145" ht="13.8" thickBot="1">
      <c r="B54" s="276" t="s">
        <v>236</v>
      </c>
      <c r="C54" s="277"/>
      <c r="D54" s="277"/>
      <c r="E54" s="308">
        <v>13184.690082644629</v>
      </c>
      <c r="F54" s="278"/>
      <c r="G54" s="278"/>
      <c r="H54" s="278"/>
      <c r="I54" s="278"/>
      <c r="J54" s="278"/>
      <c r="K54" s="278"/>
      <c r="L54" s="278"/>
      <c r="M54" s="278"/>
      <c r="N54" s="278"/>
      <c r="O54" s="278"/>
      <c r="P54" s="278"/>
      <c r="Q54" s="278"/>
      <c r="R54" s="278"/>
      <c r="S54" s="278"/>
      <c r="T54" s="278"/>
      <c r="U54" s="278"/>
    </row>
    <row r="55" spans="2:145" ht="13.8" thickBot="1">
      <c r="B55" s="167"/>
      <c r="C55" s="215"/>
      <c r="D55" s="215"/>
      <c r="E55" s="298"/>
    </row>
    <row r="56" spans="2:145" s="154" customFormat="1" ht="10.8" thickBot="1">
      <c r="B56" s="279" t="s">
        <v>245</v>
      </c>
      <c r="C56" s="280"/>
      <c r="D56" s="280"/>
      <c r="E56" s="309">
        <f>SUM(E52:E54)+E50</f>
        <v>353335.62087749626</v>
      </c>
    </row>
    <row r="57" spans="2:145" ht="13.8" thickBot="1">
      <c r="B57" s="167"/>
      <c r="C57" s="215"/>
      <c r="D57" s="215"/>
      <c r="E57" s="298"/>
    </row>
    <row r="58" spans="2:145" s="266" customFormat="1" ht="10.8" thickBot="1">
      <c r="B58" s="265" t="s">
        <v>229</v>
      </c>
      <c r="C58" s="267" t="s">
        <v>230</v>
      </c>
      <c r="D58" s="267"/>
      <c r="E58" s="281">
        <v>9436.2654728925627</v>
      </c>
    </row>
    <row r="59" spans="2:145" s="266" customFormat="1" ht="10.199999999999999">
      <c r="B59" s="282"/>
      <c r="C59" s="267" t="s">
        <v>180</v>
      </c>
      <c r="D59" s="267"/>
      <c r="E59" s="281">
        <v>11239.138049387631</v>
      </c>
    </row>
    <row r="60" spans="2:145" s="266" customFormat="1" ht="10.199999999999999">
      <c r="B60" s="282"/>
      <c r="C60" s="267" t="s">
        <v>182</v>
      </c>
      <c r="D60" s="267"/>
      <c r="E60" s="281">
        <v>6728.3629129742112</v>
      </c>
    </row>
    <row r="61" spans="2:145" s="266" customFormat="1" ht="10.199999999999999">
      <c r="B61" s="282"/>
      <c r="C61" s="267" t="s">
        <v>183</v>
      </c>
      <c r="D61" s="267"/>
      <c r="E61" s="281">
        <v>2080.4333325619837</v>
      </c>
    </row>
    <row r="62" spans="2:145" s="266" customFormat="1" ht="10.199999999999999">
      <c r="B62" s="282"/>
      <c r="C62" s="267" t="s">
        <v>184</v>
      </c>
      <c r="D62" s="267"/>
      <c r="E62" s="281">
        <v>1249.3755133884299</v>
      </c>
    </row>
    <row r="63" spans="2:145" s="266" customFormat="1" ht="10.199999999999999">
      <c r="B63" s="282"/>
      <c r="C63" s="267" t="s">
        <v>185</v>
      </c>
      <c r="D63" s="267"/>
      <c r="E63" s="281">
        <v>2951.3275911362553</v>
      </c>
    </row>
    <row r="64" spans="2:145" s="266" customFormat="1" ht="10.199999999999999">
      <c r="B64" s="282"/>
      <c r="C64" s="267" t="s">
        <v>187</v>
      </c>
      <c r="D64" s="267"/>
      <c r="E64" s="281">
        <v>14878.868632162879</v>
      </c>
    </row>
    <row r="65" spans="2:5" s="266" customFormat="1" ht="10.199999999999999">
      <c r="B65" s="282"/>
      <c r="C65" s="267" t="s">
        <v>231</v>
      </c>
      <c r="D65" s="267"/>
      <c r="E65" s="281">
        <v>0</v>
      </c>
    </row>
    <row r="66" spans="2:5" s="266" customFormat="1" ht="10.199999999999999">
      <c r="B66" s="282"/>
      <c r="C66" s="267" t="s">
        <v>189</v>
      </c>
      <c r="D66" s="267"/>
      <c r="E66" s="281">
        <v>5577.5692561983469</v>
      </c>
    </row>
    <row r="67" spans="2:5" s="266" customFormat="1" ht="10.199999999999999">
      <c r="B67" s="282"/>
      <c r="C67" s="267" t="s">
        <v>190</v>
      </c>
      <c r="D67" s="267"/>
      <c r="E67" s="281">
        <v>0</v>
      </c>
    </row>
    <row r="68" spans="2:5" s="266" customFormat="1" ht="10.199999999999999">
      <c r="B68" s="282"/>
      <c r="C68" s="267" t="s">
        <v>191</v>
      </c>
      <c r="D68" s="267"/>
      <c r="E68" s="281">
        <v>13844.537728427147</v>
      </c>
    </row>
    <row r="69" spans="2:5" s="266" customFormat="1" ht="10.199999999999999">
      <c r="B69" s="282"/>
      <c r="C69" s="267" t="s">
        <v>192</v>
      </c>
      <c r="D69" s="267"/>
      <c r="E69" s="281">
        <v>67705.486637727256</v>
      </c>
    </row>
    <row r="70" spans="2:5" s="266" customFormat="1" ht="10.199999999999999">
      <c r="B70" s="282"/>
      <c r="C70" s="267" t="s">
        <v>193</v>
      </c>
      <c r="D70" s="267"/>
      <c r="E70" s="281">
        <v>7575.5805686554459</v>
      </c>
    </row>
    <row r="71" spans="2:5" s="266" customFormat="1" ht="10.199999999999999">
      <c r="B71" s="282"/>
      <c r="C71" s="267" t="s">
        <v>194</v>
      </c>
      <c r="D71" s="267"/>
      <c r="E71" s="281">
        <v>0</v>
      </c>
    </row>
    <row r="72" spans="2:5" s="266" customFormat="1" ht="10.8" thickBot="1">
      <c r="B72" s="282"/>
      <c r="C72" s="288" t="s">
        <v>195</v>
      </c>
      <c r="D72" s="283"/>
      <c r="E72" s="284">
        <v>0</v>
      </c>
    </row>
    <row r="73" spans="2:5" s="268" customFormat="1" ht="10.8" thickBot="1">
      <c r="B73" s="269" t="s">
        <v>232</v>
      </c>
      <c r="C73" s="270"/>
      <c r="D73" s="270"/>
      <c r="E73" s="305">
        <f>SUM(E58:E72)</f>
        <v>143266.94569551217</v>
      </c>
    </row>
    <row r="74" spans="2:5" s="154" customFormat="1" ht="10.8" thickBot="1">
      <c r="B74" s="163"/>
      <c r="C74" s="194"/>
      <c r="D74" s="194"/>
      <c r="E74" s="298"/>
    </row>
    <row r="75" spans="2:5" s="154" customFormat="1" ht="10.8" thickBot="1">
      <c r="B75" s="279" t="s">
        <v>246</v>
      </c>
      <c r="C75" s="280"/>
      <c r="D75" s="280"/>
      <c r="E75" s="309">
        <f>E56+E73</f>
        <v>496602.56657300843</v>
      </c>
    </row>
  </sheetData>
  <mergeCells count="5">
    <mergeCell ref="B46:D46"/>
    <mergeCell ref="B49:D49"/>
    <mergeCell ref="B2:C2"/>
    <mergeCell ref="B12:D12"/>
    <mergeCell ref="B39:D39"/>
  </mergeCells>
  <phoneticPr fontId="0" type="noConversion"/>
  <pageMargins left="0.69" right="0.75" top="0.2" bottom="0.24" header="0.5" footer="0.34"/>
  <pageSetup scale="62" orientation="landscape" r:id="rId1"/>
  <headerFooter alignWithMargins="0">
    <oddFooter>&amp;L&amp;P&amp;R&amp;D&amp;T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B1:E120"/>
  <sheetViews>
    <sheetView workbookViewId="0">
      <selection activeCell="G15" sqref="G15"/>
    </sheetView>
  </sheetViews>
  <sheetFormatPr defaultRowHeight="13.2"/>
  <cols>
    <col min="2" max="2" width="27.5546875" bestFit="1" customWidth="1"/>
    <col min="3" max="3" width="30.44140625" bestFit="1" customWidth="1"/>
    <col min="4" max="4" width="14.88671875" bestFit="1" customWidth="1"/>
    <col min="5" max="5" width="37.5546875" bestFit="1" customWidth="1"/>
  </cols>
  <sheetData>
    <row r="1" spans="2:5" ht="13.8" thickBot="1"/>
    <row r="2" spans="2:5" ht="18" thickBot="1">
      <c r="B2" s="334" t="s">
        <v>158</v>
      </c>
      <c r="C2" s="335"/>
      <c r="E2" s="179"/>
    </row>
    <row r="3" spans="2:5" ht="13.8" thickBot="1"/>
    <row r="4" spans="2:5" ht="13.8" thickBot="1">
      <c r="B4" s="155" t="s">
        <v>107</v>
      </c>
      <c r="C4" s="156" t="s">
        <v>108</v>
      </c>
      <c r="D4" s="180" t="s">
        <v>109</v>
      </c>
      <c r="E4" s="181" t="s">
        <v>159</v>
      </c>
    </row>
    <row r="5" spans="2:5">
      <c r="B5" s="157" t="s">
        <v>110</v>
      </c>
      <c r="C5" s="158" t="s">
        <v>111</v>
      </c>
      <c r="D5" s="182"/>
      <c r="E5" s="183" t="s">
        <v>160</v>
      </c>
    </row>
    <row r="6" spans="2:5">
      <c r="B6" s="159"/>
      <c r="C6" s="160" t="s">
        <v>112</v>
      </c>
      <c r="D6" s="184" t="s">
        <v>113</v>
      </c>
      <c r="E6" s="185" t="s">
        <v>161</v>
      </c>
    </row>
    <row r="7" spans="2:5">
      <c r="B7" s="159"/>
      <c r="C7" s="160"/>
      <c r="D7" s="184" t="s">
        <v>114</v>
      </c>
      <c r="E7" s="185" t="s">
        <v>162</v>
      </c>
    </row>
    <row r="8" spans="2:5">
      <c r="B8" s="159"/>
      <c r="C8" s="160"/>
      <c r="D8" s="186" t="s">
        <v>115</v>
      </c>
      <c r="E8" s="187" t="s">
        <v>163</v>
      </c>
    </row>
    <row r="9" spans="2:5">
      <c r="B9" s="161"/>
      <c r="C9" s="160"/>
      <c r="D9" s="164" t="s">
        <v>116</v>
      </c>
      <c r="E9" s="188" t="s">
        <v>164</v>
      </c>
    </row>
    <row r="10" spans="2:5">
      <c r="B10" s="161"/>
      <c r="C10" s="162" t="s">
        <v>117</v>
      </c>
      <c r="D10" s="189"/>
      <c r="E10" s="185" t="s">
        <v>165</v>
      </c>
    </row>
    <row r="11" spans="2:5" ht="13.8" thickBot="1">
      <c r="B11" s="190"/>
      <c r="C11" s="191" t="s">
        <v>118</v>
      </c>
      <c r="D11" s="192"/>
      <c r="E11" s="193" t="s">
        <v>166</v>
      </c>
    </row>
    <row r="12" spans="2:5">
      <c r="B12" s="159" t="s">
        <v>120</v>
      </c>
      <c r="C12" s="158" t="s">
        <v>121</v>
      </c>
      <c r="D12" s="194"/>
      <c r="E12" s="187" t="s">
        <v>261</v>
      </c>
    </row>
    <row r="13" spans="2:5">
      <c r="B13" s="163"/>
      <c r="C13" s="164" t="s">
        <v>122</v>
      </c>
      <c r="D13" s="165"/>
      <c r="E13" s="187" t="s">
        <v>261</v>
      </c>
    </row>
    <row r="14" spans="2:5">
      <c r="B14" s="163"/>
      <c r="C14" s="166" t="s">
        <v>123</v>
      </c>
      <c r="D14" s="195"/>
      <c r="E14" s="196" t="s">
        <v>261</v>
      </c>
    </row>
    <row r="15" spans="2:5">
      <c r="B15" s="163"/>
      <c r="C15" s="166" t="s">
        <v>124</v>
      </c>
      <c r="D15" s="195"/>
      <c r="E15" s="196" t="s">
        <v>168</v>
      </c>
    </row>
    <row r="16" spans="2:5">
      <c r="B16" s="159"/>
      <c r="C16" s="166" t="s">
        <v>125</v>
      </c>
      <c r="D16" s="195"/>
      <c r="E16" s="196" t="s">
        <v>261</v>
      </c>
    </row>
    <row r="17" spans="2:5">
      <c r="B17" s="159"/>
      <c r="C17" s="166" t="s">
        <v>126</v>
      </c>
      <c r="D17" s="195"/>
      <c r="E17" s="196" t="s">
        <v>262</v>
      </c>
    </row>
    <row r="18" spans="2:5">
      <c r="B18" s="167"/>
      <c r="C18" s="166" t="s">
        <v>127</v>
      </c>
      <c r="D18" s="168"/>
      <c r="E18" s="196" t="s">
        <v>167</v>
      </c>
    </row>
    <row r="19" spans="2:5">
      <c r="B19" s="159"/>
      <c r="C19" s="166" t="s">
        <v>128</v>
      </c>
      <c r="D19" s="195"/>
      <c r="E19" s="196" t="s">
        <v>169</v>
      </c>
    </row>
    <row r="20" spans="2:5">
      <c r="B20" s="159"/>
      <c r="C20" s="166" t="s">
        <v>129</v>
      </c>
      <c r="D20" s="195"/>
      <c r="E20" s="196" t="s">
        <v>169</v>
      </c>
    </row>
    <row r="21" spans="2:5">
      <c r="B21" s="163"/>
      <c r="C21" s="166" t="s">
        <v>130</v>
      </c>
      <c r="D21" s="195"/>
      <c r="E21" s="196" t="s">
        <v>170</v>
      </c>
    </row>
    <row r="22" spans="2:5">
      <c r="B22" s="163"/>
      <c r="C22" s="169" t="s">
        <v>131</v>
      </c>
      <c r="D22" s="177"/>
      <c r="E22" s="196" t="s">
        <v>167</v>
      </c>
    </row>
    <row r="23" spans="2:5">
      <c r="B23" s="163"/>
      <c r="C23" s="166" t="s">
        <v>132</v>
      </c>
      <c r="D23" s="197"/>
      <c r="E23" s="196" t="s">
        <v>171</v>
      </c>
    </row>
    <row r="24" spans="2:5">
      <c r="B24" s="163"/>
      <c r="C24" s="166" t="s">
        <v>133</v>
      </c>
      <c r="D24" s="197"/>
      <c r="E24" s="196" t="s">
        <v>172</v>
      </c>
    </row>
    <row r="25" spans="2:5">
      <c r="B25" s="163"/>
      <c r="C25" s="166" t="s">
        <v>134</v>
      </c>
      <c r="D25" s="195"/>
      <c r="E25" s="196" t="s">
        <v>173</v>
      </c>
    </row>
    <row r="26" spans="2:5">
      <c r="B26" s="163"/>
      <c r="C26" s="166" t="s">
        <v>135</v>
      </c>
      <c r="D26" s="195"/>
      <c r="E26" s="196" t="s">
        <v>167</v>
      </c>
    </row>
    <row r="27" spans="2:5">
      <c r="B27" s="163"/>
      <c r="C27" s="166" t="s">
        <v>136</v>
      </c>
      <c r="D27" s="189"/>
      <c r="E27" s="196" t="s">
        <v>174</v>
      </c>
    </row>
    <row r="28" spans="2:5">
      <c r="B28" s="163"/>
      <c r="C28" s="166" t="s">
        <v>137</v>
      </c>
      <c r="D28" s="189"/>
      <c r="E28" s="196" t="s">
        <v>167</v>
      </c>
    </row>
    <row r="29" spans="2:5">
      <c r="B29" s="163"/>
      <c r="C29" s="166" t="s">
        <v>138</v>
      </c>
      <c r="D29" s="189"/>
      <c r="E29" s="198" t="s">
        <v>261</v>
      </c>
    </row>
    <row r="30" spans="2:5">
      <c r="B30" s="163"/>
      <c r="C30" s="166" t="s">
        <v>139</v>
      </c>
      <c r="D30" s="189"/>
      <c r="E30" s="198" t="s">
        <v>165</v>
      </c>
    </row>
    <row r="31" spans="2:5">
      <c r="B31" s="163"/>
      <c r="C31" s="199" t="s">
        <v>140</v>
      </c>
      <c r="D31" s="200"/>
      <c r="E31" s="198" t="s">
        <v>175</v>
      </c>
    </row>
    <row r="32" spans="2:5">
      <c r="B32" s="163"/>
      <c r="C32" s="169" t="s">
        <v>176</v>
      </c>
      <c r="D32" s="177"/>
      <c r="E32" s="198" t="s">
        <v>175</v>
      </c>
    </row>
    <row r="33" spans="2:5">
      <c r="B33" s="163"/>
      <c r="C33" s="170" t="s">
        <v>141</v>
      </c>
      <c r="D33" s="189"/>
      <c r="E33" s="196" t="s">
        <v>177</v>
      </c>
    </row>
    <row r="34" spans="2:5">
      <c r="B34" s="163"/>
      <c r="C34" s="170" t="s">
        <v>142</v>
      </c>
      <c r="D34" s="189"/>
      <c r="E34" s="196" t="s">
        <v>165</v>
      </c>
    </row>
    <row r="35" spans="2:5">
      <c r="B35" s="163"/>
      <c r="C35" s="166" t="s">
        <v>143</v>
      </c>
      <c r="D35" s="189"/>
      <c r="E35" s="198" t="s">
        <v>167</v>
      </c>
    </row>
    <row r="36" spans="2:5">
      <c r="B36" s="163"/>
      <c r="C36" s="166" t="s">
        <v>144</v>
      </c>
      <c r="D36" s="189"/>
      <c r="E36" s="198" t="s">
        <v>167</v>
      </c>
    </row>
    <row r="37" spans="2:5">
      <c r="B37" s="163"/>
      <c r="C37" s="171" t="s">
        <v>145</v>
      </c>
      <c r="D37" s="189"/>
      <c r="E37" s="201" t="s">
        <v>261</v>
      </c>
    </row>
    <row r="38" spans="2:5" ht="13.8" thickBot="1">
      <c r="B38" s="163"/>
      <c r="C38" s="166" t="s">
        <v>146</v>
      </c>
      <c r="D38" s="189"/>
      <c r="E38" s="198" t="s">
        <v>178</v>
      </c>
    </row>
    <row r="39" spans="2:5">
      <c r="B39" s="172" t="s">
        <v>147</v>
      </c>
      <c r="C39" s="173" t="s">
        <v>148</v>
      </c>
      <c r="D39" s="202"/>
      <c r="E39" s="183" t="s">
        <v>167</v>
      </c>
    </row>
    <row r="40" spans="2:5">
      <c r="B40" s="161"/>
      <c r="C40" s="174" t="s">
        <v>149</v>
      </c>
      <c r="D40" s="177"/>
      <c r="E40" s="185" t="s">
        <v>263</v>
      </c>
    </row>
    <row r="41" spans="2:5">
      <c r="B41" s="161"/>
      <c r="C41" s="174" t="s">
        <v>150</v>
      </c>
      <c r="D41" s="177"/>
      <c r="E41" s="185" t="s">
        <v>167</v>
      </c>
    </row>
    <row r="42" spans="2:5" ht="13.8" thickBot="1">
      <c r="B42" s="175"/>
      <c r="C42" s="176" t="s">
        <v>151</v>
      </c>
      <c r="D42" s="203"/>
      <c r="E42" s="193" t="s">
        <v>263</v>
      </c>
    </row>
    <row r="43" spans="2:5">
      <c r="B43" s="157" t="s">
        <v>152</v>
      </c>
      <c r="C43" s="204" t="s">
        <v>153</v>
      </c>
      <c r="D43" s="194"/>
      <c r="E43" s="205" t="s">
        <v>165</v>
      </c>
    </row>
    <row r="44" spans="2:5">
      <c r="B44" s="159"/>
      <c r="C44" s="166" t="s">
        <v>154</v>
      </c>
      <c r="D44" s="177"/>
      <c r="E44" s="198" t="s">
        <v>179</v>
      </c>
    </row>
    <row r="45" spans="2:5">
      <c r="B45" s="159"/>
      <c r="C45" s="169" t="s">
        <v>180</v>
      </c>
      <c r="D45" s="206"/>
      <c r="E45" s="185" t="s">
        <v>181</v>
      </c>
    </row>
    <row r="46" spans="2:5">
      <c r="B46" s="159"/>
      <c r="C46" s="169" t="s">
        <v>182</v>
      </c>
      <c r="D46" s="207"/>
      <c r="E46" s="185" t="s">
        <v>181</v>
      </c>
    </row>
    <row r="47" spans="2:5">
      <c r="B47" s="159"/>
      <c r="C47" s="169" t="s">
        <v>183</v>
      </c>
      <c r="D47" s="207"/>
      <c r="E47" s="185" t="s">
        <v>181</v>
      </c>
    </row>
    <row r="48" spans="2:5">
      <c r="B48" s="159"/>
      <c r="C48" s="169" t="s">
        <v>184</v>
      </c>
      <c r="D48" s="207"/>
      <c r="E48" s="185" t="s">
        <v>181</v>
      </c>
    </row>
    <row r="49" spans="2:5">
      <c r="B49" s="159"/>
      <c r="C49" s="169" t="s">
        <v>185</v>
      </c>
      <c r="D49" s="207"/>
      <c r="E49" s="198" t="s">
        <v>186</v>
      </c>
    </row>
    <row r="50" spans="2:5">
      <c r="B50" s="159"/>
      <c r="C50" s="169" t="s">
        <v>187</v>
      </c>
      <c r="D50" s="207"/>
      <c r="E50" s="198" t="s">
        <v>167</v>
      </c>
    </row>
    <row r="51" spans="2:5">
      <c r="B51" s="159"/>
      <c r="C51" s="169" t="s">
        <v>188</v>
      </c>
      <c r="D51" s="207"/>
      <c r="E51" s="198" t="s">
        <v>167</v>
      </c>
    </row>
    <row r="52" spans="2:5">
      <c r="B52" s="159"/>
      <c r="C52" s="169" t="s">
        <v>189</v>
      </c>
      <c r="D52" s="207"/>
      <c r="E52" s="198" t="s">
        <v>167</v>
      </c>
    </row>
    <row r="53" spans="2:5">
      <c r="B53" s="159"/>
      <c r="C53" s="169" t="s">
        <v>190</v>
      </c>
      <c r="D53" s="207"/>
      <c r="E53" s="198" t="s">
        <v>264</v>
      </c>
    </row>
    <row r="54" spans="2:5">
      <c r="B54" s="163"/>
      <c r="C54" s="166" t="s">
        <v>191</v>
      </c>
      <c r="D54" s="195"/>
      <c r="E54" s="198" t="s">
        <v>167</v>
      </c>
    </row>
    <row r="55" spans="2:5">
      <c r="B55" s="163"/>
      <c r="C55" s="166" t="s">
        <v>192</v>
      </c>
      <c r="D55" s="195"/>
      <c r="E55" s="198" t="s">
        <v>181</v>
      </c>
    </row>
    <row r="56" spans="2:5">
      <c r="B56" s="163"/>
      <c r="C56" s="166" t="s">
        <v>193</v>
      </c>
      <c r="D56" s="195"/>
      <c r="E56" s="198" t="s">
        <v>167</v>
      </c>
    </row>
    <row r="57" spans="2:5">
      <c r="B57" s="163"/>
      <c r="C57" s="166" t="s">
        <v>194</v>
      </c>
      <c r="D57" s="195"/>
      <c r="E57" s="198" t="s">
        <v>181</v>
      </c>
    </row>
    <row r="58" spans="2:5" ht="13.8" thickBot="1">
      <c r="B58" s="208"/>
      <c r="C58" s="204" t="s">
        <v>195</v>
      </c>
      <c r="D58" s="209"/>
      <c r="E58" s="198" t="s">
        <v>196</v>
      </c>
    </row>
    <row r="59" spans="2:5">
      <c r="B59" s="157" t="s">
        <v>155</v>
      </c>
      <c r="C59" s="210" t="s">
        <v>156</v>
      </c>
      <c r="D59" s="182"/>
      <c r="E59" s="211" t="s">
        <v>261</v>
      </c>
    </row>
    <row r="60" spans="2:5" ht="13.8" thickBot="1">
      <c r="B60" s="190"/>
      <c r="C60" s="212" t="s">
        <v>157</v>
      </c>
      <c r="D60" s="213"/>
      <c r="E60" s="214" t="s">
        <v>261</v>
      </c>
    </row>
    <row r="61" spans="2:5">
      <c r="B61" s="215"/>
      <c r="C61" s="215"/>
      <c r="D61" s="215"/>
      <c r="E61" s="216"/>
    </row>
    <row r="62" spans="2:5">
      <c r="B62" s="215"/>
      <c r="C62" s="215"/>
      <c r="D62" s="215"/>
      <c r="E62" s="216"/>
    </row>
    <row r="63" spans="2:5">
      <c r="B63" s="217"/>
      <c r="C63" s="215"/>
      <c r="D63" s="215"/>
      <c r="E63" s="216"/>
    </row>
    <row r="64" spans="2:5">
      <c r="B64" s="217"/>
      <c r="C64" s="215"/>
      <c r="D64" s="215"/>
      <c r="E64" s="216"/>
    </row>
    <row r="65" spans="2:5">
      <c r="B65" s="217"/>
      <c r="C65" s="215"/>
      <c r="D65" s="215"/>
      <c r="E65" s="216"/>
    </row>
    <row r="66" spans="2:5">
      <c r="B66" s="215"/>
      <c r="C66" s="215"/>
      <c r="D66" s="215"/>
      <c r="E66" s="216"/>
    </row>
    <row r="67" spans="2:5">
      <c r="B67" s="215"/>
      <c r="C67" s="215"/>
      <c r="D67" s="215"/>
      <c r="E67" s="216"/>
    </row>
    <row r="68" spans="2:5">
      <c r="B68" s="215"/>
      <c r="C68" s="215"/>
      <c r="D68" s="215"/>
      <c r="E68" s="216"/>
    </row>
    <row r="69" spans="2:5">
      <c r="B69" s="215"/>
      <c r="C69" s="215"/>
      <c r="D69" s="215"/>
      <c r="E69" s="216"/>
    </row>
    <row r="70" spans="2:5">
      <c r="B70" s="215"/>
      <c r="C70" s="215"/>
      <c r="D70" s="215"/>
      <c r="E70" s="154"/>
    </row>
    <row r="71" spans="2:5">
      <c r="B71" s="215"/>
      <c r="C71" s="215"/>
      <c r="D71" s="215"/>
      <c r="E71" s="154"/>
    </row>
    <row r="72" spans="2:5">
      <c r="B72" s="215"/>
      <c r="C72" s="215"/>
      <c r="D72" s="215"/>
      <c r="E72" s="154"/>
    </row>
    <row r="73" spans="2:5">
      <c r="B73" s="215"/>
      <c r="C73" s="215"/>
      <c r="D73" s="215"/>
      <c r="E73" s="154"/>
    </row>
    <row r="74" spans="2:5">
      <c r="B74" s="215"/>
      <c r="C74" s="215"/>
      <c r="D74" s="215"/>
      <c r="E74" s="154"/>
    </row>
    <row r="75" spans="2:5">
      <c r="B75" s="215"/>
      <c r="C75" s="215"/>
      <c r="D75" s="215"/>
      <c r="E75" s="154"/>
    </row>
    <row r="76" spans="2:5">
      <c r="B76" s="215"/>
      <c r="C76" s="215"/>
      <c r="D76" s="215"/>
      <c r="E76" s="154"/>
    </row>
    <row r="77" spans="2:5">
      <c r="B77" s="215"/>
      <c r="C77" s="215"/>
      <c r="D77" s="215"/>
      <c r="E77" s="154"/>
    </row>
    <row r="78" spans="2:5">
      <c r="B78" s="215"/>
      <c r="C78" s="215"/>
      <c r="D78" s="215"/>
      <c r="E78" s="154"/>
    </row>
    <row r="79" spans="2:5">
      <c r="B79" s="215"/>
      <c r="C79" s="215"/>
      <c r="D79" s="215"/>
      <c r="E79" s="154"/>
    </row>
    <row r="80" spans="2:5">
      <c r="B80" s="215"/>
      <c r="C80" s="215"/>
      <c r="D80" s="215"/>
      <c r="E80" s="154"/>
    </row>
    <row r="81" spans="2:5">
      <c r="B81" s="215"/>
      <c r="C81" s="215"/>
      <c r="D81" s="215"/>
      <c r="E81" s="154"/>
    </row>
    <row r="82" spans="2:5">
      <c r="B82" s="215"/>
      <c r="C82" s="215"/>
      <c r="D82" s="215"/>
      <c r="E82" s="154"/>
    </row>
    <row r="83" spans="2:5">
      <c r="B83" s="215"/>
      <c r="C83" s="215"/>
      <c r="D83" s="215"/>
      <c r="E83" s="154"/>
    </row>
    <row r="84" spans="2:5">
      <c r="B84" s="215"/>
      <c r="C84" s="215"/>
      <c r="D84" s="215"/>
      <c r="E84" s="154"/>
    </row>
    <row r="85" spans="2:5">
      <c r="B85" s="215"/>
      <c r="C85" s="215"/>
      <c r="D85" s="215"/>
      <c r="E85" s="154"/>
    </row>
    <row r="86" spans="2:5">
      <c r="B86" s="215"/>
      <c r="C86" s="215"/>
      <c r="D86" s="215"/>
      <c r="E86" s="154"/>
    </row>
    <row r="87" spans="2:5">
      <c r="B87" s="215"/>
      <c r="C87" s="215"/>
      <c r="D87" s="215"/>
      <c r="E87" s="154"/>
    </row>
    <row r="88" spans="2:5">
      <c r="B88" s="215"/>
      <c r="C88" s="215"/>
      <c r="D88" s="215"/>
      <c r="E88" s="154"/>
    </row>
    <row r="89" spans="2:5">
      <c r="B89" s="215"/>
      <c r="C89" s="215"/>
      <c r="D89" s="215"/>
      <c r="E89" s="154"/>
    </row>
    <row r="90" spans="2:5">
      <c r="B90" s="215"/>
      <c r="C90" s="215"/>
      <c r="D90" s="215"/>
      <c r="E90" s="154"/>
    </row>
    <row r="91" spans="2:5">
      <c r="B91" s="215"/>
      <c r="C91" s="215"/>
      <c r="D91" s="215"/>
      <c r="E91" s="154"/>
    </row>
    <row r="92" spans="2:5">
      <c r="B92" s="215"/>
      <c r="C92" s="215"/>
      <c r="D92" s="215"/>
      <c r="E92" s="154"/>
    </row>
    <row r="93" spans="2:5">
      <c r="B93" s="215"/>
      <c r="C93" s="215"/>
      <c r="D93" s="215"/>
      <c r="E93" s="154"/>
    </row>
    <row r="94" spans="2:5">
      <c r="B94" s="215"/>
      <c r="C94" s="215"/>
      <c r="D94" s="215"/>
      <c r="E94" s="154"/>
    </row>
    <row r="95" spans="2:5">
      <c r="B95" s="215"/>
      <c r="C95" s="215"/>
      <c r="D95" s="215"/>
    </row>
    <row r="96" spans="2:5">
      <c r="B96" s="215"/>
      <c r="C96" s="215"/>
      <c r="D96" s="215"/>
    </row>
    <row r="97" spans="2:4">
      <c r="B97" s="215"/>
      <c r="C97" s="215"/>
      <c r="D97" s="215"/>
    </row>
    <row r="98" spans="2:4">
      <c r="B98" s="215"/>
      <c r="C98" s="215"/>
      <c r="D98" s="215"/>
    </row>
    <row r="99" spans="2:4">
      <c r="B99" s="215"/>
      <c r="C99" s="215"/>
      <c r="D99" s="215"/>
    </row>
    <row r="100" spans="2:4">
      <c r="B100" s="215"/>
      <c r="C100" s="215"/>
      <c r="D100" s="215"/>
    </row>
    <row r="101" spans="2:4">
      <c r="B101" s="215"/>
      <c r="C101" s="215"/>
      <c r="D101" s="215"/>
    </row>
    <row r="102" spans="2:4">
      <c r="B102" s="215"/>
      <c r="C102" s="215"/>
      <c r="D102" s="215"/>
    </row>
    <row r="103" spans="2:4">
      <c r="B103" s="215"/>
      <c r="C103" s="215"/>
      <c r="D103" s="215"/>
    </row>
    <row r="104" spans="2:4">
      <c r="B104" s="215"/>
      <c r="C104" s="215"/>
      <c r="D104" s="215"/>
    </row>
    <row r="105" spans="2:4">
      <c r="B105" s="215"/>
      <c r="C105" s="215"/>
      <c r="D105" s="215"/>
    </row>
    <row r="106" spans="2:4">
      <c r="B106" s="215"/>
      <c r="C106" s="215"/>
      <c r="D106" s="215"/>
    </row>
    <row r="107" spans="2:4">
      <c r="B107" s="215"/>
      <c r="C107" s="215"/>
      <c r="D107" s="215"/>
    </row>
    <row r="108" spans="2:4">
      <c r="B108" s="215"/>
      <c r="C108" s="215"/>
      <c r="D108" s="215"/>
    </row>
    <row r="109" spans="2:4">
      <c r="B109" s="215"/>
      <c r="C109" s="215"/>
      <c r="D109" s="215"/>
    </row>
    <row r="110" spans="2:4">
      <c r="B110" s="215"/>
      <c r="C110" s="215"/>
      <c r="D110" s="215"/>
    </row>
    <row r="111" spans="2:4">
      <c r="B111" s="215"/>
      <c r="C111" s="215"/>
      <c r="D111" s="215"/>
    </row>
    <row r="112" spans="2:4">
      <c r="B112" s="215"/>
      <c r="C112" s="215"/>
      <c r="D112" s="215"/>
    </row>
    <row r="113" spans="2:4">
      <c r="B113" s="215"/>
      <c r="C113" s="215"/>
      <c r="D113" s="215"/>
    </row>
    <row r="114" spans="2:4">
      <c r="B114" s="215"/>
      <c r="C114" s="215"/>
      <c r="D114" s="215"/>
    </row>
    <row r="115" spans="2:4">
      <c r="B115" s="215"/>
      <c r="C115" s="215"/>
      <c r="D115" s="215"/>
    </row>
    <row r="116" spans="2:4">
      <c r="B116" s="215"/>
      <c r="C116" s="215"/>
      <c r="D116" s="215"/>
    </row>
    <row r="117" spans="2:4">
      <c r="B117" s="215"/>
      <c r="C117" s="215"/>
      <c r="D117" s="215"/>
    </row>
    <row r="118" spans="2:4">
      <c r="B118" s="215"/>
      <c r="C118" s="215"/>
      <c r="D118" s="215"/>
    </row>
    <row r="119" spans="2:4">
      <c r="B119" s="215"/>
      <c r="C119" s="215"/>
      <c r="D119" s="215"/>
    </row>
    <row r="120" spans="2:4">
      <c r="B120" s="215"/>
      <c r="C120" s="215"/>
      <c r="D120" s="215"/>
    </row>
  </sheetData>
  <mergeCells count="1">
    <mergeCell ref="B2:C2"/>
  </mergeCells>
  <phoneticPr fontId="28" type="noConversion"/>
  <pageMargins left="0.75" right="0.75" top="1" bottom="1" header="0.5" footer="0.5"/>
  <pageSetup scale="60" orientation="landscape" horizontalDpi="300" verticalDpi="300" r:id="rId1"/>
  <headerFooter alignWithMargins="0">
    <oddFooter>&amp;R&amp;D&amp;T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Co 359 Invoice</vt:lpstr>
      <vt:lpstr>Invoice</vt:lpstr>
      <vt:lpstr>Co 34V</vt:lpstr>
      <vt:lpstr>ICFeb correction</vt:lpstr>
      <vt:lpstr>ICAprest</vt:lpstr>
      <vt:lpstr>Additional Inv for CC to Corp</vt:lpstr>
      <vt:lpstr>IT Development</vt:lpstr>
      <vt:lpstr>IT Infrastructure</vt:lpstr>
      <vt:lpstr>IT Infrastructure Services</vt:lpstr>
      <vt:lpstr>Enterprise Portal Solutions</vt:lpstr>
      <vt:lpstr>'Enterprise Portal Solutions'!Print_Area</vt:lpstr>
      <vt:lpstr>Invoice!Print_Area</vt:lpstr>
      <vt:lpstr>'IT Development'!Print_Area</vt:lpstr>
      <vt:lpstr>'IT Infrastructure'!Print_Area</vt:lpstr>
      <vt:lpstr>'IT Development'!Print_Titles</vt:lpstr>
      <vt:lpstr>'IT Infrastructure'!Print_Titles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2001-09-18T23:08:36Z</cp:lastPrinted>
  <dcterms:created xsi:type="dcterms:W3CDTF">1998-06-25T13:24:09Z</dcterms:created>
  <dcterms:modified xsi:type="dcterms:W3CDTF">2023-09-10T14:58:19Z</dcterms:modified>
</cp:coreProperties>
</file>