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120" windowHeight="8580"/>
  </bookViews>
  <sheets>
    <sheet name="ETS-TWrestatemt" sheetId="9" r:id="rId1"/>
    <sheet name="ETS" sheetId="6" r:id="rId2"/>
  </sheets>
  <definedNames>
    <definedName name="_xlnm.Print_Area" localSheetId="1">ETS!$A$1:$AD$140</definedName>
    <definedName name="_xlnm.Print_Area" localSheetId="0">'ETS-TWrestatemt'!$A$1:$AC$143</definedName>
  </definedNames>
  <calcPr calcId="92512"/>
</workbook>
</file>

<file path=xl/calcChain.xml><?xml version="1.0" encoding="utf-8"?>
<calcChain xmlns="http://schemas.openxmlformats.org/spreadsheetml/2006/main">
  <c r="E9" i="6" l="1"/>
  <c r="G9" i="6"/>
  <c r="H9" i="6"/>
  <c r="I9" i="6"/>
  <c r="M9" i="6"/>
  <c r="O9" i="6"/>
  <c r="P9" i="6"/>
  <c r="Q9" i="6"/>
  <c r="U9" i="6"/>
  <c r="W9" i="6"/>
  <c r="X9" i="6"/>
  <c r="Y9" i="6"/>
  <c r="AC9" i="6"/>
  <c r="E10" i="6"/>
  <c r="G10" i="6"/>
  <c r="H10" i="6"/>
  <c r="I10" i="6"/>
  <c r="L10" i="6"/>
  <c r="M10" i="6"/>
  <c r="O10" i="6"/>
  <c r="P10" i="6"/>
  <c r="Q10" i="6"/>
  <c r="U10" i="6"/>
  <c r="W10" i="6"/>
  <c r="X10" i="6"/>
  <c r="Y10" i="6"/>
  <c r="AC10" i="6"/>
  <c r="E11" i="6"/>
  <c r="G11" i="6"/>
  <c r="H11" i="6"/>
  <c r="I11" i="6"/>
  <c r="L11" i="6"/>
  <c r="M11" i="6"/>
  <c r="O11" i="6"/>
  <c r="P11" i="6"/>
  <c r="Q11" i="6"/>
  <c r="U11" i="6"/>
  <c r="W11" i="6"/>
  <c r="X11" i="6"/>
  <c r="Y11" i="6"/>
  <c r="AC11" i="6"/>
  <c r="C12" i="6"/>
  <c r="D12" i="6"/>
  <c r="E12" i="6"/>
  <c r="G12" i="6"/>
  <c r="H12" i="6"/>
  <c r="I12" i="6"/>
  <c r="K12" i="6"/>
  <c r="L12" i="6"/>
  <c r="M12" i="6"/>
  <c r="O12" i="6"/>
  <c r="P12" i="6"/>
  <c r="Q12" i="6"/>
  <c r="S12" i="6"/>
  <c r="T12" i="6"/>
  <c r="U12" i="6"/>
  <c r="W12" i="6"/>
  <c r="X12" i="6"/>
  <c r="Y12" i="6"/>
  <c r="AA12" i="6"/>
  <c r="AB12" i="6"/>
  <c r="AC12" i="6"/>
  <c r="E15" i="6"/>
  <c r="G15" i="6"/>
  <c r="H15" i="6"/>
  <c r="I15" i="6"/>
  <c r="L15" i="6"/>
  <c r="M15" i="6"/>
  <c r="O15" i="6"/>
  <c r="P15" i="6"/>
  <c r="Q15" i="6"/>
  <c r="U15" i="6"/>
  <c r="W15" i="6"/>
  <c r="X15" i="6"/>
  <c r="Y15" i="6"/>
  <c r="AC15" i="6"/>
  <c r="D16" i="6"/>
  <c r="E16" i="6"/>
  <c r="G16" i="6"/>
  <c r="H16" i="6"/>
  <c r="I16" i="6"/>
  <c r="L16" i="6"/>
  <c r="M16" i="6"/>
  <c r="O16" i="6"/>
  <c r="P16" i="6"/>
  <c r="Q16" i="6"/>
  <c r="U16" i="6"/>
  <c r="W16" i="6"/>
  <c r="X16" i="6"/>
  <c r="Y16" i="6"/>
  <c r="AC16" i="6"/>
  <c r="E17" i="6"/>
  <c r="G17" i="6"/>
  <c r="H17" i="6"/>
  <c r="I17" i="6"/>
  <c r="M17" i="6"/>
  <c r="O17" i="6"/>
  <c r="P17" i="6"/>
  <c r="Q17" i="6"/>
  <c r="U17" i="6"/>
  <c r="W17" i="6"/>
  <c r="X17" i="6"/>
  <c r="Y17" i="6"/>
  <c r="AC17" i="6"/>
  <c r="C18" i="6"/>
  <c r="D18" i="6"/>
  <c r="E18" i="6"/>
  <c r="G18" i="6"/>
  <c r="H18" i="6"/>
  <c r="I18" i="6"/>
  <c r="K18" i="6"/>
  <c r="L18" i="6"/>
  <c r="M18" i="6"/>
  <c r="O18" i="6"/>
  <c r="P18" i="6"/>
  <c r="Q18" i="6"/>
  <c r="S18" i="6"/>
  <c r="T18" i="6"/>
  <c r="U18" i="6"/>
  <c r="W18" i="6"/>
  <c r="X18" i="6"/>
  <c r="Y18" i="6"/>
  <c r="AA18" i="6"/>
  <c r="AB18" i="6"/>
  <c r="AC18" i="6"/>
  <c r="C21" i="6"/>
  <c r="D21" i="6"/>
  <c r="E21" i="6"/>
  <c r="G21" i="6"/>
  <c r="H21" i="6"/>
  <c r="I21" i="6"/>
  <c r="K21" i="6"/>
  <c r="L21" i="6"/>
  <c r="M21" i="6"/>
  <c r="O21" i="6"/>
  <c r="P21" i="6"/>
  <c r="Q21" i="6"/>
  <c r="S21" i="6"/>
  <c r="T21" i="6"/>
  <c r="U21" i="6"/>
  <c r="W21" i="6"/>
  <c r="X21" i="6"/>
  <c r="Y21" i="6"/>
  <c r="AA21" i="6"/>
  <c r="AB21" i="6"/>
  <c r="AC21" i="6"/>
  <c r="C22" i="6"/>
  <c r="D22" i="6"/>
  <c r="E22" i="6"/>
  <c r="G22" i="6"/>
  <c r="H22" i="6"/>
  <c r="I22" i="6"/>
  <c r="K22" i="6"/>
  <c r="L22" i="6"/>
  <c r="M22" i="6"/>
  <c r="O22" i="6"/>
  <c r="P22" i="6"/>
  <c r="Q22" i="6"/>
  <c r="S22" i="6"/>
  <c r="T22" i="6"/>
  <c r="U22" i="6"/>
  <c r="W22" i="6"/>
  <c r="X22" i="6"/>
  <c r="Y22" i="6"/>
  <c r="AA22" i="6"/>
  <c r="AB22" i="6"/>
  <c r="AC22" i="6"/>
  <c r="C23" i="6"/>
  <c r="D23" i="6"/>
  <c r="E23" i="6"/>
  <c r="G23" i="6"/>
  <c r="H23" i="6"/>
  <c r="I23" i="6"/>
  <c r="K23" i="6"/>
  <c r="L23" i="6"/>
  <c r="M23" i="6"/>
  <c r="O23" i="6"/>
  <c r="P23" i="6"/>
  <c r="Q23" i="6"/>
  <c r="S23" i="6"/>
  <c r="T23" i="6"/>
  <c r="U23" i="6"/>
  <c r="W23" i="6"/>
  <c r="X23" i="6"/>
  <c r="Y23" i="6"/>
  <c r="AA23" i="6"/>
  <c r="AB23" i="6"/>
  <c r="AC23" i="6"/>
  <c r="C24" i="6"/>
  <c r="D24" i="6"/>
  <c r="E24" i="6"/>
  <c r="G24" i="6"/>
  <c r="H24" i="6"/>
  <c r="I24" i="6"/>
  <c r="K24" i="6"/>
  <c r="L24" i="6"/>
  <c r="M24" i="6"/>
  <c r="O24" i="6"/>
  <c r="P24" i="6"/>
  <c r="Q24" i="6"/>
  <c r="S24" i="6"/>
  <c r="T24" i="6"/>
  <c r="U24" i="6"/>
  <c r="W24" i="6"/>
  <c r="X24" i="6"/>
  <c r="Y24" i="6"/>
  <c r="AA24" i="6"/>
  <c r="AB24" i="6"/>
  <c r="AC24" i="6"/>
  <c r="E27" i="6"/>
  <c r="G27" i="6"/>
  <c r="H27" i="6"/>
  <c r="I27" i="6"/>
  <c r="M27" i="6"/>
  <c r="O27" i="6"/>
  <c r="P27" i="6"/>
  <c r="Q27" i="6"/>
  <c r="U27" i="6"/>
  <c r="W27" i="6"/>
  <c r="X27" i="6"/>
  <c r="Y27" i="6"/>
  <c r="AC27" i="6"/>
  <c r="D28" i="6"/>
  <c r="E28" i="6"/>
  <c r="G28" i="6"/>
  <c r="H28" i="6"/>
  <c r="I28" i="6"/>
  <c r="M28" i="6"/>
  <c r="O28" i="6"/>
  <c r="P28" i="6"/>
  <c r="Q28" i="6"/>
  <c r="U28" i="6"/>
  <c r="W28" i="6"/>
  <c r="X28" i="6"/>
  <c r="Y28" i="6"/>
  <c r="AC28" i="6"/>
  <c r="E29" i="6"/>
  <c r="G29" i="6"/>
  <c r="H29" i="6"/>
  <c r="I29" i="6"/>
  <c r="L29" i="6"/>
  <c r="M29" i="6"/>
  <c r="O29" i="6"/>
  <c r="P29" i="6"/>
  <c r="Q29" i="6"/>
  <c r="U29" i="6"/>
  <c r="W29" i="6"/>
  <c r="X29" i="6"/>
  <c r="Y29" i="6"/>
  <c r="AC29" i="6"/>
  <c r="D30" i="6"/>
  <c r="E30" i="6"/>
  <c r="G30" i="6"/>
  <c r="H30" i="6"/>
  <c r="I30" i="6"/>
  <c r="L30" i="6"/>
  <c r="M30" i="6"/>
  <c r="O30" i="6"/>
  <c r="P30" i="6"/>
  <c r="Q30" i="6"/>
  <c r="U30" i="6"/>
  <c r="W30" i="6"/>
  <c r="X30" i="6"/>
  <c r="Y30" i="6"/>
  <c r="AC30" i="6"/>
  <c r="E31" i="6"/>
  <c r="G31" i="6"/>
  <c r="H31" i="6"/>
  <c r="I31" i="6"/>
  <c r="M31" i="6"/>
  <c r="O31" i="6"/>
  <c r="P31" i="6"/>
  <c r="Q31" i="6"/>
  <c r="U31" i="6"/>
  <c r="W31" i="6"/>
  <c r="X31" i="6"/>
  <c r="Y31" i="6"/>
  <c r="AC31" i="6"/>
  <c r="E32" i="6"/>
  <c r="G32" i="6"/>
  <c r="H32" i="6"/>
  <c r="I32" i="6"/>
  <c r="M32" i="6"/>
  <c r="O32" i="6"/>
  <c r="P32" i="6"/>
  <c r="Q32" i="6"/>
  <c r="U32" i="6"/>
  <c r="W32" i="6"/>
  <c r="X32" i="6"/>
  <c r="Y32" i="6"/>
  <c r="AC32" i="6"/>
  <c r="E33" i="6"/>
  <c r="G33" i="6"/>
  <c r="H33" i="6"/>
  <c r="I33" i="6"/>
  <c r="M33" i="6"/>
  <c r="O33" i="6"/>
  <c r="P33" i="6"/>
  <c r="Q33" i="6"/>
  <c r="U33" i="6"/>
  <c r="W33" i="6"/>
  <c r="X33" i="6"/>
  <c r="Y33" i="6"/>
  <c r="AC33" i="6"/>
  <c r="C34" i="6"/>
  <c r="D34" i="6"/>
  <c r="E34" i="6"/>
  <c r="G34" i="6"/>
  <c r="H34" i="6"/>
  <c r="I34" i="6"/>
  <c r="K34" i="6"/>
  <c r="L34" i="6"/>
  <c r="M34" i="6"/>
  <c r="O34" i="6"/>
  <c r="P34" i="6"/>
  <c r="Q34" i="6"/>
  <c r="S34" i="6"/>
  <c r="T34" i="6"/>
  <c r="U34" i="6"/>
  <c r="W34" i="6"/>
  <c r="X34" i="6"/>
  <c r="Y34" i="6"/>
  <c r="AA34" i="6"/>
  <c r="AB34" i="6"/>
  <c r="AC34" i="6"/>
  <c r="C36" i="6"/>
  <c r="D36" i="6"/>
  <c r="E36" i="6"/>
  <c r="G36" i="6"/>
  <c r="H36" i="6"/>
  <c r="I36" i="6"/>
  <c r="K36" i="6"/>
  <c r="L36" i="6"/>
  <c r="M36" i="6"/>
  <c r="O36" i="6"/>
  <c r="P36" i="6"/>
  <c r="Q36" i="6"/>
  <c r="S36" i="6"/>
  <c r="T36" i="6"/>
  <c r="U36" i="6"/>
  <c r="W36" i="6"/>
  <c r="X36" i="6"/>
  <c r="Y36" i="6"/>
  <c r="AA36" i="6"/>
  <c r="AB36" i="6"/>
  <c r="AC36" i="6"/>
  <c r="E39" i="6"/>
  <c r="G39" i="6"/>
  <c r="H39" i="6"/>
  <c r="I39" i="6"/>
  <c r="M39" i="6"/>
  <c r="O39" i="6"/>
  <c r="P39" i="6"/>
  <c r="Q39" i="6"/>
  <c r="U39" i="6"/>
  <c r="W39" i="6"/>
  <c r="X39" i="6"/>
  <c r="Y39" i="6"/>
  <c r="AC39" i="6"/>
  <c r="E40" i="6"/>
  <c r="G40" i="6"/>
  <c r="H40" i="6"/>
  <c r="I40" i="6"/>
  <c r="K40" i="6"/>
  <c r="M40" i="6"/>
  <c r="O40" i="6"/>
  <c r="P40" i="6"/>
  <c r="Q40" i="6"/>
  <c r="U40" i="6"/>
  <c r="W40" i="6"/>
  <c r="X40" i="6"/>
  <c r="Y40" i="6"/>
  <c r="AC40" i="6"/>
  <c r="D41" i="6"/>
  <c r="E41" i="6"/>
  <c r="G41" i="6"/>
  <c r="H41" i="6"/>
  <c r="I41" i="6"/>
  <c r="M41" i="6"/>
  <c r="O41" i="6"/>
  <c r="P41" i="6"/>
  <c r="Q41" i="6"/>
  <c r="U41" i="6"/>
  <c r="W41" i="6"/>
  <c r="X41" i="6"/>
  <c r="Y41" i="6"/>
  <c r="AC41" i="6"/>
  <c r="E42" i="6"/>
  <c r="G42" i="6"/>
  <c r="H42" i="6"/>
  <c r="I42" i="6"/>
  <c r="M42" i="6"/>
  <c r="O42" i="6"/>
  <c r="P42" i="6"/>
  <c r="Q42" i="6"/>
  <c r="U42" i="6"/>
  <c r="W42" i="6"/>
  <c r="X42" i="6"/>
  <c r="Y42" i="6"/>
  <c r="AC42" i="6"/>
  <c r="E43" i="6"/>
  <c r="G43" i="6"/>
  <c r="H43" i="6"/>
  <c r="I43" i="6"/>
  <c r="M43" i="6"/>
  <c r="O43" i="6"/>
  <c r="P43" i="6"/>
  <c r="Q43" i="6"/>
  <c r="U43" i="6"/>
  <c r="W43" i="6"/>
  <c r="X43" i="6"/>
  <c r="Y43" i="6"/>
  <c r="AC43" i="6"/>
  <c r="C44" i="6"/>
  <c r="D44" i="6"/>
  <c r="E44" i="6"/>
  <c r="G44" i="6"/>
  <c r="H44" i="6"/>
  <c r="I44" i="6"/>
  <c r="K44" i="6"/>
  <c r="L44" i="6"/>
  <c r="M44" i="6"/>
  <c r="O44" i="6"/>
  <c r="P44" i="6"/>
  <c r="Q44" i="6"/>
  <c r="S44" i="6"/>
  <c r="T44" i="6"/>
  <c r="U44" i="6"/>
  <c r="W44" i="6"/>
  <c r="X44" i="6"/>
  <c r="Y44" i="6"/>
  <c r="AA44" i="6"/>
  <c r="AB44" i="6"/>
  <c r="AC44" i="6"/>
  <c r="E47" i="6"/>
  <c r="G47" i="6"/>
  <c r="H47" i="6"/>
  <c r="I47" i="6"/>
  <c r="M47" i="6"/>
  <c r="O47" i="6"/>
  <c r="P47" i="6"/>
  <c r="Q47" i="6"/>
  <c r="U47" i="6"/>
  <c r="W47" i="6"/>
  <c r="X47" i="6"/>
  <c r="Y47" i="6"/>
  <c r="AC47" i="6"/>
  <c r="E48" i="6"/>
  <c r="G48" i="6"/>
  <c r="H48" i="6"/>
  <c r="I48" i="6"/>
  <c r="M48" i="6"/>
  <c r="O48" i="6"/>
  <c r="P48" i="6"/>
  <c r="Q48" i="6"/>
  <c r="U48" i="6"/>
  <c r="W48" i="6"/>
  <c r="X48" i="6"/>
  <c r="Y48" i="6"/>
  <c r="AC48" i="6"/>
  <c r="E49" i="6"/>
  <c r="G49" i="6"/>
  <c r="I49" i="6"/>
  <c r="M49" i="6"/>
  <c r="Q49" i="6"/>
  <c r="U49" i="6"/>
  <c r="Y49" i="6"/>
  <c r="AC49" i="6"/>
  <c r="E50" i="6"/>
  <c r="G50" i="6"/>
  <c r="H50" i="6"/>
  <c r="I50" i="6"/>
  <c r="L50" i="6"/>
  <c r="M50" i="6"/>
  <c r="O50" i="6"/>
  <c r="P50" i="6"/>
  <c r="Q50" i="6"/>
  <c r="U50" i="6"/>
  <c r="W50" i="6"/>
  <c r="X50" i="6"/>
  <c r="Y50" i="6"/>
  <c r="AC50" i="6"/>
  <c r="E51" i="6"/>
  <c r="G51" i="6"/>
  <c r="H51" i="6"/>
  <c r="I51" i="6"/>
  <c r="M51" i="6"/>
  <c r="O51" i="6"/>
  <c r="P51" i="6"/>
  <c r="Q51" i="6"/>
  <c r="U51" i="6"/>
  <c r="W51" i="6"/>
  <c r="X51" i="6"/>
  <c r="Y51" i="6"/>
  <c r="AC51" i="6"/>
  <c r="E52" i="6"/>
  <c r="G52" i="6"/>
  <c r="H52" i="6"/>
  <c r="I52" i="6"/>
  <c r="M52" i="6"/>
  <c r="O52" i="6"/>
  <c r="P52" i="6"/>
  <c r="Q52" i="6"/>
  <c r="U52" i="6"/>
  <c r="W52" i="6"/>
  <c r="X52" i="6"/>
  <c r="Y52" i="6"/>
  <c r="AC52" i="6"/>
  <c r="D53" i="6"/>
  <c r="E53" i="6"/>
  <c r="G53" i="6"/>
  <c r="H53" i="6"/>
  <c r="I53" i="6"/>
  <c r="M53" i="6"/>
  <c r="O53" i="6"/>
  <c r="P53" i="6"/>
  <c r="Q53" i="6"/>
  <c r="U53" i="6"/>
  <c r="W53" i="6"/>
  <c r="X53" i="6"/>
  <c r="Y53" i="6"/>
  <c r="AC53" i="6"/>
  <c r="C54" i="6"/>
  <c r="D54" i="6"/>
  <c r="E54" i="6"/>
  <c r="G54" i="6"/>
  <c r="H54" i="6"/>
  <c r="I54" i="6"/>
  <c r="K54" i="6"/>
  <c r="L54" i="6"/>
  <c r="M54" i="6"/>
  <c r="O54" i="6"/>
  <c r="P54" i="6"/>
  <c r="Q54" i="6"/>
  <c r="S54" i="6"/>
  <c r="T54" i="6"/>
  <c r="U54" i="6"/>
  <c r="W54" i="6"/>
  <c r="X54" i="6"/>
  <c r="Y54" i="6"/>
  <c r="AA54" i="6"/>
  <c r="AB54" i="6"/>
  <c r="AC54" i="6"/>
  <c r="D62" i="6"/>
  <c r="E62" i="6"/>
  <c r="G62" i="6"/>
  <c r="H62" i="6"/>
  <c r="I62" i="6"/>
  <c r="L62" i="6"/>
  <c r="M62" i="6"/>
  <c r="O62" i="6"/>
  <c r="P62" i="6"/>
  <c r="Q62" i="6"/>
  <c r="U62" i="6"/>
  <c r="W62" i="6"/>
  <c r="X62" i="6"/>
  <c r="Y62" i="6"/>
  <c r="AA62" i="6"/>
  <c r="AC62" i="6"/>
  <c r="E63" i="6"/>
  <c r="G63" i="6"/>
  <c r="H63" i="6"/>
  <c r="I63" i="6"/>
  <c r="M63" i="6"/>
  <c r="O63" i="6"/>
  <c r="P63" i="6"/>
  <c r="Q63" i="6"/>
  <c r="U63" i="6"/>
  <c r="W63" i="6"/>
  <c r="X63" i="6"/>
  <c r="Y63" i="6"/>
  <c r="AC63" i="6"/>
  <c r="E64" i="6"/>
  <c r="G64" i="6"/>
  <c r="H64" i="6"/>
  <c r="I64" i="6"/>
  <c r="M64" i="6"/>
  <c r="O64" i="6"/>
  <c r="P64" i="6"/>
  <c r="Q64" i="6"/>
  <c r="U64" i="6"/>
  <c r="W64" i="6"/>
  <c r="X64" i="6"/>
  <c r="Y64" i="6"/>
  <c r="AC64" i="6"/>
  <c r="E65" i="6"/>
  <c r="G65" i="6"/>
  <c r="H65" i="6"/>
  <c r="I65" i="6"/>
  <c r="L65" i="6"/>
  <c r="M65" i="6"/>
  <c r="O65" i="6"/>
  <c r="P65" i="6"/>
  <c r="Q65" i="6"/>
  <c r="U65" i="6"/>
  <c r="W65" i="6"/>
  <c r="X65" i="6"/>
  <c r="Y65" i="6"/>
  <c r="AC65" i="6"/>
  <c r="E66" i="6"/>
  <c r="G66" i="6"/>
  <c r="M66" i="6"/>
  <c r="O66" i="6"/>
  <c r="P66" i="6"/>
  <c r="Q66" i="6"/>
  <c r="U66" i="6"/>
  <c r="W66" i="6"/>
  <c r="X66" i="6"/>
  <c r="Y66" i="6"/>
  <c r="AC66" i="6"/>
  <c r="E67" i="6"/>
  <c r="G67" i="6"/>
  <c r="M67" i="6"/>
  <c r="O67" i="6"/>
  <c r="P67" i="6"/>
  <c r="Q67" i="6"/>
  <c r="U67" i="6"/>
  <c r="W67" i="6"/>
  <c r="Y67" i="6"/>
  <c r="AC67" i="6"/>
  <c r="E68" i="6"/>
  <c r="G68" i="6"/>
  <c r="M68" i="6"/>
  <c r="O68" i="6"/>
  <c r="P68" i="6"/>
  <c r="Q68" i="6"/>
  <c r="U68" i="6"/>
  <c r="W68" i="6"/>
  <c r="Y68" i="6"/>
  <c r="AC68" i="6"/>
  <c r="E69" i="6"/>
  <c r="G69" i="6"/>
  <c r="M69" i="6"/>
  <c r="O69" i="6"/>
  <c r="P69" i="6"/>
  <c r="Q69" i="6"/>
  <c r="U69" i="6"/>
  <c r="W69" i="6"/>
  <c r="Y69" i="6"/>
  <c r="AC69" i="6"/>
  <c r="E70" i="6"/>
  <c r="G70" i="6"/>
  <c r="M70" i="6"/>
  <c r="O70" i="6"/>
  <c r="P70" i="6"/>
  <c r="Q70" i="6"/>
  <c r="D71" i="6"/>
  <c r="E71" i="6"/>
  <c r="G71" i="6"/>
  <c r="H71" i="6"/>
  <c r="I71" i="6"/>
  <c r="K71" i="6"/>
  <c r="L71" i="6"/>
  <c r="M71" i="6"/>
  <c r="O71" i="6"/>
  <c r="P71" i="6"/>
  <c r="Q71" i="6"/>
  <c r="U71" i="6"/>
  <c r="W71" i="6"/>
  <c r="X71" i="6"/>
  <c r="Y71" i="6"/>
  <c r="AC71" i="6"/>
  <c r="C72" i="6"/>
  <c r="D72" i="6"/>
  <c r="E72" i="6"/>
  <c r="G72" i="6"/>
  <c r="H72" i="6"/>
  <c r="I72" i="6"/>
  <c r="K72" i="6"/>
  <c r="L72" i="6"/>
  <c r="M72" i="6"/>
  <c r="O72" i="6"/>
  <c r="P72" i="6"/>
  <c r="Q72" i="6"/>
  <c r="S72" i="6"/>
  <c r="T72" i="6"/>
  <c r="U72" i="6"/>
  <c r="W72" i="6"/>
  <c r="X72" i="6"/>
  <c r="Y72" i="6"/>
  <c r="AA72" i="6"/>
  <c r="AB72" i="6"/>
  <c r="AC72" i="6"/>
  <c r="C74" i="6"/>
  <c r="D74" i="6"/>
  <c r="E74" i="6"/>
  <c r="G74" i="6"/>
  <c r="H74" i="6"/>
  <c r="I74" i="6"/>
  <c r="K74" i="6"/>
  <c r="L74" i="6"/>
  <c r="M74" i="6"/>
  <c r="O74" i="6"/>
  <c r="P74" i="6"/>
  <c r="Q74" i="6"/>
  <c r="S74" i="6"/>
  <c r="T74" i="6"/>
  <c r="U74" i="6"/>
  <c r="W74" i="6"/>
  <c r="X74" i="6"/>
  <c r="Y74" i="6"/>
  <c r="AA74" i="6"/>
  <c r="AB74" i="6"/>
  <c r="AC74" i="6"/>
  <c r="E76" i="6"/>
  <c r="G76" i="6"/>
  <c r="H76" i="6"/>
  <c r="I76" i="6"/>
  <c r="K76" i="6"/>
  <c r="L76" i="6"/>
  <c r="M76" i="6"/>
  <c r="O76" i="6"/>
  <c r="P76" i="6"/>
  <c r="Q76" i="6"/>
  <c r="U76" i="6"/>
  <c r="W76" i="6"/>
  <c r="X76" i="6"/>
  <c r="Y76" i="6"/>
  <c r="AC76" i="6"/>
  <c r="E77" i="6"/>
  <c r="G77" i="6"/>
  <c r="H77" i="6"/>
  <c r="I77" i="6"/>
  <c r="K77" i="6"/>
  <c r="L77" i="6"/>
  <c r="M77" i="6"/>
  <c r="O77" i="6"/>
  <c r="P77" i="6"/>
  <c r="Q77" i="6"/>
  <c r="U77" i="6"/>
  <c r="W77" i="6"/>
  <c r="X77" i="6"/>
  <c r="Y77" i="6"/>
  <c r="AC77" i="6"/>
  <c r="E78" i="6"/>
  <c r="G78" i="6"/>
  <c r="H78" i="6"/>
  <c r="I78" i="6"/>
  <c r="K78" i="6"/>
  <c r="M78" i="6"/>
  <c r="O78" i="6"/>
  <c r="P78" i="6"/>
  <c r="Q78" i="6"/>
  <c r="U78" i="6"/>
  <c r="W78" i="6"/>
  <c r="X78" i="6"/>
  <c r="Y78" i="6"/>
  <c r="AC78" i="6"/>
  <c r="E79" i="6"/>
  <c r="G79" i="6"/>
  <c r="H79" i="6"/>
  <c r="I79" i="6"/>
  <c r="L79" i="6"/>
  <c r="M79" i="6"/>
  <c r="O79" i="6"/>
  <c r="P79" i="6"/>
  <c r="Q79" i="6"/>
  <c r="U79" i="6"/>
  <c r="W79" i="6"/>
  <c r="X79" i="6"/>
  <c r="Y79" i="6"/>
  <c r="AC79" i="6"/>
  <c r="D80" i="6"/>
  <c r="E80" i="6"/>
  <c r="G80" i="6"/>
  <c r="H80" i="6"/>
  <c r="I80" i="6"/>
  <c r="K80" i="6"/>
  <c r="M80" i="6"/>
  <c r="O80" i="6"/>
  <c r="P80" i="6"/>
  <c r="Q80" i="6"/>
  <c r="U80" i="6"/>
  <c r="W80" i="6"/>
  <c r="X80" i="6"/>
  <c r="Y80" i="6"/>
  <c r="AC80" i="6"/>
  <c r="C81" i="6"/>
  <c r="D81" i="6"/>
  <c r="E81" i="6"/>
  <c r="G81" i="6"/>
  <c r="H81" i="6"/>
  <c r="I81" i="6"/>
  <c r="K81" i="6"/>
  <c r="L81" i="6"/>
  <c r="M81" i="6"/>
  <c r="O81" i="6"/>
  <c r="P81" i="6"/>
  <c r="Q81" i="6"/>
  <c r="S81" i="6"/>
  <c r="T81" i="6"/>
  <c r="U81" i="6"/>
  <c r="W81" i="6"/>
  <c r="X81" i="6"/>
  <c r="Y81" i="6"/>
  <c r="AA81" i="6"/>
  <c r="AB81" i="6"/>
  <c r="AC81" i="6"/>
  <c r="E85" i="6"/>
  <c r="G85" i="6"/>
  <c r="H85" i="6"/>
  <c r="I85" i="6"/>
  <c r="L85" i="6"/>
  <c r="M85" i="6"/>
  <c r="O85" i="6"/>
  <c r="P85" i="6"/>
  <c r="Q85" i="6"/>
  <c r="T85" i="6"/>
  <c r="U85" i="6"/>
  <c r="W85" i="6"/>
  <c r="X85" i="6"/>
  <c r="Y85" i="6"/>
  <c r="AB85" i="6"/>
  <c r="AC85" i="6"/>
  <c r="E86" i="6"/>
  <c r="G86" i="6"/>
  <c r="H86" i="6"/>
  <c r="I86" i="6"/>
  <c r="L86" i="6"/>
  <c r="M86" i="6"/>
  <c r="O86" i="6"/>
  <c r="P86" i="6"/>
  <c r="Q86" i="6"/>
  <c r="T86" i="6"/>
  <c r="U86" i="6"/>
  <c r="W86" i="6"/>
  <c r="X86" i="6"/>
  <c r="Y86" i="6"/>
  <c r="AB86" i="6"/>
  <c r="AC86" i="6"/>
  <c r="E87" i="6"/>
  <c r="G87" i="6"/>
  <c r="H87" i="6"/>
  <c r="I87" i="6"/>
  <c r="L87" i="6"/>
  <c r="M87" i="6"/>
  <c r="O87" i="6"/>
  <c r="P87" i="6"/>
  <c r="Q87" i="6"/>
  <c r="T87" i="6"/>
  <c r="U87" i="6"/>
  <c r="W87" i="6"/>
  <c r="X87" i="6"/>
  <c r="Y87" i="6"/>
  <c r="AC87" i="6"/>
  <c r="C88" i="6"/>
  <c r="D88" i="6"/>
  <c r="E88" i="6"/>
  <c r="G88" i="6"/>
  <c r="H88" i="6"/>
  <c r="I88" i="6"/>
  <c r="K88" i="6"/>
  <c r="L88" i="6"/>
  <c r="M88" i="6"/>
  <c r="O88" i="6"/>
  <c r="P88" i="6"/>
  <c r="Q88" i="6"/>
  <c r="S88" i="6"/>
  <c r="T88" i="6"/>
  <c r="U88" i="6"/>
  <c r="W88" i="6"/>
  <c r="X88" i="6"/>
  <c r="Y88" i="6"/>
  <c r="AA88" i="6"/>
  <c r="AB88" i="6"/>
  <c r="AC88" i="6"/>
  <c r="E90" i="6"/>
  <c r="G90" i="6"/>
  <c r="H90" i="6"/>
  <c r="I90" i="6"/>
  <c r="K90" i="6"/>
  <c r="L90" i="6"/>
  <c r="M90" i="6"/>
  <c r="O90" i="6"/>
  <c r="P90" i="6"/>
  <c r="Q90" i="6"/>
  <c r="S90" i="6"/>
  <c r="T90" i="6"/>
  <c r="U90" i="6"/>
  <c r="W90" i="6"/>
  <c r="X90" i="6"/>
  <c r="Y90" i="6"/>
  <c r="AA90" i="6"/>
  <c r="AB90" i="6"/>
  <c r="AC90" i="6"/>
  <c r="C91" i="6"/>
  <c r="D91" i="6"/>
  <c r="E91" i="6"/>
  <c r="G91" i="6"/>
  <c r="H91" i="6"/>
  <c r="I91" i="6"/>
  <c r="K91" i="6"/>
  <c r="L91" i="6"/>
  <c r="M91" i="6"/>
  <c r="O91" i="6"/>
  <c r="P91" i="6"/>
  <c r="Q91" i="6"/>
  <c r="S91" i="6"/>
  <c r="T91" i="6"/>
  <c r="U91" i="6"/>
  <c r="W91" i="6"/>
  <c r="X91" i="6"/>
  <c r="Y91" i="6"/>
  <c r="AA91" i="6"/>
  <c r="AB91" i="6"/>
  <c r="AC91" i="6"/>
  <c r="B6" i="9"/>
  <c r="D11" i="9"/>
  <c r="E11" i="9"/>
  <c r="G11" i="9"/>
  <c r="I11" i="9"/>
  <c r="L11" i="9"/>
  <c r="M11" i="9"/>
  <c r="O11" i="9"/>
  <c r="Q11" i="9"/>
  <c r="T11" i="9"/>
  <c r="U11" i="9"/>
  <c r="W11" i="9"/>
  <c r="Y11" i="9"/>
  <c r="AC11" i="9"/>
  <c r="D12" i="9"/>
  <c r="E12" i="9"/>
  <c r="G12" i="9"/>
  <c r="I12" i="9"/>
  <c r="L12" i="9"/>
  <c r="M12" i="9"/>
  <c r="O12" i="9"/>
  <c r="Q12" i="9"/>
  <c r="T12" i="9"/>
  <c r="U12" i="9"/>
  <c r="W12" i="9"/>
  <c r="Y12" i="9"/>
  <c r="AC12" i="9"/>
  <c r="D13" i="9"/>
  <c r="E13" i="9"/>
  <c r="G13" i="9"/>
  <c r="I13" i="9"/>
  <c r="L13" i="9"/>
  <c r="M13" i="9"/>
  <c r="O13" i="9"/>
  <c r="Q13" i="9"/>
  <c r="T13" i="9"/>
  <c r="U13" i="9"/>
  <c r="W13" i="9"/>
  <c r="Y13" i="9"/>
  <c r="AC13" i="9"/>
  <c r="C14" i="9"/>
  <c r="D14" i="9"/>
  <c r="E14" i="9"/>
  <c r="G14" i="9"/>
  <c r="H14" i="9"/>
  <c r="I14" i="9"/>
  <c r="K14" i="9"/>
  <c r="L14" i="9"/>
  <c r="M14" i="9"/>
  <c r="O14" i="9"/>
  <c r="P14" i="9"/>
  <c r="Q14" i="9"/>
  <c r="S14" i="9"/>
  <c r="T14" i="9"/>
  <c r="U14" i="9"/>
  <c r="W14" i="9"/>
  <c r="X14" i="9"/>
  <c r="Y14" i="9"/>
  <c r="AA14" i="9"/>
  <c r="AB14" i="9"/>
  <c r="AC14" i="9"/>
  <c r="D17" i="9"/>
  <c r="E17" i="9"/>
  <c r="G17" i="9"/>
  <c r="I17" i="9"/>
  <c r="L17" i="9"/>
  <c r="M17" i="9"/>
  <c r="O17" i="9"/>
  <c r="Q17" i="9"/>
  <c r="T17" i="9"/>
  <c r="U17" i="9"/>
  <c r="W17" i="9"/>
  <c r="Y17" i="9"/>
  <c r="AC17" i="9"/>
  <c r="D18" i="9"/>
  <c r="E18" i="9"/>
  <c r="G18" i="9"/>
  <c r="I18" i="9"/>
  <c r="L18" i="9"/>
  <c r="M18" i="9"/>
  <c r="O18" i="9"/>
  <c r="Q18" i="9"/>
  <c r="T18" i="9"/>
  <c r="U18" i="9"/>
  <c r="W18" i="9"/>
  <c r="Y18" i="9"/>
  <c r="AC18" i="9"/>
  <c r="D19" i="9"/>
  <c r="E19" i="9"/>
  <c r="G19" i="9"/>
  <c r="I19" i="9"/>
  <c r="L19" i="9"/>
  <c r="M19" i="9"/>
  <c r="O19" i="9"/>
  <c r="Q19" i="9"/>
  <c r="T19" i="9"/>
  <c r="U19" i="9"/>
  <c r="W19" i="9"/>
  <c r="Y19" i="9"/>
  <c r="AC19" i="9"/>
  <c r="C20" i="9"/>
  <c r="D20" i="9"/>
  <c r="E20" i="9"/>
  <c r="G20" i="9"/>
  <c r="H20" i="9"/>
  <c r="I20" i="9"/>
  <c r="K20" i="9"/>
  <c r="L20" i="9"/>
  <c r="M20" i="9"/>
  <c r="O20" i="9"/>
  <c r="P20" i="9"/>
  <c r="Q20" i="9"/>
  <c r="S20" i="9"/>
  <c r="T20" i="9"/>
  <c r="U20" i="9"/>
  <c r="W20" i="9"/>
  <c r="X20" i="9"/>
  <c r="Y20" i="9"/>
  <c r="AA20" i="9"/>
  <c r="AB20" i="9"/>
  <c r="AC20" i="9"/>
  <c r="C23" i="9"/>
  <c r="D23" i="9"/>
  <c r="E23" i="9"/>
  <c r="G23" i="9"/>
  <c r="I23" i="9"/>
  <c r="K23" i="9"/>
  <c r="L23" i="9"/>
  <c r="M23" i="9"/>
  <c r="O23" i="9"/>
  <c r="Q23" i="9"/>
  <c r="S23" i="9"/>
  <c r="T23" i="9"/>
  <c r="U23" i="9"/>
  <c r="W23" i="9"/>
  <c r="Y23" i="9"/>
  <c r="AA23" i="9"/>
  <c r="AB23" i="9"/>
  <c r="AC23" i="9"/>
  <c r="C24" i="9"/>
  <c r="D24" i="9"/>
  <c r="E24" i="9"/>
  <c r="G24" i="9"/>
  <c r="H24" i="9"/>
  <c r="I24" i="9"/>
  <c r="K24" i="9"/>
  <c r="L24" i="9"/>
  <c r="M24" i="9"/>
  <c r="O24" i="9"/>
  <c r="P24" i="9"/>
  <c r="Q24" i="9"/>
  <c r="S24" i="9"/>
  <c r="T24" i="9"/>
  <c r="U24" i="9"/>
  <c r="W24" i="9"/>
  <c r="X24" i="9"/>
  <c r="Y24" i="9"/>
  <c r="AA24" i="9"/>
  <c r="AB24" i="9"/>
  <c r="AC24" i="9"/>
  <c r="C25" i="9"/>
  <c r="D25" i="9"/>
  <c r="E25" i="9"/>
  <c r="G25" i="9"/>
  <c r="I25" i="9"/>
  <c r="K25" i="9"/>
  <c r="L25" i="9"/>
  <c r="M25" i="9"/>
  <c r="O25" i="9"/>
  <c r="Q25" i="9"/>
  <c r="S25" i="9"/>
  <c r="T25" i="9"/>
  <c r="U25" i="9"/>
  <c r="W25" i="9"/>
  <c r="Y25" i="9"/>
  <c r="AA25" i="9"/>
  <c r="AB25" i="9"/>
  <c r="AC25" i="9"/>
  <c r="C26" i="9"/>
  <c r="D26" i="9"/>
  <c r="E26" i="9"/>
  <c r="G26" i="9"/>
  <c r="H26" i="9"/>
  <c r="I26" i="9"/>
  <c r="K26" i="9"/>
  <c r="L26" i="9"/>
  <c r="M26" i="9"/>
  <c r="O26" i="9"/>
  <c r="P26" i="9"/>
  <c r="Q26" i="9"/>
  <c r="S26" i="9"/>
  <c r="T26" i="9"/>
  <c r="U26" i="9"/>
  <c r="W26" i="9"/>
  <c r="X26" i="9"/>
  <c r="Y26" i="9"/>
  <c r="AA26" i="9"/>
  <c r="AB26" i="9"/>
  <c r="AC26" i="9"/>
  <c r="D29" i="9"/>
  <c r="E29" i="9"/>
  <c r="G29" i="9"/>
  <c r="I29" i="9"/>
  <c r="L29" i="9"/>
  <c r="M29" i="9"/>
  <c r="O29" i="9"/>
  <c r="Q29" i="9"/>
  <c r="T29" i="9"/>
  <c r="U29" i="9"/>
  <c r="W29" i="9"/>
  <c r="Y29" i="9"/>
  <c r="AC29" i="9"/>
  <c r="D30" i="9"/>
  <c r="E30" i="9"/>
  <c r="G30" i="9"/>
  <c r="H30" i="9"/>
  <c r="I30" i="9"/>
  <c r="L30" i="9"/>
  <c r="M30" i="9"/>
  <c r="O30" i="9"/>
  <c r="P30" i="9"/>
  <c r="Q30" i="9"/>
  <c r="T30" i="9"/>
  <c r="U30" i="9"/>
  <c r="W30" i="9"/>
  <c r="X30" i="9"/>
  <c r="Y30" i="9"/>
  <c r="AB30" i="9"/>
  <c r="AC30" i="9"/>
  <c r="D31" i="9"/>
  <c r="E31" i="9"/>
  <c r="G31" i="9"/>
  <c r="I31" i="9"/>
  <c r="L31" i="9"/>
  <c r="M31" i="9"/>
  <c r="O31" i="9"/>
  <c r="Q31" i="9"/>
  <c r="T31" i="9"/>
  <c r="U31" i="9"/>
  <c r="W31" i="9"/>
  <c r="Y31" i="9"/>
  <c r="AC31" i="9"/>
  <c r="D32" i="9"/>
  <c r="E32" i="9"/>
  <c r="G32" i="9"/>
  <c r="I32" i="9"/>
  <c r="L32" i="9"/>
  <c r="M32" i="9"/>
  <c r="O32" i="9"/>
  <c r="Q32" i="9"/>
  <c r="T32" i="9"/>
  <c r="U32" i="9"/>
  <c r="W32" i="9"/>
  <c r="Y32" i="9"/>
  <c r="AC32" i="9"/>
  <c r="D33" i="9"/>
  <c r="E33" i="9"/>
  <c r="G33" i="9"/>
  <c r="I33" i="9"/>
  <c r="L33" i="9"/>
  <c r="M33" i="9"/>
  <c r="O33" i="9"/>
  <c r="Q33" i="9"/>
  <c r="T33" i="9"/>
  <c r="U33" i="9"/>
  <c r="W33" i="9"/>
  <c r="Y33" i="9"/>
  <c r="AC33" i="9"/>
  <c r="D34" i="9"/>
  <c r="E34" i="9"/>
  <c r="G34" i="9"/>
  <c r="I34" i="9"/>
  <c r="L34" i="9"/>
  <c r="M34" i="9"/>
  <c r="O34" i="9"/>
  <c r="Q34" i="9"/>
  <c r="T34" i="9"/>
  <c r="U34" i="9"/>
  <c r="W34" i="9"/>
  <c r="Y34" i="9"/>
  <c r="AC34" i="9"/>
  <c r="D35" i="9"/>
  <c r="E35" i="9"/>
  <c r="G35" i="9"/>
  <c r="I35" i="9"/>
  <c r="L35" i="9"/>
  <c r="M35" i="9"/>
  <c r="O35" i="9"/>
  <c r="Q35" i="9"/>
  <c r="T35" i="9"/>
  <c r="U35" i="9"/>
  <c r="W35" i="9"/>
  <c r="Y35" i="9"/>
  <c r="AC35" i="9"/>
  <c r="C36" i="9"/>
  <c r="D36" i="9"/>
  <c r="E36" i="9"/>
  <c r="G36" i="9"/>
  <c r="H36" i="9"/>
  <c r="I36" i="9"/>
  <c r="K36" i="9"/>
  <c r="L36" i="9"/>
  <c r="M36" i="9"/>
  <c r="O36" i="9"/>
  <c r="P36" i="9"/>
  <c r="Q36" i="9"/>
  <c r="S36" i="9"/>
  <c r="T36" i="9"/>
  <c r="U36" i="9"/>
  <c r="W36" i="9"/>
  <c r="X36" i="9"/>
  <c r="Y36" i="9"/>
  <c r="AA36" i="9"/>
  <c r="AB36" i="9"/>
  <c r="AC36" i="9"/>
  <c r="C38" i="9"/>
  <c r="D38" i="9"/>
  <c r="E38" i="9"/>
  <c r="G38" i="9"/>
  <c r="H38" i="9"/>
  <c r="I38" i="9"/>
  <c r="K38" i="9"/>
  <c r="L38" i="9"/>
  <c r="M38" i="9"/>
  <c r="O38" i="9"/>
  <c r="P38" i="9"/>
  <c r="Q38" i="9"/>
  <c r="S38" i="9"/>
  <c r="T38" i="9"/>
  <c r="U38" i="9"/>
  <c r="W38" i="9"/>
  <c r="X38" i="9"/>
  <c r="Y38" i="9"/>
  <c r="AA38" i="9"/>
  <c r="AB38" i="9"/>
  <c r="AC38" i="9"/>
  <c r="D41" i="9"/>
  <c r="E41" i="9"/>
  <c r="G41" i="9"/>
  <c r="I41" i="9"/>
  <c r="L41" i="9"/>
  <c r="M41" i="9"/>
  <c r="O41" i="9"/>
  <c r="Q41" i="9"/>
  <c r="T41" i="9"/>
  <c r="U41" i="9"/>
  <c r="W41" i="9"/>
  <c r="Y41" i="9"/>
  <c r="AC41" i="9"/>
  <c r="D42" i="9"/>
  <c r="E42" i="9"/>
  <c r="G42" i="9"/>
  <c r="I42" i="9"/>
  <c r="K42" i="9"/>
  <c r="L42" i="9"/>
  <c r="M42" i="9"/>
  <c r="O42" i="9"/>
  <c r="Q42" i="9"/>
  <c r="T42" i="9"/>
  <c r="U42" i="9"/>
  <c r="W42" i="9"/>
  <c r="Y42" i="9"/>
  <c r="AC42" i="9"/>
  <c r="D43" i="9"/>
  <c r="E43" i="9"/>
  <c r="G43" i="9"/>
  <c r="I43" i="9"/>
  <c r="L43" i="9"/>
  <c r="M43" i="9"/>
  <c r="O43" i="9"/>
  <c r="Q43" i="9"/>
  <c r="T43" i="9"/>
  <c r="U43" i="9"/>
  <c r="W43" i="9"/>
  <c r="Y43" i="9"/>
  <c r="AC43" i="9"/>
  <c r="D44" i="9"/>
  <c r="E44" i="9"/>
  <c r="G44" i="9"/>
  <c r="I44" i="9"/>
  <c r="L44" i="9"/>
  <c r="M44" i="9"/>
  <c r="O44" i="9"/>
  <c r="Q44" i="9"/>
  <c r="T44" i="9"/>
  <c r="U44" i="9"/>
  <c r="W44" i="9"/>
  <c r="Y44" i="9"/>
  <c r="AC44" i="9"/>
  <c r="D45" i="9"/>
  <c r="E45" i="9"/>
  <c r="G45" i="9"/>
  <c r="I45" i="9"/>
  <c r="L45" i="9"/>
  <c r="M45" i="9"/>
  <c r="O45" i="9"/>
  <c r="Q45" i="9"/>
  <c r="T45" i="9"/>
  <c r="U45" i="9"/>
  <c r="W45" i="9"/>
  <c r="Y45" i="9"/>
  <c r="AC45" i="9"/>
  <c r="C46" i="9"/>
  <c r="D46" i="9"/>
  <c r="E46" i="9"/>
  <c r="G46" i="9"/>
  <c r="H46" i="9"/>
  <c r="I46" i="9"/>
  <c r="K46" i="9"/>
  <c r="L46" i="9"/>
  <c r="M46" i="9"/>
  <c r="O46" i="9"/>
  <c r="P46" i="9"/>
  <c r="Q46" i="9"/>
  <c r="S46" i="9"/>
  <c r="T46" i="9"/>
  <c r="U46" i="9"/>
  <c r="W46" i="9"/>
  <c r="X46" i="9"/>
  <c r="Y46" i="9"/>
  <c r="AA46" i="9"/>
  <c r="AB46" i="9"/>
  <c r="AC46" i="9"/>
  <c r="D49" i="9"/>
  <c r="E49" i="9"/>
  <c r="G49" i="9"/>
  <c r="I49" i="9"/>
  <c r="L49" i="9"/>
  <c r="M49" i="9"/>
  <c r="O49" i="9"/>
  <c r="Q49" i="9"/>
  <c r="T49" i="9"/>
  <c r="U49" i="9"/>
  <c r="W49" i="9"/>
  <c r="Y49" i="9"/>
  <c r="AC49" i="9"/>
  <c r="D50" i="9"/>
  <c r="E50" i="9"/>
  <c r="G50" i="9"/>
  <c r="I50" i="9"/>
  <c r="L50" i="9"/>
  <c r="M50" i="9"/>
  <c r="O50" i="9"/>
  <c r="Q50" i="9"/>
  <c r="T50" i="9"/>
  <c r="U50" i="9"/>
  <c r="W50" i="9"/>
  <c r="Y50" i="9"/>
  <c r="AC50" i="9"/>
  <c r="D51" i="9"/>
  <c r="E51" i="9"/>
  <c r="G51" i="9"/>
  <c r="I51" i="9"/>
  <c r="L51" i="9"/>
  <c r="M51" i="9"/>
  <c r="Q51" i="9"/>
  <c r="T51" i="9"/>
  <c r="U51" i="9"/>
  <c r="Y51" i="9"/>
  <c r="AC51" i="9"/>
  <c r="D52" i="9"/>
  <c r="E52" i="9"/>
  <c r="G52" i="9"/>
  <c r="I52" i="9"/>
  <c r="L52" i="9"/>
  <c r="M52" i="9"/>
  <c r="O52" i="9"/>
  <c r="Q52" i="9"/>
  <c r="T52" i="9"/>
  <c r="U52" i="9"/>
  <c r="W52" i="9"/>
  <c r="Y52" i="9"/>
  <c r="AC52" i="9"/>
  <c r="D53" i="9"/>
  <c r="E53" i="9"/>
  <c r="G53" i="9"/>
  <c r="I53" i="9"/>
  <c r="L53" i="9"/>
  <c r="M53" i="9"/>
  <c r="O53" i="9"/>
  <c r="Q53" i="9"/>
  <c r="T53" i="9"/>
  <c r="U53" i="9"/>
  <c r="W53" i="9"/>
  <c r="Y53" i="9"/>
  <c r="AC53" i="9"/>
  <c r="D54" i="9"/>
  <c r="E54" i="9"/>
  <c r="G54" i="9"/>
  <c r="I54" i="9"/>
  <c r="L54" i="9"/>
  <c r="M54" i="9"/>
  <c r="O54" i="9"/>
  <c r="Q54" i="9"/>
  <c r="T54" i="9"/>
  <c r="U54" i="9"/>
  <c r="W54" i="9"/>
  <c r="Y54" i="9"/>
  <c r="AC54" i="9"/>
  <c r="D55" i="9"/>
  <c r="E55" i="9"/>
  <c r="G55" i="9"/>
  <c r="I55" i="9"/>
  <c r="L55" i="9"/>
  <c r="M55" i="9"/>
  <c r="O55" i="9"/>
  <c r="Q55" i="9"/>
  <c r="T55" i="9"/>
  <c r="U55" i="9"/>
  <c r="W55" i="9"/>
  <c r="Y55" i="9"/>
  <c r="AC55" i="9"/>
  <c r="C56" i="9"/>
  <c r="D56" i="9"/>
  <c r="E56" i="9"/>
  <c r="G56" i="9"/>
  <c r="H56" i="9"/>
  <c r="I56" i="9"/>
  <c r="K56" i="9"/>
  <c r="L56" i="9"/>
  <c r="M56" i="9"/>
  <c r="O56" i="9"/>
  <c r="P56" i="9"/>
  <c r="Q56" i="9"/>
  <c r="S56" i="9"/>
  <c r="T56" i="9"/>
  <c r="U56" i="9"/>
  <c r="W56" i="9"/>
  <c r="X56" i="9"/>
  <c r="Y56" i="9"/>
  <c r="AA56" i="9"/>
  <c r="AB56" i="9"/>
  <c r="AC56" i="9"/>
  <c r="D65" i="9"/>
  <c r="E65" i="9"/>
  <c r="G65" i="9"/>
  <c r="I65" i="9"/>
  <c r="L65" i="9"/>
  <c r="M65" i="9"/>
  <c r="O65" i="9"/>
  <c r="Q65" i="9"/>
  <c r="T65" i="9"/>
  <c r="U65" i="9"/>
  <c r="W65" i="9"/>
  <c r="Y65" i="9"/>
  <c r="AA65" i="9"/>
  <c r="AC65" i="9"/>
  <c r="D66" i="9"/>
  <c r="E66" i="9"/>
  <c r="G66" i="9"/>
  <c r="I66" i="9"/>
  <c r="L66" i="9"/>
  <c r="M66" i="9"/>
  <c r="O66" i="9"/>
  <c r="Q66" i="9"/>
  <c r="T66" i="9"/>
  <c r="U66" i="9"/>
  <c r="W66" i="9"/>
  <c r="Y66" i="9"/>
  <c r="AC66" i="9"/>
  <c r="D67" i="9"/>
  <c r="E67" i="9"/>
  <c r="G67" i="9"/>
  <c r="I67" i="9"/>
  <c r="L67" i="9"/>
  <c r="M67" i="9"/>
  <c r="O67" i="9"/>
  <c r="Q67" i="9"/>
  <c r="T67" i="9"/>
  <c r="U67" i="9"/>
  <c r="W67" i="9"/>
  <c r="Y67" i="9"/>
  <c r="AC67" i="9"/>
  <c r="D68" i="9"/>
  <c r="E68" i="9"/>
  <c r="G68" i="9"/>
  <c r="I68" i="9"/>
  <c r="L68" i="9"/>
  <c r="M68" i="9"/>
  <c r="O68" i="9"/>
  <c r="Q68" i="9"/>
  <c r="T68" i="9"/>
  <c r="U68" i="9"/>
  <c r="W68" i="9"/>
  <c r="Y68" i="9"/>
  <c r="AC68" i="9"/>
  <c r="D69" i="9"/>
  <c r="E69" i="9"/>
  <c r="G69" i="9"/>
  <c r="I69" i="9"/>
  <c r="L69" i="9"/>
  <c r="M69" i="9"/>
  <c r="O69" i="9"/>
  <c r="Q69" i="9"/>
  <c r="T69" i="9"/>
  <c r="U69" i="9"/>
  <c r="W69" i="9"/>
  <c r="Y69" i="9"/>
  <c r="AC69" i="9"/>
  <c r="D70" i="9"/>
  <c r="E70" i="9"/>
  <c r="G70" i="9"/>
  <c r="I70" i="9"/>
  <c r="L70" i="9"/>
  <c r="M70" i="9"/>
  <c r="O70" i="9"/>
  <c r="Q70" i="9"/>
  <c r="T70" i="9"/>
  <c r="U70" i="9"/>
  <c r="W70" i="9"/>
  <c r="Y70" i="9"/>
  <c r="AC70" i="9"/>
  <c r="D71" i="9"/>
  <c r="E71" i="9"/>
  <c r="G71" i="9"/>
  <c r="I71" i="9"/>
  <c r="L71" i="9"/>
  <c r="M71" i="9"/>
  <c r="O71" i="9"/>
  <c r="Q71" i="9"/>
  <c r="T71" i="9"/>
  <c r="U71" i="9"/>
  <c r="W71" i="9"/>
  <c r="Y71" i="9"/>
  <c r="AC71" i="9"/>
  <c r="D72" i="9"/>
  <c r="E72" i="9"/>
  <c r="G72" i="9"/>
  <c r="I72" i="9"/>
  <c r="L72" i="9"/>
  <c r="M72" i="9"/>
  <c r="O72" i="9"/>
  <c r="Q72" i="9"/>
  <c r="T72" i="9"/>
  <c r="U72" i="9"/>
  <c r="W72" i="9"/>
  <c r="Y72" i="9"/>
  <c r="AC72" i="9"/>
  <c r="D73" i="9"/>
  <c r="E73" i="9"/>
  <c r="G73" i="9"/>
  <c r="I73" i="9"/>
  <c r="L73" i="9"/>
  <c r="M73" i="9"/>
  <c r="O73" i="9"/>
  <c r="Q73" i="9"/>
  <c r="T73" i="9"/>
  <c r="U73" i="9"/>
  <c r="Y73" i="9"/>
  <c r="D74" i="9"/>
  <c r="E74" i="9"/>
  <c r="G74" i="9"/>
  <c r="I74" i="9"/>
  <c r="K74" i="9"/>
  <c r="L74" i="9"/>
  <c r="M74" i="9"/>
  <c r="O74" i="9"/>
  <c r="Q74" i="9"/>
  <c r="T74" i="9"/>
  <c r="U74" i="9"/>
  <c r="W74" i="9"/>
  <c r="Y74" i="9"/>
  <c r="AC74" i="9"/>
  <c r="C75" i="9"/>
  <c r="D75" i="9"/>
  <c r="E75" i="9"/>
  <c r="G75" i="9"/>
  <c r="H75" i="9"/>
  <c r="I75" i="9"/>
  <c r="K75" i="9"/>
  <c r="L75" i="9"/>
  <c r="M75" i="9"/>
  <c r="O75" i="9"/>
  <c r="P75" i="9"/>
  <c r="Q75" i="9"/>
  <c r="S75" i="9"/>
  <c r="T75" i="9"/>
  <c r="U75" i="9"/>
  <c r="W75" i="9"/>
  <c r="X75" i="9"/>
  <c r="Y75" i="9"/>
  <c r="AA75" i="9"/>
  <c r="AB75" i="9"/>
  <c r="AC75" i="9"/>
  <c r="C77" i="9"/>
  <c r="D77" i="9"/>
  <c r="E77" i="9"/>
  <c r="G77" i="9"/>
  <c r="H77" i="9"/>
  <c r="I77" i="9"/>
  <c r="K77" i="9"/>
  <c r="L77" i="9"/>
  <c r="M77" i="9"/>
  <c r="O77" i="9"/>
  <c r="P77" i="9"/>
  <c r="Q77" i="9"/>
  <c r="S77" i="9"/>
  <c r="T77" i="9"/>
  <c r="U77" i="9"/>
  <c r="W77" i="9"/>
  <c r="X77" i="9"/>
  <c r="Y77" i="9"/>
  <c r="AA77" i="9"/>
  <c r="AB77" i="9"/>
  <c r="AC77" i="9"/>
  <c r="D79" i="9"/>
  <c r="E79" i="9"/>
  <c r="G79" i="9"/>
  <c r="I79" i="9"/>
  <c r="K79" i="9"/>
  <c r="L79" i="9"/>
  <c r="M79" i="9"/>
  <c r="O79" i="9"/>
  <c r="Q79" i="9"/>
  <c r="T79" i="9"/>
  <c r="U79" i="9"/>
  <c r="W79" i="9"/>
  <c r="Y79" i="9"/>
  <c r="AC79" i="9"/>
  <c r="D80" i="9"/>
  <c r="E80" i="9"/>
  <c r="G80" i="9"/>
  <c r="I80" i="9"/>
  <c r="K80" i="9"/>
  <c r="L80" i="9"/>
  <c r="M80" i="9"/>
  <c r="O80" i="9"/>
  <c r="Q80" i="9"/>
  <c r="T80" i="9"/>
  <c r="U80" i="9"/>
  <c r="W80" i="9"/>
  <c r="Y80" i="9"/>
  <c r="AC80" i="9"/>
  <c r="D81" i="9"/>
  <c r="E81" i="9"/>
  <c r="G81" i="9"/>
  <c r="I81" i="9"/>
  <c r="K81" i="9"/>
  <c r="L81" i="9"/>
  <c r="M81" i="9"/>
  <c r="O81" i="9"/>
  <c r="Q81" i="9"/>
  <c r="T81" i="9"/>
  <c r="U81" i="9"/>
  <c r="W81" i="9"/>
  <c r="Y81" i="9"/>
  <c r="AC81" i="9"/>
  <c r="D82" i="9"/>
  <c r="E82" i="9"/>
  <c r="G82" i="9"/>
  <c r="I82" i="9"/>
  <c r="L82" i="9"/>
  <c r="M82" i="9"/>
  <c r="O82" i="9"/>
  <c r="Q82" i="9"/>
  <c r="T82" i="9"/>
  <c r="U82" i="9"/>
  <c r="W82" i="9"/>
  <c r="Y82" i="9"/>
  <c r="AC82" i="9"/>
  <c r="D83" i="9"/>
  <c r="E83" i="9"/>
  <c r="G83" i="9"/>
  <c r="I83" i="9"/>
  <c r="K83" i="9"/>
  <c r="L83" i="9"/>
  <c r="M83" i="9"/>
  <c r="O83" i="9"/>
  <c r="Q83" i="9"/>
  <c r="T83" i="9"/>
  <c r="U83" i="9"/>
  <c r="W83" i="9"/>
  <c r="Y83" i="9"/>
  <c r="AC83" i="9"/>
  <c r="C84" i="9"/>
  <c r="D84" i="9"/>
  <c r="E84" i="9"/>
  <c r="G84" i="9"/>
  <c r="H84" i="9"/>
  <c r="I84" i="9"/>
  <c r="K84" i="9"/>
  <c r="L84" i="9"/>
  <c r="M84" i="9"/>
  <c r="O84" i="9"/>
  <c r="P84" i="9"/>
  <c r="Q84" i="9"/>
  <c r="S84" i="9"/>
  <c r="T84" i="9"/>
  <c r="U84" i="9"/>
  <c r="W84" i="9"/>
  <c r="X84" i="9"/>
  <c r="Y84" i="9"/>
  <c r="AA84" i="9"/>
  <c r="AB84" i="9"/>
  <c r="AC84" i="9"/>
  <c r="D88" i="9"/>
  <c r="E88" i="9"/>
  <c r="G88" i="9"/>
  <c r="I88" i="9"/>
  <c r="L88" i="9"/>
  <c r="M88" i="9"/>
  <c r="O88" i="9"/>
  <c r="Q88" i="9"/>
  <c r="T88" i="9"/>
  <c r="U88" i="9"/>
  <c r="W88" i="9"/>
  <c r="Y88" i="9"/>
  <c r="AC88" i="9"/>
  <c r="D89" i="9"/>
  <c r="E89" i="9"/>
  <c r="G89" i="9"/>
  <c r="I89" i="9"/>
  <c r="L89" i="9"/>
  <c r="M89" i="9"/>
  <c r="O89" i="9"/>
  <c r="Q89" i="9"/>
  <c r="T89" i="9"/>
  <c r="U89" i="9"/>
  <c r="W89" i="9"/>
  <c r="Y89" i="9"/>
  <c r="AC89" i="9"/>
  <c r="D90" i="9"/>
  <c r="E90" i="9"/>
  <c r="G90" i="9"/>
  <c r="I90" i="9"/>
  <c r="L90" i="9"/>
  <c r="M90" i="9"/>
  <c r="O90" i="9"/>
  <c r="Q90" i="9"/>
  <c r="T90" i="9"/>
  <c r="U90" i="9"/>
  <c r="W90" i="9"/>
  <c r="Y90" i="9"/>
  <c r="AC90" i="9"/>
  <c r="C91" i="9"/>
  <c r="D91" i="9"/>
  <c r="E91" i="9"/>
  <c r="G91" i="9"/>
  <c r="H91" i="9"/>
  <c r="I91" i="9"/>
  <c r="K91" i="9"/>
  <c r="L91" i="9"/>
  <c r="M91" i="9"/>
  <c r="O91" i="9"/>
  <c r="P91" i="9"/>
  <c r="Q91" i="9"/>
  <c r="S91" i="9"/>
  <c r="T91" i="9"/>
  <c r="U91" i="9"/>
  <c r="W91" i="9"/>
  <c r="X91" i="9"/>
  <c r="Y91" i="9"/>
  <c r="AA91" i="9"/>
  <c r="AB91" i="9"/>
  <c r="AC91" i="9"/>
  <c r="D93" i="9"/>
  <c r="E93" i="9"/>
  <c r="G93" i="9"/>
  <c r="I93" i="9"/>
  <c r="K93" i="9"/>
  <c r="L93" i="9"/>
  <c r="M93" i="9"/>
  <c r="O93" i="9"/>
  <c r="Q93" i="9"/>
  <c r="S93" i="9"/>
  <c r="T93" i="9"/>
  <c r="U93" i="9"/>
  <c r="W93" i="9"/>
  <c r="Y93" i="9"/>
  <c r="AA93" i="9"/>
  <c r="AC93" i="9"/>
  <c r="C94" i="9"/>
  <c r="D94" i="9"/>
  <c r="E94" i="9"/>
  <c r="G94" i="9"/>
  <c r="H94" i="9"/>
  <c r="I94" i="9"/>
  <c r="K94" i="9"/>
  <c r="L94" i="9"/>
  <c r="M94" i="9"/>
  <c r="O94" i="9"/>
  <c r="P94" i="9"/>
  <c r="Q94" i="9"/>
  <c r="S94" i="9"/>
  <c r="T94" i="9"/>
  <c r="U94" i="9"/>
  <c r="W94" i="9"/>
  <c r="X94" i="9"/>
  <c r="Y94" i="9"/>
  <c r="AA94" i="9"/>
  <c r="AB94" i="9"/>
  <c r="AC94" i="9"/>
</calcChain>
</file>

<file path=xl/comments1.xml><?xml version="1.0" encoding="utf-8"?>
<comments xmlns="http://schemas.openxmlformats.org/spreadsheetml/2006/main">
  <authors>
    <author>gclemin</author>
    <author>Raul Maldonado</author>
  </authors>
  <commentList>
    <comment ref="K42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
</t>
        </r>
      </text>
    </comment>
    <comment ref="K74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-.1 to tie to Hyperion.
</t>
        </r>
      </text>
    </comment>
    <comment ref="K79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-.2 to tie to Hyperion.
</t>
        </r>
      </text>
    </comment>
    <comment ref="K80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</t>
        </r>
      </text>
    </comment>
    <comment ref="K81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</t>
        </r>
      </text>
    </comment>
    <comment ref="S88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AA88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AB88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2.6 to tie with Hyperion</t>
        </r>
      </text>
    </comment>
    <comment ref="AB89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2.5 to tie with Hyperion</t>
        </r>
      </text>
    </comment>
    <comment ref="S90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AA90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K93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-7.3 to tie
 to Hyperion.</t>
        </r>
      </text>
    </comment>
    <comment ref="S93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AA93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AB93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</commentList>
</comments>
</file>

<file path=xl/comments2.xml><?xml version="1.0" encoding="utf-8"?>
<comments xmlns="http://schemas.openxmlformats.org/spreadsheetml/2006/main">
  <authors>
    <author>Raul Maldonado</author>
    <author>gclemin</author>
  </authors>
  <commentList>
    <comment ref="D16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Reduced by .5 to tie with Hyperion</t>
        </r>
      </text>
    </comment>
    <comment ref="D28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.4 to tie with Hyperion</t>
        </r>
      </text>
    </comment>
    <comment ref="L29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.2 to tie with Hyperion</t>
        </r>
      </text>
    </comment>
    <comment ref="D3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.1 to tie with Hyperion</t>
        </r>
      </text>
    </comment>
    <comment ref="L3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.1 to tie with Hyperion</t>
        </r>
      </text>
    </comment>
    <comment ref="K40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
</t>
        </r>
      </text>
    </comment>
    <comment ref="D41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  <comment ref="L5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
</t>
        </r>
      </text>
    </comment>
    <comment ref="D53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.1 to tie with Hyperion
</t>
        </r>
      </text>
    </comment>
    <comment ref="D62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0.3 to agree with Hyperion</t>
        </r>
      </text>
    </comment>
    <comment ref="L62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17.4 to tie to 3Q99 Earnings Release Details</t>
        </r>
      </text>
    </comment>
    <comment ref="D71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0.3 to agree with 4q99 earnings
Reduced by .6 to tie with Hyperion</t>
        </r>
      </text>
    </comment>
    <comment ref="K71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-.1 to tie to Hyperion.
</t>
        </r>
      </text>
    </comment>
    <comment ref="K76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-.2 to tie to Hyperion.
</t>
        </r>
      </text>
    </comment>
    <comment ref="K77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</t>
        </r>
      </text>
    </comment>
    <comment ref="K78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</t>
        </r>
      </text>
    </comment>
    <comment ref="D8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0.3 to agree with 4q99 earnings
Reduced by .3 to tie with Hyperion</t>
        </r>
      </text>
    </comment>
    <comment ref="L85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  <comment ref="S85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T85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.4 to tie with Hyperion</t>
        </r>
      </text>
    </comment>
    <comment ref="AA85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AB85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2.6 to tie with Hyperion</t>
        </r>
      </text>
    </comment>
    <comment ref="L86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2.8 to tie with 3Q99 Earnings Release Details</t>
        </r>
      </text>
    </comment>
    <comment ref="T86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.3 to tie with Hyperion</t>
        </r>
      </text>
    </comment>
    <comment ref="AB86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2.5 to tie with Hyperion</t>
        </r>
      </text>
    </comment>
    <comment ref="L87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.2 to tie with Hyperion</t>
        </r>
      </text>
    </comment>
    <comment ref="S87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AA87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K90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-7.3 to tie
 to Hyperion.</t>
        </r>
      </text>
    </comment>
    <comment ref="L9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  <comment ref="S90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T9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  <comment ref="AA9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AB9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</commentList>
</comments>
</file>

<file path=xl/sharedStrings.xml><?xml version="1.0" encoding="utf-8"?>
<sst xmlns="http://schemas.openxmlformats.org/spreadsheetml/2006/main" count="496" uniqueCount="142">
  <si>
    <t>Enron Corp</t>
  </si>
  <si>
    <t>Detailed Variation Analysis</t>
  </si>
  <si>
    <t>Fourth Quarter</t>
  </si>
  <si>
    <t>Third Quarter</t>
  </si>
  <si>
    <t>6 Mo Ended June 30</t>
  </si>
  <si>
    <t>Second Quarter</t>
  </si>
  <si>
    <t>First Quarter</t>
  </si>
  <si>
    <t>2000</t>
  </si>
  <si>
    <t>1999</t>
  </si>
  <si>
    <t>Incr (Decr)</t>
  </si>
  <si>
    <t>Revenues</t>
  </si>
  <si>
    <t>A</t>
  </si>
  <si>
    <t>Cost of Sales</t>
  </si>
  <si>
    <t>B</t>
  </si>
  <si>
    <t>C</t>
  </si>
  <si>
    <t>Year Ended Dec 31</t>
  </si>
  <si>
    <t>9 mo Ended Sept 30</t>
  </si>
  <si>
    <t>Gross Margin</t>
  </si>
  <si>
    <t>Operating Expenses (incl taxes)</t>
  </si>
  <si>
    <t>Other</t>
  </si>
  <si>
    <t>EOTT</t>
  </si>
  <si>
    <t>Operating Income</t>
  </si>
  <si>
    <t>Equity Earnings</t>
  </si>
  <si>
    <t>TOTAL</t>
  </si>
  <si>
    <t>Interest Income</t>
  </si>
  <si>
    <t>Other Income</t>
  </si>
  <si>
    <t>TOTAL IBIT</t>
  </si>
  <si>
    <t>IBIT</t>
  </si>
  <si>
    <t>D</t>
  </si>
  <si>
    <t>E</t>
  </si>
  <si>
    <t>F</t>
  </si>
  <si>
    <t>Interest Expense</t>
  </si>
  <si>
    <t>Int on 3rd party debt</t>
  </si>
  <si>
    <t>Other trade interest</t>
  </si>
  <si>
    <t>Capitalized interest</t>
  </si>
  <si>
    <t>Int exp - trade</t>
  </si>
  <si>
    <t>Interco interest (inc)/exp</t>
  </si>
  <si>
    <t>NNG</t>
  </si>
  <si>
    <t>I</t>
  </si>
  <si>
    <t>TW</t>
  </si>
  <si>
    <t>J</t>
  </si>
  <si>
    <t>Other Ops</t>
  </si>
  <si>
    <t>Other P/L Ops</t>
  </si>
  <si>
    <t>K</t>
  </si>
  <si>
    <t>L</t>
  </si>
  <si>
    <t>NNG - depreciation</t>
  </si>
  <si>
    <t>TW - depreciation</t>
  </si>
  <si>
    <t>Other Ops - depreciation</t>
  </si>
  <si>
    <t>NNG (Trailblazer, Overthrust)</t>
  </si>
  <si>
    <t>G</t>
  </si>
  <si>
    <t>Citrus</t>
  </si>
  <si>
    <t>M</t>
  </si>
  <si>
    <t>Northern Border</t>
  </si>
  <si>
    <t>H</t>
  </si>
  <si>
    <t>Gains on Sales</t>
  </si>
  <si>
    <t>NNG (Overthrust/Kingman Land/Zavala)</t>
  </si>
  <si>
    <t>NNG (Tejas/Champlin)</t>
  </si>
  <si>
    <t>TW (Burton Flats)</t>
  </si>
  <si>
    <t>Trailblazer Monetization</t>
  </si>
  <si>
    <t>Customer County Assets</t>
  </si>
  <si>
    <t>N</t>
  </si>
  <si>
    <t>99 Interest Lock / '98 KN Deposit</t>
  </si>
  <si>
    <t>99 Conoco / '98 Kansas Ad valorem refund</t>
  </si>
  <si>
    <t>99 Bear Paw &amp; KMI / '98 Vehicles sales</t>
  </si>
  <si>
    <t>NP (Reimb. Of Transcanada Payment)</t>
  </si>
  <si>
    <t>NNG Overthrust 2000</t>
  </si>
  <si>
    <t>NNG Conoco 2000</t>
  </si>
  <si>
    <t>ENA swap 2000</t>
  </si>
  <si>
    <t>O</t>
  </si>
  <si>
    <t xml:space="preserve">Margins increased $9mm primarily due to new rates in 2000, rate case reserve of $9.4mm in 1999 and $4.2mm rate case refund reserve reversal in 2000. </t>
  </si>
  <si>
    <t>Bloomfield Bisti contract buyout in 1999 of $3.6mm partially offset by $2.8mm of operational gas sales in 2000.</t>
  </si>
  <si>
    <t>Operational gas sales</t>
  </si>
  <si>
    <t>Higher Corporate allocations in 2000.</t>
  </si>
  <si>
    <t>Fuel used in operations in 1999.</t>
  </si>
  <si>
    <t>Primarily due to SAP system costs of $2.5mm in 2000.</t>
  </si>
  <si>
    <t>Trailblazer Partnership income</t>
  </si>
  <si>
    <t>EOTT was reported in Corp &amp; Other in 1999.</t>
  </si>
  <si>
    <t xml:space="preserve">I </t>
  </si>
  <si>
    <t>Base Gas Sale in 2000 resulted in $51.2MM of revenue and $9.1MM in costs.</t>
  </si>
  <si>
    <t xml:space="preserve">Primarily operational gas sales (sale of linepack) in 2000.  </t>
  </si>
  <si>
    <t>SBA Fees in 2000 $2.4mm, Regulatory Amortization in 2000 $2.3, Higher Corporate allocations in 2000 $3.3, Other $1.4mm.</t>
  </si>
  <si>
    <t>Unaccounted fuel percentage dropped in 2000, compared to 1999, resulting in upside.</t>
  </si>
  <si>
    <t>Lower financing costs, due to interest hedge on debt.</t>
  </si>
  <si>
    <t>Lower EOTT interest income</t>
  </si>
  <si>
    <t>Earnings from derivative related to '99 Base Gas transaction were locked in during 2Q00.</t>
  </si>
  <si>
    <t>V</t>
  </si>
  <si>
    <t>W</t>
  </si>
  <si>
    <t>P</t>
  </si>
  <si>
    <t>Q</t>
  </si>
  <si>
    <t>Base Gas Sale in 1999 resulted in $33.8 in revenue and $11.1 in costs.</t>
  </si>
  <si>
    <t>R</t>
  </si>
  <si>
    <t>S</t>
  </si>
  <si>
    <t>Unaccounted fuel percentage dropped in 2000, compared to 1999, resulting in upside, and higher gas prices in 2000 resulted in upside in fuel over-retainage.</t>
  </si>
  <si>
    <t>T</t>
  </si>
  <si>
    <t>Gain from sale of inventory parts to Cooper Cameron in 2000.</t>
  </si>
  <si>
    <t>U</t>
  </si>
  <si>
    <t>Primarily due to larger base gas sale in 2000 ($51.2MM) versus 1999 ($33.8MM).</t>
  </si>
  <si>
    <t>X</t>
  </si>
  <si>
    <t>Primarily due to costs of base gas sale in 1999 ($11.1MM) versus 2000 ($9.1MM).</t>
  </si>
  <si>
    <t>Y</t>
  </si>
  <si>
    <t>SBA Fees in 2000 $3.7mm, Regulatory Amortization in 2000 $5.8, Other ($.4MM)</t>
  </si>
  <si>
    <t>Timing of depreciation will be offset in 4Q2000.</t>
  </si>
  <si>
    <t>Change due to FAS 133</t>
  </si>
  <si>
    <t>Compensation plan accrual</t>
  </si>
  <si>
    <t>NNG ( Cooper Cameron inventory sale)</t>
  </si>
  <si>
    <t>Enron Transportation Services  (EGPG4)</t>
  </si>
  <si>
    <t>4th Quarter</t>
  </si>
  <si>
    <t>NNG (Seagull '00)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</si>
  <si>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</si>
  <si>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</si>
  <si>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</si>
  <si>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</si>
  <si>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</si>
  <si>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</si>
  <si>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</si>
  <si>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</si>
  <si>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</si>
  <si>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</si>
  <si>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</si>
  <si>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</si>
  <si>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</si>
  <si>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</si>
  <si>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4TH Quarter Variance Explanations</t>
  </si>
  <si>
    <t>OO</t>
  </si>
  <si>
    <t>PP</t>
  </si>
  <si>
    <t>Primarily operational gas sales (sale of linepack) in 2000 $10.7 and margins increased $3.5 in 2000 primarily due to a higher index price.</t>
  </si>
  <si>
    <t>Primarily costs associated with operational gas sales (sale of linepack) in 2000.</t>
  </si>
  <si>
    <t>SBA Fees in 2000.</t>
  </si>
  <si>
    <t xml:space="preserve">Higher depreciation in 4th qtr. due to timing.  Only a .4 increase from 1999, for the year. </t>
  </si>
  <si>
    <t>Gain on sale of Seagull asset in 2000.</t>
  </si>
  <si>
    <t>YTD 2000 Variance Explanations</t>
  </si>
  <si>
    <t>Deferral of gain on sale of inventory sale to Cooper ($4.5), Gain on TransCanada Swap $1.5, NW Alaska Pipeline Indemnification ($.5), Other ($1.3)</t>
  </si>
  <si>
    <t>Primarily operational gas sales (sale of linepack) in 2000 $22.9 and margins increased in 2000 primarily due to a higher index price.</t>
  </si>
  <si>
    <t>Primarily SBA Fees in 2000 $8.6, Corporate Allocations in 2000 $2.6.,  and other $2.0.</t>
  </si>
  <si>
    <t>Conoco litigation reserve in 2000.</t>
  </si>
  <si>
    <t>Higher margins and lower financing costs</t>
  </si>
  <si>
    <t>Reclass</t>
  </si>
  <si>
    <t>Restated</t>
  </si>
  <si>
    <t>As</t>
  </si>
  <si>
    <t>Reported</t>
  </si>
  <si>
    <t>Cy 2000</t>
  </si>
  <si>
    <t>Restatement of TW Cost of Sales to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</si>
</sst>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#,##0.0_);\(#,##0.0\);\ \-\ \ "/>
    <numFmt numFmtId="165" formatCode="_(* #,##0_);_(* \(#,##0\);_(* &quot;-&quot;??_);_(@_)"/>
    <numFmt numFmtId="166" formatCode="#,##0_);\(#,##0\);\ \-\ \ "/>
    <numFmt numFmtId="171" formatCode="dd\-mmm\-yy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quotePrefix="1" applyNumberFormat="1"/>
    <xf numFmtId="164" fontId="0" fillId="0" borderId="1" xfId="0" applyNumberFormat="1" applyBorder="1" applyAlignment="1">
      <alignment horizontal="centerContinuous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0" fillId="0" borderId="2" xfId="0" applyNumberFormat="1" applyBorder="1"/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/>
    <xf numFmtId="164" fontId="0" fillId="0" borderId="0" xfId="0" applyNumberFormat="1" applyBorder="1" applyAlignment="1">
      <alignment horizontal="right"/>
    </xf>
    <xf numFmtId="164" fontId="0" fillId="0" borderId="3" xfId="0" applyNumberFormat="1" applyBorder="1"/>
    <xf numFmtId="164" fontId="3" fillId="0" borderId="0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49" fontId="3" fillId="0" borderId="0" xfId="1" applyNumberFormat="1" applyFont="1"/>
    <xf numFmtId="49" fontId="3" fillId="0" borderId="0" xfId="0" applyNumberFormat="1" applyFont="1"/>
    <xf numFmtId="166" fontId="3" fillId="0" borderId="0" xfId="0" quotePrefix="1" applyNumberFormat="1" applyFont="1" applyAlignment="1">
      <alignment horizontal="center"/>
    </xf>
    <xf numFmtId="49" fontId="3" fillId="0" borderId="0" xfId="0" applyNumberFormat="1" applyFont="1" applyAlignment="1">
      <alignment horizontal="right"/>
    </xf>
    <xf numFmtId="165" fontId="3" fillId="0" borderId="0" xfId="1" applyNumberFormat="1" applyFont="1" applyAlignment="1">
      <alignment horizontal="center"/>
    </xf>
    <xf numFmtId="165" fontId="1" fillId="0" borderId="0" xfId="1" applyNumberFormat="1"/>
    <xf numFmtId="165" fontId="1" fillId="0" borderId="0" xfId="1" quotePrefix="1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3" fillId="0" borderId="0" xfId="0" applyNumberFormat="1" applyFont="1"/>
    <xf numFmtId="164" fontId="3" fillId="0" borderId="0" xfId="0" quotePrefix="1" applyNumberFormat="1" applyFont="1" applyBorder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164" fontId="0" fillId="0" borderId="4" xfId="0" applyNumberFormat="1" applyBorder="1"/>
    <xf numFmtId="164" fontId="0" fillId="0" borderId="1" xfId="0" applyNumberFormat="1" applyBorder="1"/>
    <xf numFmtId="166" fontId="3" fillId="0" borderId="0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49" fontId="2" fillId="0" borderId="0" xfId="1" quotePrefix="1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2" fillId="0" borderId="0" xfId="0" quotePrefix="1" applyNumberFormat="1" applyFont="1" applyBorder="1" applyAlignment="1">
      <alignment horizontal="center"/>
    </xf>
    <xf numFmtId="164" fontId="0" fillId="0" borderId="0" xfId="0" quotePrefix="1" applyNumberFormat="1" applyBorder="1"/>
    <xf numFmtId="49" fontId="2" fillId="0" borderId="0" xfId="1" applyNumberFormat="1" applyFont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4" fontId="2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49" fontId="7" fillId="0" borderId="0" xfId="1" applyNumberFormat="1" applyFont="1"/>
    <xf numFmtId="49" fontId="7" fillId="0" borderId="0" xfId="0" applyNumberFormat="1" applyFont="1"/>
    <xf numFmtId="49" fontId="6" fillId="0" borderId="0" xfId="0" applyNumberFormat="1" applyFont="1" applyAlignment="1">
      <alignment horizontal="center"/>
    </xf>
    <xf numFmtId="164" fontId="0" fillId="0" borderId="0" xfId="0" quotePrefix="1" applyNumberFormat="1" applyAlignment="1">
      <alignment horizontal="left"/>
    </xf>
    <xf numFmtId="164" fontId="2" fillId="0" borderId="0" xfId="0" applyNumberFormat="1" applyFont="1" applyAlignment="1">
      <alignment horizontal="left"/>
    </xf>
    <xf numFmtId="49" fontId="2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6" fillId="0" borderId="0" xfId="1" applyNumberFormat="1" applyFont="1" applyAlignment="1">
      <alignment horizontal="center"/>
    </xf>
    <xf numFmtId="164" fontId="0" fillId="0" borderId="1" xfId="0" applyNumberFormat="1" applyBorder="1" applyAlignment="1">
      <alignment horizontal="left"/>
    </xf>
    <xf numFmtId="41" fontId="0" fillId="0" borderId="0" xfId="0" applyNumberFormat="1"/>
    <xf numFmtId="164" fontId="3" fillId="0" borderId="0" xfId="0" quotePrefix="1" applyNumberFormat="1" applyFont="1" applyAlignment="1">
      <alignment horizontal="left"/>
    </xf>
    <xf numFmtId="164" fontId="0" fillId="2" borderId="0" xfId="0" applyNumberFormat="1" applyFill="1" applyBorder="1" applyAlignment="1">
      <alignment horizontal="center"/>
    </xf>
    <xf numFmtId="49" fontId="3" fillId="0" borderId="0" xfId="0" applyNumberFormat="1" applyFont="1" applyBorder="1" applyAlignment="1">
      <alignment horizontal="right"/>
    </xf>
    <xf numFmtId="49" fontId="7" fillId="0" borderId="0" xfId="0" applyNumberFormat="1" applyFont="1" applyBorder="1"/>
    <xf numFmtId="49" fontId="2" fillId="0" borderId="0" xfId="0" applyNumberFormat="1" applyFont="1" applyBorder="1"/>
    <xf numFmtId="164" fontId="0" fillId="0" borderId="1" xfId="0" applyNumberFormat="1" applyBorder="1" applyAlignment="1">
      <alignment horizontal="center"/>
    </xf>
    <xf numFmtId="171" fontId="2" fillId="0" borderId="0" xfId="0" quotePrefix="1" applyNumberFormat="1" applyFont="1" applyAlignment="1">
      <alignment horizontal="left"/>
    </xf>
    <xf numFmtId="164" fontId="0" fillId="2" borderId="1" xfId="0" quotePrefix="1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43"/>
  <sheetViews>
    <sheetView tabSelected="1" zoomScaleNormal="100" workbookViewId="0">
      <pane xSplit="2" ySplit="8" topLeftCell="C9" activePane="bottomRight" state="frozen"/>
      <selection pane="topRight" activeCell="C1" sqref="C1"/>
      <selection pane="bottomLeft" activeCell="A7" sqref="A7"/>
      <selection pane="bottomRight" activeCell="C9" sqref="C9"/>
    </sheetView>
  </sheetViews>
  <sheetFormatPr defaultColWidth="9.109375" defaultRowHeight="13.2" x14ac:dyDescent="0.25"/>
  <cols>
    <col min="1" max="1" width="2.6640625" style="35" customWidth="1"/>
    <col min="2" max="2" width="36.109375" style="1" customWidth="1"/>
    <col min="3" max="3" width="8.6640625" style="1" customWidth="1"/>
    <col min="4" max="4" width="8.5546875" style="1" customWidth="1"/>
    <col min="5" max="5" width="9.88671875" style="1" customWidth="1"/>
    <col min="6" max="6" width="3.6640625" style="17" customWidth="1"/>
    <col min="7" max="7" width="8.6640625" style="1" customWidth="1"/>
    <col min="8" max="9" width="8.88671875" style="1" customWidth="1"/>
    <col min="10" max="10" width="3.6640625" style="18" customWidth="1"/>
    <col min="11" max="13" width="8.88671875" style="1" customWidth="1"/>
    <col min="14" max="14" width="3.6640625" style="53" customWidth="1"/>
    <col min="15" max="15" width="7" style="1" customWidth="1"/>
    <col min="16" max="17" width="8.88671875" style="1" customWidth="1"/>
    <col min="18" max="18" width="3.6640625" style="37" customWidth="1"/>
    <col min="19" max="21" width="8.88671875" style="1" customWidth="1"/>
    <col min="22" max="22" width="3.6640625" style="14" customWidth="1"/>
    <col min="23" max="25" width="8.88671875" style="1" customWidth="1"/>
    <col min="26" max="26" width="3.6640625" style="19" customWidth="1"/>
    <col min="27" max="27" width="11.33203125" style="1" bestFit="1" customWidth="1"/>
    <col min="28" max="29" width="8.88671875" style="1" customWidth="1"/>
    <col min="30" max="30" width="2.6640625" style="10" customWidth="1"/>
    <col min="31" max="31" width="3.6640625" style="1" customWidth="1"/>
    <col min="32" max="32" width="3.5546875" style="1" customWidth="1"/>
    <col min="33" max="16384" width="9.109375" style="1"/>
  </cols>
  <sheetData>
    <row r="1" spans="2:31" x14ac:dyDescent="0.25">
      <c r="B1" s="1" t="s">
        <v>0</v>
      </c>
    </row>
    <row r="2" spans="2:31" x14ac:dyDescent="0.25">
      <c r="B2" s="1" t="s">
        <v>105</v>
      </c>
    </row>
    <row r="3" spans="2:31" x14ac:dyDescent="0.25">
      <c r="B3" s="1" t="s">
        <v>1</v>
      </c>
      <c r="C3" s="58" t="s">
        <v>141</v>
      </c>
    </row>
    <row r="4" spans="2:31" x14ac:dyDescent="0.25">
      <c r="B4" s="1" t="s">
        <v>106</v>
      </c>
    </row>
    <row r="5" spans="2:31" x14ac:dyDescent="0.25">
      <c r="B5" s="1" t="s">
        <v>140</v>
      </c>
    </row>
    <row r="6" spans="2:31" x14ac:dyDescent="0.25">
      <c r="B6" s="64">
        <f ca="1">NOW()</f>
        <v>37176.439279513892</v>
      </c>
      <c r="C6" s="6" t="s">
        <v>15</v>
      </c>
      <c r="D6" s="6"/>
      <c r="E6" s="6"/>
      <c r="G6" s="6" t="s">
        <v>2</v>
      </c>
      <c r="H6" s="6"/>
      <c r="I6" s="6"/>
      <c r="K6" s="6" t="s">
        <v>16</v>
      </c>
      <c r="L6" s="6"/>
      <c r="M6" s="6"/>
      <c r="O6" s="6" t="s">
        <v>3</v>
      </c>
      <c r="P6" s="6"/>
      <c r="Q6" s="6"/>
      <c r="S6" s="6" t="s">
        <v>4</v>
      </c>
      <c r="T6" s="6"/>
      <c r="U6" s="6"/>
      <c r="W6" s="6" t="s">
        <v>5</v>
      </c>
      <c r="X6" s="6"/>
      <c r="Y6" s="6"/>
      <c r="AA6" s="6" t="s">
        <v>6</v>
      </c>
      <c r="AB6" s="6"/>
      <c r="AC6" s="6"/>
    </row>
    <row r="7" spans="2:31" x14ac:dyDescent="0.25">
      <c r="C7" s="3" t="s">
        <v>138</v>
      </c>
      <c r="D7" s="3" t="s">
        <v>136</v>
      </c>
      <c r="E7" s="59" t="s">
        <v>138</v>
      </c>
      <c r="G7" s="3" t="s">
        <v>138</v>
      </c>
      <c r="H7" s="3" t="s">
        <v>136</v>
      </c>
      <c r="I7" s="59" t="s">
        <v>138</v>
      </c>
      <c r="K7" s="3" t="s">
        <v>138</v>
      </c>
      <c r="L7" s="3" t="s">
        <v>136</v>
      </c>
      <c r="M7" s="59" t="s">
        <v>138</v>
      </c>
      <c r="O7" s="3" t="s">
        <v>138</v>
      </c>
      <c r="P7" s="3" t="s">
        <v>136</v>
      </c>
      <c r="Q7" s="59" t="s">
        <v>138</v>
      </c>
      <c r="S7" s="3" t="s">
        <v>138</v>
      </c>
      <c r="T7" s="3" t="s">
        <v>136</v>
      </c>
      <c r="U7" s="59" t="s">
        <v>138</v>
      </c>
      <c r="V7" s="62"/>
      <c r="W7" s="3" t="s">
        <v>138</v>
      </c>
      <c r="X7" s="3" t="s">
        <v>136</v>
      </c>
      <c r="Y7" s="59" t="s">
        <v>138</v>
      </c>
      <c r="AA7" s="3" t="s">
        <v>138</v>
      </c>
      <c r="AB7" s="3" t="s">
        <v>136</v>
      </c>
      <c r="AC7" s="59" t="s">
        <v>138</v>
      </c>
    </row>
    <row r="8" spans="2:31" x14ac:dyDescent="0.25">
      <c r="C8" s="63" t="s">
        <v>139</v>
      </c>
      <c r="D8" s="6"/>
      <c r="E8" s="65" t="s">
        <v>137</v>
      </c>
      <c r="G8" s="63" t="s">
        <v>139</v>
      </c>
      <c r="H8" s="6"/>
      <c r="I8" s="65" t="s">
        <v>137</v>
      </c>
      <c r="K8" s="63" t="s">
        <v>139</v>
      </c>
      <c r="L8" s="6"/>
      <c r="M8" s="65" t="s">
        <v>137</v>
      </c>
      <c r="O8" s="63" t="s">
        <v>139</v>
      </c>
      <c r="P8" s="6"/>
      <c r="Q8" s="65" t="s">
        <v>137</v>
      </c>
      <c r="S8" s="63" t="s">
        <v>139</v>
      </c>
      <c r="T8" s="6"/>
      <c r="U8" s="65" t="s">
        <v>137</v>
      </c>
      <c r="V8" s="62"/>
      <c r="W8" s="63" t="s">
        <v>139</v>
      </c>
      <c r="X8" s="6"/>
      <c r="Y8" s="65" t="s">
        <v>137</v>
      </c>
      <c r="AA8" s="63" t="s">
        <v>139</v>
      </c>
      <c r="AB8" s="6"/>
      <c r="AC8" s="65" t="s">
        <v>137</v>
      </c>
    </row>
    <row r="9" spans="2:31" x14ac:dyDescent="0.25">
      <c r="C9" s="11"/>
      <c r="D9" s="11"/>
      <c r="E9" s="3"/>
      <c r="G9" s="11"/>
      <c r="H9" s="11"/>
      <c r="I9" s="3"/>
      <c r="K9" s="11"/>
      <c r="L9" s="11"/>
      <c r="M9" s="3"/>
      <c r="O9" s="11"/>
      <c r="P9" s="11"/>
      <c r="Q9" s="3"/>
      <c r="S9" s="11"/>
      <c r="T9" s="11"/>
      <c r="U9" s="3"/>
      <c r="V9" s="62"/>
      <c r="W9" s="11"/>
      <c r="X9" s="11"/>
      <c r="Y9" s="3"/>
      <c r="AA9" s="11"/>
      <c r="AB9" s="11"/>
      <c r="AC9" s="3"/>
    </row>
    <row r="10" spans="2:31" x14ac:dyDescent="0.25">
      <c r="B10" s="12" t="s">
        <v>10</v>
      </c>
      <c r="V10" s="62"/>
    </row>
    <row r="11" spans="2:31" x14ac:dyDescent="0.25">
      <c r="B11" s="1" t="s">
        <v>37</v>
      </c>
      <c r="C11" s="1">
        <v>505.5</v>
      </c>
      <c r="D11" s="1">
        <f>X11+AB11+P11+H11</f>
        <v>0</v>
      </c>
      <c r="E11" s="1">
        <f>SUM(C11:D11)</f>
        <v>505.5</v>
      </c>
      <c r="G11" s="1">
        <f t="shared" ref="G11:G13" si="0">+C11-K11</f>
        <v>137.89999999999998</v>
      </c>
      <c r="H11" s="1">
        <v>0</v>
      </c>
      <c r="I11" s="1">
        <f>SUM(G11:H11)</f>
        <v>137.89999999999998</v>
      </c>
      <c r="J11" s="21"/>
      <c r="K11" s="1">
        <v>367.6</v>
      </c>
      <c r="L11" s="1">
        <f>X11+AB11+P11</f>
        <v>0</v>
      </c>
      <c r="M11" s="1">
        <f>SUM(K11:L11)</f>
        <v>367.6</v>
      </c>
      <c r="O11" s="1">
        <f t="shared" ref="O11:O13" si="1">+K11-S11</f>
        <v>80.200000000000045</v>
      </c>
      <c r="Q11" s="1">
        <f>SUM(O11:P11)</f>
        <v>80.200000000000045</v>
      </c>
      <c r="S11" s="1">
        <v>287.39999999999998</v>
      </c>
      <c r="T11" s="1">
        <f>X11+AB11</f>
        <v>0</v>
      </c>
      <c r="U11" s="1">
        <f>SUM(S11:T11)</f>
        <v>287.39999999999998</v>
      </c>
      <c r="V11" s="60"/>
      <c r="W11" s="1">
        <f t="shared" ref="W11:W13" si="2">+S11-AA11</f>
        <v>121.59999999999997</v>
      </c>
      <c r="X11" s="1">
        <v>0</v>
      </c>
      <c r="Y11" s="1">
        <f>SUM(W11:X11)</f>
        <v>121.59999999999997</v>
      </c>
      <c r="Z11" s="37"/>
      <c r="AA11" s="1">
        <v>165.8</v>
      </c>
      <c r="AC11" s="1">
        <f>SUM(AA11:AB11)</f>
        <v>165.8</v>
      </c>
      <c r="AD11" s="37"/>
      <c r="AE11" s="23"/>
    </row>
    <row r="12" spans="2:31" x14ac:dyDescent="0.25">
      <c r="B12" s="1" t="s">
        <v>39</v>
      </c>
      <c r="C12" s="1">
        <v>184.9</v>
      </c>
      <c r="D12" s="1">
        <f>X12+AB12+P12+H12</f>
        <v>0</v>
      </c>
      <c r="E12" s="1">
        <f>SUM(C12:D12)</f>
        <v>184.9</v>
      </c>
      <c r="G12" s="1">
        <f t="shared" si="0"/>
        <v>53.900000000000006</v>
      </c>
      <c r="H12" s="1">
        <v>0</v>
      </c>
      <c r="I12" s="1">
        <f>SUM(G12:H12)</f>
        <v>53.900000000000006</v>
      </c>
      <c r="K12" s="1">
        <v>131</v>
      </c>
      <c r="L12" s="1">
        <f>X12+AB12+P12</f>
        <v>0</v>
      </c>
      <c r="M12" s="1">
        <f>SUM(K12:L12)</f>
        <v>131</v>
      </c>
      <c r="O12" s="1">
        <f t="shared" si="1"/>
        <v>48.400000000000006</v>
      </c>
      <c r="Q12" s="1">
        <f>SUM(O12:P12)</f>
        <v>48.400000000000006</v>
      </c>
      <c r="S12" s="1">
        <v>82.6</v>
      </c>
      <c r="T12" s="1">
        <f>X12+AB12</f>
        <v>0</v>
      </c>
      <c r="U12" s="1">
        <f>SUM(S12:T12)</f>
        <v>82.6</v>
      </c>
      <c r="W12" s="1">
        <f t="shared" si="2"/>
        <v>43.3</v>
      </c>
      <c r="X12" s="1">
        <v>0</v>
      </c>
      <c r="Y12" s="1">
        <f>SUM(W12:X12)</f>
        <v>43.3</v>
      </c>
      <c r="Z12" s="37"/>
      <c r="AA12" s="1">
        <v>39.299999999999997</v>
      </c>
      <c r="AB12" s="1">
        <v>0</v>
      </c>
      <c r="AC12" s="1">
        <f>SUM(AA12:AB12)</f>
        <v>39.299999999999997</v>
      </c>
      <c r="AD12" s="37"/>
      <c r="AE12" s="25"/>
    </row>
    <row r="13" spans="2:31" x14ac:dyDescent="0.25">
      <c r="B13" s="1" t="s">
        <v>41</v>
      </c>
      <c r="C13" s="1">
        <v>8.5</v>
      </c>
      <c r="D13" s="1">
        <f>X13+AB13+P13+H13</f>
        <v>0</v>
      </c>
      <c r="E13" s="1">
        <f>SUM(C13:D13)</f>
        <v>8.5</v>
      </c>
      <c r="G13" s="1">
        <f t="shared" si="0"/>
        <v>5.7</v>
      </c>
      <c r="H13" s="1">
        <v>0</v>
      </c>
      <c r="I13" s="1">
        <f>SUM(G13:H13)</f>
        <v>5.7</v>
      </c>
      <c r="K13" s="1">
        <v>2.8</v>
      </c>
      <c r="L13" s="1">
        <f>X13+AB13+P13</f>
        <v>0</v>
      </c>
      <c r="M13" s="1">
        <f>SUM(K13:L13)</f>
        <v>2.8</v>
      </c>
      <c r="O13" s="1">
        <f t="shared" si="1"/>
        <v>1.1999999999999997</v>
      </c>
      <c r="Q13" s="1">
        <f>SUM(O13:P13)</f>
        <v>1.1999999999999997</v>
      </c>
      <c r="S13" s="1">
        <v>1.6</v>
      </c>
      <c r="T13" s="1">
        <f>X13+AB13</f>
        <v>0</v>
      </c>
      <c r="U13" s="1">
        <f>SUM(S13:T13)</f>
        <v>1.6</v>
      </c>
      <c r="W13" s="1">
        <f t="shared" si="2"/>
        <v>0.8</v>
      </c>
      <c r="X13" s="1">
        <v>0</v>
      </c>
      <c r="Y13" s="1">
        <f>SUM(W13:X13)</f>
        <v>0.8</v>
      </c>
      <c r="Z13" s="38"/>
      <c r="AA13" s="1">
        <v>0.8</v>
      </c>
      <c r="AB13" s="1">
        <v>0</v>
      </c>
      <c r="AC13" s="1">
        <f>SUM(AA13:AB13)</f>
        <v>0.8</v>
      </c>
      <c r="AD13" s="37"/>
      <c r="AE13" s="24"/>
    </row>
    <row r="14" spans="2:31" x14ac:dyDescent="0.25">
      <c r="B14" s="26"/>
      <c r="C14" s="16">
        <f>SUM(C11:C13)</f>
        <v>698.9</v>
      </c>
      <c r="D14" s="16">
        <f>SUM(D11:D13)</f>
        <v>0</v>
      </c>
      <c r="E14" s="16">
        <f>SUM(E11:E13)</f>
        <v>698.9</v>
      </c>
      <c r="G14" s="16">
        <f>SUM(G11:G13)</f>
        <v>197.49999999999997</v>
      </c>
      <c r="H14" s="16">
        <f>SUM(H11:H13)</f>
        <v>0</v>
      </c>
      <c r="I14" s="16">
        <f>SUM(I11:I13)</f>
        <v>197.49999999999997</v>
      </c>
      <c r="K14" s="16">
        <f>SUM(K11:K13)</f>
        <v>501.40000000000003</v>
      </c>
      <c r="L14" s="16">
        <f>SUM(L11:L13)</f>
        <v>0</v>
      </c>
      <c r="M14" s="16">
        <f>SUM(M11:M13)</f>
        <v>501.40000000000003</v>
      </c>
      <c r="O14" s="16">
        <f>SUM(O11:O13)</f>
        <v>129.80000000000004</v>
      </c>
      <c r="P14" s="16">
        <f>SUM(P11:P13)</f>
        <v>0</v>
      </c>
      <c r="Q14" s="16">
        <f>SUM(Q11:Q13)</f>
        <v>129.80000000000004</v>
      </c>
      <c r="S14" s="16">
        <f>SUM(S11:S13)</f>
        <v>371.6</v>
      </c>
      <c r="T14" s="16">
        <f>SUM(T11:T13)</f>
        <v>0</v>
      </c>
      <c r="U14" s="16">
        <f>SUM(U11:U13)</f>
        <v>371.6</v>
      </c>
      <c r="W14" s="16">
        <f>SUM(W11:W13)</f>
        <v>165.7</v>
      </c>
      <c r="X14" s="16">
        <f>SUM(X11:X13)</f>
        <v>0</v>
      </c>
      <c r="Y14" s="16">
        <f>SUM(Y11:Y13)</f>
        <v>165.7</v>
      </c>
      <c r="Z14" s="37"/>
      <c r="AA14" s="16">
        <f>SUM(AA11:AA13)</f>
        <v>205.90000000000003</v>
      </c>
      <c r="AB14" s="16">
        <f>SUM(AB11:AB13)</f>
        <v>0</v>
      </c>
      <c r="AC14" s="16">
        <f>SUM(AC11:AC13)</f>
        <v>205.90000000000003</v>
      </c>
      <c r="AD14" s="38"/>
      <c r="AE14" s="25"/>
    </row>
    <row r="15" spans="2:31" x14ac:dyDescent="0.25">
      <c r="B15" s="27"/>
      <c r="Z15" s="37"/>
      <c r="AD15" s="37"/>
      <c r="AE15" s="24"/>
    </row>
    <row r="16" spans="2:31" x14ac:dyDescent="0.25">
      <c r="B16" s="12" t="s">
        <v>12</v>
      </c>
      <c r="Z16" s="37"/>
      <c r="AD16" s="37"/>
      <c r="AE16" s="24"/>
    </row>
    <row r="17" spans="2:33" x14ac:dyDescent="0.25">
      <c r="B17" s="1" t="s">
        <v>37</v>
      </c>
      <c r="C17" s="1">
        <v>13.7</v>
      </c>
      <c r="D17" s="1">
        <f>X17+AB17+P17+H17</f>
        <v>0</v>
      </c>
      <c r="E17" s="1">
        <f>SUM(C17:D17)</f>
        <v>13.7</v>
      </c>
      <c r="G17" s="1">
        <f t="shared" ref="G17:G19" si="3">+C17-K17</f>
        <v>1.3999999999999986</v>
      </c>
      <c r="H17" s="1">
        <v>0</v>
      </c>
      <c r="I17" s="1">
        <f>SUM(G17:H17)</f>
        <v>1.3999999999999986</v>
      </c>
      <c r="K17" s="1">
        <v>12.3</v>
      </c>
      <c r="L17" s="1">
        <f>X17+AB17+P17</f>
        <v>0</v>
      </c>
      <c r="M17" s="1">
        <f>SUM(K17:L17)</f>
        <v>12.3</v>
      </c>
      <c r="O17" s="1">
        <f t="shared" ref="O17:O19" si="4">+K17-S17</f>
        <v>1.2000000000000011</v>
      </c>
      <c r="P17" s="1">
        <v>0</v>
      </c>
      <c r="Q17" s="1">
        <f>SUM(O17:P17)</f>
        <v>1.2000000000000011</v>
      </c>
      <c r="S17" s="1">
        <v>11.1</v>
      </c>
      <c r="T17" s="1">
        <f>X17+AB17</f>
        <v>0</v>
      </c>
      <c r="U17" s="1">
        <f>SUM(S17:T17)</f>
        <v>11.1</v>
      </c>
      <c r="W17" s="1">
        <f t="shared" ref="W17:W19" si="5">+S17-AA17</f>
        <v>10.299999999999999</v>
      </c>
      <c r="X17" s="1">
        <v>0</v>
      </c>
      <c r="Y17" s="1">
        <f>SUM(W17:X17)</f>
        <v>10.299999999999999</v>
      </c>
      <c r="Z17" s="37"/>
      <c r="AA17" s="1">
        <v>0.8</v>
      </c>
      <c r="AB17" s="1">
        <v>0</v>
      </c>
      <c r="AC17" s="1">
        <f>SUM(AA17:AB17)</f>
        <v>0.8</v>
      </c>
      <c r="AD17" s="37"/>
      <c r="AE17" s="24"/>
    </row>
    <row r="18" spans="2:33" x14ac:dyDescent="0.25">
      <c r="B18" s="1" t="s">
        <v>39</v>
      </c>
      <c r="C18" s="1">
        <v>35.4</v>
      </c>
      <c r="D18" s="1">
        <f>X18+AB18+P18+H18</f>
        <v>-35.4</v>
      </c>
      <c r="E18" s="1">
        <f>SUM(C18:D18)</f>
        <v>0</v>
      </c>
      <c r="G18" s="1">
        <f t="shared" si="3"/>
        <v>14.7</v>
      </c>
      <c r="H18" s="1">
        <v>-14.7</v>
      </c>
      <c r="I18" s="1">
        <f>SUM(G18:H18)</f>
        <v>0</v>
      </c>
      <c r="K18" s="1">
        <v>20.7</v>
      </c>
      <c r="L18" s="1">
        <f>X18+AB18+P18</f>
        <v>-20.7</v>
      </c>
      <c r="M18" s="1">
        <f>SUM(K18:L18)</f>
        <v>0</v>
      </c>
      <c r="O18" s="1">
        <f t="shared" si="4"/>
        <v>9</v>
      </c>
      <c r="P18" s="1">
        <v>-9</v>
      </c>
      <c r="Q18" s="1">
        <f>SUM(O18:P18)</f>
        <v>0</v>
      </c>
      <c r="S18" s="1">
        <v>11.7</v>
      </c>
      <c r="T18" s="1">
        <f>X18+AB18</f>
        <v>-11.7</v>
      </c>
      <c r="U18" s="1">
        <f>SUM(S18:T18)</f>
        <v>0</v>
      </c>
      <c r="V18" s="60"/>
      <c r="W18" s="1">
        <f t="shared" si="5"/>
        <v>7.7999999999999989</v>
      </c>
      <c r="X18" s="1">
        <v>-7.8</v>
      </c>
      <c r="Y18" s="1">
        <f>SUM(W18:X18)</f>
        <v>0</v>
      </c>
      <c r="Z18" s="37"/>
      <c r="AA18" s="1">
        <v>3.9</v>
      </c>
      <c r="AB18" s="1">
        <v>-3.9</v>
      </c>
      <c r="AC18" s="1">
        <f>SUM(AA18:AB18)</f>
        <v>0</v>
      </c>
      <c r="AD18" s="37"/>
      <c r="AE18" s="24"/>
    </row>
    <row r="19" spans="2:33" x14ac:dyDescent="0.25">
      <c r="B19" s="1" t="s">
        <v>41</v>
      </c>
      <c r="C19" s="1">
        <v>0</v>
      </c>
      <c r="D19" s="1">
        <f>X19+AB19+P19+H19</f>
        <v>0</v>
      </c>
      <c r="E19" s="1">
        <f>SUM(C19:D19)</f>
        <v>0</v>
      </c>
      <c r="G19" s="1">
        <f t="shared" si="3"/>
        <v>0</v>
      </c>
      <c r="H19" s="1">
        <v>0</v>
      </c>
      <c r="I19" s="1">
        <f>SUM(G19:H19)</f>
        <v>0</v>
      </c>
      <c r="K19" s="1">
        <v>0</v>
      </c>
      <c r="L19" s="1">
        <f>X19+AB19+P19</f>
        <v>0</v>
      </c>
      <c r="M19" s="1">
        <f>SUM(K19:L19)</f>
        <v>0</v>
      </c>
      <c r="O19" s="1">
        <f t="shared" si="4"/>
        <v>0</v>
      </c>
      <c r="P19" s="1">
        <v>0</v>
      </c>
      <c r="Q19" s="1">
        <f>SUM(O19:P19)</f>
        <v>0</v>
      </c>
      <c r="S19" s="1">
        <v>0</v>
      </c>
      <c r="T19" s="1">
        <f>X19+AB19</f>
        <v>0</v>
      </c>
      <c r="U19" s="1">
        <f>SUM(S19:T19)</f>
        <v>0</v>
      </c>
      <c r="W19" s="1">
        <f t="shared" si="5"/>
        <v>0</v>
      </c>
      <c r="X19" s="1">
        <v>0</v>
      </c>
      <c r="Y19" s="1">
        <f>SUM(W19:X19)</f>
        <v>0</v>
      </c>
      <c r="Z19" s="38"/>
      <c r="AA19" s="1">
        <v>0</v>
      </c>
      <c r="AB19" s="1">
        <v>0</v>
      </c>
      <c r="AC19" s="1">
        <f>SUM(AA19:AB19)</f>
        <v>0</v>
      </c>
      <c r="AD19" s="37"/>
      <c r="AE19" s="24"/>
    </row>
    <row r="20" spans="2:33" x14ac:dyDescent="0.25">
      <c r="B20" s="26"/>
      <c r="C20" s="16">
        <f>SUM(C17:C19)</f>
        <v>49.099999999999994</v>
      </c>
      <c r="D20" s="16">
        <f>SUM(D17:D19)</f>
        <v>-35.4</v>
      </c>
      <c r="E20" s="16">
        <f>SUM(E17:E19)</f>
        <v>13.7</v>
      </c>
      <c r="G20" s="16">
        <f>SUM(G17:G19)</f>
        <v>16.099999999999998</v>
      </c>
      <c r="H20" s="16">
        <f>SUM(H17:H19)</f>
        <v>-14.7</v>
      </c>
      <c r="I20" s="16">
        <f>SUM(I17:I19)</f>
        <v>1.3999999999999986</v>
      </c>
      <c r="K20" s="16">
        <f>SUM(K17:K19)</f>
        <v>33</v>
      </c>
      <c r="L20" s="16">
        <f>SUM(L17:L19)</f>
        <v>-20.7</v>
      </c>
      <c r="M20" s="16">
        <f>SUM(M17:M19)</f>
        <v>12.3</v>
      </c>
      <c r="O20" s="16">
        <f>SUM(O17:O19)</f>
        <v>10.200000000000001</v>
      </c>
      <c r="P20" s="16">
        <f>SUM(P17:P19)</f>
        <v>-9</v>
      </c>
      <c r="Q20" s="16">
        <f>SUM(Q17:Q19)</f>
        <v>1.2000000000000011</v>
      </c>
      <c r="S20" s="16">
        <f>SUM(S17:S19)</f>
        <v>22.799999999999997</v>
      </c>
      <c r="T20" s="16">
        <f>SUM(T17:T19)</f>
        <v>-11.7</v>
      </c>
      <c r="U20" s="16">
        <f>SUM(U17:U19)</f>
        <v>11.1</v>
      </c>
      <c r="W20" s="16">
        <f>SUM(W17:W19)</f>
        <v>18.099999999999998</v>
      </c>
      <c r="X20" s="16">
        <f>SUM(X17:X19)</f>
        <v>-7.8</v>
      </c>
      <c r="Y20" s="16">
        <f>SUM(Y17:Y19)</f>
        <v>10.299999999999999</v>
      </c>
      <c r="Z20" s="37"/>
      <c r="AA20" s="16">
        <f>SUM(AA17:AA19)</f>
        <v>4.7</v>
      </c>
      <c r="AB20" s="16">
        <f>SUM(AB17:AB19)</f>
        <v>-3.9</v>
      </c>
      <c r="AC20" s="16">
        <f>SUM(AC17:AC19)</f>
        <v>0.8</v>
      </c>
      <c r="AD20" s="37"/>
      <c r="AE20" s="24"/>
    </row>
    <row r="21" spans="2:33" x14ac:dyDescent="0.25">
      <c r="Z21" s="37"/>
      <c r="AD21" s="37"/>
      <c r="AE21" s="24"/>
    </row>
    <row r="22" spans="2:33" x14ac:dyDescent="0.25">
      <c r="B22" s="12" t="s">
        <v>17</v>
      </c>
      <c r="Z22" s="37"/>
      <c r="AD22" s="37"/>
      <c r="AE22" s="24"/>
    </row>
    <row r="23" spans="2:33" x14ac:dyDescent="0.25">
      <c r="B23" s="1" t="s">
        <v>37</v>
      </c>
      <c r="C23" s="1">
        <f t="shared" ref="C23:C25" si="6">+C11-C17</f>
        <v>491.8</v>
      </c>
      <c r="D23" s="1">
        <f>X23+AB23+P23+H23</f>
        <v>0</v>
      </c>
      <c r="E23" s="1">
        <f>SUM(C23:D23)</f>
        <v>491.8</v>
      </c>
      <c r="G23" s="1">
        <f t="shared" ref="G23:G25" si="7">+C23-K23</f>
        <v>136.5</v>
      </c>
      <c r="H23" s="1">
        <v>0</v>
      </c>
      <c r="I23" s="1">
        <f>SUM(G23:H23)</f>
        <v>136.5</v>
      </c>
      <c r="K23" s="1">
        <f t="shared" ref="K23:K25" si="8">+K11-K17</f>
        <v>355.3</v>
      </c>
      <c r="L23" s="1">
        <f>X23+AB23+P23</f>
        <v>0</v>
      </c>
      <c r="M23" s="1">
        <f>SUM(K23:L23)</f>
        <v>355.3</v>
      </c>
      <c r="O23" s="1">
        <f t="shared" ref="O23:O25" si="9">+K23-S23</f>
        <v>79.000000000000057</v>
      </c>
      <c r="P23" s="1">
        <v>0</v>
      </c>
      <c r="Q23" s="1">
        <f>SUM(O23:P23)</f>
        <v>79.000000000000057</v>
      </c>
      <c r="S23" s="1">
        <f t="shared" ref="S23:S25" si="10">+S11-S17</f>
        <v>276.29999999999995</v>
      </c>
      <c r="T23" s="1">
        <f>X23+AB23</f>
        <v>0</v>
      </c>
      <c r="U23" s="1">
        <f>SUM(S23:T23)</f>
        <v>276.29999999999995</v>
      </c>
      <c r="W23" s="1">
        <f t="shared" ref="W23:W25" si="11">+S23-AA23</f>
        <v>111.29999999999995</v>
      </c>
      <c r="X23" s="1">
        <v>0</v>
      </c>
      <c r="Y23" s="1">
        <f>SUM(W23:X23)</f>
        <v>111.29999999999995</v>
      </c>
      <c r="Z23" s="38"/>
      <c r="AA23" s="1">
        <f t="shared" ref="AA23:AB25" si="12">+AA11-AA17</f>
        <v>165</v>
      </c>
      <c r="AB23" s="1">
        <f t="shared" si="12"/>
        <v>0</v>
      </c>
      <c r="AC23" s="1">
        <f>SUM(AA23:AB23)</f>
        <v>165</v>
      </c>
      <c r="AD23" s="37"/>
      <c r="AE23" s="23"/>
      <c r="AF23" s="28"/>
    </row>
    <row r="24" spans="2:33" x14ac:dyDescent="0.25">
      <c r="B24" s="1" t="s">
        <v>39</v>
      </c>
      <c r="C24" s="1">
        <f t="shared" si="6"/>
        <v>149.5</v>
      </c>
      <c r="D24" s="1">
        <f>X24+AB24+P24+H24</f>
        <v>35.4</v>
      </c>
      <c r="E24" s="1">
        <f>SUM(C24:D24)</f>
        <v>184.9</v>
      </c>
      <c r="G24" s="1">
        <f t="shared" si="7"/>
        <v>39.200000000000003</v>
      </c>
      <c r="H24" s="1">
        <f>-H18</f>
        <v>14.7</v>
      </c>
      <c r="I24" s="1">
        <f>SUM(G24:H24)</f>
        <v>53.900000000000006</v>
      </c>
      <c r="K24" s="1">
        <f t="shared" si="8"/>
        <v>110.3</v>
      </c>
      <c r="L24" s="1">
        <f>X24+AB24+P24</f>
        <v>20.7</v>
      </c>
      <c r="M24" s="1">
        <f>SUM(K24:L24)</f>
        <v>131</v>
      </c>
      <c r="O24" s="1">
        <f t="shared" si="9"/>
        <v>39.400000000000006</v>
      </c>
      <c r="P24" s="1">
        <f>-P18</f>
        <v>9</v>
      </c>
      <c r="Q24" s="1">
        <f>SUM(O24:P24)</f>
        <v>48.400000000000006</v>
      </c>
      <c r="S24" s="1">
        <f t="shared" si="10"/>
        <v>70.899999999999991</v>
      </c>
      <c r="T24" s="1">
        <f>X24+AB24</f>
        <v>11.7</v>
      </c>
      <c r="U24" s="1">
        <f>SUM(S24:T24)</f>
        <v>82.6</v>
      </c>
      <c r="W24" s="1">
        <f t="shared" si="11"/>
        <v>35.499999999999993</v>
      </c>
      <c r="X24" s="1">
        <f>-X18</f>
        <v>7.8</v>
      </c>
      <c r="Y24" s="1">
        <f>SUM(W24:X24)</f>
        <v>43.29999999999999</v>
      </c>
      <c r="Z24" s="37"/>
      <c r="AA24" s="1">
        <f t="shared" si="12"/>
        <v>35.4</v>
      </c>
      <c r="AB24" s="1">
        <f>-AB18</f>
        <v>3.9</v>
      </c>
      <c r="AC24" s="1">
        <f>SUM(AA24:AB24)</f>
        <v>39.299999999999997</v>
      </c>
      <c r="AD24" s="37"/>
      <c r="AE24" s="24"/>
    </row>
    <row r="25" spans="2:33" x14ac:dyDescent="0.25">
      <c r="B25" s="1" t="s">
        <v>42</v>
      </c>
      <c r="C25" s="1">
        <f t="shared" si="6"/>
        <v>8.5</v>
      </c>
      <c r="D25" s="1">
        <f>X25+AB25+P25+H25</f>
        <v>0</v>
      </c>
      <c r="E25" s="1">
        <f>SUM(C25:D25)</f>
        <v>8.5</v>
      </c>
      <c r="G25" s="1">
        <f t="shared" si="7"/>
        <v>5.7</v>
      </c>
      <c r="H25" s="1">
        <v>0</v>
      </c>
      <c r="I25" s="1">
        <f>SUM(G25:H25)</f>
        <v>5.7</v>
      </c>
      <c r="K25" s="1">
        <f t="shared" si="8"/>
        <v>2.8</v>
      </c>
      <c r="L25" s="1">
        <f>X25+AB25+P25</f>
        <v>0</v>
      </c>
      <c r="M25" s="1">
        <f>SUM(K25:L25)</f>
        <v>2.8</v>
      </c>
      <c r="O25" s="1">
        <f t="shared" si="9"/>
        <v>1.1999999999999997</v>
      </c>
      <c r="P25" s="1">
        <v>0</v>
      </c>
      <c r="Q25" s="1">
        <f>SUM(O25:P25)</f>
        <v>1.1999999999999997</v>
      </c>
      <c r="S25" s="1">
        <f t="shared" si="10"/>
        <v>1.6</v>
      </c>
      <c r="T25" s="1">
        <f>X25+AB25</f>
        <v>0</v>
      </c>
      <c r="U25" s="1">
        <f>SUM(S25:T25)</f>
        <v>1.6</v>
      </c>
      <c r="W25" s="1">
        <f t="shared" si="11"/>
        <v>0.8</v>
      </c>
      <c r="X25" s="1">
        <v>0</v>
      </c>
      <c r="Y25" s="1">
        <f>SUM(W25:X25)</f>
        <v>0.8</v>
      </c>
      <c r="Z25" s="37"/>
      <c r="AA25" s="1">
        <f t="shared" si="12"/>
        <v>0.8</v>
      </c>
      <c r="AB25" s="1">
        <f t="shared" si="12"/>
        <v>0</v>
      </c>
      <c r="AC25" s="1">
        <f>SUM(AA25:AB25)</f>
        <v>0.8</v>
      </c>
      <c r="AD25" s="37"/>
      <c r="AE25" s="24"/>
    </row>
    <row r="26" spans="2:33" x14ac:dyDescent="0.25">
      <c r="B26" s="26"/>
      <c r="C26" s="16">
        <f>SUM(C23:C25)</f>
        <v>649.79999999999995</v>
      </c>
      <c r="D26" s="16">
        <f>SUM(D23:D25)</f>
        <v>35.4</v>
      </c>
      <c r="E26" s="16">
        <f>SUM(E23:E25)</f>
        <v>685.2</v>
      </c>
      <c r="G26" s="16">
        <f>SUM(G23:G25)</f>
        <v>181.39999999999998</v>
      </c>
      <c r="H26" s="16">
        <f>SUM(H23:H25)</f>
        <v>14.7</v>
      </c>
      <c r="I26" s="16">
        <f>SUM(I23:I25)</f>
        <v>196.1</v>
      </c>
      <c r="K26" s="16">
        <f>SUM(K23:K25)</f>
        <v>468.40000000000003</v>
      </c>
      <c r="L26" s="16">
        <f>SUM(L23:L25)</f>
        <v>20.7</v>
      </c>
      <c r="M26" s="16">
        <f>SUM(M23:M25)</f>
        <v>489.1</v>
      </c>
      <c r="O26" s="16">
        <f>SUM(O23:O25)</f>
        <v>119.60000000000007</v>
      </c>
      <c r="P26" s="16">
        <f>SUM(P23:P25)</f>
        <v>9</v>
      </c>
      <c r="Q26" s="16">
        <f>SUM(Q23:Q25)</f>
        <v>128.60000000000005</v>
      </c>
      <c r="S26" s="16">
        <f>SUM(S23:S25)</f>
        <v>348.79999999999995</v>
      </c>
      <c r="T26" s="16">
        <f>SUM(T23:T25)</f>
        <v>11.7</v>
      </c>
      <c r="U26" s="16">
        <f>SUM(U23:U25)</f>
        <v>360.5</v>
      </c>
      <c r="W26" s="16">
        <f>SUM(W23:W25)</f>
        <v>147.59999999999997</v>
      </c>
      <c r="X26" s="16">
        <f>SUM(X23:X25)</f>
        <v>7.8</v>
      </c>
      <c r="Y26" s="16">
        <f>SUM(Y23:Y25)</f>
        <v>155.39999999999995</v>
      </c>
      <c r="Z26" s="37"/>
      <c r="AA26" s="16">
        <f>SUM(AA23:AA25)</f>
        <v>201.20000000000002</v>
      </c>
      <c r="AB26" s="16">
        <f>SUM(AB23:AB25)</f>
        <v>3.9</v>
      </c>
      <c r="AC26" s="16">
        <f>SUM(AC23:AC25)</f>
        <v>205.10000000000002</v>
      </c>
      <c r="AD26" s="37"/>
      <c r="AE26" s="24"/>
      <c r="AF26" s="28"/>
    </row>
    <row r="27" spans="2:33" x14ac:dyDescent="0.25">
      <c r="Z27" s="37"/>
      <c r="AD27" s="37"/>
      <c r="AE27" s="24"/>
    </row>
    <row r="28" spans="2:33" x14ac:dyDescent="0.25">
      <c r="B28" s="12" t="s">
        <v>18</v>
      </c>
      <c r="Z28" s="37"/>
      <c r="AD28" s="37"/>
      <c r="AE28" s="24"/>
    </row>
    <row r="29" spans="2:33" x14ac:dyDescent="0.25">
      <c r="B29" s="1" t="s">
        <v>37</v>
      </c>
      <c r="C29" s="1">
        <v>230.5</v>
      </c>
      <c r="D29" s="1">
        <f t="shared" ref="D29:D35" si="13">X29+AB29+P29+H29</f>
        <v>0</v>
      </c>
      <c r="E29" s="1">
        <f t="shared" ref="E29:E35" si="14">SUM(C29:D29)</f>
        <v>230.5</v>
      </c>
      <c r="G29" s="1">
        <f t="shared" ref="G29:G35" si="15">+C29-K29</f>
        <v>65.900000000000006</v>
      </c>
      <c r="H29" s="1">
        <v>0</v>
      </c>
      <c r="I29" s="1">
        <f t="shared" ref="I29:I35" si="16">SUM(G29:H29)</f>
        <v>65.900000000000006</v>
      </c>
      <c r="K29" s="1">
        <v>164.6</v>
      </c>
      <c r="L29" s="1">
        <f t="shared" ref="L29:L35" si="17">X29+AB29+P29</f>
        <v>0</v>
      </c>
      <c r="M29" s="1">
        <f t="shared" ref="M29:M35" si="18">SUM(K29:L29)</f>
        <v>164.6</v>
      </c>
      <c r="O29" s="1">
        <f t="shared" ref="O29:O35" si="19">+K29-S29</f>
        <v>53.5</v>
      </c>
      <c r="P29" s="1">
        <v>0</v>
      </c>
      <c r="Q29" s="1">
        <f t="shared" ref="Q29:Q35" si="20">SUM(O29:P29)</f>
        <v>53.5</v>
      </c>
      <c r="S29" s="1">
        <v>111.1</v>
      </c>
      <c r="T29" s="1">
        <f t="shared" ref="T29:T35" si="21">X29+AB29</f>
        <v>0</v>
      </c>
      <c r="U29" s="1">
        <f t="shared" ref="U29:U35" si="22">SUM(S29:T29)</f>
        <v>111.1</v>
      </c>
      <c r="W29" s="1">
        <f t="shared" ref="W29:W35" si="23">+S29-AA29</f>
        <v>57.499999999999993</v>
      </c>
      <c r="X29" s="1">
        <v>0</v>
      </c>
      <c r="Y29" s="1">
        <f t="shared" ref="Y29:Y35" si="24">SUM(W29:X29)</f>
        <v>57.499999999999993</v>
      </c>
      <c r="Z29" s="37"/>
      <c r="AA29" s="1">
        <v>53.6</v>
      </c>
      <c r="AB29" s="1">
        <v>0</v>
      </c>
      <c r="AC29" s="1">
        <f t="shared" ref="AC29:AC35" si="25">SUM(AA29:AB29)</f>
        <v>53.6</v>
      </c>
      <c r="AD29" s="37"/>
      <c r="AE29" s="24"/>
      <c r="AF29" s="30"/>
      <c r="AG29" s="27"/>
    </row>
    <row r="30" spans="2:33" x14ac:dyDescent="0.25">
      <c r="B30" s="1" t="s">
        <v>39</v>
      </c>
      <c r="C30" s="1">
        <v>28.2</v>
      </c>
      <c r="D30" s="1">
        <f t="shared" si="13"/>
        <v>35.4</v>
      </c>
      <c r="E30" s="1">
        <f t="shared" si="14"/>
        <v>63.599999999999994</v>
      </c>
      <c r="G30" s="1">
        <f t="shared" si="15"/>
        <v>3.3000000000000007</v>
      </c>
      <c r="H30" s="1">
        <f>H24</f>
        <v>14.7</v>
      </c>
      <c r="I30" s="1">
        <f t="shared" si="16"/>
        <v>18</v>
      </c>
      <c r="K30" s="1">
        <v>24.9</v>
      </c>
      <c r="L30" s="1">
        <f t="shared" si="17"/>
        <v>20.7</v>
      </c>
      <c r="M30" s="1">
        <f t="shared" si="18"/>
        <v>45.599999999999994</v>
      </c>
      <c r="O30" s="1">
        <f t="shared" si="19"/>
        <v>6.0999999999999979</v>
      </c>
      <c r="P30" s="1">
        <f>P24</f>
        <v>9</v>
      </c>
      <c r="Q30" s="1">
        <f t="shared" si="20"/>
        <v>15.099999999999998</v>
      </c>
      <c r="S30" s="1">
        <v>18.8</v>
      </c>
      <c r="T30" s="1">
        <f t="shared" si="21"/>
        <v>11.7</v>
      </c>
      <c r="U30" s="1">
        <f t="shared" si="22"/>
        <v>30.5</v>
      </c>
      <c r="W30" s="1">
        <f t="shared" si="23"/>
        <v>9.5</v>
      </c>
      <c r="X30" s="1">
        <f>X24</f>
        <v>7.8</v>
      </c>
      <c r="Y30" s="1">
        <f t="shared" si="24"/>
        <v>17.3</v>
      </c>
      <c r="Z30" s="37"/>
      <c r="AA30" s="1">
        <v>9.3000000000000007</v>
      </c>
      <c r="AB30" s="1">
        <f>AB24</f>
        <v>3.9</v>
      </c>
      <c r="AC30" s="1">
        <f t="shared" si="25"/>
        <v>13.200000000000001</v>
      </c>
      <c r="AD30" s="37"/>
      <c r="AE30" s="24"/>
    </row>
    <row r="31" spans="2:33" x14ac:dyDescent="0.25">
      <c r="B31" s="1" t="s">
        <v>20</v>
      </c>
      <c r="C31" s="1">
        <v>0</v>
      </c>
      <c r="D31" s="1">
        <f t="shared" si="13"/>
        <v>0</v>
      </c>
      <c r="E31" s="1">
        <f t="shared" si="14"/>
        <v>0</v>
      </c>
      <c r="G31" s="1">
        <f t="shared" si="15"/>
        <v>-0.1</v>
      </c>
      <c r="H31" s="1">
        <v>0</v>
      </c>
      <c r="I31" s="1">
        <f t="shared" si="16"/>
        <v>-0.1</v>
      </c>
      <c r="K31" s="1">
        <v>0.1</v>
      </c>
      <c r="L31" s="1">
        <f t="shared" si="17"/>
        <v>0</v>
      </c>
      <c r="M31" s="1">
        <f t="shared" si="18"/>
        <v>0.1</v>
      </c>
      <c r="O31" s="1">
        <f t="shared" si="19"/>
        <v>-0.19999999999999998</v>
      </c>
      <c r="P31" s="1">
        <v>0</v>
      </c>
      <c r="Q31" s="1">
        <f t="shared" si="20"/>
        <v>-0.19999999999999998</v>
      </c>
      <c r="S31" s="1">
        <v>0.3</v>
      </c>
      <c r="T31" s="1">
        <f t="shared" si="21"/>
        <v>0</v>
      </c>
      <c r="U31" s="1">
        <f t="shared" si="22"/>
        <v>0.3</v>
      </c>
      <c r="W31" s="1">
        <f t="shared" si="23"/>
        <v>9.9999999999999978E-2</v>
      </c>
      <c r="X31" s="1">
        <v>0</v>
      </c>
      <c r="Y31" s="1">
        <f t="shared" si="24"/>
        <v>9.9999999999999978E-2</v>
      </c>
      <c r="Z31" s="37"/>
      <c r="AA31" s="1">
        <v>0.2</v>
      </c>
      <c r="AB31" s="1">
        <v>0</v>
      </c>
      <c r="AC31" s="1">
        <f t="shared" si="25"/>
        <v>0.2</v>
      </c>
      <c r="AD31" s="37"/>
      <c r="AE31" s="24"/>
      <c r="AF31" s="30"/>
      <c r="AG31" s="27"/>
    </row>
    <row r="32" spans="2:33" x14ac:dyDescent="0.25">
      <c r="B32" s="1" t="s">
        <v>41</v>
      </c>
      <c r="C32" s="1">
        <v>22.6</v>
      </c>
      <c r="D32" s="1">
        <f t="shared" si="13"/>
        <v>0</v>
      </c>
      <c r="E32" s="1">
        <f t="shared" si="14"/>
        <v>22.6</v>
      </c>
      <c r="G32" s="1">
        <f t="shared" si="15"/>
        <v>8.2000000000000011</v>
      </c>
      <c r="H32" s="1">
        <v>0</v>
      </c>
      <c r="I32" s="1">
        <f t="shared" si="16"/>
        <v>8.2000000000000011</v>
      </c>
      <c r="K32" s="1">
        <v>14.4</v>
      </c>
      <c r="L32" s="1">
        <f t="shared" si="17"/>
        <v>0</v>
      </c>
      <c r="M32" s="1">
        <f t="shared" si="18"/>
        <v>14.4</v>
      </c>
      <c r="O32" s="1">
        <f t="shared" si="19"/>
        <v>3.4000000000000004</v>
      </c>
      <c r="P32" s="1">
        <v>0</v>
      </c>
      <c r="Q32" s="1">
        <f t="shared" si="20"/>
        <v>3.4000000000000004</v>
      </c>
      <c r="S32" s="1">
        <v>11</v>
      </c>
      <c r="T32" s="1">
        <f t="shared" si="21"/>
        <v>0</v>
      </c>
      <c r="U32" s="1">
        <f t="shared" si="22"/>
        <v>11</v>
      </c>
      <c r="W32" s="1">
        <f t="shared" si="23"/>
        <v>8.4</v>
      </c>
      <c r="X32" s="1">
        <v>0</v>
      </c>
      <c r="Y32" s="1">
        <f t="shared" si="24"/>
        <v>8.4</v>
      </c>
      <c r="Z32" s="37"/>
      <c r="AA32" s="1">
        <v>2.6</v>
      </c>
      <c r="AB32" s="1">
        <v>0</v>
      </c>
      <c r="AC32" s="1">
        <f t="shared" si="25"/>
        <v>2.6</v>
      </c>
    </row>
    <row r="33" spans="2:32" x14ac:dyDescent="0.25">
      <c r="B33" s="1" t="s">
        <v>45</v>
      </c>
      <c r="C33" s="1">
        <v>47.2</v>
      </c>
      <c r="D33" s="1">
        <f t="shared" si="13"/>
        <v>0</v>
      </c>
      <c r="E33" s="1">
        <f t="shared" si="14"/>
        <v>47.2</v>
      </c>
      <c r="G33" s="1">
        <f t="shared" si="15"/>
        <v>12.400000000000006</v>
      </c>
      <c r="H33" s="1">
        <v>0</v>
      </c>
      <c r="I33" s="1">
        <f t="shared" si="16"/>
        <v>12.400000000000006</v>
      </c>
      <c r="K33" s="1">
        <v>34.799999999999997</v>
      </c>
      <c r="L33" s="1">
        <f t="shared" si="17"/>
        <v>0</v>
      </c>
      <c r="M33" s="1">
        <f t="shared" si="18"/>
        <v>34.799999999999997</v>
      </c>
      <c r="O33" s="1">
        <f t="shared" si="19"/>
        <v>11.999999999999996</v>
      </c>
      <c r="P33" s="1">
        <v>0</v>
      </c>
      <c r="Q33" s="1">
        <f t="shared" si="20"/>
        <v>11.999999999999996</v>
      </c>
      <c r="S33" s="1">
        <v>22.8</v>
      </c>
      <c r="T33" s="1">
        <f t="shared" si="21"/>
        <v>0</v>
      </c>
      <c r="U33" s="1">
        <f t="shared" si="22"/>
        <v>22.8</v>
      </c>
      <c r="W33" s="1">
        <f t="shared" si="23"/>
        <v>11.700000000000001</v>
      </c>
      <c r="X33" s="1">
        <v>0</v>
      </c>
      <c r="Y33" s="1">
        <f t="shared" si="24"/>
        <v>11.700000000000001</v>
      </c>
      <c r="Z33" s="37"/>
      <c r="AA33" s="1">
        <v>11.1</v>
      </c>
      <c r="AB33" s="1">
        <v>0</v>
      </c>
      <c r="AC33" s="1">
        <f t="shared" si="25"/>
        <v>11.1</v>
      </c>
      <c r="AF33" s="30"/>
    </row>
    <row r="34" spans="2:32" x14ac:dyDescent="0.25">
      <c r="B34" s="1" t="s">
        <v>46</v>
      </c>
      <c r="C34" s="1">
        <v>19.600000000000001</v>
      </c>
      <c r="D34" s="1">
        <f t="shared" si="13"/>
        <v>0</v>
      </c>
      <c r="E34" s="1">
        <f t="shared" si="14"/>
        <v>19.600000000000001</v>
      </c>
      <c r="G34" s="1">
        <f t="shared" si="15"/>
        <v>5.3000000000000007</v>
      </c>
      <c r="H34" s="1">
        <v>0</v>
      </c>
      <c r="I34" s="1">
        <f t="shared" si="16"/>
        <v>5.3000000000000007</v>
      </c>
      <c r="K34" s="1">
        <v>14.3</v>
      </c>
      <c r="L34" s="1">
        <f t="shared" si="17"/>
        <v>0</v>
      </c>
      <c r="M34" s="1">
        <f t="shared" si="18"/>
        <v>14.3</v>
      </c>
      <c r="O34" s="1">
        <f t="shared" si="19"/>
        <v>4.5</v>
      </c>
      <c r="P34" s="1">
        <v>0</v>
      </c>
      <c r="Q34" s="1">
        <f t="shared" si="20"/>
        <v>4.5</v>
      </c>
      <c r="S34" s="1">
        <v>9.8000000000000007</v>
      </c>
      <c r="T34" s="1">
        <f t="shared" si="21"/>
        <v>0</v>
      </c>
      <c r="U34" s="1">
        <f t="shared" si="22"/>
        <v>9.8000000000000007</v>
      </c>
      <c r="W34" s="1">
        <f t="shared" si="23"/>
        <v>5.0000000000000009</v>
      </c>
      <c r="X34" s="1">
        <v>0</v>
      </c>
      <c r="Y34" s="1">
        <f t="shared" si="24"/>
        <v>5.0000000000000009</v>
      </c>
      <c r="Z34" s="37"/>
      <c r="AA34" s="1">
        <v>4.8</v>
      </c>
      <c r="AB34" s="1">
        <v>0</v>
      </c>
      <c r="AC34" s="1">
        <f t="shared" si="25"/>
        <v>4.8</v>
      </c>
    </row>
    <row r="35" spans="2:32" x14ac:dyDescent="0.25">
      <c r="B35" s="1" t="s">
        <v>47</v>
      </c>
      <c r="D35" s="1">
        <f t="shared" si="13"/>
        <v>0</v>
      </c>
      <c r="E35" s="1">
        <f t="shared" si="14"/>
        <v>0</v>
      </c>
      <c r="G35" s="1">
        <f t="shared" si="15"/>
        <v>0</v>
      </c>
      <c r="H35" s="1">
        <v>0</v>
      </c>
      <c r="I35" s="1">
        <f t="shared" si="16"/>
        <v>0</v>
      </c>
      <c r="K35" s="1">
        <v>0</v>
      </c>
      <c r="L35" s="1">
        <f t="shared" si="17"/>
        <v>0</v>
      </c>
      <c r="M35" s="1">
        <f t="shared" si="18"/>
        <v>0</v>
      </c>
      <c r="O35" s="1">
        <f t="shared" si="19"/>
        <v>0</v>
      </c>
      <c r="P35" s="1">
        <v>0</v>
      </c>
      <c r="Q35" s="1">
        <f t="shared" si="20"/>
        <v>0</v>
      </c>
      <c r="S35" s="1">
        <v>0</v>
      </c>
      <c r="T35" s="1">
        <f t="shared" si="21"/>
        <v>0</v>
      </c>
      <c r="U35" s="1">
        <f t="shared" si="22"/>
        <v>0</v>
      </c>
      <c r="W35" s="1">
        <f t="shared" si="23"/>
        <v>0</v>
      </c>
      <c r="X35" s="1">
        <v>0</v>
      </c>
      <c r="Y35" s="1">
        <f t="shared" si="24"/>
        <v>0</v>
      </c>
      <c r="Z35" s="37"/>
      <c r="AA35" s="1">
        <v>0</v>
      </c>
      <c r="AB35" s="1">
        <v>0</v>
      </c>
      <c r="AC35" s="1">
        <f t="shared" si="25"/>
        <v>0</v>
      </c>
    </row>
    <row r="36" spans="2:32" x14ac:dyDescent="0.25">
      <c r="B36" s="26"/>
      <c r="C36" s="16">
        <f>SUM(C29:C35)</f>
        <v>348.1</v>
      </c>
      <c r="D36" s="16">
        <f>SUM(D29:D35)</f>
        <v>35.4</v>
      </c>
      <c r="E36" s="16">
        <f>SUM(E29:E35)</f>
        <v>383.50000000000006</v>
      </c>
      <c r="G36" s="16">
        <f>SUM(G29:G35)</f>
        <v>95.000000000000014</v>
      </c>
      <c r="H36" s="16">
        <f>SUM(H29:H35)</f>
        <v>14.7</v>
      </c>
      <c r="I36" s="16">
        <f>SUM(I29:I35)</f>
        <v>109.70000000000002</v>
      </c>
      <c r="K36" s="16">
        <f>SUM(K29:K35)</f>
        <v>253.10000000000002</v>
      </c>
      <c r="L36" s="16">
        <f>SUM(L29:L35)</f>
        <v>20.7</v>
      </c>
      <c r="M36" s="16">
        <f>SUM(M29:M35)</f>
        <v>273.8</v>
      </c>
      <c r="O36" s="16">
        <f>SUM(O29:O35)</f>
        <v>79.299999999999983</v>
      </c>
      <c r="P36" s="16">
        <f>SUM(P29:P35)</f>
        <v>9</v>
      </c>
      <c r="Q36" s="16">
        <f>SUM(Q29:Q35)</f>
        <v>88.3</v>
      </c>
      <c r="S36" s="16">
        <f>SUM(S29:S35)</f>
        <v>173.80000000000004</v>
      </c>
      <c r="T36" s="16">
        <f>SUM(T29:T35)</f>
        <v>11.7</v>
      </c>
      <c r="U36" s="16">
        <f>SUM(U29:U35)</f>
        <v>185.50000000000003</v>
      </c>
      <c r="W36" s="16">
        <f>SUM(W29:W35)</f>
        <v>92.2</v>
      </c>
      <c r="X36" s="16">
        <f>SUM(X29:X35)</f>
        <v>7.8</v>
      </c>
      <c r="Y36" s="16">
        <f>SUM(Y29:Y35)</f>
        <v>100</v>
      </c>
      <c r="Z36" s="37"/>
      <c r="AA36" s="16">
        <f>SUM(AA29:AA35)</f>
        <v>81.599999999999994</v>
      </c>
      <c r="AB36" s="16">
        <f>SUM(AB29:AB35)</f>
        <v>3.9</v>
      </c>
      <c r="AC36" s="16">
        <f>SUM(AC29:AC35)</f>
        <v>85.499999999999986</v>
      </c>
      <c r="AF36" s="30"/>
    </row>
    <row r="37" spans="2:32" x14ac:dyDescent="0.25">
      <c r="B37" s="26"/>
      <c r="C37" s="2"/>
      <c r="D37" s="2"/>
      <c r="E37" s="2"/>
      <c r="G37" s="2"/>
      <c r="H37" s="2"/>
      <c r="I37" s="2"/>
      <c r="K37" s="2"/>
      <c r="L37" s="2"/>
      <c r="M37" s="2"/>
      <c r="O37" s="2"/>
      <c r="P37" s="2"/>
      <c r="Q37" s="2"/>
      <c r="S37" s="2"/>
      <c r="T37" s="2"/>
      <c r="U37" s="2"/>
      <c r="V37" s="60"/>
      <c r="W37" s="2"/>
      <c r="X37" s="2"/>
      <c r="Y37" s="2"/>
      <c r="Z37" s="37"/>
      <c r="AA37" s="2"/>
      <c r="AB37" s="2"/>
      <c r="AC37" s="2"/>
    </row>
    <row r="38" spans="2:32" x14ac:dyDescent="0.25">
      <c r="B38" s="26" t="s">
        <v>21</v>
      </c>
      <c r="C38" s="2">
        <f>+C26-C36</f>
        <v>301.69999999999993</v>
      </c>
      <c r="D38" s="2">
        <f>+D26-D36</f>
        <v>0</v>
      </c>
      <c r="E38" s="2">
        <f>+E26-E36</f>
        <v>301.7</v>
      </c>
      <c r="G38" s="2">
        <f>+G26-G36</f>
        <v>86.399999999999963</v>
      </c>
      <c r="H38" s="2">
        <f>+H26-H36</f>
        <v>0</v>
      </c>
      <c r="I38" s="2">
        <f>+I26-I36</f>
        <v>86.399999999999977</v>
      </c>
      <c r="K38" s="2">
        <f>+K26-K36</f>
        <v>215.3</v>
      </c>
      <c r="L38" s="2">
        <f>+L26-L36</f>
        <v>0</v>
      </c>
      <c r="M38" s="2">
        <f>+M26-M36</f>
        <v>215.3</v>
      </c>
      <c r="O38" s="2">
        <f>+O26-O36</f>
        <v>40.300000000000082</v>
      </c>
      <c r="P38" s="2">
        <f>+P26-P36</f>
        <v>0</v>
      </c>
      <c r="Q38" s="2">
        <f>+Q26-Q36</f>
        <v>40.300000000000054</v>
      </c>
      <c r="S38" s="2">
        <f>+S26-S36</f>
        <v>174.99999999999991</v>
      </c>
      <c r="T38" s="2">
        <f>+T26-T36</f>
        <v>0</v>
      </c>
      <c r="U38" s="2">
        <f>+U26-U36</f>
        <v>174.99999999999997</v>
      </c>
      <c r="V38" s="60"/>
      <c r="W38" s="2">
        <f>+W26-W36</f>
        <v>55.399999999999963</v>
      </c>
      <c r="X38" s="2">
        <f>+X26-X36</f>
        <v>0</v>
      </c>
      <c r="Y38" s="1">
        <f>SUM(W38:X38)</f>
        <v>55.399999999999963</v>
      </c>
      <c r="Z38" s="37"/>
      <c r="AA38" s="2">
        <f>+AA26-AA36</f>
        <v>119.60000000000002</v>
      </c>
      <c r="AB38" s="2">
        <f>+AB26-AB36</f>
        <v>0</v>
      </c>
      <c r="AC38" s="2">
        <f>+AC26-AC36</f>
        <v>119.60000000000004</v>
      </c>
      <c r="AF38" s="30"/>
    </row>
    <row r="39" spans="2:32" x14ac:dyDescent="0.25">
      <c r="Z39" s="37"/>
    </row>
    <row r="40" spans="2:32" x14ac:dyDescent="0.25">
      <c r="B40" s="12" t="s">
        <v>22</v>
      </c>
      <c r="Z40" s="37"/>
      <c r="AF40" s="30"/>
    </row>
    <row r="41" spans="2:32" x14ac:dyDescent="0.25">
      <c r="B41" s="1" t="s">
        <v>48</v>
      </c>
      <c r="C41" s="1">
        <v>4.0999999999999996</v>
      </c>
      <c r="D41" s="1">
        <f>X41+AB41+P41+H41</f>
        <v>0</v>
      </c>
      <c r="E41" s="1">
        <f>SUM(C41:D41)</f>
        <v>4.0999999999999996</v>
      </c>
      <c r="G41" s="1">
        <f t="shared" ref="G41:G45" si="26">+C41-K41</f>
        <v>1.1999999999999997</v>
      </c>
      <c r="H41" s="1">
        <v>0</v>
      </c>
      <c r="I41" s="1">
        <f>SUM(G41:H41)</f>
        <v>1.1999999999999997</v>
      </c>
      <c r="K41" s="1">
        <v>2.9</v>
      </c>
      <c r="L41" s="1">
        <f>X41+AB41+P41</f>
        <v>0</v>
      </c>
      <c r="M41" s="1">
        <f>SUM(K41:L41)</f>
        <v>2.9</v>
      </c>
      <c r="O41" s="1">
        <f t="shared" ref="O41:O45" si="27">+K41-S41</f>
        <v>1</v>
      </c>
      <c r="P41" s="1">
        <v>0</v>
      </c>
      <c r="Q41" s="1">
        <f>SUM(O41:P41)</f>
        <v>1</v>
      </c>
      <c r="S41" s="1">
        <v>1.9</v>
      </c>
      <c r="T41" s="1">
        <f>X41+AB41</f>
        <v>0</v>
      </c>
      <c r="U41" s="1">
        <f>SUM(S41:T41)</f>
        <v>1.9</v>
      </c>
      <c r="W41" s="1">
        <f t="shared" ref="W41:W45" si="28">+S41-AA41</f>
        <v>0.99999999999999989</v>
      </c>
      <c r="X41" s="1">
        <v>0</v>
      </c>
      <c r="Y41" s="1">
        <f>SUM(W41:X41)</f>
        <v>0.99999999999999989</v>
      </c>
      <c r="Z41" s="37"/>
      <c r="AA41" s="1">
        <v>0.9</v>
      </c>
      <c r="AB41" s="1">
        <v>0</v>
      </c>
      <c r="AC41" s="1">
        <f>SUM(AA41:AB41)</f>
        <v>0.9</v>
      </c>
    </row>
    <row r="42" spans="2:32" x14ac:dyDescent="0.25">
      <c r="B42" s="1" t="s">
        <v>50</v>
      </c>
      <c r="C42" s="1">
        <v>50</v>
      </c>
      <c r="D42" s="1">
        <f>X42+AB42+P42+H42</f>
        <v>0</v>
      </c>
      <c r="E42" s="1">
        <f>SUM(C42:D42)</f>
        <v>50</v>
      </c>
      <c r="G42" s="1">
        <f t="shared" si="26"/>
        <v>15</v>
      </c>
      <c r="H42" s="1">
        <v>0</v>
      </c>
      <c r="I42" s="1">
        <f>SUM(G42:H42)</f>
        <v>15</v>
      </c>
      <c r="K42" s="1">
        <f>34.9+0.1</f>
        <v>35</v>
      </c>
      <c r="L42" s="1">
        <f>X42+AB42+P42</f>
        <v>0</v>
      </c>
      <c r="M42" s="1">
        <f>SUM(K42:L42)</f>
        <v>35</v>
      </c>
      <c r="O42" s="1">
        <f t="shared" si="27"/>
        <v>19.5</v>
      </c>
      <c r="P42" s="1">
        <v>0</v>
      </c>
      <c r="Q42" s="1">
        <f>SUM(O42:P42)</f>
        <v>19.5</v>
      </c>
      <c r="S42" s="1">
        <v>15.5</v>
      </c>
      <c r="T42" s="1">
        <f>X42+AB42</f>
        <v>0</v>
      </c>
      <c r="U42" s="1">
        <f>SUM(S42:T42)</f>
        <v>15.5</v>
      </c>
      <c r="W42" s="1">
        <f t="shared" si="28"/>
        <v>9</v>
      </c>
      <c r="X42" s="1">
        <v>0</v>
      </c>
      <c r="Y42" s="1">
        <f>SUM(W42:X42)</f>
        <v>9</v>
      </c>
      <c r="Z42" s="37"/>
      <c r="AA42" s="1">
        <v>6.5</v>
      </c>
      <c r="AB42" s="1">
        <v>0</v>
      </c>
      <c r="AC42" s="1">
        <f>SUM(AA42:AB42)</f>
        <v>6.5</v>
      </c>
    </row>
    <row r="43" spans="2:32" x14ac:dyDescent="0.25">
      <c r="B43" s="1" t="s">
        <v>52</v>
      </c>
      <c r="C43" s="1">
        <v>7.7</v>
      </c>
      <c r="D43" s="1">
        <f>X43+AB43+P43+H43</f>
        <v>0</v>
      </c>
      <c r="E43" s="1">
        <f>SUM(C43:D43)</f>
        <v>7.7</v>
      </c>
      <c r="F43" s="29"/>
      <c r="G43" s="1">
        <f t="shared" si="26"/>
        <v>2.1000000000000005</v>
      </c>
      <c r="H43" s="1">
        <v>0</v>
      </c>
      <c r="I43" s="1">
        <f>SUM(G43:H43)</f>
        <v>2.1000000000000005</v>
      </c>
      <c r="K43" s="1">
        <v>5.6</v>
      </c>
      <c r="L43" s="1">
        <f>X43+AB43+P43</f>
        <v>0</v>
      </c>
      <c r="M43" s="1">
        <f>SUM(K43:L43)</f>
        <v>5.6</v>
      </c>
      <c r="O43" s="1">
        <f t="shared" si="27"/>
        <v>2.1999999999999997</v>
      </c>
      <c r="P43" s="1">
        <v>0</v>
      </c>
      <c r="Q43" s="1">
        <f>SUM(O43:P43)</f>
        <v>2.1999999999999997</v>
      </c>
      <c r="S43" s="1">
        <v>3.4</v>
      </c>
      <c r="T43" s="1">
        <f>X43+AB43</f>
        <v>0</v>
      </c>
      <c r="U43" s="1">
        <f>SUM(S43:T43)</f>
        <v>3.4</v>
      </c>
      <c r="W43" s="1">
        <f t="shared" si="28"/>
        <v>1.7</v>
      </c>
      <c r="X43" s="1">
        <v>0</v>
      </c>
      <c r="Y43" s="1">
        <f>SUM(W43:X43)</f>
        <v>1.7</v>
      </c>
      <c r="Z43" s="37"/>
      <c r="AA43" s="1">
        <v>1.7</v>
      </c>
      <c r="AB43" s="1">
        <v>0</v>
      </c>
      <c r="AC43" s="1">
        <f>SUM(AA43:AB43)</f>
        <v>1.7</v>
      </c>
    </row>
    <row r="44" spans="2:32" x14ac:dyDescent="0.25">
      <c r="B44" s="1" t="s">
        <v>20</v>
      </c>
      <c r="C44" s="1">
        <v>0.9</v>
      </c>
      <c r="D44" s="1">
        <f>X44+AB44+P44+H44</f>
        <v>0</v>
      </c>
      <c r="E44" s="1">
        <f>SUM(C44:D44)</f>
        <v>0.9</v>
      </c>
      <c r="G44" s="1">
        <f t="shared" si="26"/>
        <v>-0.20000000000000007</v>
      </c>
      <c r="H44" s="1">
        <v>0</v>
      </c>
      <c r="I44" s="1">
        <f>SUM(G44:H44)</f>
        <v>-0.20000000000000007</v>
      </c>
      <c r="K44" s="1">
        <v>1.1000000000000001</v>
      </c>
      <c r="L44" s="1">
        <f>X44+AB44+P44</f>
        <v>0</v>
      </c>
      <c r="M44" s="1">
        <f>SUM(K44:L44)</f>
        <v>1.1000000000000001</v>
      </c>
      <c r="O44" s="1">
        <f t="shared" si="27"/>
        <v>5</v>
      </c>
      <c r="P44" s="1">
        <v>0</v>
      </c>
      <c r="Q44" s="1">
        <f>SUM(O44:P44)</f>
        <v>5</v>
      </c>
      <c r="S44" s="1">
        <v>-3.9</v>
      </c>
      <c r="T44" s="1">
        <f>X44+AB44</f>
        <v>0</v>
      </c>
      <c r="U44" s="1">
        <f>SUM(S44:T44)</f>
        <v>-3.9</v>
      </c>
      <c r="W44" s="1">
        <f t="shared" si="28"/>
        <v>-1.7999999999999998</v>
      </c>
      <c r="X44" s="1">
        <v>0</v>
      </c>
      <c r="Y44" s="1">
        <f>SUM(W44:X44)</f>
        <v>-1.7999999999999998</v>
      </c>
      <c r="Z44" s="37"/>
      <c r="AA44" s="1">
        <v>-2.1</v>
      </c>
      <c r="AB44" s="1">
        <v>0</v>
      </c>
      <c r="AC44" s="1">
        <f>SUM(AA44:AB44)</f>
        <v>-2.1</v>
      </c>
    </row>
    <row r="45" spans="2:32" x14ac:dyDescent="0.25">
      <c r="B45" s="1" t="s">
        <v>19</v>
      </c>
      <c r="D45" s="1">
        <f>X45+AB45+P45+H45</f>
        <v>0</v>
      </c>
      <c r="E45" s="1">
        <f>SUM(C45:D45)</f>
        <v>0</v>
      </c>
      <c r="G45" s="1">
        <f t="shared" si="26"/>
        <v>0</v>
      </c>
      <c r="H45" s="1">
        <v>0</v>
      </c>
      <c r="I45" s="1">
        <f>SUM(G45:H45)</f>
        <v>0</v>
      </c>
      <c r="K45" s="1">
        <v>0</v>
      </c>
      <c r="L45" s="1">
        <f>X45+AB45+P45</f>
        <v>0</v>
      </c>
      <c r="M45" s="1">
        <f>SUM(K45:L45)</f>
        <v>0</v>
      </c>
      <c r="O45" s="1">
        <f t="shared" si="27"/>
        <v>0</v>
      </c>
      <c r="P45" s="1">
        <v>0</v>
      </c>
      <c r="Q45" s="1">
        <f>SUM(O45:P45)</f>
        <v>0</v>
      </c>
      <c r="S45" s="1">
        <v>0</v>
      </c>
      <c r="T45" s="1">
        <f>X45+AB45</f>
        <v>0</v>
      </c>
      <c r="U45" s="1">
        <f>SUM(S45:T45)</f>
        <v>0</v>
      </c>
      <c r="W45" s="1">
        <f t="shared" si="28"/>
        <v>0</v>
      </c>
      <c r="X45" s="1">
        <v>0</v>
      </c>
      <c r="Y45" s="1">
        <f>SUM(W45:X45)</f>
        <v>0</v>
      </c>
      <c r="Z45" s="37"/>
      <c r="AA45" s="1">
        <v>0</v>
      </c>
      <c r="AB45" s="1">
        <v>0</v>
      </c>
      <c r="AC45" s="1">
        <f>SUM(AA45:AB45)</f>
        <v>0</v>
      </c>
    </row>
    <row r="46" spans="2:32" x14ac:dyDescent="0.25">
      <c r="B46" s="26" t="s">
        <v>23</v>
      </c>
      <c r="C46" s="16">
        <f>SUM(C41:C45)</f>
        <v>62.7</v>
      </c>
      <c r="D46" s="16">
        <f>SUM(D41:D45)</f>
        <v>0</v>
      </c>
      <c r="E46" s="16">
        <f>SUM(E41:E45)</f>
        <v>62.7</v>
      </c>
      <c r="G46" s="16">
        <f>SUM(G41:G45)</f>
        <v>18.100000000000001</v>
      </c>
      <c r="H46" s="16">
        <f>SUM(H41:H45)</f>
        <v>0</v>
      </c>
      <c r="I46" s="16">
        <f>SUM(I41:I45)</f>
        <v>18.100000000000001</v>
      </c>
      <c r="K46" s="16">
        <f>SUM(K41:K45)</f>
        <v>44.6</v>
      </c>
      <c r="L46" s="16">
        <f>SUM(L41:L45)</f>
        <v>0</v>
      </c>
      <c r="M46" s="16">
        <f>SUM(M41:M45)</f>
        <v>44.6</v>
      </c>
      <c r="O46" s="16">
        <f>SUM(O41:O45)</f>
        <v>27.7</v>
      </c>
      <c r="P46" s="16">
        <f>SUM(P41:P45)</f>
        <v>0</v>
      </c>
      <c r="Q46" s="16">
        <f>SUM(Q41:Q45)</f>
        <v>27.7</v>
      </c>
      <c r="S46" s="16">
        <f>SUM(S41:S45)</f>
        <v>16.899999999999999</v>
      </c>
      <c r="T46" s="16">
        <f>SUM(T41:T45)</f>
        <v>0</v>
      </c>
      <c r="U46" s="16">
        <f>SUM(U41:U45)</f>
        <v>16.899999999999999</v>
      </c>
      <c r="V46" s="60"/>
      <c r="W46" s="16">
        <f>SUM(W41:W45)</f>
        <v>9.8999999999999986</v>
      </c>
      <c r="X46" s="16">
        <f>SUM(X41:X45)</f>
        <v>0</v>
      </c>
      <c r="Y46" s="16">
        <f>SUM(Y41:Y45)</f>
        <v>9.8999999999999986</v>
      </c>
      <c r="Z46" s="37"/>
      <c r="AA46" s="16">
        <f>SUM(AA41:AA45)</f>
        <v>7</v>
      </c>
      <c r="AB46" s="16">
        <f>SUM(AB41:AB45)</f>
        <v>0</v>
      </c>
      <c r="AC46" s="16">
        <f>SUM(AC41:AC45)</f>
        <v>7</v>
      </c>
    </row>
    <row r="47" spans="2:32" x14ac:dyDescent="0.25">
      <c r="B47" s="26"/>
      <c r="C47" s="2"/>
      <c r="D47" s="2"/>
      <c r="E47" s="2"/>
      <c r="G47" s="2"/>
      <c r="H47" s="2"/>
      <c r="I47" s="2"/>
      <c r="K47" s="2"/>
      <c r="L47" s="2"/>
      <c r="M47" s="2"/>
      <c r="O47" s="2"/>
      <c r="P47" s="2"/>
      <c r="Q47" s="2"/>
      <c r="S47" s="2"/>
      <c r="T47" s="2"/>
      <c r="U47" s="2"/>
      <c r="V47" s="60"/>
      <c r="W47" s="2"/>
      <c r="X47" s="2"/>
      <c r="Y47" s="2"/>
      <c r="Z47" s="37"/>
      <c r="AA47" s="2"/>
      <c r="AB47" s="2"/>
      <c r="AC47" s="2"/>
    </row>
    <row r="48" spans="2:32" x14ac:dyDescent="0.25">
      <c r="B48" s="12" t="s">
        <v>54</v>
      </c>
      <c r="Z48" s="37"/>
    </row>
    <row r="49" spans="2:29" x14ac:dyDescent="0.25">
      <c r="B49" s="1" t="s">
        <v>55</v>
      </c>
      <c r="C49" s="1">
        <v>1</v>
      </c>
      <c r="D49" s="1">
        <f t="shared" ref="D49:D55" si="29">X49+AB49+P49+H49</f>
        <v>0</v>
      </c>
      <c r="E49" s="1">
        <f t="shared" ref="E49:E55" si="30">SUM(C49:D49)</f>
        <v>1</v>
      </c>
      <c r="G49" s="1">
        <f t="shared" ref="G49:G55" si="31">+C49-K49</f>
        <v>0</v>
      </c>
      <c r="H49" s="1">
        <v>0</v>
      </c>
      <c r="I49" s="1">
        <f t="shared" ref="I49:I55" si="32">SUM(G49:H49)</f>
        <v>0</v>
      </c>
      <c r="K49" s="1">
        <v>1</v>
      </c>
      <c r="L49" s="1">
        <f t="shared" ref="L49:L55" si="33">X49+AB49+P49</f>
        <v>0</v>
      </c>
      <c r="M49" s="1">
        <f t="shared" ref="M49:M55" si="34">SUM(K49:L49)</f>
        <v>1</v>
      </c>
      <c r="O49" s="1">
        <f>+K49-S49</f>
        <v>0</v>
      </c>
      <c r="P49" s="1">
        <v>0</v>
      </c>
      <c r="Q49" s="1">
        <f t="shared" ref="Q49:Q55" si="35">SUM(O49:P49)</f>
        <v>0</v>
      </c>
      <c r="S49" s="1">
        <v>1</v>
      </c>
      <c r="T49" s="1">
        <f t="shared" ref="T49:T55" si="36">X49+AB49</f>
        <v>0</v>
      </c>
      <c r="U49" s="1">
        <f t="shared" ref="U49:U55" si="37">SUM(S49:T49)</f>
        <v>1</v>
      </c>
      <c r="W49" s="1">
        <f>+S49-AA49</f>
        <v>1</v>
      </c>
      <c r="X49" s="1">
        <v>0</v>
      </c>
      <c r="Y49" s="1">
        <f t="shared" ref="Y49:Y55" si="38">SUM(W49:X49)</f>
        <v>1</v>
      </c>
      <c r="Z49" s="37"/>
      <c r="AA49" s="1">
        <v>0</v>
      </c>
      <c r="AB49" s="1">
        <v>0</v>
      </c>
      <c r="AC49" s="1">
        <f t="shared" ref="AC49:AC55" si="39">+AA49-AB49</f>
        <v>0</v>
      </c>
    </row>
    <row r="50" spans="2:29" x14ac:dyDescent="0.25">
      <c r="B50" s="1" t="s">
        <v>56</v>
      </c>
      <c r="D50" s="1">
        <f t="shared" si="29"/>
        <v>0</v>
      </c>
      <c r="E50" s="1">
        <f t="shared" si="30"/>
        <v>0</v>
      </c>
      <c r="G50" s="1">
        <f t="shared" si="31"/>
        <v>0</v>
      </c>
      <c r="H50" s="1">
        <v>0</v>
      </c>
      <c r="I50" s="1">
        <f t="shared" si="32"/>
        <v>0</v>
      </c>
      <c r="K50" s="1">
        <v>0</v>
      </c>
      <c r="L50" s="1">
        <f t="shared" si="33"/>
        <v>0</v>
      </c>
      <c r="M50" s="1">
        <f t="shared" si="34"/>
        <v>0</v>
      </c>
      <c r="O50" s="1">
        <f>+K50-S50</f>
        <v>0</v>
      </c>
      <c r="P50" s="1">
        <v>0</v>
      </c>
      <c r="Q50" s="1">
        <f t="shared" si="35"/>
        <v>0</v>
      </c>
      <c r="S50" s="1">
        <v>0</v>
      </c>
      <c r="T50" s="1">
        <f t="shared" si="36"/>
        <v>0</v>
      </c>
      <c r="U50" s="1">
        <f t="shared" si="37"/>
        <v>0</v>
      </c>
      <c r="W50" s="1">
        <f>+S50-AA50</f>
        <v>0</v>
      </c>
      <c r="X50" s="1">
        <v>0</v>
      </c>
      <c r="Y50" s="1">
        <f t="shared" si="38"/>
        <v>0</v>
      </c>
      <c r="Z50" s="37"/>
      <c r="AA50" s="1">
        <v>0</v>
      </c>
      <c r="AB50" s="1">
        <v>0</v>
      </c>
      <c r="AC50" s="1">
        <f t="shared" si="39"/>
        <v>0</v>
      </c>
    </row>
    <row r="51" spans="2:29" x14ac:dyDescent="0.25">
      <c r="B51" s="1" t="s">
        <v>107</v>
      </c>
      <c r="C51" s="1">
        <v>1.2</v>
      </c>
      <c r="D51" s="1">
        <f t="shared" si="29"/>
        <v>0</v>
      </c>
      <c r="E51" s="1">
        <f t="shared" si="30"/>
        <v>1.2</v>
      </c>
      <c r="G51" s="1">
        <f t="shared" si="31"/>
        <v>1.2</v>
      </c>
      <c r="H51" s="1">
        <v>0</v>
      </c>
      <c r="I51" s="1">
        <f t="shared" si="32"/>
        <v>1.2</v>
      </c>
      <c r="L51" s="1">
        <f t="shared" si="33"/>
        <v>0</v>
      </c>
      <c r="M51" s="1">
        <f t="shared" si="34"/>
        <v>0</v>
      </c>
      <c r="P51" s="1">
        <v>0</v>
      </c>
      <c r="Q51" s="1">
        <f t="shared" si="35"/>
        <v>0</v>
      </c>
      <c r="T51" s="1">
        <f t="shared" si="36"/>
        <v>0</v>
      </c>
      <c r="U51" s="1">
        <f t="shared" si="37"/>
        <v>0</v>
      </c>
      <c r="Y51" s="1">
        <f t="shared" si="38"/>
        <v>0</v>
      </c>
      <c r="Z51" s="37"/>
      <c r="AC51" s="1">
        <f t="shared" si="39"/>
        <v>0</v>
      </c>
    </row>
    <row r="52" spans="2:29" x14ac:dyDescent="0.25">
      <c r="B52" s="1" t="s">
        <v>57</v>
      </c>
      <c r="D52" s="1">
        <f t="shared" si="29"/>
        <v>0</v>
      </c>
      <c r="E52" s="1">
        <f t="shared" si="30"/>
        <v>0</v>
      </c>
      <c r="G52" s="1">
        <f t="shared" si="31"/>
        <v>0</v>
      </c>
      <c r="H52" s="1">
        <v>0</v>
      </c>
      <c r="I52" s="1">
        <f t="shared" si="32"/>
        <v>0</v>
      </c>
      <c r="K52" s="1">
        <v>0</v>
      </c>
      <c r="L52" s="1">
        <f t="shared" si="33"/>
        <v>0</v>
      </c>
      <c r="M52" s="1">
        <f t="shared" si="34"/>
        <v>0</v>
      </c>
      <c r="O52" s="1">
        <f t="shared" ref="O52:O55" si="40">+K52-S52</f>
        <v>0</v>
      </c>
      <c r="P52" s="1">
        <v>0</v>
      </c>
      <c r="Q52" s="1">
        <f t="shared" si="35"/>
        <v>0</v>
      </c>
      <c r="S52" s="1">
        <v>0</v>
      </c>
      <c r="T52" s="1">
        <f t="shared" si="36"/>
        <v>0</v>
      </c>
      <c r="U52" s="1">
        <f t="shared" si="37"/>
        <v>0</v>
      </c>
      <c r="W52" s="1">
        <f t="shared" ref="W52:W55" si="41">+S52-AA52</f>
        <v>0</v>
      </c>
      <c r="X52" s="1">
        <v>0</v>
      </c>
      <c r="Y52" s="1">
        <f t="shared" si="38"/>
        <v>0</v>
      </c>
      <c r="Z52" s="37"/>
      <c r="AA52" s="1">
        <v>0</v>
      </c>
      <c r="AB52" s="1">
        <v>0</v>
      </c>
      <c r="AC52" s="1">
        <f t="shared" si="39"/>
        <v>0</v>
      </c>
    </row>
    <row r="53" spans="2:29" x14ac:dyDescent="0.25">
      <c r="B53" s="1" t="s">
        <v>58</v>
      </c>
      <c r="D53" s="1">
        <f t="shared" si="29"/>
        <v>0</v>
      </c>
      <c r="E53" s="1">
        <f t="shared" si="30"/>
        <v>0</v>
      </c>
      <c r="F53" s="29"/>
      <c r="G53" s="1">
        <f t="shared" si="31"/>
        <v>0</v>
      </c>
      <c r="H53" s="1">
        <v>0</v>
      </c>
      <c r="I53" s="1">
        <f t="shared" si="32"/>
        <v>0</v>
      </c>
      <c r="J53" s="29"/>
      <c r="K53" s="1">
        <v>0</v>
      </c>
      <c r="L53" s="1">
        <f t="shared" si="33"/>
        <v>0</v>
      </c>
      <c r="M53" s="1">
        <f t="shared" si="34"/>
        <v>0</v>
      </c>
      <c r="O53" s="1">
        <f t="shared" si="40"/>
        <v>0</v>
      </c>
      <c r="P53" s="1">
        <v>0</v>
      </c>
      <c r="Q53" s="1">
        <f t="shared" si="35"/>
        <v>0</v>
      </c>
      <c r="S53" s="1">
        <v>0</v>
      </c>
      <c r="T53" s="1">
        <f t="shared" si="36"/>
        <v>0</v>
      </c>
      <c r="U53" s="1">
        <f t="shared" si="37"/>
        <v>0</v>
      </c>
      <c r="W53" s="1">
        <f t="shared" si="41"/>
        <v>0</v>
      </c>
      <c r="X53" s="1">
        <v>0</v>
      </c>
      <c r="Y53" s="1">
        <f t="shared" si="38"/>
        <v>0</v>
      </c>
      <c r="Z53" s="37"/>
      <c r="AA53" s="1">
        <v>0</v>
      </c>
      <c r="AB53" s="1">
        <v>0</v>
      </c>
      <c r="AC53" s="1">
        <f t="shared" si="39"/>
        <v>0</v>
      </c>
    </row>
    <row r="54" spans="2:29" x14ac:dyDescent="0.25">
      <c r="B54" s="1" t="s">
        <v>59</v>
      </c>
      <c r="D54" s="1">
        <f t="shared" si="29"/>
        <v>0</v>
      </c>
      <c r="E54" s="1">
        <f t="shared" si="30"/>
        <v>0</v>
      </c>
      <c r="F54" s="29"/>
      <c r="G54" s="1">
        <f t="shared" si="31"/>
        <v>0</v>
      </c>
      <c r="H54" s="1">
        <v>0</v>
      </c>
      <c r="I54" s="1">
        <f t="shared" si="32"/>
        <v>0</v>
      </c>
      <c r="J54" s="29"/>
      <c r="K54" s="1">
        <v>0</v>
      </c>
      <c r="L54" s="1">
        <f t="shared" si="33"/>
        <v>0</v>
      </c>
      <c r="M54" s="1">
        <f t="shared" si="34"/>
        <v>0</v>
      </c>
      <c r="O54" s="1">
        <f t="shared" si="40"/>
        <v>0</v>
      </c>
      <c r="P54" s="1">
        <v>0</v>
      </c>
      <c r="Q54" s="1">
        <f t="shared" si="35"/>
        <v>0</v>
      </c>
      <c r="S54" s="1">
        <v>0</v>
      </c>
      <c r="T54" s="1">
        <f t="shared" si="36"/>
        <v>0</v>
      </c>
      <c r="U54" s="1">
        <f t="shared" si="37"/>
        <v>0</v>
      </c>
      <c r="W54" s="1">
        <f t="shared" si="41"/>
        <v>0</v>
      </c>
      <c r="X54" s="1">
        <v>0</v>
      </c>
      <c r="Y54" s="1">
        <f t="shared" si="38"/>
        <v>0</v>
      </c>
      <c r="Z54" s="37"/>
      <c r="AA54" s="1">
        <v>0</v>
      </c>
      <c r="AB54" s="1">
        <v>0</v>
      </c>
      <c r="AC54" s="1">
        <f t="shared" si="39"/>
        <v>0</v>
      </c>
    </row>
    <row r="55" spans="2:29" x14ac:dyDescent="0.25">
      <c r="B55" s="1" t="s">
        <v>19</v>
      </c>
      <c r="D55" s="1">
        <f t="shared" si="29"/>
        <v>0</v>
      </c>
      <c r="E55" s="1">
        <f t="shared" si="30"/>
        <v>0</v>
      </c>
      <c r="F55" s="29"/>
      <c r="G55" s="1">
        <f t="shared" si="31"/>
        <v>0</v>
      </c>
      <c r="H55" s="1">
        <v>0</v>
      </c>
      <c r="I55" s="1">
        <f t="shared" si="32"/>
        <v>0</v>
      </c>
      <c r="K55" s="1">
        <v>0</v>
      </c>
      <c r="L55" s="1">
        <f t="shared" si="33"/>
        <v>0</v>
      </c>
      <c r="M55" s="1">
        <f t="shared" si="34"/>
        <v>0</v>
      </c>
      <c r="O55" s="1">
        <f t="shared" si="40"/>
        <v>0</v>
      </c>
      <c r="P55" s="1">
        <v>0</v>
      </c>
      <c r="Q55" s="1">
        <f t="shared" si="35"/>
        <v>0</v>
      </c>
      <c r="S55" s="1">
        <v>0</v>
      </c>
      <c r="T55" s="1">
        <f t="shared" si="36"/>
        <v>0</v>
      </c>
      <c r="U55" s="1">
        <f t="shared" si="37"/>
        <v>0</v>
      </c>
      <c r="W55" s="1">
        <f t="shared" si="41"/>
        <v>0</v>
      </c>
      <c r="X55" s="1">
        <v>0</v>
      </c>
      <c r="Y55" s="1">
        <f t="shared" si="38"/>
        <v>0</v>
      </c>
      <c r="Z55" s="37"/>
      <c r="AA55" s="1">
        <v>0</v>
      </c>
      <c r="AB55" s="1">
        <v>0</v>
      </c>
      <c r="AC55" s="1">
        <f t="shared" si="39"/>
        <v>0</v>
      </c>
    </row>
    <row r="56" spans="2:29" x14ac:dyDescent="0.25">
      <c r="B56" s="26"/>
      <c r="C56" s="16">
        <f>SUM(C49:C55)</f>
        <v>2.2000000000000002</v>
      </c>
      <c r="D56" s="16">
        <f>SUM(D49:D55)</f>
        <v>0</v>
      </c>
      <c r="E56" s="16">
        <f>SUM(E49:E55)</f>
        <v>2.2000000000000002</v>
      </c>
      <c r="G56" s="16">
        <f>SUM(G49:G55)</f>
        <v>1.2</v>
      </c>
      <c r="H56" s="16">
        <f>SUM(H49:H55)</f>
        <v>0</v>
      </c>
      <c r="I56" s="16">
        <f>SUM(I49:I55)</f>
        <v>1.2</v>
      </c>
      <c r="K56" s="16">
        <f>SUM(K49:K55)</f>
        <v>1</v>
      </c>
      <c r="L56" s="16">
        <f>SUM(L49:L55)</f>
        <v>0</v>
      </c>
      <c r="M56" s="16">
        <f>SUM(M49:M55)</f>
        <v>1</v>
      </c>
      <c r="O56" s="16">
        <f>SUM(O49:O55)</f>
        <v>0</v>
      </c>
      <c r="P56" s="16">
        <f>SUM(P49:P55)</f>
        <v>0</v>
      </c>
      <c r="Q56" s="16">
        <f>SUM(Q49:Q55)</f>
        <v>0</v>
      </c>
      <c r="S56" s="16">
        <f>SUM(S49:S55)</f>
        <v>1</v>
      </c>
      <c r="T56" s="16">
        <f>SUM(T49:T55)</f>
        <v>0</v>
      </c>
      <c r="U56" s="16">
        <f>SUM(U49:U55)</f>
        <v>1</v>
      </c>
      <c r="W56" s="16">
        <f>SUM(W49:W55)</f>
        <v>1</v>
      </c>
      <c r="X56" s="16">
        <f>SUM(X49:X55)</f>
        <v>0</v>
      </c>
      <c r="Y56" s="16">
        <f>SUM(Y49:Y55)</f>
        <v>1</v>
      </c>
      <c r="Z56" s="37"/>
      <c r="AA56" s="16">
        <f>SUM(AA49:AA55)</f>
        <v>0</v>
      </c>
      <c r="AB56" s="16">
        <f>SUM(AB49:AB55)</f>
        <v>0</v>
      </c>
      <c r="AC56" s="16">
        <f>SUM(AC49:AC55)</f>
        <v>0</v>
      </c>
    </row>
    <row r="57" spans="2:29" x14ac:dyDescent="0.25">
      <c r="Z57" s="37"/>
    </row>
    <row r="58" spans="2:29" x14ac:dyDescent="0.25">
      <c r="Z58" s="37"/>
    </row>
    <row r="59" spans="2:29" x14ac:dyDescent="0.25">
      <c r="Z59" s="37"/>
    </row>
    <row r="60" spans="2:29" x14ac:dyDescent="0.25">
      <c r="Z60" s="37"/>
    </row>
    <row r="61" spans="2:29" x14ac:dyDescent="0.25">
      <c r="C61" s="6" t="s">
        <v>15</v>
      </c>
      <c r="D61" s="6"/>
      <c r="E61" s="6"/>
      <c r="G61" s="6" t="s">
        <v>2</v>
      </c>
      <c r="H61" s="6"/>
      <c r="I61" s="6"/>
      <c r="K61" s="6" t="s">
        <v>16</v>
      </c>
      <c r="L61" s="6"/>
      <c r="M61" s="6"/>
      <c r="O61" s="6" t="s">
        <v>3</v>
      </c>
      <c r="P61" s="6"/>
      <c r="Q61" s="6"/>
      <c r="S61" s="6" t="s">
        <v>4</v>
      </c>
      <c r="T61" s="6"/>
      <c r="U61" s="6"/>
      <c r="W61" s="6" t="s">
        <v>5</v>
      </c>
      <c r="X61" s="6"/>
      <c r="Y61" s="6"/>
      <c r="AA61" s="6" t="s">
        <v>6</v>
      </c>
      <c r="AB61" s="6"/>
      <c r="AC61" s="6"/>
    </row>
    <row r="62" spans="2:29" x14ac:dyDescent="0.25">
      <c r="C62" s="3" t="s">
        <v>138</v>
      </c>
      <c r="D62" s="3" t="s">
        <v>136</v>
      </c>
      <c r="E62" s="59" t="s">
        <v>138</v>
      </c>
      <c r="G62" s="3" t="s">
        <v>138</v>
      </c>
      <c r="H62" s="3" t="s">
        <v>136</v>
      </c>
      <c r="I62" s="59" t="s">
        <v>138</v>
      </c>
      <c r="K62" s="3" t="s">
        <v>138</v>
      </c>
      <c r="L62" s="3" t="s">
        <v>136</v>
      </c>
      <c r="M62" s="59" t="s">
        <v>138</v>
      </c>
      <c r="O62" s="3" t="s">
        <v>138</v>
      </c>
      <c r="P62" s="3" t="s">
        <v>136</v>
      </c>
      <c r="Q62" s="59" t="s">
        <v>138</v>
      </c>
      <c r="S62" s="3" t="s">
        <v>138</v>
      </c>
      <c r="T62" s="3" t="s">
        <v>136</v>
      </c>
      <c r="U62" s="59" t="s">
        <v>138</v>
      </c>
      <c r="W62" s="3" t="s">
        <v>138</v>
      </c>
      <c r="X62" s="3" t="s">
        <v>136</v>
      </c>
      <c r="Y62" s="59" t="s">
        <v>138</v>
      </c>
      <c r="AA62" s="3" t="s">
        <v>138</v>
      </c>
      <c r="AB62" s="3" t="s">
        <v>136</v>
      </c>
      <c r="AC62" s="59" t="s">
        <v>138</v>
      </c>
    </row>
    <row r="63" spans="2:29" x14ac:dyDescent="0.25">
      <c r="C63" s="63" t="s">
        <v>139</v>
      </c>
      <c r="D63" s="6"/>
      <c r="E63" s="65" t="s">
        <v>137</v>
      </c>
      <c r="G63" s="63" t="s">
        <v>139</v>
      </c>
      <c r="H63" s="6"/>
      <c r="I63" s="65" t="s">
        <v>137</v>
      </c>
      <c r="K63" s="63" t="s">
        <v>139</v>
      </c>
      <c r="L63" s="6"/>
      <c r="M63" s="65" t="s">
        <v>137</v>
      </c>
      <c r="O63" s="63" t="s">
        <v>139</v>
      </c>
      <c r="P63" s="6"/>
      <c r="Q63" s="65" t="s">
        <v>137</v>
      </c>
      <c r="S63" s="63" t="s">
        <v>139</v>
      </c>
      <c r="T63" s="6"/>
      <c r="U63" s="65" t="s">
        <v>137</v>
      </c>
      <c r="W63" s="63" t="s">
        <v>139</v>
      </c>
      <c r="X63" s="6"/>
      <c r="Y63" s="65" t="s">
        <v>137</v>
      </c>
      <c r="AA63" s="63" t="s">
        <v>139</v>
      </c>
      <c r="AB63" s="6"/>
      <c r="AC63" s="65" t="s">
        <v>137</v>
      </c>
    </row>
    <row r="64" spans="2:29" x14ac:dyDescent="0.25">
      <c r="B64" s="12" t="s">
        <v>25</v>
      </c>
      <c r="Z64" s="37"/>
    </row>
    <row r="65" spans="2:31" x14ac:dyDescent="0.25">
      <c r="B65" s="1" t="s">
        <v>24</v>
      </c>
      <c r="C65" s="1">
        <v>0.8</v>
      </c>
      <c r="D65" s="1">
        <f t="shared" ref="D65:D74" si="42">X65+AB65+P65+H65</f>
        <v>0</v>
      </c>
      <c r="E65" s="1">
        <f t="shared" ref="E65:E74" si="43">SUM(C65:D65)</f>
        <v>0.8</v>
      </c>
      <c r="G65" s="1">
        <f t="shared" ref="G65:G68" si="44">+C65-K65</f>
        <v>0</v>
      </c>
      <c r="H65" s="1">
        <v>0</v>
      </c>
      <c r="I65" s="1">
        <f t="shared" ref="I65:I74" si="45">SUM(G65:H65)</f>
        <v>0</v>
      </c>
      <c r="K65" s="1">
        <v>0.8</v>
      </c>
      <c r="L65" s="1">
        <f t="shared" ref="L65:L74" si="46">X65+AB65+P65</f>
        <v>0</v>
      </c>
      <c r="M65" s="1">
        <f t="shared" ref="M65:M74" si="47">SUM(K65:L65)</f>
        <v>0.8</v>
      </c>
      <c r="O65" s="1">
        <f t="shared" ref="O65:O74" si="48">+K65-S65</f>
        <v>0</v>
      </c>
      <c r="P65" s="1">
        <v>0</v>
      </c>
      <c r="Q65" s="1">
        <f t="shared" ref="Q65:Q74" si="49">SUM(O65:P65)</f>
        <v>0</v>
      </c>
      <c r="S65" s="1">
        <v>0.8</v>
      </c>
      <c r="T65" s="1">
        <f t="shared" ref="T65:T74" si="50">X65+AB65</f>
        <v>0</v>
      </c>
      <c r="U65" s="1">
        <f t="shared" ref="U65:U74" si="51">SUM(S65:T65)</f>
        <v>0.8</v>
      </c>
      <c r="W65" s="1">
        <f t="shared" ref="W65:W69" si="52">+S65-AA65</f>
        <v>0.5</v>
      </c>
      <c r="X65" s="1">
        <v>0</v>
      </c>
      <c r="Y65" s="1">
        <f>SUM(W65:X65)</f>
        <v>0.5</v>
      </c>
      <c r="Z65" s="37"/>
      <c r="AA65" s="1">
        <f>0.2+0.1</f>
        <v>0.30000000000000004</v>
      </c>
      <c r="AB65" s="1">
        <v>0</v>
      </c>
      <c r="AC65" s="1">
        <f t="shared" ref="AC65:AC72" si="53">+AA65-AB65</f>
        <v>0.30000000000000004</v>
      </c>
    </row>
    <row r="66" spans="2:31" x14ac:dyDescent="0.25">
      <c r="B66" s="1" t="s">
        <v>61</v>
      </c>
      <c r="D66" s="1">
        <f t="shared" si="42"/>
        <v>0</v>
      </c>
      <c r="E66" s="1">
        <f t="shared" si="43"/>
        <v>0</v>
      </c>
      <c r="F66" s="29"/>
      <c r="G66" s="1">
        <f t="shared" si="44"/>
        <v>0</v>
      </c>
      <c r="H66" s="1">
        <v>0</v>
      </c>
      <c r="I66" s="1">
        <f t="shared" si="45"/>
        <v>0</v>
      </c>
      <c r="K66" s="1">
        <v>0</v>
      </c>
      <c r="L66" s="1">
        <f t="shared" si="46"/>
        <v>0</v>
      </c>
      <c r="M66" s="1">
        <f t="shared" si="47"/>
        <v>0</v>
      </c>
      <c r="O66" s="1">
        <f t="shared" si="48"/>
        <v>0</v>
      </c>
      <c r="P66" s="1">
        <v>0</v>
      </c>
      <c r="Q66" s="1">
        <f t="shared" si="49"/>
        <v>0</v>
      </c>
      <c r="S66" s="1">
        <v>0</v>
      </c>
      <c r="T66" s="1">
        <f t="shared" si="50"/>
        <v>0</v>
      </c>
      <c r="U66" s="1">
        <f t="shared" si="51"/>
        <v>0</v>
      </c>
      <c r="W66" s="1">
        <f t="shared" si="52"/>
        <v>0</v>
      </c>
      <c r="X66" s="1">
        <v>0</v>
      </c>
      <c r="Y66" s="1">
        <f t="shared" ref="Y66:Y74" si="54">SUM(W66:X66)</f>
        <v>0</v>
      </c>
      <c r="Z66" s="37"/>
      <c r="AA66" s="1">
        <v>0</v>
      </c>
      <c r="AB66" s="1">
        <v>0</v>
      </c>
      <c r="AC66" s="1">
        <f t="shared" si="53"/>
        <v>0</v>
      </c>
    </row>
    <row r="67" spans="2:31" x14ac:dyDescent="0.25">
      <c r="B67" s="5" t="s">
        <v>62</v>
      </c>
      <c r="D67" s="1">
        <f t="shared" si="42"/>
        <v>0</v>
      </c>
      <c r="E67" s="1">
        <f t="shared" si="43"/>
        <v>0</v>
      </c>
      <c r="F67" s="29"/>
      <c r="G67" s="1">
        <f t="shared" si="44"/>
        <v>0</v>
      </c>
      <c r="H67" s="1">
        <v>0</v>
      </c>
      <c r="I67" s="1">
        <f t="shared" si="45"/>
        <v>0</v>
      </c>
      <c r="K67" s="1">
        <v>0</v>
      </c>
      <c r="L67" s="1">
        <f t="shared" si="46"/>
        <v>0</v>
      </c>
      <c r="M67" s="1">
        <f t="shared" si="47"/>
        <v>0</v>
      </c>
      <c r="O67" s="1">
        <f t="shared" si="48"/>
        <v>0</v>
      </c>
      <c r="P67" s="1">
        <v>0</v>
      </c>
      <c r="Q67" s="1">
        <f t="shared" si="49"/>
        <v>0</v>
      </c>
      <c r="S67" s="1">
        <v>0</v>
      </c>
      <c r="T67" s="1">
        <f t="shared" si="50"/>
        <v>0</v>
      </c>
      <c r="U67" s="1">
        <f t="shared" si="51"/>
        <v>0</v>
      </c>
      <c r="W67" s="1">
        <f t="shared" si="52"/>
        <v>0</v>
      </c>
      <c r="X67" s="1">
        <v>0</v>
      </c>
      <c r="Y67" s="1">
        <f t="shared" si="54"/>
        <v>0</v>
      </c>
      <c r="Z67" s="37"/>
      <c r="AA67" s="1">
        <v>0</v>
      </c>
      <c r="AB67" s="1">
        <v>0</v>
      </c>
      <c r="AC67" s="1">
        <f t="shared" si="53"/>
        <v>0</v>
      </c>
    </row>
    <row r="68" spans="2:31" x14ac:dyDescent="0.25">
      <c r="B68" s="5" t="s">
        <v>63</v>
      </c>
      <c r="D68" s="1">
        <f t="shared" si="42"/>
        <v>0</v>
      </c>
      <c r="E68" s="1">
        <f t="shared" si="43"/>
        <v>0</v>
      </c>
      <c r="F68" s="29"/>
      <c r="G68" s="1">
        <f t="shared" si="44"/>
        <v>0</v>
      </c>
      <c r="H68" s="1">
        <v>0</v>
      </c>
      <c r="I68" s="1">
        <f t="shared" si="45"/>
        <v>0</v>
      </c>
      <c r="K68" s="1">
        <v>0</v>
      </c>
      <c r="L68" s="1">
        <f t="shared" si="46"/>
        <v>0</v>
      </c>
      <c r="M68" s="1">
        <f t="shared" si="47"/>
        <v>0</v>
      </c>
      <c r="O68" s="1">
        <f t="shared" si="48"/>
        <v>0</v>
      </c>
      <c r="P68" s="1">
        <v>0</v>
      </c>
      <c r="Q68" s="1">
        <f t="shared" si="49"/>
        <v>0</v>
      </c>
      <c r="S68" s="1">
        <v>0</v>
      </c>
      <c r="T68" s="1">
        <f t="shared" si="50"/>
        <v>0</v>
      </c>
      <c r="U68" s="1">
        <f t="shared" si="51"/>
        <v>0</v>
      </c>
      <c r="W68" s="1">
        <f t="shared" si="52"/>
        <v>0</v>
      </c>
      <c r="X68" s="1">
        <v>0</v>
      </c>
      <c r="Y68" s="1">
        <f t="shared" si="54"/>
        <v>0</v>
      </c>
      <c r="Z68" s="37"/>
      <c r="AA68" s="1">
        <v>0</v>
      </c>
      <c r="AB68" s="1">
        <v>0</v>
      </c>
      <c r="AC68" s="1">
        <f t="shared" si="53"/>
        <v>0</v>
      </c>
    </row>
    <row r="69" spans="2:31" x14ac:dyDescent="0.25">
      <c r="B69" s="1" t="s">
        <v>64</v>
      </c>
      <c r="D69" s="1">
        <f t="shared" si="42"/>
        <v>0</v>
      </c>
      <c r="E69" s="1">
        <f t="shared" si="43"/>
        <v>0</v>
      </c>
      <c r="G69" s="1">
        <f t="shared" ref="G69:G74" si="55">+C69-K69</f>
        <v>0</v>
      </c>
      <c r="H69" s="1">
        <v>0</v>
      </c>
      <c r="I69" s="1">
        <f t="shared" si="45"/>
        <v>0</v>
      </c>
      <c r="K69" s="1">
        <v>0</v>
      </c>
      <c r="L69" s="1">
        <f t="shared" si="46"/>
        <v>0</v>
      </c>
      <c r="M69" s="1">
        <f t="shared" si="47"/>
        <v>0</v>
      </c>
      <c r="O69" s="1">
        <f t="shared" si="48"/>
        <v>0</v>
      </c>
      <c r="P69" s="1">
        <v>0</v>
      </c>
      <c r="Q69" s="1">
        <f t="shared" si="49"/>
        <v>0</v>
      </c>
      <c r="S69" s="1">
        <v>0</v>
      </c>
      <c r="T69" s="1">
        <f t="shared" si="50"/>
        <v>0</v>
      </c>
      <c r="U69" s="1">
        <f t="shared" si="51"/>
        <v>0</v>
      </c>
      <c r="W69" s="1">
        <f t="shared" si="52"/>
        <v>0</v>
      </c>
      <c r="X69" s="1">
        <v>0</v>
      </c>
      <c r="Y69" s="1">
        <f t="shared" si="54"/>
        <v>0</v>
      </c>
      <c r="Z69" s="37"/>
      <c r="AA69" s="1">
        <v>0</v>
      </c>
      <c r="AB69" s="1">
        <v>0</v>
      </c>
      <c r="AC69" s="1">
        <f t="shared" si="53"/>
        <v>0</v>
      </c>
    </row>
    <row r="70" spans="2:31" x14ac:dyDescent="0.25">
      <c r="B70" s="1" t="s">
        <v>65</v>
      </c>
      <c r="C70" s="1">
        <v>1</v>
      </c>
      <c r="D70" s="1">
        <f t="shared" si="42"/>
        <v>0</v>
      </c>
      <c r="E70" s="1">
        <f t="shared" si="43"/>
        <v>1</v>
      </c>
      <c r="G70" s="1">
        <f t="shared" si="55"/>
        <v>0</v>
      </c>
      <c r="H70" s="1">
        <v>0</v>
      </c>
      <c r="I70" s="1">
        <f t="shared" si="45"/>
        <v>0</v>
      </c>
      <c r="K70" s="1">
        <v>1</v>
      </c>
      <c r="L70" s="1">
        <f t="shared" si="46"/>
        <v>0</v>
      </c>
      <c r="M70" s="1">
        <f t="shared" si="47"/>
        <v>1</v>
      </c>
      <c r="O70" s="1">
        <f t="shared" si="48"/>
        <v>0</v>
      </c>
      <c r="P70" s="1">
        <v>0</v>
      </c>
      <c r="Q70" s="1">
        <f t="shared" si="49"/>
        <v>0</v>
      </c>
      <c r="S70" s="1">
        <v>1</v>
      </c>
      <c r="T70" s="1">
        <f t="shared" si="50"/>
        <v>0</v>
      </c>
      <c r="U70" s="1">
        <f t="shared" si="51"/>
        <v>1</v>
      </c>
      <c r="W70" s="1">
        <f>+S70-AA70</f>
        <v>9.9999999999999978E-2</v>
      </c>
      <c r="X70" s="1">
        <v>0</v>
      </c>
      <c r="Y70" s="1">
        <f t="shared" si="54"/>
        <v>9.9999999999999978E-2</v>
      </c>
      <c r="Z70" s="37"/>
      <c r="AA70" s="1">
        <v>0.9</v>
      </c>
      <c r="AB70" s="1">
        <v>0</v>
      </c>
      <c r="AC70" s="1">
        <f t="shared" si="53"/>
        <v>0.9</v>
      </c>
    </row>
    <row r="71" spans="2:31" x14ac:dyDescent="0.25">
      <c r="B71" s="1" t="s">
        <v>66</v>
      </c>
      <c r="C71" s="1">
        <v>-2.2999999999999998</v>
      </c>
      <c r="D71" s="1">
        <f t="shared" si="42"/>
        <v>0</v>
      </c>
      <c r="E71" s="1">
        <f t="shared" si="43"/>
        <v>-2.2999999999999998</v>
      </c>
      <c r="G71" s="1">
        <f t="shared" si="55"/>
        <v>0</v>
      </c>
      <c r="H71" s="1">
        <v>0</v>
      </c>
      <c r="I71" s="1">
        <f t="shared" si="45"/>
        <v>0</v>
      </c>
      <c r="K71" s="1">
        <v>-2.2999999999999998</v>
      </c>
      <c r="L71" s="1">
        <f t="shared" si="46"/>
        <v>0</v>
      </c>
      <c r="M71" s="1">
        <f t="shared" si="47"/>
        <v>-2.2999999999999998</v>
      </c>
      <c r="O71" s="1">
        <f t="shared" si="48"/>
        <v>-0.29999999999999982</v>
      </c>
      <c r="P71" s="1">
        <v>0</v>
      </c>
      <c r="Q71" s="1">
        <f t="shared" si="49"/>
        <v>-0.29999999999999982</v>
      </c>
      <c r="S71" s="1">
        <v>-2</v>
      </c>
      <c r="T71" s="1">
        <f t="shared" si="50"/>
        <v>0</v>
      </c>
      <c r="U71" s="1">
        <f t="shared" si="51"/>
        <v>-2</v>
      </c>
      <c r="W71" s="1">
        <f>+S71-AA71</f>
        <v>-2</v>
      </c>
      <c r="X71" s="1">
        <v>0</v>
      </c>
      <c r="Y71" s="1">
        <f t="shared" si="54"/>
        <v>-2</v>
      </c>
      <c r="Z71" s="37"/>
      <c r="AA71" s="1">
        <v>0</v>
      </c>
      <c r="AB71" s="1">
        <v>0</v>
      </c>
      <c r="AC71" s="1">
        <f t="shared" si="53"/>
        <v>0</v>
      </c>
    </row>
    <row r="72" spans="2:31" x14ac:dyDescent="0.25">
      <c r="B72" s="1" t="s">
        <v>67</v>
      </c>
      <c r="C72" s="1">
        <v>14.7</v>
      </c>
      <c r="D72" s="1">
        <f t="shared" si="42"/>
        <v>0</v>
      </c>
      <c r="E72" s="1">
        <f t="shared" si="43"/>
        <v>14.7</v>
      </c>
      <c r="G72" s="1">
        <f t="shared" si="55"/>
        <v>0</v>
      </c>
      <c r="H72" s="1">
        <v>0</v>
      </c>
      <c r="I72" s="1">
        <f t="shared" si="45"/>
        <v>0</v>
      </c>
      <c r="K72" s="1">
        <v>14.7</v>
      </c>
      <c r="L72" s="1">
        <f t="shared" si="46"/>
        <v>0</v>
      </c>
      <c r="M72" s="1">
        <f t="shared" si="47"/>
        <v>14.7</v>
      </c>
      <c r="O72" s="1">
        <f t="shared" si="48"/>
        <v>0</v>
      </c>
      <c r="P72" s="1">
        <v>0</v>
      </c>
      <c r="Q72" s="1">
        <f t="shared" si="49"/>
        <v>0</v>
      </c>
      <c r="S72" s="1">
        <v>14.7</v>
      </c>
      <c r="T72" s="1">
        <f t="shared" si="50"/>
        <v>0</v>
      </c>
      <c r="U72" s="1">
        <f t="shared" si="51"/>
        <v>14.7</v>
      </c>
      <c r="W72" s="1">
        <f>+S72-AA72</f>
        <v>14.7</v>
      </c>
      <c r="X72" s="1">
        <v>0</v>
      </c>
      <c r="Y72" s="1">
        <f t="shared" si="54"/>
        <v>14.7</v>
      </c>
      <c r="Z72" s="37"/>
      <c r="AA72" s="1">
        <v>0</v>
      </c>
      <c r="AB72" s="1">
        <v>0</v>
      </c>
      <c r="AC72" s="1">
        <f t="shared" si="53"/>
        <v>0</v>
      </c>
    </row>
    <row r="73" spans="2:31" x14ac:dyDescent="0.25">
      <c r="B73" s="1" t="s">
        <v>104</v>
      </c>
      <c r="C73" s="1">
        <v>11</v>
      </c>
      <c r="D73" s="1">
        <f t="shared" si="42"/>
        <v>0</v>
      </c>
      <c r="E73" s="1">
        <f t="shared" si="43"/>
        <v>11</v>
      </c>
      <c r="G73" s="1">
        <f t="shared" si="55"/>
        <v>0</v>
      </c>
      <c r="H73" s="1">
        <v>0</v>
      </c>
      <c r="I73" s="1">
        <f t="shared" si="45"/>
        <v>0</v>
      </c>
      <c r="K73" s="1">
        <v>11</v>
      </c>
      <c r="L73" s="1">
        <f t="shared" si="46"/>
        <v>0</v>
      </c>
      <c r="M73" s="1">
        <f t="shared" si="47"/>
        <v>11</v>
      </c>
      <c r="O73" s="1">
        <f t="shared" si="48"/>
        <v>11</v>
      </c>
      <c r="P73" s="1">
        <v>0</v>
      </c>
      <c r="Q73" s="1">
        <f t="shared" si="49"/>
        <v>11</v>
      </c>
      <c r="T73" s="1">
        <f t="shared" si="50"/>
        <v>0</v>
      </c>
      <c r="U73" s="1">
        <f t="shared" si="51"/>
        <v>0</v>
      </c>
      <c r="X73" s="1">
        <v>0</v>
      </c>
      <c r="Y73" s="1">
        <f t="shared" si="54"/>
        <v>0</v>
      </c>
      <c r="Z73" s="37"/>
    </row>
    <row r="74" spans="2:31" x14ac:dyDescent="0.25">
      <c r="B74" s="1" t="s">
        <v>19</v>
      </c>
      <c r="C74" s="1">
        <v>-0.6</v>
      </c>
      <c r="D74" s="1">
        <f t="shared" si="42"/>
        <v>0</v>
      </c>
      <c r="E74" s="1">
        <f t="shared" si="43"/>
        <v>-0.6</v>
      </c>
      <c r="G74" s="1">
        <f t="shared" si="55"/>
        <v>-2.7</v>
      </c>
      <c r="H74" s="1">
        <v>0</v>
      </c>
      <c r="I74" s="1">
        <f t="shared" si="45"/>
        <v>-2.7</v>
      </c>
      <c r="K74" s="1">
        <f>2.2-0.1</f>
        <v>2.1</v>
      </c>
      <c r="L74" s="1">
        <f t="shared" si="46"/>
        <v>0</v>
      </c>
      <c r="M74" s="1">
        <f t="shared" si="47"/>
        <v>2.1</v>
      </c>
      <c r="O74" s="1">
        <f t="shared" si="48"/>
        <v>4.4000000000000004</v>
      </c>
      <c r="P74" s="1">
        <v>0</v>
      </c>
      <c r="Q74" s="1">
        <f t="shared" si="49"/>
        <v>4.4000000000000004</v>
      </c>
      <c r="S74" s="1">
        <v>-2.2999999999999998</v>
      </c>
      <c r="T74" s="1">
        <f t="shared" si="50"/>
        <v>0</v>
      </c>
      <c r="U74" s="1">
        <f t="shared" si="51"/>
        <v>-2.2999999999999998</v>
      </c>
      <c r="W74" s="1">
        <f>+S74-AA74</f>
        <v>-2.2999999999999998</v>
      </c>
      <c r="X74" s="1">
        <v>0</v>
      </c>
      <c r="Y74" s="1">
        <f t="shared" si="54"/>
        <v>-2.2999999999999998</v>
      </c>
      <c r="Z74" s="37"/>
      <c r="AA74" s="1">
        <v>0</v>
      </c>
      <c r="AB74" s="1">
        <v>0</v>
      </c>
      <c r="AC74" s="1">
        <f>+AA74-AB74</f>
        <v>0</v>
      </c>
      <c r="AD74" s="37"/>
      <c r="AE74" s="24"/>
    </row>
    <row r="75" spans="2:31" x14ac:dyDescent="0.25">
      <c r="B75" s="26" t="s">
        <v>23</v>
      </c>
      <c r="C75" s="16">
        <f>SUM(C65:C74)</f>
        <v>24.599999999999998</v>
      </c>
      <c r="D75" s="16">
        <f>SUM(D65:D74)</f>
        <v>0</v>
      </c>
      <c r="E75" s="16">
        <f>SUM(E65:E74)</f>
        <v>24.599999999999998</v>
      </c>
      <c r="G75" s="16">
        <f>SUM(G65:G74)</f>
        <v>-2.7</v>
      </c>
      <c r="H75" s="16">
        <f>SUM(H65:H74)</f>
        <v>0</v>
      </c>
      <c r="I75" s="16">
        <f>SUM(I65:I74)</f>
        <v>-2.7</v>
      </c>
      <c r="K75" s="16">
        <f>SUM(K65:K74)</f>
        <v>27.3</v>
      </c>
      <c r="L75" s="16">
        <f>SUM(L65:L74)</f>
        <v>0</v>
      </c>
      <c r="M75" s="16">
        <f>SUM(M65:M74)</f>
        <v>27.3</v>
      </c>
      <c r="O75" s="16">
        <f>SUM(O65:O74)</f>
        <v>15.1</v>
      </c>
      <c r="P75" s="16">
        <f>SUM(P65:P74)</f>
        <v>0</v>
      </c>
      <c r="Q75" s="16">
        <f>SUM(Q65:Q74)</f>
        <v>15.1</v>
      </c>
      <c r="S75" s="16">
        <f>SUM(S65:S74)</f>
        <v>12.2</v>
      </c>
      <c r="T75" s="16">
        <f>SUM(T65:T74)</f>
        <v>0</v>
      </c>
      <c r="U75" s="16">
        <f>SUM(U65:U74)</f>
        <v>12.2</v>
      </c>
      <c r="V75" s="60"/>
      <c r="W75" s="16">
        <f>SUM(W65:W74)</f>
        <v>11</v>
      </c>
      <c r="X75" s="16">
        <f>SUM(X65:X74)</f>
        <v>0</v>
      </c>
      <c r="Y75" s="16">
        <f>SUM(Y65:Y74)</f>
        <v>11</v>
      </c>
      <c r="Z75" s="37"/>
      <c r="AA75" s="16">
        <f>SUM(AA65:AA74)</f>
        <v>1.2000000000000002</v>
      </c>
      <c r="AB75" s="16">
        <f>SUM(AB65:AB74)</f>
        <v>0</v>
      </c>
      <c r="AC75" s="16">
        <f>SUM(AC65:AC74)</f>
        <v>1.2000000000000002</v>
      </c>
      <c r="AD75" s="37"/>
      <c r="AE75" s="24"/>
    </row>
    <row r="76" spans="2:31" x14ac:dyDescent="0.25">
      <c r="Z76" s="37"/>
    </row>
    <row r="77" spans="2:31" ht="13.8" thickBot="1" x14ac:dyDescent="0.3">
      <c r="B77" s="12" t="s">
        <v>27</v>
      </c>
      <c r="C77" s="31">
        <f>+C38+C46+C56+C75</f>
        <v>391.19999999999993</v>
      </c>
      <c r="D77" s="31">
        <f>+D38+D46+D56+D75</f>
        <v>0</v>
      </c>
      <c r="E77" s="31">
        <f>+E38+E46+E56+E75</f>
        <v>391.2</v>
      </c>
      <c r="G77" s="31">
        <f>+G38+G46+G56+G75</f>
        <v>102.99999999999997</v>
      </c>
      <c r="H77" s="31">
        <f>+H38+H46+H56+H75</f>
        <v>0</v>
      </c>
      <c r="I77" s="31">
        <f>+I38+I46+I56+I75</f>
        <v>102.99999999999997</v>
      </c>
      <c r="K77" s="31">
        <f>+K38+K46+K56+K75</f>
        <v>288.20000000000005</v>
      </c>
      <c r="L77" s="31">
        <f>+L38+L46+L56+L75</f>
        <v>0</v>
      </c>
      <c r="M77" s="31">
        <f>+M38+M46+M56+M75</f>
        <v>288.20000000000005</v>
      </c>
      <c r="O77" s="31">
        <f>+O38+O46+O56+O75</f>
        <v>83.10000000000008</v>
      </c>
      <c r="P77" s="31">
        <f>+P38+P46+P56+P75</f>
        <v>0</v>
      </c>
      <c r="Q77" s="31">
        <f>+Q38+Q46+Q56+Q75</f>
        <v>83.100000000000051</v>
      </c>
      <c r="S77" s="31">
        <f>+S38+S46+S56+S75</f>
        <v>205.09999999999991</v>
      </c>
      <c r="T77" s="31">
        <f>+T38+T46+T56+T75</f>
        <v>0</v>
      </c>
      <c r="U77" s="31">
        <f>+U38+U46+U56+U75</f>
        <v>205.09999999999997</v>
      </c>
      <c r="W77" s="31">
        <f>+W38+W46+W56+W75</f>
        <v>77.299999999999955</v>
      </c>
      <c r="X77" s="31">
        <f>+X38+X46+X56+X75</f>
        <v>0</v>
      </c>
      <c r="Y77" s="31">
        <f>+Y38+Y46+Y56+Y75</f>
        <v>77.299999999999955</v>
      </c>
      <c r="Z77" s="37"/>
      <c r="AA77" s="31">
        <f>+AA38+AA46+AA56+AA75</f>
        <v>127.80000000000003</v>
      </c>
      <c r="AB77" s="31">
        <f>+AB38+AB46+AB56+AB75</f>
        <v>0</v>
      </c>
      <c r="AC77" s="31">
        <f>+AC38+AC46+AC56+AC75</f>
        <v>127.80000000000004</v>
      </c>
    </row>
    <row r="78" spans="2:31" ht="13.8" thickTop="1" x14ac:dyDescent="0.25">
      <c r="B78" s="2"/>
      <c r="C78" s="2"/>
      <c r="D78" s="2"/>
      <c r="E78" s="2"/>
      <c r="G78" s="2"/>
      <c r="H78" s="2"/>
      <c r="I78" s="2"/>
      <c r="K78" s="2"/>
      <c r="L78" s="2"/>
      <c r="M78" s="2"/>
      <c r="O78" s="2"/>
      <c r="P78" s="2"/>
      <c r="Q78" s="2"/>
      <c r="S78" s="2"/>
      <c r="T78" s="2"/>
      <c r="U78" s="2"/>
      <c r="W78" s="2"/>
      <c r="X78" s="2"/>
      <c r="Y78" s="2"/>
      <c r="Z78" s="37"/>
      <c r="AA78" s="2"/>
      <c r="AB78" s="2"/>
      <c r="AC78" s="2"/>
    </row>
    <row r="79" spans="2:31" x14ac:dyDescent="0.25">
      <c r="B79" s="1" t="s">
        <v>37</v>
      </c>
      <c r="C79" s="1">
        <v>242.4</v>
      </c>
      <c r="D79" s="1">
        <f>X79+AB79+P79+H79</f>
        <v>0</v>
      </c>
      <c r="E79" s="1">
        <f>SUM(C79:D79)</f>
        <v>242.4</v>
      </c>
      <c r="G79" s="1">
        <f t="shared" ref="G79:G83" si="56">+C79-K79</f>
        <v>56.900000000000006</v>
      </c>
      <c r="H79" s="1">
        <v>0</v>
      </c>
      <c r="I79" s="1">
        <f>SUM(G79:H79)</f>
        <v>56.900000000000006</v>
      </c>
      <c r="K79" s="1">
        <f>185.7-0.2</f>
        <v>185.5</v>
      </c>
      <c r="L79" s="1">
        <f>X79+AB79+P79</f>
        <v>0</v>
      </c>
      <c r="M79" s="1">
        <f>SUM(K79:L79)</f>
        <v>185.5</v>
      </c>
      <c r="O79" s="1">
        <f t="shared" ref="O79:O83" si="57">+K79-S79</f>
        <v>27.900000000000006</v>
      </c>
      <c r="P79" s="1">
        <v>0</v>
      </c>
      <c r="Q79" s="1">
        <f>SUM(O79:P79)</f>
        <v>27.900000000000006</v>
      </c>
      <c r="S79" s="1">
        <v>157.6</v>
      </c>
      <c r="T79" s="1">
        <f>X79+AB79</f>
        <v>0</v>
      </c>
      <c r="U79" s="1">
        <f>SUM(S79:T79)</f>
        <v>157.6</v>
      </c>
      <c r="W79" s="1">
        <f t="shared" ref="W79:W83" si="58">+S79-AA79</f>
        <v>55.5</v>
      </c>
      <c r="X79" s="1">
        <v>0</v>
      </c>
      <c r="Y79" s="1">
        <f>SUM(W79:X79)</f>
        <v>55.5</v>
      </c>
      <c r="Z79" s="37"/>
      <c r="AA79" s="1">
        <v>102.1</v>
      </c>
      <c r="AB79" s="1">
        <v>0</v>
      </c>
      <c r="AC79" s="1">
        <f>+AA79-AB79</f>
        <v>102.1</v>
      </c>
    </row>
    <row r="80" spans="2:31" x14ac:dyDescent="0.25">
      <c r="B80" s="1" t="s">
        <v>39</v>
      </c>
      <c r="C80" s="1">
        <v>103.7</v>
      </c>
      <c r="D80" s="1">
        <f>X80+AB80+P80+H80</f>
        <v>0</v>
      </c>
      <c r="E80" s="1">
        <f>SUM(C80:D80)</f>
        <v>103.7</v>
      </c>
      <c r="G80" s="1">
        <f t="shared" si="56"/>
        <v>30.600000000000009</v>
      </c>
      <c r="H80" s="1">
        <v>0</v>
      </c>
      <c r="I80" s="1">
        <f>SUM(G80:H80)</f>
        <v>30.600000000000009</v>
      </c>
      <c r="K80" s="1">
        <f>73+0.1</f>
        <v>73.099999999999994</v>
      </c>
      <c r="L80" s="1">
        <f>X80+AB80+P80</f>
        <v>0</v>
      </c>
      <c r="M80" s="1">
        <f>SUM(K80:L80)</f>
        <v>73.099999999999994</v>
      </c>
      <c r="O80" s="1">
        <f t="shared" si="57"/>
        <v>30.899999999999991</v>
      </c>
      <c r="P80" s="1">
        <v>0</v>
      </c>
      <c r="Q80" s="1">
        <f>SUM(O80:P80)</f>
        <v>30.899999999999991</v>
      </c>
      <c r="S80" s="1">
        <v>42.2</v>
      </c>
      <c r="T80" s="1">
        <f>X80+AB80</f>
        <v>0</v>
      </c>
      <c r="U80" s="1">
        <f>SUM(S80:T80)</f>
        <v>42.2</v>
      </c>
      <c r="W80" s="1">
        <f t="shared" si="58"/>
        <v>20.900000000000002</v>
      </c>
      <c r="X80" s="1">
        <v>0</v>
      </c>
      <c r="Y80" s="1">
        <f>SUM(W80:X80)</f>
        <v>20.900000000000002</v>
      </c>
      <c r="Z80" s="37"/>
      <c r="AA80" s="1">
        <v>21.3</v>
      </c>
      <c r="AB80" s="1">
        <v>0</v>
      </c>
      <c r="AC80" s="1">
        <f>+AA80-AB80</f>
        <v>21.3</v>
      </c>
    </row>
    <row r="81" spans="2:31" x14ac:dyDescent="0.25">
      <c r="B81" s="1" t="s">
        <v>50</v>
      </c>
      <c r="C81" s="1">
        <v>50</v>
      </c>
      <c r="D81" s="1">
        <f>X81+AB81+P81+H81</f>
        <v>0</v>
      </c>
      <c r="E81" s="1">
        <f>SUM(C81:D81)</f>
        <v>50</v>
      </c>
      <c r="G81" s="1">
        <f t="shared" si="56"/>
        <v>15</v>
      </c>
      <c r="H81" s="1">
        <v>0</v>
      </c>
      <c r="I81" s="1">
        <f>SUM(G81:H81)</f>
        <v>15</v>
      </c>
      <c r="K81" s="1">
        <f>34.9+0.1</f>
        <v>35</v>
      </c>
      <c r="L81" s="1">
        <f>X81+AB81+P81</f>
        <v>0</v>
      </c>
      <c r="M81" s="1">
        <f>SUM(K81:L81)</f>
        <v>35</v>
      </c>
      <c r="O81" s="1">
        <f t="shared" si="57"/>
        <v>19.5</v>
      </c>
      <c r="P81" s="1">
        <v>0</v>
      </c>
      <c r="Q81" s="1">
        <f>SUM(O81:P81)</f>
        <v>19.5</v>
      </c>
      <c r="S81" s="1">
        <v>15.5</v>
      </c>
      <c r="T81" s="1">
        <f>X81+AB81</f>
        <v>0</v>
      </c>
      <c r="U81" s="1">
        <f>SUM(S81:T81)</f>
        <v>15.5</v>
      </c>
      <c r="W81" s="1">
        <f t="shared" si="58"/>
        <v>9</v>
      </c>
      <c r="X81" s="1">
        <v>0</v>
      </c>
      <c r="Y81" s="1">
        <f>SUM(W81:X81)</f>
        <v>9</v>
      </c>
      <c r="Z81" s="37"/>
      <c r="AA81" s="1">
        <v>6.5</v>
      </c>
      <c r="AB81" s="1">
        <v>0</v>
      </c>
      <c r="AC81" s="1">
        <f>+AA81-AB81</f>
        <v>6.5</v>
      </c>
    </row>
    <row r="82" spans="2:31" x14ac:dyDescent="0.25">
      <c r="B82" s="1" t="s">
        <v>20</v>
      </c>
      <c r="C82" s="1">
        <v>1.67</v>
      </c>
      <c r="D82" s="1">
        <f>X82+AB82+P82+H82</f>
        <v>0</v>
      </c>
      <c r="E82" s="1">
        <f>SUM(C82:D82)</f>
        <v>1.67</v>
      </c>
      <c r="G82" s="1">
        <f t="shared" si="56"/>
        <v>-3.0000000000000027E-2</v>
      </c>
      <c r="H82" s="1">
        <v>0</v>
      </c>
      <c r="I82" s="1">
        <f>SUM(G82:H82)</f>
        <v>-3.0000000000000027E-2</v>
      </c>
      <c r="K82" s="1">
        <v>1.7</v>
      </c>
      <c r="L82" s="1">
        <f>X82+AB82+P82</f>
        <v>0</v>
      </c>
      <c r="M82" s="1">
        <f>SUM(K82:L82)</f>
        <v>1.7</v>
      </c>
      <c r="O82" s="1">
        <f t="shared" si="57"/>
        <v>4.9000000000000004</v>
      </c>
      <c r="P82" s="1">
        <v>0</v>
      </c>
      <c r="Q82" s="1">
        <f>SUM(O82:P82)</f>
        <v>4.9000000000000004</v>
      </c>
      <c r="S82" s="1">
        <v>-3.2</v>
      </c>
      <c r="T82" s="1">
        <f>X82+AB82</f>
        <v>0</v>
      </c>
      <c r="U82" s="1">
        <f>SUM(S82:T82)</f>
        <v>-3.2</v>
      </c>
      <c r="W82" s="1">
        <f t="shared" si="58"/>
        <v>-1.3000000000000003</v>
      </c>
      <c r="X82" s="1">
        <v>0</v>
      </c>
      <c r="Y82" s="1">
        <f>SUM(W82:X82)</f>
        <v>-1.3000000000000003</v>
      </c>
      <c r="Z82" s="37"/>
      <c r="AA82" s="1">
        <v>-1.9</v>
      </c>
      <c r="AB82" s="1">
        <v>0</v>
      </c>
      <c r="AC82" s="1">
        <f>+AA82-AB82</f>
        <v>-1.9</v>
      </c>
    </row>
    <row r="83" spans="2:31" x14ac:dyDescent="0.25">
      <c r="B83" s="1" t="s">
        <v>41</v>
      </c>
      <c r="C83" s="1">
        <v>-6.6</v>
      </c>
      <c r="D83" s="1">
        <f>X83+AB83+P83+H83</f>
        <v>0</v>
      </c>
      <c r="E83" s="1">
        <f>SUM(C83:D83)</f>
        <v>-6.6</v>
      </c>
      <c r="G83" s="1">
        <f t="shared" si="56"/>
        <v>0.50000000000000089</v>
      </c>
      <c r="H83" s="1">
        <v>0</v>
      </c>
      <c r="I83" s="1">
        <f>SUM(G83:H83)</f>
        <v>0.50000000000000089</v>
      </c>
      <c r="K83" s="1">
        <f>-7.4+0.3</f>
        <v>-7.1000000000000005</v>
      </c>
      <c r="L83" s="1">
        <f>X83+AB83+P83</f>
        <v>0</v>
      </c>
      <c r="M83" s="1">
        <f>SUM(K83:L83)</f>
        <v>-7.1000000000000005</v>
      </c>
      <c r="O83" s="1">
        <f t="shared" si="57"/>
        <v>-0.10000000000000053</v>
      </c>
      <c r="P83" s="1">
        <v>0</v>
      </c>
      <c r="Q83" s="1">
        <f>SUM(O83:P83)</f>
        <v>-0.10000000000000053</v>
      </c>
      <c r="S83" s="1">
        <v>-7</v>
      </c>
      <c r="T83" s="1">
        <f>X83+AB83</f>
        <v>0</v>
      </c>
      <c r="U83" s="1">
        <f>SUM(S83:T83)</f>
        <v>-7</v>
      </c>
      <c r="W83" s="1">
        <f t="shared" si="58"/>
        <v>-6.8</v>
      </c>
      <c r="X83" s="1">
        <v>0</v>
      </c>
      <c r="Y83" s="1">
        <f>SUM(W83:X83)</f>
        <v>-6.8</v>
      </c>
      <c r="Z83" s="37"/>
      <c r="AA83" s="1">
        <v>-0.2</v>
      </c>
      <c r="AB83" s="1">
        <v>0</v>
      </c>
      <c r="AC83" s="1">
        <f>+AA83-AB83</f>
        <v>-0.2</v>
      </c>
    </row>
    <row r="84" spans="2:31" x14ac:dyDescent="0.25">
      <c r="B84" s="26" t="s">
        <v>26</v>
      </c>
      <c r="C84" s="16">
        <f>SUM(C79:C83)</f>
        <v>391.17</v>
      </c>
      <c r="D84" s="16">
        <f>SUM(D79:D83)</f>
        <v>0</v>
      </c>
      <c r="E84" s="16">
        <f>SUM(E79:E83)</f>
        <v>391.17</v>
      </c>
      <c r="G84" s="16">
        <f>SUM(G79:G83)</f>
        <v>102.97000000000001</v>
      </c>
      <c r="H84" s="16">
        <f>SUM(H79:H83)</f>
        <v>0</v>
      </c>
      <c r="I84" s="16">
        <f>SUM(I79:I83)</f>
        <v>102.97000000000001</v>
      </c>
      <c r="K84" s="16">
        <f>SUM(K79:K83)</f>
        <v>288.2</v>
      </c>
      <c r="L84" s="16">
        <f>SUM(L79:L83)</f>
        <v>0</v>
      </c>
      <c r="M84" s="16">
        <f>SUM(M79:M83)</f>
        <v>288.2</v>
      </c>
      <c r="O84" s="16">
        <f>SUM(O79:O83)</f>
        <v>83.100000000000009</v>
      </c>
      <c r="P84" s="16">
        <f>SUM(P79:P83)</f>
        <v>0</v>
      </c>
      <c r="Q84" s="16">
        <f>SUM(Q79:Q83)</f>
        <v>83.100000000000009</v>
      </c>
      <c r="S84" s="16">
        <f>SUM(S79:S83)</f>
        <v>205.10000000000002</v>
      </c>
      <c r="T84" s="16">
        <f>SUM(T79:T83)</f>
        <v>0</v>
      </c>
      <c r="U84" s="16">
        <f>+S84-T84</f>
        <v>205.10000000000002</v>
      </c>
      <c r="W84" s="16">
        <f>SUM(W79:W83)</f>
        <v>77.300000000000011</v>
      </c>
      <c r="X84" s="16">
        <f>SUM(X79:X83)</f>
        <v>0</v>
      </c>
      <c r="Y84" s="16">
        <f>SUM(Y79:Y83)</f>
        <v>77.300000000000011</v>
      </c>
      <c r="Z84" s="37"/>
      <c r="AA84" s="16">
        <f>SUM(AA79:AA83)</f>
        <v>127.79999999999997</v>
      </c>
      <c r="AB84" s="16">
        <f>SUM(AB79:AB83)</f>
        <v>0</v>
      </c>
      <c r="AC84" s="16">
        <f>SUM(AC79:AC83)</f>
        <v>127.79999999999997</v>
      </c>
    </row>
    <row r="85" spans="2:31" x14ac:dyDescent="0.25">
      <c r="B85" s="26"/>
      <c r="C85" s="2"/>
      <c r="D85" s="2"/>
      <c r="E85" s="2"/>
      <c r="G85" s="2"/>
      <c r="H85" s="2"/>
      <c r="I85" s="2"/>
      <c r="K85" s="2"/>
      <c r="L85" s="2"/>
      <c r="M85" s="2"/>
      <c r="O85" s="2"/>
      <c r="P85" s="2"/>
      <c r="Q85" s="2"/>
      <c r="S85" s="2"/>
      <c r="T85" s="2"/>
      <c r="U85" s="2"/>
      <c r="V85" s="60"/>
      <c r="W85" s="2"/>
      <c r="X85" s="2"/>
      <c r="Y85" s="2"/>
      <c r="Z85" s="37"/>
      <c r="AA85" s="2"/>
      <c r="AB85" s="2"/>
      <c r="AC85" s="2"/>
    </row>
    <row r="86" spans="2:31" x14ac:dyDescent="0.25">
      <c r="B86" s="12" t="s">
        <v>31</v>
      </c>
      <c r="C86" s="11"/>
      <c r="D86" s="11"/>
      <c r="E86" s="3"/>
      <c r="G86" s="11"/>
      <c r="H86" s="11"/>
      <c r="I86" s="3"/>
      <c r="K86" s="11"/>
      <c r="L86" s="11"/>
      <c r="M86" s="3"/>
      <c r="O86" s="11"/>
      <c r="P86" s="11"/>
      <c r="Q86" s="3"/>
      <c r="S86" s="11"/>
      <c r="T86" s="11"/>
      <c r="U86" s="3"/>
      <c r="V86" s="13"/>
      <c r="W86" s="11"/>
      <c r="X86" s="11"/>
      <c r="Y86" s="3"/>
      <c r="Z86" s="37"/>
      <c r="AA86" s="11"/>
      <c r="AB86" s="11"/>
      <c r="AC86" s="3"/>
    </row>
    <row r="87" spans="2:31" x14ac:dyDescent="0.25">
      <c r="B87" s="2"/>
      <c r="F87" s="39"/>
      <c r="N87" s="10"/>
      <c r="Z87" s="37"/>
    </row>
    <row r="88" spans="2:31" x14ac:dyDescent="0.25">
      <c r="B88" s="1" t="s">
        <v>32</v>
      </c>
      <c r="C88" s="1">
        <v>12</v>
      </c>
      <c r="D88" s="1">
        <f>X88+AB88+P88+H88</f>
        <v>0</v>
      </c>
      <c r="E88" s="1">
        <f>SUM(C88:D88)</f>
        <v>12</v>
      </c>
      <c r="F88" s="39"/>
      <c r="G88" s="2">
        <f t="shared" ref="G88:G90" si="59">+C88-K88</f>
        <v>-17.899999999999999</v>
      </c>
      <c r="H88" s="1">
        <v>0</v>
      </c>
      <c r="I88" s="1">
        <f>SUM(G88:H88)</f>
        <v>-17.899999999999999</v>
      </c>
      <c r="K88" s="1">
        <v>29.9</v>
      </c>
      <c r="L88" s="1">
        <f>X88+AB88+P88</f>
        <v>0</v>
      </c>
      <c r="M88" s="1">
        <f>SUM(K88:L88)</f>
        <v>29.9</v>
      </c>
      <c r="N88" s="10"/>
      <c r="O88" s="2">
        <f>+K88-S88</f>
        <v>9.5</v>
      </c>
      <c r="P88" s="2">
        <v>0</v>
      </c>
      <c r="Q88" s="1">
        <f>SUM(O88:P88)</f>
        <v>9.5</v>
      </c>
      <c r="S88" s="1">
        <v>20.399999999999999</v>
      </c>
      <c r="T88" s="1">
        <f>X88+AB88</f>
        <v>0</v>
      </c>
      <c r="U88" s="1">
        <f>SUM(S88:T88)</f>
        <v>20.399999999999999</v>
      </c>
      <c r="W88" s="2">
        <f t="shared" ref="W88:W90" si="60">+S88-AA88</f>
        <v>9.8999999999999986</v>
      </c>
      <c r="X88" s="2">
        <v>0</v>
      </c>
      <c r="Y88" s="1">
        <f>SUM(W88:X88)</f>
        <v>9.8999999999999986</v>
      </c>
      <c r="Z88" s="37"/>
      <c r="AA88" s="1">
        <v>10.5</v>
      </c>
      <c r="AB88" s="1">
        <v>0</v>
      </c>
      <c r="AC88" s="1">
        <f>+AA88-AB88</f>
        <v>10.5</v>
      </c>
      <c r="AD88" s="40"/>
      <c r="AE88" s="41"/>
    </row>
    <row r="89" spans="2:31" x14ac:dyDescent="0.25">
      <c r="B89" s="1" t="s">
        <v>33</v>
      </c>
      <c r="C89" s="1">
        <v>0</v>
      </c>
      <c r="D89" s="1">
        <f>X89+AB89+P89+H89</f>
        <v>0</v>
      </c>
      <c r="E89" s="1">
        <f>SUM(C89:D89)</f>
        <v>0</v>
      </c>
      <c r="F89" s="39"/>
      <c r="G89" s="2">
        <f t="shared" si="59"/>
        <v>0</v>
      </c>
      <c r="H89" s="1">
        <v>0</v>
      </c>
      <c r="I89" s="1">
        <f>SUM(G89:H89)</f>
        <v>0</v>
      </c>
      <c r="K89" s="1">
        <v>0</v>
      </c>
      <c r="L89" s="1">
        <f>X89+AB89+P89</f>
        <v>0</v>
      </c>
      <c r="M89" s="1">
        <f>SUM(K89:L89)</f>
        <v>0</v>
      </c>
      <c r="N89" s="10"/>
      <c r="O89" s="2">
        <f>+K89-S93</f>
        <v>59.7</v>
      </c>
      <c r="P89" s="2">
        <v>0</v>
      </c>
      <c r="Q89" s="1">
        <f>SUM(O89:P89)</f>
        <v>59.7</v>
      </c>
      <c r="S89" s="1">
        <v>0</v>
      </c>
      <c r="T89" s="1">
        <f>X89+AB89</f>
        <v>0</v>
      </c>
      <c r="U89" s="1">
        <f>SUM(S89:T89)</f>
        <v>0</v>
      </c>
      <c r="W89" s="2">
        <f t="shared" si="60"/>
        <v>0</v>
      </c>
      <c r="X89" s="2">
        <v>0</v>
      </c>
      <c r="Y89" s="1">
        <f>SUM(W89:X89)</f>
        <v>0</v>
      </c>
      <c r="Z89" s="37"/>
      <c r="AA89" s="1">
        <v>0</v>
      </c>
      <c r="AB89" s="1">
        <v>0</v>
      </c>
      <c r="AC89" s="1">
        <f>+AA89-AB89</f>
        <v>0</v>
      </c>
      <c r="AD89" s="40"/>
      <c r="AE89" s="41"/>
    </row>
    <row r="90" spans="2:31" x14ac:dyDescent="0.25">
      <c r="B90" s="1" t="s">
        <v>34</v>
      </c>
      <c r="C90" s="32">
        <v>-0.7</v>
      </c>
      <c r="D90" s="32">
        <f>X90+AB90+P90+H90</f>
        <v>0</v>
      </c>
      <c r="E90" s="32">
        <f>SUM(C90:D90)</f>
        <v>-0.7</v>
      </c>
      <c r="F90" s="39"/>
      <c r="G90" s="32">
        <f t="shared" si="59"/>
        <v>-0.19999999999999996</v>
      </c>
      <c r="H90" s="32">
        <v>0</v>
      </c>
      <c r="I90" s="32">
        <f>SUM(G90:H90)</f>
        <v>-0.19999999999999996</v>
      </c>
      <c r="K90" s="32">
        <v>-0.5</v>
      </c>
      <c r="L90" s="32">
        <f>X90+AB90+P90</f>
        <v>0</v>
      </c>
      <c r="M90" s="32">
        <f>SUM(K90:L90)</f>
        <v>-0.5</v>
      </c>
      <c r="N90" s="10"/>
      <c r="O90" s="32">
        <f>+K90-S90</f>
        <v>-0.3</v>
      </c>
      <c r="P90" s="32">
        <v>0</v>
      </c>
      <c r="Q90" s="32">
        <f>SUM(O90:P90)</f>
        <v>-0.3</v>
      </c>
      <c r="S90" s="32">
        <v>-0.2</v>
      </c>
      <c r="T90" s="32">
        <f>X90+AB90</f>
        <v>0</v>
      </c>
      <c r="U90" s="32">
        <f>SUM(S90:T90)</f>
        <v>-0.2</v>
      </c>
      <c r="W90" s="32">
        <f t="shared" si="60"/>
        <v>-0.1</v>
      </c>
      <c r="X90" s="32">
        <v>0</v>
      </c>
      <c r="Y90" s="32">
        <f>SUM(W90:X90)</f>
        <v>-0.1</v>
      </c>
      <c r="Z90" s="37"/>
      <c r="AA90" s="32">
        <v>-0.1</v>
      </c>
      <c r="AB90" s="32">
        <v>0</v>
      </c>
      <c r="AC90" s="32">
        <f>+AA90-AB90</f>
        <v>-0.1</v>
      </c>
    </row>
    <row r="91" spans="2:31" x14ac:dyDescent="0.25">
      <c r="B91" s="26" t="s">
        <v>35</v>
      </c>
      <c r="C91" s="2">
        <f>SUM(C88:C90)</f>
        <v>11.3</v>
      </c>
      <c r="D91" s="2">
        <f>SUM(D88:D90)</f>
        <v>0</v>
      </c>
      <c r="E91" s="2">
        <f>SUM(E88:E90)</f>
        <v>11.3</v>
      </c>
      <c r="G91" s="2">
        <f>SUM(G88:G90)</f>
        <v>-18.099999999999998</v>
      </c>
      <c r="H91" s="2">
        <f>SUM(H88:H90)</f>
        <v>0</v>
      </c>
      <c r="I91" s="2">
        <f>SUM(I88:I90)</f>
        <v>-18.099999999999998</v>
      </c>
      <c r="J91" s="33"/>
      <c r="K91" s="2">
        <f>SUM(K88:K90)</f>
        <v>29.4</v>
      </c>
      <c r="L91" s="2">
        <f>SUM(L88:L90)</f>
        <v>0</v>
      </c>
      <c r="M91" s="2">
        <f>SUM(M88:M90)</f>
        <v>29.4</v>
      </c>
      <c r="O91" s="2">
        <f>SUM(O88:O90)</f>
        <v>68.900000000000006</v>
      </c>
      <c r="P91" s="2">
        <f>SUM(P88:P90)</f>
        <v>0</v>
      </c>
      <c r="Q91" s="2">
        <f>SUM(Q88:Q90)</f>
        <v>68.900000000000006</v>
      </c>
      <c r="R91" s="42"/>
      <c r="S91" s="2">
        <f>SUM(S88:S90)</f>
        <v>20.2</v>
      </c>
      <c r="T91" s="2">
        <f>SUM(T88:T90)</f>
        <v>0</v>
      </c>
      <c r="U91" s="2">
        <f>SUM(U88:U90)</f>
        <v>20.2</v>
      </c>
      <c r="W91" s="2">
        <f>SUM(W88:W90)</f>
        <v>9.7999999999999989</v>
      </c>
      <c r="X91" s="2">
        <f>SUM(X88:X90)</f>
        <v>0</v>
      </c>
      <c r="Y91" s="2">
        <f>SUM(Y88:Y90)</f>
        <v>9.7999999999999989</v>
      </c>
      <c r="Z91" s="42"/>
      <c r="AA91" s="2">
        <f>SUM(AA88:AA90)</f>
        <v>10.4</v>
      </c>
      <c r="AB91" s="2">
        <f>SUM(AB88:AB90)</f>
        <v>0</v>
      </c>
      <c r="AC91" s="2">
        <f>SUM(AC88:AC90)</f>
        <v>10.4</v>
      </c>
      <c r="AD91" s="40"/>
      <c r="AE91" s="41"/>
    </row>
    <row r="92" spans="2:31" x14ac:dyDescent="0.25">
      <c r="F92" s="39"/>
      <c r="G92" s="26"/>
      <c r="N92" s="10"/>
      <c r="O92" s="26"/>
      <c r="Z92" s="37"/>
    </row>
    <row r="93" spans="2:31" x14ac:dyDescent="0.25">
      <c r="B93" s="1" t="s">
        <v>36</v>
      </c>
      <c r="C93" s="1">
        <v>-59.6</v>
      </c>
      <c r="D93" s="1">
        <f>X93+AB93+P93+H93</f>
        <v>0</v>
      </c>
      <c r="E93" s="1">
        <f>SUM(C93:D93)</f>
        <v>-59.6</v>
      </c>
      <c r="F93" s="39"/>
      <c r="G93" s="2">
        <f>+C93-K93</f>
        <v>35.29999999999999</v>
      </c>
      <c r="H93" s="1">
        <v>0</v>
      </c>
      <c r="I93" s="1">
        <f>SUM(G93:H93)</f>
        <v>35.29999999999999</v>
      </c>
      <c r="K93" s="1">
        <f>-87.6-7.3</f>
        <v>-94.899999999999991</v>
      </c>
      <c r="L93" s="1">
        <f>X93+AB93+P93</f>
        <v>0</v>
      </c>
      <c r="M93" s="1">
        <f>SUM(K93:L93)</f>
        <v>-94.899999999999991</v>
      </c>
      <c r="N93" s="10"/>
      <c r="O93" s="2">
        <f>+K93-S93</f>
        <v>-35.199999999999989</v>
      </c>
      <c r="P93" s="2">
        <v>0</v>
      </c>
      <c r="Q93" s="1">
        <f>SUM(O93:P93)</f>
        <v>-35.199999999999989</v>
      </c>
      <c r="S93" s="1">
        <f>-24.6+-35.1</f>
        <v>-59.7</v>
      </c>
      <c r="T93" s="1">
        <f>X93+AB93</f>
        <v>0</v>
      </c>
      <c r="U93" s="1">
        <f>SUM(S93:T93)</f>
        <v>-59.7</v>
      </c>
      <c r="W93" s="2">
        <f>+S93-AA93</f>
        <v>-29.500000000000004</v>
      </c>
      <c r="X93" s="2">
        <v>0</v>
      </c>
      <c r="Y93" s="1">
        <f>SUM(W93:X93)</f>
        <v>-29.500000000000004</v>
      </c>
      <c r="Z93" s="37"/>
      <c r="AA93" s="1">
        <f>-11-19.2</f>
        <v>-30.2</v>
      </c>
      <c r="AB93" s="1">
        <v>0</v>
      </c>
      <c r="AC93" s="1">
        <f>+AA93-AB93</f>
        <v>-30.2</v>
      </c>
      <c r="AD93" s="40"/>
      <c r="AE93" s="41"/>
    </row>
    <row r="94" spans="2:31" x14ac:dyDescent="0.25">
      <c r="C94" s="43">
        <f>SUM(C91:C93)</f>
        <v>-48.3</v>
      </c>
      <c r="D94" s="43">
        <f>SUM(D91:D93)</f>
        <v>0</v>
      </c>
      <c r="E94" s="43">
        <f>SUM(E91:E93)</f>
        <v>-48.3</v>
      </c>
      <c r="F94" s="39"/>
      <c r="G94" s="43">
        <f>SUM(G91:G93)</f>
        <v>17.199999999999992</v>
      </c>
      <c r="H94" s="43">
        <f>SUM(H91:H93)</f>
        <v>0</v>
      </c>
      <c r="I94" s="43">
        <f>SUM(I91:I93)</f>
        <v>17.199999999999992</v>
      </c>
      <c r="K94" s="43">
        <f>SUM(K91:K93)</f>
        <v>-65.5</v>
      </c>
      <c r="L94" s="43">
        <f>SUM(L91:L93)</f>
        <v>0</v>
      </c>
      <c r="M94" s="43">
        <f>SUM(M91:M93)</f>
        <v>-65.5</v>
      </c>
      <c r="N94" s="10"/>
      <c r="O94" s="43">
        <f>SUM(O91:O93)</f>
        <v>33.700000000000017</v>
      </c>
      <c r="P94" s="43">
        <f>SUM(P91:P93)</f>
        <v>0</v>
      </c>
      <c r="Q94" s="43">
        <f>SUM(Q91:Q93)</f>
        <v>33.700000000000017</v>
      </c>
      <c r="S94" s="43">
        <f>SUM(S91:S93)</f>
        <v>-39.5</v>
      </c>
      <c r="T94" s="43">
        <f>SUM(T91:T93)</f>
        <v>0</v>
      </c>
      <c r="U94" s="43">
        <f>SUM(U91:U93)</f>
        <v>-39.5</v>
      </c>
      <c r="W94" s="43">
        <f>SUM(W91:W93)</f>
        <v>-19.700000000000003</v>
      </c>
      <c r="X94" s="43">
        <f>SUM(X91:X93)</f>
        <v>0</v>
      </c>
      <c r="Y94" s="43">
        <f>SUM(Y91:Y93)</f>
        <v>-19.700000000000003</v>
      </c>
      <c r="Z94" s="37"/>
      <c r="AA94" s="43">
        <f>SUM(AA91:AA93)</f>
        <v>-19.799999999999997</v>
      </c>
      <c r="AB94" s="43">
        <f>SUM(AB91:AB93)</f>
        <v>0</v>
      </c>
      <c r="AC94" s="43">
        <f>SUM(AC91:AC93)</f>
        <v>-19.799999999999997</v>
      </c>
    </row>
    <row r="95" spans="2:31" x14ac:dyDescent="0.25">
      <c r="C95" s="15"/>
      <c r="D95" s="15"/>
      <c r="E95" s="15"/>
      <c r="F95" s="39"/>
      <c r="G95" s="15"/>
      <c r="H95" s="15"/>
      <c r="I95" s="15"/>
      <c r="K95" s="15"/>
      <c r="L95" s="15"/>
      <c r="M95" s="15"/>
      <c r="N95" s="10"/>
      <c r="O95" s="15"/>
      <c r="P95" s="15"/>
      <c r="Q95" s="15"/>
      <c r="S95" s="15"/>
      <c r="T95" s="15"/>
      <c r="U95" s="15"/>
      <c r="W95" s="15"/>
      <c r="X95" s="15"/>
      <c r="Y95" s="15"/>
      <c r="AA95" s="15"/>
      <c r="AB95" s="15"/>
      <c r="AC95" s="15"/>
    </row>
    <row r="96" spans="2:31" x14ac:dyDescent="0.25">
      <c r="B96" s="26"/>
      <c r="F96" s="39"/>
      <c r="J96" s="33"/>
    </row>
    <row r="97" spans="1:30" hidden="1" x14ac:dyDescent="0.25">
      <c r="A97" s="35" t="s">
        <v>11</v>
      </c>
      <c r="B97" s="1" t="s">
        <v>69</v>
      </c>
    </row>
    <row r="98" spans="1:30" hidden="1" x14ac:dyDescent="0.25">
      <c r="A98" s="35" t="s">
        <v>13</v>
      </c>
      <c r="B98" s="1" t="s">
        <v>70</v>
      </c>
    </row>
    <row r="99" spans="1:30" hidden="1" x14ac:dyDescent="0.25">
      <c r="A99" s="35" t="s">
        <v>14</v>
      </c>
      <c r="B99" s="27" t="s">
        <v>71</v>
      </c>
    </row>
    <row r="100" spans="1:30" hidden="1" x14ac:dyDescent="0.25">
      <c r="A100" s="35" t="s">
        <v>28</v>
      </c>
      <c r="B100" s="27" t="s">
        <v>72</v>
      </c>
    </row>
    <row r="101" spans="1:30" hidden="1" x14ac:dyDescent="0.25">
      <c r="A101" s="35" t="s">
        <v>29</v>
      </c>
      <c r="B101" s="1" t="s">
        <v>73</v>
      </c>
    </row>
    <row r="102" spans="1:30" hidden="1" x14ac:dyDescent="0.25">
      <c r="A102" s="35" t="s">
        <v>30</v>
      </c>
      <c r="B102" s="1" t="s">
        <v>74</v>
      </c>
    </row>
    <row r="103" spans="1:30" hidden="1" x14ac:dyDescent="0.25">
      <c r="A103" s="35" t="s">
        <v>49</v>
      </c>
      <c r="B103" s="1" t="s">
        <v>75</v>
      </c>
    </row>
    <row r="104" spans="1:30" s="45" customFormat="1" hidden="1" x14ac:dyDescent="0.25">
      <c r="A104" s="35" t="s">
        <v>53</v>
      </c>
      <c r="B104" s="1" t="s">
        <v>76</v>
      </c>
      <c r="F104" s="46"/>
      <c r="J104" s="47"/>
      <c r="N104" s="54"/>
      <c r="R104" s="55"/>
      <c r="V104" s="61"/>
      <c r="Z104" s="48"/>
      <c r="AD104" s="50"/>
    </row>
    <row r="105" spans="1:30" hidden="1" x14ac:dyDescent="0.25">
      <c r="A105" s="4" t="s">
        <v>77</v>
      </c>
      <c r="B105" s="44" t="s">
        <v>78</v>
      </c>
    </row>
    <row r="106" spans="1:30" hidden="1" x14ac:dyDescent="0.25">
      <c r="A106" s="4" t="s">
        <v>40</v>
      </c>
      <c r="B106" s="44" t="s">
        <v>79</v>
      </c>
    </row>
    <row r="107" spans="1:30" hidden="1" x14ac:dyDescent="0.25">
      <c r="A107" s="35" t="s">
        <v>43</v>
      </c>
      <c r="B107" s="51" t="s">
        <v>80</v>
      </c>
    </row>
    <row r="108" spans="1:30" hidden="1" x14ac:dyDescent="0.25">
      <c r="A108" s="35" t="s">
        <v>44</v>
      </c>
      <c r="B108" s="1" t="s">
        <v>81</v>
      </c>
    </row>
    <row r="109" spans="1:30" hidden="1" x14ac:dyDescent="0.25">
      <c r="A109" s="35" t="s">
        <v>51</v>
      </c>
      <c r="B109" s="44" t="s">
        <v>82</v>
      </c>
    </row>
    <row r="110" spans="1:30" hidden="1" x14ac:dyDescent="0.25">
      <c r="A110" s="35" t="s">
        <v>60</v>
      </c>
      <c r="B110" s="1" t="s">
        <v>83</v>
      </c>
    </row>
    <row r="111" spans="1:30" hidden="1" x14ac:dyDescent="0.25">
      <c r="A111" s="35" t="s">
        <v>68</v>
      </c>
      <c r="B111" s="52" t="s">
        <v>84</v>
      </c>
    </row>
    <row r="112" spans="1:30" hidden="1" x14ac:dyDescent="0.25">
      <c r="A112" s="35" t="s">
        <v>87</v>
      </c>
      <c r="B112" s="51" t="s">
        <v>89</v>
      </c>
    </row>
    <row r="113" spans="1:2" hidden="1" x14ac:dyDescent="0.25">
      <c r="A113" s="35" t="s">
        <v>88</v>
      </c>
      <c r="B113" s="44" t="s">
        <v>79</v>
      </c>
    </row>
    <row r="114" spans="1:2" hidden="1" x14ac:dyDescent="0.25">
      <c r="A114" s="35" t="s">
        <v>90</v>
      </c>
      <c r="B114" s="51" t="s">
        <v>92</v>
      </c>
    </row>
    <row r="115" spans="1:2" hidden="1" x14ac:dyDescent="0.25">
      <c r="A115" s="35" t="s">
        <v>91</v>
      </c>
      <c r="B115" s="1" t="s">
        <v>103</v>
      </c>
    </row>
    <row r="116" spans="1:2" hidden="1" x14ac:dyDescent="0.25">
      <c r="A116" s="35" t="s">
        <v>93</v>
      </c>
      <c r="B116" s="51" t="s">
        <v>101</v>
      </c>
    </row>
    <row r="117" spans="1:2" hidden="1" x14ac:dyDescent="0.25">
      <c r="A117" s="35" t="s">
        <v>95</v>
      </c>
      <c r="B117" s="1" t="s">
        <v>102</v>
      </c>
    </row>
    <row r="118" spans="1:2" hidden="1" x14ac:dyDescent="0.25">
      <c r="A118" s="35" t="s">
        <v>85</v>
      </c>
      <c r="B118" s="27" t="s">
        <v>94</v>
      </c>
    </row>
    <row r="119" spans="1:2" hidden="1" x14ac:dyDescent="0.25">
      <c r="A119" s="35" t="s">
        <v>86</v>
      </c>
      <c r="B119" s="51" t="s">
        <v>96</v>
      </c>
    </row>
    <row r="120" spans="1:2" hidden="1" x14ac:dyDescent="0.25">
      <c r="A120" s="35" t="s">
        <v>97</v>
      </c>
      <c r="B120" s="51" t="s">
        <v>98</v>
      </c>
    </row>
    <row r="121" spans="1:2" hidden="1" x14ac:dyDescent="0.25">
      <c r="A121" s="35" t="s">
        <v>99</v>
      </c>
      <c r="B121" s="51" t="s">
        <v>100</v>
      </c>
    </row>
    <row r="122" spans="1:2" hidden="1" x14ac:dyDescent="0.25"/>
    <row r="123" spans="1:2" hidden="1" x14ac:dyDescent="0.25">
      <c r="B123" s="2"/>
    </row>
    <row r="124" spans="1:2" hidden="1" x14ac:dyDescent="0.25">
      <c r="B124" s="32" t="s">
        <v>122</v>
      </c>
    </row>
    <row r="125" spans="1:2" hidden="1" x14ac:dyDescent="0.25">
      <c r="A125" s="35" t="s">
        <v>108</v>
      </c>
      <c r="B125" s="51" t="s">
        <v>125</v>
      </c>
    </row>
    <row r="126" spans="1:2" hidden="1" x14ac:dyDescent="0.25">
      <c r="A126" s="35" t="s">
        <v>109</v>
      </c>
      <c r="B126" s="51" t="s">
        <v>126</v>
      </c>
    </row>
    <row r="127" spans="1:2" hidden="1" x14ac:dyDescent="0.25">
      <c r="A127" s="35" t="s">
        <v>110</v>
      </c>
      <c r="B127" s="1" t="s">
        <v>127</v>
      </c>
    </row>
    <row r="128" spans="1:2" hidden="1" x14ac:dyDescent="0.25">
      <c r="A128" s="35" t="s">
        <v>111</v>
      </c>
      <c r="B128" s="51" t="s">
        <v>92</v>
      </c>
    </row>
    <row r="129" spans="1:2" hidden="1" x14ac:dyDescent="0.25">
      <c r="A129" s="35" t="s">
        <v>112</v>
      </c>
      <c r="B129" s="51" t="s">
        <v>128</v>
      </c>
    </row>
    <row r="130" spans="1:2" hidden="1" x14ac:dyDescent="0.25">
      <c r="A130" s="35" t="s">
        <v>113</v>
      </c>
      <c r="B130" s="1" t="s">
        <v>75</v>
      </c>
    </row>
    <row r="131" spans="1:2" hidden="1" x14ac:dyDescent="0.25">
      <c r="A131" s="35" t="s">
        <v>114</v>
      </c>
      <c r="B131" s="57" t="s">
        <v>135</v>
      </c>
    </row>
    <row r="132" spans="1:2" hidden="1" x14ac:dyDescent="0.25">
      <c r="A132" s="35" t="s">
        <v>115</v>
      </c>
      <c r="B132" s="1" t="s">
        <v>129</v>
      </c>
    </row>
    <row r="133" spans="1:2" hidden="1" x14ac:dyDescent="0.25">
      <c r="A133" s="35" t="s">
        <v>116</v>
      </c>
      <c r="B133" s="51" t="s">
        <v>131</v>
      </c>
    </row>
    <row r="134" spans="1:2" hidden="1" x14ac:dyDescent="0.25">
      <c r="B134" s="51"/>
    </row>
    <row r="135" spans="1:2" hidden="1" x14ac:dyDescent="0.25">
      <c r="B135" s="51"/>
    </row>
    <row r="136" spans="1:2" hidden="1" x14ac:dyDescent="0.25">
      <c r="B136" s="56" t="s">
        <v>130</v>
      </c>
    </row>
    <row r="137" spans="1:2" hidden="1" x14ac:dyDescent="0.25">
      <c r="A137" s="35" t="s">
        <v>117</v>
      </c>
      <c r="B137" s="51" t="s">
        <v>96</v>
      </c>
    </row>
    <row r="138" spans="1:2" hidden="1" x14ac:dyDescent="0.25">
      <c r="A138" s="35" t="s">
        <v>118</v>
      </c>
      <c r="B138" s="51" t="s">
        <v>132</v>
      </c>
    </row>
    <row r="139" spans="1:2" hidden="1" x14ac:dyDescent="0.25">
      <c r="A139" s="35" t="s">
        <v>119</v>
      </c>
      <c r="B139" s="51" t="s">
        <v>98</v>
      </c>
    </row>
    <row r="140" spans="1:2" hidden="1" x14ac:dyDescent="0.25">
      <c r="A140" s="35" t="s">
        <v>120</v>
      </c>
      <c r="B140" s="51" t="s">
        <v>133</v>
      </c>
    </row>
    <row r="141" spans="1:2" hidden="1" x14ac:dyDescent="0.25">
      <c r="A141" s="35" t="s">
        <v>121</v>
      </c>
      <c r="B141" s="1" t="s">
        <v>134</v>
      </c>
    </row>
    <row r="142" spans="1:2" hidden="1" x14ac:dyDescent="0.25">
      <c r="A142" s="35" t="s">
        <v>123</v>
      </c>
      <c r="B142" s="52" t="s">
        <v>84</v>
      </c>
    </row>
    <row r="143" spans="1:2" hidden="1" x14ac:dyDescent="0.25">
      <c r="A143" s="35" t="s">
        <v>124</v>
      </c>
      <c r="B143" s="27" t="s">
        <v>94</v>
      </c>
    </row>
  </sheetData>
  <phoneticPr fontId="0" type="noConversion"/>
  <pageMargins left="0.75" right="0.75" top="0.46" bottom="0.39" header="0.5" footer="0.5"/>
  <pageSetup paperSize="5" scale="65" fitToHeight="3" orientation="landscape" r:id="rId1"/>
  <headerFooter alignWithMargins="0"/>
  <rowBreaks count="1" manualBreakCount="1">
    <brk id="58" max="29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40"/>
  <sheetViews>
    <sheetView zoomScaleNormal="100" workbookViewId="0">
      <selection activeCell="D16" sqref="D16"/>
    </sheetView>
  </sheetViews>
  <sheetFormatPr defaultColWidth="9.109375" defaultRowHeight="13.2" x14ac:dyDescent="0.25"/>
  <cols>
    <col min="1" max="1" width="2.6640625" style="35" customWidth="1"/>
    <col min="2" max="2" width="36.109375" style="1" customWidth="1"/>
    <col min="3" max="3" width="8.6640625" style="1" customWidth="1"/>
    <col min="4" max="4" width="8.5546875" style="1" customWidth="1"/>
    <col min="5" max="5" width="9.88671875" style="1" customWidth="1"/>
    <col min="6" max="6" width="3.6640625" style="17" customWidth="1"/>
    <col min="7" max="7" width="8.6640625" style="1" customWidth="1"/>
    <col min="8" max="9" width="8.88671875" style="1" customWidth="1"/>
    <col min="10" max="10" width="3.6640625" style="18" customWidth="1"/>
    <col min="11" max="13" width="8.88671875" style="1" customWidth="1"/>
    <col min="14" max="14" width="3.6640625" style="53" customWidth="1"/>
    <col min="15" max="15" width="7" style="1" customWidth="1"/>
    <col min="16" max="17" width="8.88671875" style="1" customWidth="1"/>
    <col min="18" max="18" width="3.6640625" style="37" customWidth="1"/>
    <col min="19" max="21" width="8.88671875" style="1" customWidth="1"/>
    <col min="22" max="22" width="3.6640625" style="20" customWidth="1"/>
    <col min="23" max="25" width="8.88671875" style="1" customWidth="1"/>
    <col min="26" max="26" width="3.6640625" style="19" customWidth="1"/>
    <col min="27" max="29" width="8.88671875" style="1" customWidth="1"/>
    <col min="30" max="30" width="2.6640625" style="10" customWidth="1"/>
    <col min="31" max="31" width="3.6640625" style="1" customWidth="1"/>
    <col min="32" max="32" width="3.5546875" style="1" customWidth="1"/>
    <col min="33" max="16384" width="9.109375" style="1"/>
  </cols>
  <sheetData>
    <row r="1" spans="1:31" x14ac:dyDescent="0.25">
      <c r="B1" s="1" t="s">
        <v>0</v>
      </c>
    </row>
    <row r="2" spans="1:31" x14ac:dyDescent="0.25">
      <c r="B2" s="1" t="s">
        <v>105</v>
      </c>
    </row>
    <row r="3" spans="1:31" x14ac:dyDescent="0.25">
      <c r="B3" s="1" t="s">
        <v>1</v>
      </c>
    </row>
    <row r="4" spans="1:31" x14ac:dyDescent="0.25">
      <c r="B4" s="1" t="s">
        <v>106</v>
      </c>
    </row>
    <row r="5" spans="1:31" x14ac:dyDescent="0.25">
      <c r="C5" s="6" t="s">
        <v>15</v>
      </c>
      <c r="D5" s="6"/>
      <c r="E5" s="6"/>
      <c r="G5" s="6" t="s">
        <v>2</v>
      </c>
      <c r="H5" s="6"/>
      <c r="I5" s="6"/>
      <c r="K5" s="6" t="s">
        <v>16</v>
      </c>
      <c r="L5" s="6"/>
      <c r="M5" s="6"/>
      <c r="O5" s="6" t="s">
        <v>3</v>
      </c>
      <c r="P5" s="6"/>
      <c r="Q5" s="6"/>
      <c r="S5" s="6" t="s">
        <v>4</v>
      </c>
      <c r="T5" s="6"/>
      <c r="U5" s="6"/>
      <c r="W5" s="6" t="s">
        <v>5</v>
      </c>
      <c r="X5" s="6"/>
      <c r="Y5" s="6"/>
      <c r="AA5" s="6" t="s">
        <v>6</v>
      </c>
      <c r="AB5" s="6"/>
      <c r="AC5" s="6"/>
    </row>
    <row r="6" spans="1:31" s="7" customFormat="1" x14ac:dyDescent="0.25">
      <c r="A6" s="34"/>
      <c r="C6" s="8" t="s">
        <v>7</v>
      </c>
      <c r="D6" s="9" t="s">
        <v>8</v>
      </c>
      <c r="E6" s="8" t="s">
        <v>9</v>
      </c>
      <c r="F6" s="13"/>
      <c r="G6" s="8" t="s">
        <v>7</v>
      </c>
      <c r="H6" s="8" t="s">
        <v>8</v>
      </c>
      <c r="I6" s="8" t="s">
        <v>9</v>
      </c>
      <c r="J6" s="36"/>
      <c r="K6" s="8" t="s">
        <v>7</v>
      </c>
      <c r="L6" s="9" t="s">
        <v>8</v>
      </c>
      <c r="M6" s="8" t="s">
        <v>9</v>
      </c>
      <c r="N6" s="53"/>
      <c r="O6" s="8" t="s">
        <v>7</v>
      </c>
      <c r="P6" s="8" t="s">
        <v>8</v>
      </c>
      <c r="Q6" s="8" t="s">
        <v>9</v>
      </c>
      <c r="R6" s="37"/>
      <c r="S6" s="8" t="s">
        <v>7</v>
      </c>
      <c r="T6" s="9" t="s">
        <v>8</v>
      </c>
      <c r="U6" s="8" t="s">
        <v>9</v>
      </c>
      <c r="V6" s="20"/>
      <c r="W6" s="8" t="s">
        <v>7</v>
      </c>
      <c r="X6" s="8" t="s">
        <v>8</v>
      </c>
      <c r="Y6" s="8" t="s">
        <v>9</v>
      </c>
      <c r="Z6" s="19"/>
      <c r="AA6" s="8" t="s">
        <v>7</v>
      </c>
      <c r="AB6" s="9" t="s">
        <v>8</v>
      </c>
      <c r="AC6" s="8" t="s">
        <v>9</v>
      </c>
      <c r="AD6" s="10"/>
    </row>
    <row r="7" spans="1:31" x14ac:dyDescent="0.25">
      <c r="C7" s="11"/>
      <c r="D7" s="11"/>
      <c r="E7" s="3"/>
      <c r="G7" s="11"/>
      <c r="H7" s="11"/>
      <c r="I7" s="3"/>
      <c r="K7" s="11"/>
      <c r="L7" s="11"/>
      <c r="M7" s="3"/>
      <c r="O7" s="11"/>
      <c r="P7" s="11"/>
      <c r="Q7" s="3"/>
      <c r="S7" s="11"/>
      <c r="T7" s="11"/>
      <c r="U7" s="3"/>
      <c r="W7" s="11"/>
      <c r="X7" s="11"/>
      <c r="Y7" s="3"/>
      <c r="AA7" s="11"/>
      <c r="AB7" s="11"/>
      <c r="AC7" s="3"/>
    </row>
    <row r="8" spans="1:31" x14ac:dyDescent="0.25">
      <c r="B8" s="12" t="s">
        <v>10</v>
      </c>
      <c r="V8" s="14"/>
    </row>
    <row r="9" spans="1:31" x14ac:dyDescent="0.25">
      <c r="B9" s="1" t="s">
        <v>37</v>
      </c>
      <c r="C9" s="1">
        <v>505.5</v>
      </c>
      <c r="D9" s="1">
        <v>491.3</v>
      </c>
      <c r="E9" s="1">
        <f>+C9-D9</f>
        <v>14.199999999999989</v>
      </c>
      <c r="F9" s="17" t="s">
        <v>117</v>
      </c>
      <c r="G9" s="1">
        <f t="shared" ref="G9:H11" si="0">+C9-K9</f>
        <v>137.89999999999998</v>
      </c>
      <c r="H9" s="1">
        <f t="shared" si="0"/>
        <v>138.80000000000001</v>
      </c>
      <c r="I9" s="1">
        <f>+G9-H9</f>
        <v>-0.90000000000003411</v>
      </c>
      <c r="J9" s="21"/>
      <c r="K9" s="1">
        <v>367.6</v>
      </c>
      <c r="L9" s="1">
        <v>352.5</v>
      </c>
      <c r="M9" s="1">
        <f>+K9-L9</f>
        <v>15.100000000000023</v>
      </c>
      <c r="N9" s="53" t="s">
        <v>86</v>
      </c>
      <c r="O9" s="1">
        <f t="shared" ref="O9:P11" si="1">+K9-S9</f>
        <v>80.200000000000045</v>
      </c>
      <c r="P9" s="1">
        <f t="shared" si="1"/>
        <v>121.4</v>
      </c>
      <c r="Q9" s="1">
        <f>+O9-P9</f>
        <v>-41.19999999999996</v>
      </c>
      <c r="R9" s="37" t="s">
        <v>87</v>
      </c>
      <c r="S9" s="1">
        <v>287.39999999999998</v>
      </c>
      <c r="T9" s="1">
        <v>231.1</v>
      </c>
      <c r="U9" s="1">
        <f>+S9-T9</f>
        <v>56.299999999999983</v>
      </c>
      <c r="V9" s="22"/>
      <c r="W9" s="1">
        <f t="shared" ref="W9:X11" si="2">+S9-AA9</f>
        <v>121.59999999999997</v>
      </c>
      <c r="X9" s="1">
        <f t="shared" si="2"/>
        <v>89.699999999999989</v>
      </c>
      <c r="Y9" s="1">
        <f>+W9-X9</f>
        <v>31.899999999999977</v>
      </c>
      <c r="Z9" s="37" t="s">
        <v>38</v>
      </c>
      <c r="AA9" s="1">
        <v>165.8</v>
      </c>
      <c r="AB9" s="1">
        <v>141.4</v>
      </c>
      <c r="AC9" s="1">
        <f>+AA9-AB9</f>
        <v>24.400000000000006</v>
      </c>
      <c r="AD9" s="37" t="s">
        <v>11</v>
      </c>
      <c r="AE9" s="23"/>
    </row>
    <row r="10" spans="1:31" x14ac:dyDescent="0.25">
      <c r="B10" s="1" t="s">
        <v>39</v>
      </c>
      <c r="C10" s="1">
        <v>184.9</v>
      </c>
      <c r="D10" s="1">
        <v>156.80000000000001</v>
      </c>
      <c r="E10" s="1">
        <f>+C10-D10</f>
        <v>28.099999999999994</v>
      </c>
      <c r="F10" s="17" t="s">
        <v>118</v>
      </c>
      <c r="G10" s="1">
        <f t="shared" si="0"/>
        <v>53.900000000000006</v>
      </c>
      <c r="H10" s="1">
        <f t="shared" si="0"/>
        <v>39.5</v>
      </c>
      <c r="I10" s="1">
        <f>+G10-H10</f>
        <v>14.400000000000006</v>
      </c>
      <c r="J10" s="18" t="s">
        <v>108</v>
      </c>
      <c r="K10" s="1">
        <v>131</v>
      </c>
      <c r="L10" s="1">
        <f>115.9+1.4</f>
        <v>117.30000000000001</v>
      </c>
      <c r="M10" s="1">
        <f>+K10-L10</f>
        <v>13.699999999999989</v>
      </c>
      <c r="N10" s="53" t="s">
        <v>88</v>
      </c>
      <c r="O10" s="1">
        <f t="shared" si="1"/>
        <v>48.400000000000006</v>
      </c>
      <c r="P10" s="1">
        <f t="shared" si="1"/>
        <v>40.700000000000017</v>
      </c>
      <c r="Q10" s="1">
        <f>+O10-P10</f>
        <v>7.6999999999999886</v>
      </c>
      <c r="R10" s="37" t="s">
        <v>88</v>
      </c>
      <c r="S10" s="1">
        <v>82.6</v>
      </c>
      <c r="T10" s="1">
        <v>76.599999999999994</v>
      </c>
      <c r="U10" s="1">
        <f>+S10-T10</f>
        <v>6</v>
      </c>
      <c r="W10" s="1">
        <f t="shared" si="2"/>
        <v>43.3</v>
      </c>
      <c r="X10" s="1">
        <f t="shared" si="2"/>
        <v>37.499999999999993</v>
      </c>
      <c r="Y10" s="1">
        <f>+W10-X10</f>
        <v>5.8000000000000043</v>
      </c>
      <c r="Z10" s="37" t="s">
        <v>40</v>
      </c>
      <c r="AA10" s="1">
        <v>39.299999999999997</v>
      </c>
      <c r="AB10" s="1">
        <v>39.1</v>
      </c>
      <c r="AC10" s="1">
        <f>+AA10-AB10</f>
        <v>0.19999999999999574</v>
      </c>
      <c r="AD10" s="37" t="s">
        <v>13</v>
      </c>
      <c r="AE10" s="25"/>
    </row>
    <row r="11" spans="1:31" x14ac:dyDescent="0.25">
      <c r="B11" s="1" t="s">
        <v>41</v>
      </c>
      <c r="C11" s="1">
        <v>8.5</v>
      </c>
      <c r="D11" s="1">
        <v>4.9000000000000004</v>
      </c>
      <c r="E11" s="1">
        <f>+C11-D11</f>
        <v>3.5999999999999996</v>
      </c>
      <c r="G11" s="1">
        <f t="shared" si="0"/>
        <v>5.7</v>
      </c>
      <c r="H11" s="1">
        <f t="shared" si="0"/>
        <v>1.4000000000000004</v>
      </c>
      <c r="I11" s="1">
        <f>+G11-H11</f>
        <v>4.3</v>
      </c>
      <c r="K11" s="1">
        <v>2.8</v>
      </c>
      <c r="L11" s="1">
        <f>3.7-0.2</f>
        <v>3.5</v>
      </c>
      <c r="M11" s="1">
        <f>+K11-L11</f>
        <v>-0.70000000000000018</v>
      </c>
      <c r="O11" s="1">
        <f t="shared" si="1"/>
        <v>1.1999999999999997</v>
      </c>
      <c r="P11" s="1">
        <f t="shared" si="1"/>
        <v>1</v>
      </c>
      <c r="Q11" s="1">
        <f>+O11-P11</f>
        <v>0.19999999999999973</v>
      </c>
      <c r="S11" s="1">
        <v>1.6</v>
      </c>
      <c r="T11" s="1">
        <v>2.5</v>
      </c>
      <c r="U11" s="1">
        <f>+S11-T11</f>
        <v>-0.89999999999999991</v>
      </c>
      <c r="W11" s="1">
        <f t="shared" si="2"/>
        <v>0.8</v>
      </c>
      <c r="X11" s="1">
        <f t="shared" si="2"/>
        <v>0.8</v>
      </c>
      <c r="Y11" s="1">
        <f>+W11-X11</f>
        <v>0</v>
      </c>
      <c r="Z11" s="38"/>
      <c r="AA11" s="1">
        <v>0.8</v>
      </c>
      <c r="AB11" s="1">
        <v>1.7</v>
      </c>
      <c r="AC11" s="1">
        <f>+AA11-AB11</f>
        <v>-0.89999999999999991</v>
      </c>
      <c r="AD11" s="37"/>
      <c r="AE11" s="24"/>
    </row>
    <row r="12" spans="1:31" x14ac:dyDescent="0.25">
      <c r="B12" s="26"/>
      <c r="C12" s="16">
        <f>SUM(C9:C11)</f>
        <v>698.9</v>
      </c>
      <c r="D12" s="16">
        <f>SUM(D9:D11)</f>
        <v>653</v>
      </c>
      <c r="E12" s="16">
        <f>SUM(E9:E11)</f>
        <v>45.899999999999984</v>
      </c>
      <c r="G12" s="16">
        <f>SUM(G9:G11)</f>
        <v>197.49999999999997</v>
      </c>
      <c r="H12" s="16">
        <f>SUM(H9:H11)</f>
        <v>179.70000000000002</v>
      </c>
      <c r="I12" s="16">
        <f>SUM(I9:I11)</f>
        <v>17.799999999999972</v>
      </c>
      <c r="K12" s="16">
        <f>SUM(K9:K11)</f>
        <v>501.40000000000003</v>
      </c>
      <c r="L12" s="16">
        <f>SUM(L9:L11)</f>
        <v>473.3</v>
      </c>
      <c r="M12" s="16">
        <f>SUM(M9:M11)</f>
        <v>28.100000000000012</v>
      </c>
      <c r="O12" s="16">
        <f>SUM(O9:O11)</f>
        <v>129.80000000000004</v>
      </c>
      <c r="P12" s="16">
        <f>SUM(P9:P11)</f>
        <v>163.10000000000002</v>
      </c>
      <c r="Q12" s="16">
        <f>SUM(Q9:Q11)</f>
        <v>-33.299999999999969</v>
      </c>
      <c r="S12" s="16">
        <f>SUM(S9:S11)</f>
        <v>371.6</v>
      </c>
      <c r="T12" s="16">
        <f>SUM(T9:T11)</f>
        <v>310.2</v>
      </c>
      <c r="U12" s="16">
        <f>SUM(U9:U11)</f>
        <v>61.399999999999984</v>
      </c>
      <c r="W12" s="16">
        <f>SUM(W9:W11)</f>
        <v>165.7</v>
      </c>
      <c r="X12" s="16">
        <f>SUM(X9:X11)</f>
        <v>127.99999999999999</v>
      </c>
      <c r="Y12" s="16">
        <f>SUM(Y9:Y11)</f>
        <v>37.699999999999982</v>
      </c>
      <c r="Z12" s="37"/>
      <c r="AA12" s="16">
        <f>SUM(AA9:AA11)</f>
        <v>205.90000000000003</v>
      </c>
      <c r="AB12" s="16">
        <f>SUM(AB9:AB11)</f>
        <v>182.2</v>
      </c>
      <c r="AC12" s="16">
        <f>SUM(AC9:AC11)</f>
        <v>23.700000000000003</v>
      </c>
      <c r="AD12" s="38"/>
      <c r="AE12" s="25"/>
    </row>
    <row r="13" spans="1:31" x14ac:dyDescent="0.25">
      <c r="B13" s="27"/>
      <c r="Z13" s="37"/>
      <c r="AD13" s="37"/>
      <c r="AE13" s="24"/>
    </row>
    <row r="14" spans="1:31" x14ac:dyDescent="0.25">
      <c r="B14" s="12" t="s">
        <v>12</v>
      </c>
      <c r="V14" s="14"/>
      <c r="Z14" s="37"/>
      <c r="AD14" s="37"/>
      <c r="AE14" s="24"/>
    </row>
    <row r="15" spans="1:31" x14ac:dyDescent="0.25">
      <c r="B15" s="1" t="s">
        <v>37</v>
      </c>
      <c r="C15" s="1">
        <v>13.7</v>
      </c>
      <c r="D15" s="1">
        <v>16</v>
      </c>
      <c r="E15" s="1">
        <f>+C15-D15</f>
        <v>-2.3000000000000007</v>
      </c>
      <c r="F15" s="17" t="s">
        <v>119</v>
      </c>
      <c r="G15" s="1">
        <f t="shared" ref="G15:H17" si="3">+C15-K15</f>
        <v>1.3999999999999986</v>
      </c>
      <c r="H15" s="1">
        <f t="shared" si="3"/>
        <v>0.70000000000000107</v>
      </c>
      <c r="I15" s="1">
        <f>+G15-H15</f>
        <v>0.69999999999999751</v>
      </c>
      <c r="K15" s="1">
        <v>12.3</v>
      </c>
      <c r="L15" s="1">
        <f>15.1+0.2</f>
        <v>15.299999999999999</v>
      </c>
      <c r="M15" s="1">
        <f>+K15-L15</f>
        <v>-2.9999999999999982</v>
      </c>
      <c r="N15" s="53" t="s">
        <v>97</v>
      </c>
      <c r="O15" s="1">
        <f t="shared" ref="O15:P17" si="4">+K15-S15</f>
        <v>1.2000000000000011</v>
      </c>
      <c r="P15" s="1">
        <f t="shared" si="4"/>
        <v>12.7</v>
      </c>
      <c r="Q15" s="1">
        <f>+O15-P15</f>
        <v>-11.499999999999998</v>
      </c>
      <c r="R15" s="37" t="s">
        <v>87</v>
      </c>
      <c r="S15" s="1">
        <v>11.1</v>
      </c>
      <c r="T15" s="1">
        <v>2.6</v>
      </c>
      <c r="U15" s="1">
        <f>+S15-T15</f>
        <v>8.5</v>
      </c>
      <c r="W15" s="1">
        <f t="shared" ref="W15:X17" si="5">+S15-AA15</f>
        <v>10.299999999999999</v>
      </c>
      <c r="X15" s="1">
        <f t="shared" si="5"/>
        <v>2.1</v>
      </c>
      <c r="Y15" s="1">
        <f>+W15-X15</f>
        <v>8.1999999999999993</v>
      </c>
      <c r="Z15" s="37" t="s">
        <v>38</v>
      </c>
      <c r="AA15" s="1">
        <v>0.8</v>
      </c>
      <c r="AB15" s="1">
        <v>0.5</v>
      </c>
      <c r="AC15" s="1">
        <f>+AA15-AB15</f>
        <v>0.30000000000000004</v>
      </c>
      <c r="AD15" s="37"/>
      <c r="AE15" s="24"/>
    </row>
    <row r="16" spans="1:31" x14ac:dyDescent="0.25">
      <c r="B16" s="1" t="s">
        <v>39</v>
      </c>
      <c r="C16" s="1">
        <v>35.4</v>
      </c>
      <c r="D16" s="1">
        <f>11.8-0.5</f>
        <v>11.3</v>
      </c>
      <c r="E16" s="1">
        <f>+C16-D16</f>
        <v>24.099999999999998</v>
      </c>
      <c r="F16" s="17" t="s">
        <v>109</v>
      </c>
      <c r="G16" s="1">
        <f t="shared" si="3"/>
        <v>14.7</v>
      </c>
      <c r="H16" s="1">
        <f t="shared" si="3"/>
        <v>3.5</v>
      </c>
      <c r="I16" s="1">
        <f>+G16-H16</f>
        <v>11.2</v>
      </c>
      <c r="J16" s="18" t="s">
        <v>109</v>
      </c>
      <c r="K16" s="1">
        <v>20.7</v>
      </c>
      <c r="L16" s="1">
        <f>6.7+1.1</f>
        <v>7.8000000000000007</v>
      </c>
      <c r="M16" s="1">
        <f>+K16-L16</f>
        <v>12.899999999999999</v>
      </c>
      <c r="N16" s="53" t="s">
        <v>88</v>
      </c>
      <c r="O16" s="1">
        <f t="shared" si="4"/>
        <v>9</v>
      </c>
      <c r="P16" s="1">
        <f t="shared" si="4"/>
        <v>4.8000000000000007</v>
      </c>
      <c r="Q16" s="1">
        <f>+O16-P16</f>
        <v>4.1999999999999993</v>
      </c>
      <c r="R16" s="37" t="s">
        <v>88</v>
      </c>
      <c r="S16" s="1">
        <v>11.7</v>
      </c>
      <c r="T16" s="1">
        <v>3</v>
      </c>
      <c r="U16" s="1">
        <f>+S16-T16</f>
        <v>8.6999999999999993</v>
      </c>
      <c r="V16" s="22"/>
      <c r="W16" s="1">
        <f t="shared" si="5"/>
        <v>7.7999999999999989</v>
      </c>
      <c r="X16" s="1">
        <f t="shared" si="5"/>
        <v>2</v>
      </c>
      <c r="Y16" s="1">
        <f>+W16-X16</f>
        <v>5.7999999999999989</v>
      </c>
      <c r="Z16" s="37" t="s">
        <v>40</v>
      </c>
      <c r="AA16" s="1">
        <v>3.9</v>
      </c>
      <c r="AB16" s="1">
        <v>1</v>
      </c>
      <c r="AC16" s="1">
        <f>+AA16-AB16</f>
        <v>2.9</v>
      </c>
      <c r="AD16" s="37" t="s">
        <v>14</v>
      </c>
      <c r="AE16" s="24"/>
    </row>
    <row r="17" spans="2:33" x14ac:dyDescent="0.25">
      <c r="B17" s="1" t="s">
        <v>41</v>
      </c>
      <c r="C17" s="1">
        <v>0</v>
      </c>
      <c r="D17" s="1">
        <v>0</v>
      </c>
      <c r="E17" s="1">
        <f>+C17-D17</f>
        <v>0</v>
      </c>
      <c r="G17" s="1">
        <f t="shared" si="3"/>
        <v>0</v>
      </c>
      <c r="H17" s="1">
        <f t="shared" si="3"/>
        <v>0</v>
      </c>
      <c r="I17" s="1">
        <f>+G17-H17</f>
        <v>0</v>
      </c>
      <c r="K17" s="1">
        <v>0</v>
      </c>
      <c r="L17" s="1">
        <v>0</v>
      </c>
      <c r="M17" s="1">
        <f>+K17-L17</f>
        <v>0</v>
      </c>
      <c r="O17" s="1">
        <f t="shared" si="4"/>
        <v>0</v>
      </c>
      <c r="P17" s="1">
        <f t="shared" si="4"/>
        <v>0</v>
      </c>
      <c r="Q17" s="1">
        <f>+O17-P17</f>
        <v>0</v>
      </c>
      <c r="S17" s="1">
        <v>0</v>
      </c>
      <c r="T17" s="1">
        <v>0</v>
      </c>
      <c r="U17" s="1">
        <f>+S17-T17</f>
        <v>0</v>
      </c>
      <c r="W17" s="1">
        <f t="shared" si="5"/>
        <v>0</v>
      </c>
      <c r="X17" s="1">
        <f t="shared" si="5"/>
        <v>0</v>
      </c>
      <c r="Y17" s="1">
        <f>+W17-X17</f>
        <v>0</v>
      </c>
      <c r="Z17" s="38"/>
      <c r="AA17" s="1">
        <v>0</v>
      </c>
      <c r="AB17" s="1">
        <v>0</v>
      </c>
      <c r="AC17" s="1">
        <f>+AA17-AB17</f>
        <v>0</v>
      </c>
      <c r="AD17" s="37"/>
      <c r="AE17" s="24"/>
    </row>
    <row r="18" spans="2:33" x14ac:dyDescent="0.25">
      <c r="B18" s="26"/>
      <c r="C18" s="16">
        <f>SUM(C15:C17)</f>
        <v>49.099999999999994</v>
      </c>
      <c r="D18" s="16">
        <f>SUM(D15:D17)</f>
        <v>27.3</v>
      </c>
      <c r="E18" s="16">
        <f>SUM(E15:E17)</f>
        <v>21.799999999999997</v>
      </c>
      <c r="G18" s="16">
        <f>SUM(G15:G17)</f>
        <v>16.099999999999998</v>
      </c>
      <c r="H18" s="16">
        <f>SUM(H15:H17)</f>
        <v>4.2000000000000011</v>
      </c>
      <c r="I18" s="16">
        <f>SUM(I15:I17)</f>
        <v>11.899999999999997</v>
      </c>
      <c r="K18" s="16">
        <f>SUM(K15:K17)</f>
        <v>33</v>
      </c>
      <c r="L18" s="16">
        <f>SUM(L15:L17)</f>
        <v>23.1</v>
      </c>
      <c r="M18" s="16">
        <f>SUM(M15:M17)</f>
        <v>9.9</v>
      </c>
      <c r="O18" s="16">
        <f>SUM(O15:O17)</f>
        <v>10.200000000000001</v>
      </c>
      <c r="P18" s="16">
        <f>SUM(P15:P17)</f>
        <v>17.5</v>
      </c>
      <c r="Q18" s="16">
        <f>SUM(Q15:Q17)</f>
        <v>-7.2999999999999989</v>
      </c>
      <c r="S18" s="16">
        <f>SUM(S15:S17)</f>
        <v>22.799999999999997</v>
      </c>
      <c r="T18" s="16">
        <f>SUM(T15:T17)</f>
        <v>5.6</v>
      </c>
      <c r="U18" s="16">
        <f>SUM(U15:U17)</f>
        <v>17.2</v>
      </c>
      <c r="W18" s="16">
        <f>SUM(W15:W17)</f>
        <v>18.099999999999998</v>
      </c>
      <c r="X18" s="16">
        <f>SUM(X15:X17)</f>
        <v>4.0999999999999996</v>
      </c>
      <c r="Y18" s="16">
        <f>SUM(Y15:Y17)</f>
        <v>13.999999999999998</v>
      </c>
      <c r="Z18" s="37"/>
      <c r="AA18" s="16">
        <f>SUM(AA15:AA17)</f>
        <v>4.7</v>
      </c>
      <c r="AB18" s="16">
        <f>SUM(AB15:AB17)</f>
        <v>1.5</v>
      </c>
      <c r="AC18" s="16">
        <f>SUM(AC15:AC17)</f>
        <v>3.2</v>
      </c>
      <c r="AD18" s="37"/>
      <c r="AE18" s="24"/>
    </row>
    <row r="19" spans="2:33" x14ac:dyDescent="0.25">
      <c r="Z19" s="37"/>
      <c r="AD19" s="37"/>
      <c r="AE19" s="24"/>
    </row>
    <row r="20" spans="2:33" x14ac:dyDescent="0.25">
      <c r="B20" s="12" t="s">
        <v>17</v>
      </c>
      <c r="V20" s="14"/>
      <c r="Z20" s="37"/>
      <c r="AD20" s="37"/>
      <c r="AE20" s="24"/>
    </row>
    <row r="21" spans="2:33" x14ac:dyDescent="0.25">
      <c r="B21" s="1" t="s">
        <v>37</v>
      </c>
      <c r="C21" s="1">
        <f t="shared" ref="C21:D23" si="6">+C9-C15</f>
        <v>491.8</v>
      </c>
      <c r="D21" s="1">
        <f t="shared" si="6"/>
        <v>475.3</v>
      </c>
      <c r="E21" s="1">
        <f>+C21-D21</f>
        <v>16.5</v>
      </c>
      <c r="G21" s="1">
        <f t="shared" ref="G21:H23" si="7">+C21-K21</f>
        <v>136.5</v>
      </c>
      <c r="H21" s="1">
        <f t="shared" si="7"/>
        <v>138.10000000000002</v>
      </c>
      <c r="I21" s="1">
        <f>+G21-H21</f>
        <v>-1.6000000000000227</v>
      </c>
      <c r="K21" s="1">
        <f>+K9-K15</f>
        <v>355.3</v>
      </c>
      <c r="L21" s="1">
        <f t="shared" ref="K21:L23" si="8">+L9-L15</f>
        <v>337.2</v>
      </c>
      <c r="M21" s="1">
        <f>+K21-L21</f>
        <v>18.100000000000023</v>
      </c>
      <c r="O21" s="1">
        <f t="shared" ref="O21:P23" si="9">+K21-S21</f>
        <v>79.000000000000057</v>
      </c>
      <c r="P21" s="1">
        <f t="shared" si="9"/>
        <v>108.69999999999999</v>
      </c>
      <c r="Q21" s="1">
        <f>+O21-P21</f>
        <v>-29.699999999999932</v>
      </c>
      <c r="S21" s="1">
        <f t="shared" ref="S21:T23" si="10">+S9-S15</f>
        <v>276.29999999999995</v>
      </c>
      <c r="T21" s="1">
        <f t="shared" si="10"/>
        <v>228.5</v>
      </c>
      <c r="U21" s="1">
        <f>+S21-T21</f>
        <v>47.799999999999955</v>
      </c>
      <c r="W21" s="1">
        <f t="shared" ref="W21:X23" si="11">+S21-AA21</f>
        <v>111.29999999999995</v>
      </c>
      <c r="X21" s="1">
        <f t="shared" si="11"/>
        <v>87.6</v>
      </c>
      <c r="Y21" s="1">
        <f>+W21-X21</f>
        <v>23.69999999999996</v>
      </c>
      <c r="Z21" s="38"/>
      <c r="AA21" s="1">
        <f t="shared" ref="AA21:AB23" si="12">+AA9-AA15</f>
        <v>165</v>
      </c>
      <c r="AB21" s="1">
        <f t="shared" si="12"/>
        <v>140.9</v>
      </c>
      <c r="AC21" s="1">
        <f>+AA21-AB21</f>
        <v>24.099999999999994</v>
      </c>
      <c r="AD21" s="37"/>
      <c r="AE21" s="23"/>
      <c r="AF21" s="28"/>
    </row>
    <row r="22" spans="2:33" x14ac:dyDescent="0.25">
      <c r="B22" s="1" t="s">
        <v>39</v>
      </c>
      <c r="C22" s="1">
        <f t="shared" si="6"/>
        <v>149.5</v>
      </c>
      <c r="D22" s="1">
        <f t="shared" si="6"/>
        <v>145.5</v>
      </c>
      <c r="E22" s="1">
        <f>+C22-D22</f>
        <v>4</v>
      </c>
      <c r="G22" s="1">
        <f t="shared" si="7"/>
        <v>39.200000000000003</v>
      </c>
      <c r="H22" s="1">
        <f t="shared" si="7"/>
        <v>35.999999999999986</v>
      </c>
      <c r="I22" s="1">
        <f>+G22-H22</f>
        <v>3.2000000000000171</v>
      </c>
      <c r="K22" s="1">
        <f t="shared" si="8"/>
        <v>110.3</v>
      </c>
      <c r="L22" s="1">
        <f t="shared" si="8"/>
        <v>109.50000000000001</v>
      </c>
      <c r="M22" s="1">
        <f>+K22-L22</f>
        <v>0.79999999999998295</v>
      </c>
      <c r="O22" s="1">
        <f t="shared" si="9"/>
        <v>39.400000000000006</v>
      </c>
      <c r="P22" s="1">
        <f t="shared" si="9"/>
        <v>35.90000000000002</v>
      </c>
      <c r="Q22" s="1">
        <f>+O22-P22</f>
        <v>3.4999999999999858</v>
      </c>
      <c r="S22" s="1">
        <f t="shared" si="10"/>
        <v>70.899999999999991</v>
      </c>
      <c r="T22" s="1">
        <f t="shared" si="10"/>
        <v>73.599999999999994</v>
      </c>
      <c r="U22" s="1">
        <f>+S22-T22</f>
        <v>-2.7000000000000028</v>
      </c>
      <c r="W22" s="1">
        <f t="shared" si="11"/>
        <v>35.499999999999993</v>
      </c>
      <c r="X22" s="1">
        <f t="shared" si="11"/>
        <v>35.499999999999993</v>
      </c>
      <c r="Y22" s="1">
        <f>+W22-X22</f>
        <v>0</v>
      </c>
      <c r="Z22" s="37"/>
      <c r="AA22" s="1">
        <f t="shared" si="12"/>
        <v>35.4</v>
      </c>
      <c r="AB22" s="1">
        <f t="shared" si="12"/>
        <v>38.1</v>
      </c>
      <c r="AC22" s="1">
        <f>+AA22-AB22</f>
        <v>-2.7000000000000028</v>
      </c>
      <c r="AD22" s="37"/>
      <c r="AE22" s="24"/>
    </row>
    <row r="23" spans="2:33" x14ac:dyDescent="0.25">
      <c r="B23" s="1" t="s">
        <v>42</v>
      </c>
      <c r="C23" s="1">
        <f t="shared" si="6"/>
        <v>8.5</v>
      </c>
      <c r="D23" s="1">
        <f t="shared" si="6"/>
        <v>4.9000000000000004</v>
      </c>
      <c r="E23" s="1">
        <f>+C23-D23</f>
        <v>3.5999999999999996</v>
      </c>
      <c r="G23" s="1">
        <f t="shared" si="7"/>
        <v>5.7</v>
      </c>
      <c r="H23" s="1">
        <f t="shared" si="7"/>
        <v>1.4000000000000004</v>
      </c>
      <c r="I23" s="1">
        <f>+G23-H23</f>
        <v>4.3</v>
      </c>
      <c r="K23" s="1">
        <f>+K11-K17</f>
        <v>2.8</v>
      </c>
      <c r="L23" s="1">
        <f t="shared" si="8"/>
        <v>3.5</v>
      </c>
      <c r="M23" s="1">
        <f>+K23-L23</f>
        <v>-0.70000000000000018</v>
      </c>
      <c r="O23" s="1">
        <f t="shared" si="9"/>
        <v>1.1999999999999997</v>
      </c>
      <c r="P23" s="1">
        <f t="shared" si="9"/>
        <v>1</v>
      </c>
      <c r="Q23" s="1">
        <f>+O23-P23</f>
        <v>0.19999999999999973</v>
      </c>
      <c r="S23" s="1">
        <f t="shared" si="10"/>
        <v>1.6</v>
      </c>
      <c r="T23" s="1">
        <f t="shared" si="10"/>
        <v>2.5</v>
      </c>
      <c r="U23" s="1">
        <f>+S23-T23</f>
        <v>-0.89999999999999991</v>
      </c>
      <c r="W23" s="1">
        <f t="shared" si="11"/>
        <v>0.8</v>
      </c>
      <c r="X23" s="1">
        <f t="shared" si="11"/>
        <v>0.8</v>
      </c>
      <c r="Y23" s="1">
        <f>+W23-X23</f>
        <v>0</v>
      </c>
      <c r="Z23" s="37"/>
      <c r="AA23" s="1">
        <f t="shared" si="12"/>
        <v>0.8</v>
      </c>
      <c r="AB23" s="1">
        <f t="shared" si="12"/>
        <v>1.7</v>
      </c>
      <c r="AC23" s="1">
        <f>+AA23-AB23</f>
        <v>-0.89999999999999991</v>
      </c>
      <c r="AD23" s="37"/>
      <c r="AE23" s="24"/>
    </row>
    <row r="24" spans="2:33" x14ac:dyDescent="0.25">
      <c r="B24" s="26"/>
      <c r="C24" s="16">
        <f>SUM(C21:C23)</f>
        <v>649.79999999999995</v>
      </c>
      <c r="D24" s="16">
        <f>SUM(D21:D23)</f>
        <v>625.69999999999993</v>
      </c>
      <c r="E24" s="16">
        <f>SUM(E21:E23)</f>
        <v>24.1</v>
      </c>
      <c r="G24" s="16">
        <f>SUM(G21:G23)</f>
        <v>181.39999999999998</v>
      </c>
      <c r="H24" s="16">
        <f>SUM(H21:H23)</f>
        <v>175.50000000000003</v>
      </c>
      <c r="I24" s="16">
        <f>SUM(I21:I23)</f>
        <v>5.8999999999999941</v>
      </c>
      <c r="K24" s="16">
        <f>SUM(K21:K23)</f>
        <v>468.40000000000003</v>
      </c>
      <c r="L24" s="16">
        <f>SUM(L21:L23)</f>
        <v>450.2</v>
      </c>
      <c r="M24" s="16">
        <f>SUM(M21:M23)</f>
        <v>18.200000000000006</v>
      </c>
      <c r="O24" s="16">
        <f>SUM(O21:O23)</f>
        <v>119.60000000000007</v>
      </c>
      <c r="P24" s="16">
        <f>SUM(P21:P23)</f>
        <v>145.60000000000002</v>
      </c>
      <c r="Q24" s="16">
        <f>SUM(Q21:Q23)</f>
        <v>-25.999999999999947</v>
      </c>
      <c r="S24" s="16">
        <f>SUM(S21:S23)</f>
        <v>348.79999999999995</v>
      </c>
      <c r="T24" s="16">
        <f>SUM(T21:T23)</f>
        <v>304.60000000000002</v>
      </c>
      <c r="U24" s="16">
        <f>SUM(U21:U23)</f>
        <v>44.199999999999953</v>
      </c>
      <c r="W24" s="16">
        <f>SUM(W21:W23)</f>
        <v>147.59999999999997</v>
      </c>
      <c r="X24" s="16">
        <f>SUM(X21:X23)</f>
        <v>123.89999999999999</v>
      </c>
      <c r="Y24" s="16">
        <f>SUM(Y21:Y23)</f>
        <v>23.69999999999996</v>
      </c>
      <c r="Z24" s="37"/>
      <c r="AA24" s="16">
        <f>SUM(AA21:AA23)</f>
        <v>201.20000000000002</v>
      </c>
      <c r="AB24" s="16">
        <f>SUM(AB21:AB23)</f>
        <v>180.7</v>
      </c>
      <c r="AC24" s="16">
        <f>SUM(AC21:AC23)</f>
        <v>20.499999999999993</v>
      </c>
      <c r="AD24" s="37"/>
      <c r="AE24" s="24"/>
      <c r="AF24" s="28"/>
    </row>
    <row r="25" spans="2:33" x14ac:dyDescent="0.25">
      <c r="Z25" s="37"/>
      <c r="AD25" s="37"/>
      <c r="AE25" s="24"/>
    </row>
    <row r="26" spans="2:33" x14ac:dyDescent="0.25">
      <c r="B26" s="12" t="s">
        <v>18</v>
      </c>
      <c r="V26" s="14"/>
      <c r="Z26" s="37"/>
      <c r="AD26" s="37"/>
      <c r="AE26" s="24"/>
    </row>
    <row r="27" spans="2:33" x14ac:dyDescent="0.25">
      <c r="B27" s="1" t="s">
        <v>37</v>
      </c>
      <c r="C27" s="1">
        <v>230.5</v>
      </c>
      <c r="D27" s="1">
        <v>217.4</v>
      </c>
      <c r="E27" s="1">
        <f t="shared" ref="E27:E33" si="13">+C27-D27</f>
        <v>13.099999999999994</v>
      </c>
      <c r="F27" s="17" t="s">
        <v>120</v>
      </c>
      <c r="G27" s="1">
        <f t="shared" ref="G27:H33" si="14">+C27-K27</f>
        <v>65.900000000000006</v>
      </c>
      <c r="H27" s="1">
        <f t="shared" si="14"/>
        <v>61.700000000000017</v>
      </c>
      <c r="I27" s="1">
        <f t="shared" ref="I27:I33" si="15">+G27-H27</f>
        <v>4.1999999999999886</v>
      </c>
      <c r="J27" s="18" t="s">
        <v>110</v>
      </c>
      <c r="K27" s="1">
        <v>164.6</v>
      </c>
      <c r="L27" s="1">
        <v>155.69999999999999</v>
      </c>
      <c r="M27" s="1">
        <f t="shared" ref="M27:M33" si="16">+K27-L27</f>
        <v>8.9000000000000057</v>
      </c>
      <c r="N27" s="53" t="s">
        <v>99</v>
      </c>
      <c r="O27" s="1">
        <f t="shared" ref="O27:P33" si="17">+K27-S27</f>
        <v>53.5</v>
      </c>
      <c r="P27" s="1">
        <f t="shared" si="17"/>
        <v>54.799999999999983</v>
      </c>
      <c r="Q27" s="1">
        <f t="shared" ref="Q27:Q33" si="18">+O27-P27</f>
        <v>-1.2999999999999829</v>
      </c>
      <c r="S27" s="1">
        <v>111.1</v>
      </c>
      <c r="T27" s="1">
        <v>100.9</v>
      </c>
      <c r="U27" s="1">
        <f t="shared" ref="U27:U33" si="19">+S27-T27</f>
        <v>10.199999999999989</v>
      </c>
      <c r="W27" s="1">
        <f t="shared" ref="W27:X33" si="20">+S27-AA27</f>
        <v>57.499999999999993</v>
      </c>
      <c r="X27" s="1">
        <f t="shared" si="20"/>
        <v>50.100000000000009</v>
      </c>
      <c r="Y27" s="1">
        <f t="shared" ref="Y27:Y33" si="21">+W27-X27</f>
        <v>7.3999999999999844</v>
      </c>
      <c r="Z27" s="37" t="s">
        <v>43</v>
      </c>
      <c r="AA27" s="1">
        <v>53.6</v>
      </c>
      <c r="AB27" s="1">
        <v>50.8</v>
      </c>
      <c r="AC27" s="1">
        <f t="shared" ref="AC27:AC33" si="22">+AA27-AB27</f>
        <v>2.8000000000000043</v>
      </c>
      <c r="AD27" s="37" t="s">
        <v>28</v>
      </c>
      <c r="AE27" s="24"/>
      <c r="AF27" s="30"/>
      <c r="AG27" s="27"/>
    </row>
    <row r="28" spans="2:33" x14ac:dyDescent="0.25">
      <c r="B28" s="1" t="s">
        <v>39</v>
      </c>
      <c r="C28" s="1">
        <v>28.2</v>
      </c>
      <c r="D28" s="1">
        <f>43.2+0.4</f>
        <v>43.6</v>
      </c>
      <c r="E28" s="1">
        <f t="shared" si="13"/>
        <v>-15.400000000000002</v>
      </c>
      <c r="F28" s="17" t="s">
        <v>111</v>
      </c>
      <c r="G28" s="1">
        <f t="shared" si="14"/>
        <v>3.3000000000000007</v>
      </c>
      <c r="H28" s="1">
        <f t="shared" si="14"/>
        <v>11.5</v>
      </c>
      <c r="I28" s="1">
        <f t="shared" si="15"/>
        <v>-8.1999999999999993</v>
      </c>
      <c r="J28" s="18" t="s">
        <v>111</v>
      </c>
      <c r="K28" s="1">
        <v>24.9</v>
      </c>
      <c r="L28" s="1">
        <v>32.1</v>
      </c>
      <c r="M28" s="1">
        <f t="shared" si="16"/>
        <v>-7.2000000000000028</v>
      </c>
      <c r="N28" s="53" t="s">
        <v>90</v>
      </c>
      <c r="O28" s="1">
        <f t="shared" si="17"/>
        <v>6.0999999999999979</v>
      </c>
      <c r="P28" s="1">
        <f t="shared" si="17"/>
        <v>10.400000000000002</v>
      </c>
      <c r="Q28" s="1">
        <f t="shared" si="18"/>
        <v>-4.3000000000000043</v>
      </c>
      <c r="R28" s="37" t="s">
        <v>90</v>
      </c>
      <c r="S28" s="1">
        <v>18.8</v>
      </c>
      <c r="T28" s="1">
        <v>21.7</v>
      </c>
      <c r="U28" s="1">
        <f t="shared" si="19"/>
        <v>-2.8999999999999986</v>
      </c>
      <c r="W28" s="1">
        <f t="shared" si="20"/>
        <v>9.5</v>
      </c>
      <c r="X28" s="1">
        <f t="shared" si="20"/>
        <v>10.799999999999999</v>
      </c>
      <c r="Y28" s="1">
        <f t="shared" si="21"/>
        <v>-1.2999999999999989</v>
      </c>
      <c r="Z28" s="37" t="s">
        <v>44</v>
      </c>
      <c r="AA28" s="1">
        <v>9.3000000000000007</v>
      </c>
      <c r="AB28" s="1">
        <v>10.9</v>
      </c>
      <c r="AC28" s="1">
        <f t="shared" si="22"/>
        <v>-1.5999999999999996</v>
      </c>
      <c r="AD28" s="37" t="s">
        <v>29</v>
      </c>
      <c r="AE28" s="24"/>
    </row>
    <row r="29" spans="2:33" x14ac:dyDescent="0.25">
      <c r="B29" s="1" t="s">
        <v>20</v>
      </c>
      <c r="C29" s="1">
        <v>0</v>
      </c>
      <c r="D29" s="1">
        <v>1.2</v>
      </c>
      <c r="E29" s="1">
        <f t="shared" si="13"/>
        <v>-1.2</v>
      </c>
      <c r="G29" s="1">
        <f>+C29-K29</f>
        <v>-0.1</v>
      </c>
      <c r="H29" s="1">
        <f>+D29-L29</f>
        <v>0.7</v>
      </c>
      <c r="I29" s="1">
        <f>+G29-H29</f>
        <v>-0.79999999999999993</v>
      </c>
      <c r="K29" s="1">
        <v>0.1</v>
      </c>
      <c r="L29" s="1">
        <f>0.7-0.2</f>
        <v>0.49999999999999994</v>
      </c>
      <c r="M29" s="1">
        <f t="shared" si="16"/>
        <v>-0.39999999999999991</v>
      </c>
      <c r="O29" s="1">
        <f t="shared" si="17"/>
        <v>-0.19999999999999998</v>
      </c>
      <c r="P29" s="1">
        <f>+L29-T29</f>
        <v>0</v>
      </c>
      <c r="Q29" s="1">
        <f>+O29-P29</f>
        <v>-0.19999999999999998</v>
      </c>
      <c r="S29" s="1">
        <v>0.3</v>
      </c>
      <c r="T29" s="1">
        <v>0.5</v>
      </c>
      <c r="U29" s="1">
        <f t="shared" si="19"/>
        <v>-0.2</v>
      </c>
      <c r="W29" s="1">
        <f>+S29-AA29</f>
        <v>9.9999999999999978E-2</v>
      </c>
      <c r="X29" s="1">
        <f>+T29-AB29</f>
        <v>0.5</v>
      </c>
      <c r="Y29" s="1">
        <f>+W29-X29</f>
        <v>-0.4</v>
      </c>
      <c r="Z29" s="37"/>
      <c r="AA29" s="1">
        <v>0.2</v>
      </c>
      <c r="AB29" s="1">
        <v>0</v>
      </c>
      <c r="AC29" s="1">
        <f t="shared" si="22"/>
        <v>0.2</v>
      </c>
      <c r="AD29" s="37"/>
      <c r="AE29" s="24"/>
      <c r="AF29" s="30"/>
      <c r="AG29" s="27"/>
    </row>
    <row r="30" spans="2:33" x14ac:dyDescent="0.25">
      <c r="B30" s="1" t="s">
        <v>41</v>
      </c>
      <c r="C30" s="1">
        <v>22.6</v>
      </c>
      <c r="D30" s="1">
        <f>1.5+0.1</f>
        <v>1.6</v>
      </c>
      <c r="E30" s="1">
        <f t="shared" si="13"/>
        <v>21</v>
      </c>
      <c r="G30" s="1">
        <f t="shared" si="14"/>
        <v>8.2000000000000011</v>
      </c>
      <c r="H30" s="1">
        <f t="shared" si="14"/>
        <v>-0.30000000000000004</v>
      </c>
      <c r="I30" s="1">
        <f t="shared" si="15"/>
        <v>8.5000000000000018</v>
      </c>
      <c r="K30" s="1">
        <v>14.4</v>
      </c>
      <c r="L30" s="1">
        <f>1.8+0.1</f>
        <v>1.9000000000000001</v>
      </c>
      <c r="M30" s="1">
        <f t="shared" si="16"/>
        <v>12.5</v>
      </c>
      <c r="O30" s="1">
        <f t="shared" si="17"/>
        <v>3.4000000000000004</v>
      </c>
      <c r="P30" s="1">
        <f t="shared" si="17"/>
        <v>-0.7</v>
      </c>
      <c r="Q30" s="1">
        <f t="shared" si="18"/>
        <v>4.1000000000000005</v>
      </c>
      <c r="R30" s="37" t="s">
        <v>91</v>
      </c>
      <c r="S30" s="1">
        <v>11</v>
      </c>
      <c r="T30" s="1">
        <v>2.6</v>
      </c>
      <c r="U30" s="1">
        <f t="shared" si="19"/>
        <v>8.4</v>
      </c>
      <c r="W30" s="1">
        <f t="shared" si="20"/>
        <v>8.4</v>
      </c>
      <c r="X30" s="1">
        <f t="shared" si="20"/>
        <v>2.9</v>
      </c>
      <c r="Y30" s="1">
        <f t="shared" si="21"/>
        <v>5.5</v>
      </c>
      <c r="Z30" s="37"/>
      <c r="AA30" s="1">
        <v>2.6</v>
      </c>
      <c r="AB30" s="1">
        <v>-0.3</v>
      </c>
      <c r="AC30" s="1">
        <f t="shared" si="22"/>
        <v>2.9</v>
      </c>
      <c r="AD30" s="10" t="s">
        <v>30</v>
      </c>
    </row>
    <row r="31" spans="2:33" x14ac:dyDescent="0.25">
      <c r="B31" s="1" t="s">
        <v>45</v>
      </c>
      <c r="C31" s="1">
        <v>47.2</v>
      </c>
      <c r="D31" s="1">
        <v>46.8</v>
      </c>
      <c r="E31" s="1">
        <f t="shared" si="13"/>
        <v>0.40000000000000568</v>
      </c>
      <c r="G31" s="1">
        <f t="shared" si="14"/>
        <v>12.400000000000006</v>
      </c>
      <c r="H31" s="1">
        <f t="shared" si="14"/>
        <v>9.2999999999999972</v>
      </c>
      <c r="I31" s="1">
        <f t="shared" si="15"/>
        <v>3.1000000000000085</v>
      </c>
      <c r="J31" s="18" t="s">
        <v>112</v>
      </c>
      <c r="K31" s="1">
        <v>34.799999999999997</v>
      </c>
      <c r="L31" s="1">
        <v>37.5</v>
      </c>
      <c r="M31" s="1">
        <f t="shared" si="16"/>
        <v>-2.7000000000000028</v>
      </c>
      <c r="N31" s="53" t="s">
        <v>93</v>
      </c>
      <c r="O31" s="1">
        <f t="shared" si="17"/>
        <v>11.999999999999996</v>
      </c>
      <c r="P31" s="1">
        <f t="shared" si="17"/>
        <v>13.3</v>
      </c>
      <c r="Q31" s="1">
        <f t="shared" si="18"/>
        <v>-1.3000000000000043</v>
      </c>
      <c r="R31" s="37" t="s">
        <v>93</v>
      </c>
      <c r="S31" s="1">
        <v>22.8</v>
      </c>
      <c r="T31" s="1">
        <v>24.2</v>
      </c>
      <c r="U31" s="1">
        <f t="shared" si="19"/>
        <v>-1.3999999999999986</v>
      </c>
      <c r="W31" s="1">
        <f t="shared" si="20"/>
        <v>11.700000000000001</v>
      </c>
      <c r="X31" s="1">
        <f t="shared" si="20"/>
        <v>12.299999999999999</v>
      </c>
      <c r="Y31" s="1">
        <f t="shared" si="21"/>
        <v>-0.59999999999999787</v>
      </c>
      <c r="Z31" s="37"/>
      <c r="AA31" s="1">
        <v>11.1</v>
      </c>
      <c r="AB31" s="1">
        <v>11.9</v>
      </c>
      <c r="AC31" s="1">
        <f t="shared" si="22"/>
        <v>-0.80000000000000071</v>
      </c>
      <c r="AF31" s="30"/>
    </row>
    <row r="32" spans="2:33" x14ac:dyDescent="0.25">
      <c r="B32" s="1" t="s">
        <v>46</v>
      </c>
      <c r="C32" s="1">
        <v>19.600000000000001</v>
      </c>
      <c r="D32" s="1">
        <v>19</v>
      </c>
      <c r="E32" s="1">
        <f t="shared" si="13"/>
        <v>0.60000000000000142</v>
      </c>
      <c r="G32" s="1">
        <f t="shared" si="14"/>
        <v>5.3000000000000007</v>
      </c>
      <c r="H32" s="1">
        <f t="shared" si="14"/>
        <v>5.1999999999999993</v>
      </c>
      <c r="I32" s="1">
        <f t="shared" si="15"/>
        <v>0.10000000000000142</v>
      </c>
      <c r="K32" s="1">
        <v>14.3</v>
      </c>
      <c r="L32" s="1">
        <v>13.8</v>
      </c>
      <c r="M32" s="1">
        <f t="shared" si="16"/>
        <v>0.5</v>
      </c>
      <c r="O32" s="1">
        <f t="shared" si="17"/>
        <v>4.5</v>
      </c>
      <c r="P32" s="1">
        <f t="shared" si="17"/>
        <v>4.6000000000000014</v>
      </c>
      <c r="Q32" s="1">
        <f t="shared" si="18"/>
        <v>-0.10000000000000142</v>
      </c>
      <c r="S32" s="1">
        <v>9.8000000000000007</v>
      </c>
      <c r="T32" s="1">
        <v>9.1999999999999993</v>
      </c>
      <c r="U32" s="1">
        <f t="shared" si="19"/>
        <v>0.60000000000000142</v>
      </c>
      <c r="W32" s="1">
        <f t="shared" si="20"/>
        <v>5.0000000000000009</v>
      </c>
      <c r="X32" s="1">
        <f t="shared" si="20"/>
        <v>4.5999999999999996</v>
      </c>
      <c r="Y32" s="1">
        <f t="shared" si="21"/>
        <v>0.40000000000000124</v>
      </c>
      <c r="Z32" s="37"/>
      <c r="AA32" s="1">
        <v>4.8</v>
      </c>
      <c r="AB32" s="1">
        <v>4.5999999999999996</v>
      </c>
      <c r="AC32" s="1">
        <f t="shared" si="22"/>
        <v>0.20000000000000018</v>
      </c>
    </row>
    <row r="33" spans="2:32" x14ac:dyDescent="0.25">
      <c r="B33" s="1" t="s">
        <v>47</v>
      </c>
      <c r="D33" s="1">
        <v>0.3</v>
      </c>
      <c r="E33" s="1">
        <f t="shared" si="13"/>
        <v>-0.3</v>
      </c>
      <c r="G33" s="1">
        <f t="shared" si="14"/>
        <v>0</v>
      </c>
      <c r="H33" s="1">
        <f t="shared" si="14"/>
        <v>0</v>
      </c>
      <c r="I33" s="1">
        <f t="shared" si="15"/>
        <v>0</v>
      </c>
      <c r="K33" s="1">
        <v>0</v>
      </c>
      <c r="L33" s="1">
        <v>0.3</v>
      </c>
      <c r="M33" s="1">
        <f t="shared" si="16"/>
        <v>-0.3</v>
      </c>
      <c r="O33" s="1">
        <f t="shared" si="17"/>
        <v>0</v>
      </c>
      <c r="P33" s="1">
        <f t="shared" si="17"/>
        <v>9.9999999999999978E-2</v>
      </c>
      <c r="Q33" s="1">
        <f t="shared" si="18"/>
        <v>-9.9999999999999978E-2</v>
      </c>
      <c r="S33" s="1">
        <v>0</v>
      </c>
      <c r="T33" s="1">
        <v>0.2</v>
      </c>
      <c r="U33" s="1">
        <f t="shared" si="19"/>
        <v>-0.2</v>
      </c>
      <c r="W33" s="1">
        <f t="shared" si="20"/>
        <v>0</v>
      </c>
      <c r="X33" s="1">
        <f t="shared" si="20"/>
        <v>0</v>
      </c>
      <c r="Y33" s="1">
        <f t="shared" si="21"/>
        <v>0</v>
      </c>
      <c r="Z33" s="37"/>
      <c r="AA33" s="1">
        <v>0</v>
      </c>
      <c r="AB33" s="1">
        <v>0.2</v>
      </c>
      <c r="AC33" s="1">
        <f t="shared" si="22"/>
        <v>-0.2</v>
      </c>
    </row>
    <row r="34" spans="2:32" x14ac:dyDescent="0.25">
      <c r="B34" s="26"/>
      <c r="C34" s="16">
        <f>SUM(C27:C33)</f>
        <v>348.1</v>
      </c>
      <c r="D34" s="16">
        <f>SUM(D27:D33)</f>
        <v>329.90000000000003</v>
      </c>
      <c r="E34" s="16">
        <f>SUM(E27:E33)</f>
        <v>18.2</v>
      </c>
      <c r="G34" s="16">
        <f>SUM(G27:G33)</f>
        <v>95.000000000000014</v>
      </c>
      <c r="H34" s="16">
        <f>SUM(H27:H33)</f>
        <v>88.100000000000023</v>
      </c>
      <c r="I34" s="16">
        <f>SUM(I27:I33)</f>
        <v>6.9000000000000012</v>
      </c>
      <c r="K34" s="16">
        <f>SUM(K27:K33)</f>
        <v>253.10000000000002</v>
      </c>
      <c r="L34" s="16">
        <f>SUM(L27:L33)</f>
        <v>241.8</v>
      </c>
      <c r="M34" s="16">
        <f>SUM(M27:M33)</f>
        <v>11.299999999999999</v>
      </c>
      <c r="O34" s="16">
        <f>SUM(O27:O33)</f>
        <v>79.299999999999983</v>
      </c>
      <c r="P34" s="16">
        <f>SUM(P27:P33)</f>
        <v>82.499999999999972</v>
      </c>
      <c r="Q34" s="16">
        <f>SUM(Q27:Q33)</f>
        <v>-3.1999999999999926</v>
      </c>
      <c r="S34" s="16">
        <f>SUM(S27:S33)</f>
        <v>173.80000000000004</v>
      </c>
      <c r="T34" s="16">
        <f>SUM(T27:T33)</f>
        <v>159.29999999999998</v>
      </c>
      <c r="U34" s="16">
        <f>SUM(U27:U33)</f>
        <v>14.499999999999993</v>
      </c>
      <c r="W34" s="16">
        <f>SUM(W27:W33)</f>
        <v>92.2</v>
      </c>
      <c r="X34" s="16">
        <f>SUM(X27:X33)</f>
        <v>81.2</v>
      </c>
      <c r="Y34" s="16">
        <f>SUM(Y27:Y33)</f>
        <v>10.999999999999989</v>
      </c>
      <c r="Z34" s="37"/>
      <c r="AA34" s="16">
        <f>SUM(AA27:AA33)</f>
        <v>81.599999999999994</v>
      </c>
      <c r="AB34" s="16">
        <f>SUM(AB27:AB33)</f>
        <v>78.099999999999994</v>
      </c>
      <c r="AC34" s="16">
        <f>SUM(AC27:AC33)</f>
        <v>3.5000000000000036</v>
      </c>
      <c r="AF34" s="30"/>
    </row>
    <row r="35" spans="2:32" x14ac:dyDescent="0.25">
      <c r="B35" s="26"/>
      <c r="C35" s="2"/>
      <c r="D35" s="2"/>
      <c r="E35" s="2"/>
      <c r="G35" s="2"/>
      <c r="H35" s="2"/>
      <c r="I35" s="2"/>
      <c r="K35" s="2"/>
      <c r="L35" s="2"/>
      <c r="M35" s="2"/>
      <c r="O35" s="2"/>
      <c r="P35" s="2"/>
      <c r="Q35" s="2"/>
      <c r="S35" s="2"/>
      <c r="T35" s="2"/>
      <c r="U35" s="2"/>
      <c r="V35" s="22"/>
      <c r="W35" s="2"/>
      <c r="X35" s="2"/>
      <c r="Y35" s="2"/>
      <c r="Z35" s="37"/>
      <c r="AA35" s="2"/>
      <c r="AB35" s="2"/>
      <c r="AC35" s="2"/>
    </row>
    <row r="36" spans="2:32" x14ac:dyDescent="0.25">
      <c r="B36" s="26" t="s">
        <v>21</v>
      </c>
      <c r="C36" s="2">
        <f>+C24-C34</f>
        <v>301.69999999999993</v>
      </c>
      <c r="D36" s="2">
        <f>+D24-D34</f>
        <v>295.7999999999999</v>
      </c>
      <c r="E36" s="2">
        <f>+E24-E34</f>
        <v>5.9000000000000021</v>
      </c>
      <c r="G36" s="2">
        <f>+G24-G34</f>
        <v>86.399999999999963</v>
      </c>
      <c r="H36" s="2">
        <f>+H24-H34</f>
        <v>87.4</v>
      </c>
      <c r="I36" s="2">
        <f>+I24-I34</f>
        <v>-1.0000000000000071</v>
      </c>
      <c r="K36" s="2">
        <f>+K24-K34</f>
        <v>215.3</v>
      </c>
      <c r="L36" s="2">
        <f>+L24-L34</f>
        <v>208.39999999999998</v>
      </c>
      <c r="M36" s="2">
        <f>+M24-M34</f>
        <v>6.9000000000000075</v>
      </c>
      <c r="O36" s="2">
        <f>+O24-O34</f>
        <v>40.300000000000082</v>
      </c>
      <c r="P36" s="2">
        <f>+P24-P34</f>
        <v>63.100000000000051</v>
      </c>
      <c r="Q36" s="2">
        <f>+Q24-Q34</f>
        <v>-22.799999999999955</v>
      </c>
      <c r="S36" s="2">
        <f>+S24-S34</f>
        <v>174.99999999999991</v>
      </c>
      <c r="T36" s="2">
        <f>+T24-T34</f>
        <v>145.30000000000004</v>
      </c>
      <c r="U36" s="2">
        <f>+U24-U34</f>
        <v>29.69999999999996</v>
      </c>
      <c r="V36" s="22"/>
      <c r="W36" s="2">
        <f>+W24-W34</f>
        <v>55.399999999999963</v>
      </c>
      <c r="X36" s="2">
        <f>+X24-X34</f>
        <v>42.699999999999989</v>
      </c>
      <c r="Y36" s="2">
        <f>+Y24-Y34</f>
        <v>12.699999999999971</v>
      </c>
      <c r="Z36" s="37"/>
      <c r="AA36" s="2">
        <f>+AA24-AA34</f>
        <v>119.60000000000002</v>
      </c>
      <c r="AB36" s="2">
        <f>+AB24-AB34</f>
        <v>102.6</v>
      </c>
      <c r="AC36" s="2">
        <f>+AC24-AC34</f>
        <v>16.999999999999989</v>
      </c>
      <c r="AF36" s="30"/>
    </row>
    <row r="37" spans="2:32" x14ac:dyDescent="0.25">
      <c r="Z37" s="37"/>
    </row>
    <row r="38" spans="2:32" x14ac:dyDescent="0.25">
      <c r="B38" s="12" t="s">
        <v>22</v>
      </c>
      <c r="V38" s="14"/>
      <c r="Z38" s="37"/>
      <c r="AF38" s="30"/>
    </row>
    <row r="39" spans="2:32" x14ac:dyDescent="0.25">
      <c r="B39" s="1" t="s">
        <v>48</v>
      </c>
      <c r="C39" s="1">
        <v>4.0999999999999996</v>
      </c>
      <c r="D39" s="1">
        <v>1.9</v>
      </c>
      <c r="E39" s="1">
        <f>+C39-D39</f>
        <v>2.1999999999999997</v>
      </c>
      <c r="F39" s="17" t="s">
        <v>113</v>
      </c>
      <c r="G39" s="1">
        <f t="shared" ref="G39:H43" si="23">+C39-K39</f>
        <v>1.1999999999999997</v>
      </c>
      <c r="H39" s="1">
        <f t="shared" si="23"/>
        <v>0.19999999999999996</v>
      </c>
      <c r="I39" s="1">
        <f>+G39-H39</f>
        <v>0.99999999999999978</v>
      </c>
      <c r="J39" s="18" t="s">
        <v>113</v>
      </c>
      <c r="K39" s="1">
        <v>2.9</v>
      </c>
      <c r="L39" s="1">
        <v>1.7</v>
      </c>
      <c r="M39" s="1">
        <f>+K39-L39</f>
        <v>1.2</v>
      </c>
      <c r="N39" s="53" t="s">
        <v>49</v>
      </c>
      <c r="O39" s="1">
        <f t="shared" ref="O39:P43" si="24">+K39-S39</f>
        <v>1</v>
      </c>
      <c r="P39" s="1">
        <f t="shared" si="24"/>
        <v>0.89999999999999991</v>
      </c>
      <c r="Q39" s="1">
        <f>+O39-P39</f>
        <v>0.10000000000000009</v>
      </c>
      <c r="S39" s="1">
        <v>1.9</v>
      </c>
      <c r="T39" s="1">
        <v>0.8</v>
      </c>
      <c r="U39" s="1">
        <f>+S39-T39</f>
        <v>1.0999999999999999</v>
      </c>
      <c r="W39" s="1">
        <f t="shared" ref="W39:X43" si="25">+S39-AA39</f>
        <v>0.99999999999999989</v>
      </c>
      <c r="X39" s="1">
        <f t="shared" si="25"/>
        <v>0.8</v>
      </c>
      <c r="Y39" s="1">
        <f>+W39-X39</f>
        <v>0.19999999999999984</v>
      </c>
      <c r="Z39" s="37"/>
      <c r="AA39" s="1">
        <v>0.9</v>
      </c>
      <c r="AB39" s="1">
        <v>0</v>
      </c>
      <c r="AC39" s="1">
        <f>+AA39-AB39</f>
        <v>0.9</v>
      </c>
      <c r="AD39" s="10" t="s">
        <v>49</v>
      </c>
    </row>
    <row r="40" spans="2:32" x14ac:dyDescent="0.25">
      <c r="B40" s="1" t="s">
        <v>50</v>
      </c>
      <c r="C40" s="1">
        <v>50</v>
      </c>
      <c r="D40" s="1">
        <v>25</v>
      </c>
      <c r="E40" s="1">
        <f>+C40-D40</f>
        <v>25</v>
      </c>
      <c r="F40" s="17" t="s">
        <v>114</v>
      </c>
      <c r="G40" s="1">
        <f t="shared" si="23"/>
        <v>15</v>
      </c>
      <c r="H40" s="1">
        <f t="shared" si="23"/>
        <v>7.6999999999999993</v>
      </c>
      <c r="I40" s="1">
        <f>+G40-H40</f>
        <v>7.3000000000000007</v>
      </c>
      <c r="J40" s="18" t="s">
        <v>114</v>
      </c>
      <c r="K40" s="1">
        <f>34.9+0.1</f>
        <v>35</v>
      </c>
      <c r="L40" s="1">
        <v>17.3</v>
      </c>
      <c r="M40" s="1">
        <f>+K40-L40</f>
        <v>17.7</v>
      </c>
      <c r="N40" s="53" t="s">
        <v>95</v>
      </c>
      <c r="O40" s="1">
        <f t="shared" si="24"/>
        <v>19.5</v>
      </c>
      <c r="P40" s="1">
        <f t="shared" si="24"/>
        <v>5.7000000000000011</v>
      </c>
      <c r="Q40" s="1">
        <f>+O40-P40</f>
        <v>13.799999999999999</v>
      </c>
      <c r="R40" s="37" t="s">
        <v>95</v>
      </c>
      <c r="S40" s="1">
        <v>15.5</v>
      </c>
      <c r="T40" s="1">
        <v>11.6</v>
      </c>
      <c r="U40" s="1">
        <f>+S40-T40</f>
        <v>3.9000000000000004</v>
      </c>
      <c r="W40" s="1">
        <f t="shared" si="25"/>
        <v>9</v>
      </c>
      <c r="X40" s="1">
        <f t="shared" si="25"/>
        <v>5.3</v>
      </c>
      <c r="Y40" s="1">
        <f>+W40-X40</f>
        <v>3.7</v>
      </c>
      <c r="Z40" s="37" t="s">
        <v>51</v>
      </c>
      <c r="AA40" s="1">
        <v>6.5</v>
      </c>
      <c r="AB40" s="1">
        <v>6.3</v>
      </c>
      <c r="AC40" s="1">
        <f>+AA40-AB40</f>
        <v>0.20000000000000018</v>
      </c>
    </row>
    <row r="41" spans="2:32" x14ac:dyDescent="0.25">
      <c r="B41" s="1" t="s">
        <v>52</v>
      </c>
      <c r="C41" s="1">
        <v>7.7</v>
      </c>
      <c r="D41" s="1">
        <f>7.7-0.1</f>
        <v>7.6000000000000005</v>
      </c>
      <c r="E41" s="1">
        <f>+C41-D41</f>
        <v>9.9999999999999645E-2</v>
      </c>
      <c r="F41" s="29"/>
      <c r="G41" s="1">
        <f t="shared" si="23"/>
        <v>2.1000000000000005</v>
      </c>
      <c r="H41" s="1">
        <f t="shared" si="23"/>
        <v>1.8000000000000007</v>
      </c>
      <c r="I41" s="1">
        <f>+G41-H41</f>
        <v>0.29999999999999982</v>
      </c>
      <c r="K41" s="1">
        <v>5.6</v>
      </c>
      <c r="L41" s="1">
        <v>5.8</v>
      </c>
      <c r="M41" s="1">
        <f>+K41-L41</f>
        <v>-0.20000000000000018</v>
      </c>
      <c r="O41" s="1">
        <f t="shared" si="24"/>
        <v>2.1999999999999997</v>
      </c>
      <c r="P41" s="1">
        <f t="shared" si="24"/>
        <v>1.7000000000000002</v>
      </c>
      <c r="Q41" s="1">
        <f>+O41-P41</f>
        <v>0.49999999999999956</v>
      </c>
      <c r="S41" s="1">
        <v>3.4</v>
      </c>
      <c r="T41" s="1">
        <v>4.0999999999999996</v>
      </c>
      <c r="U41" s="1">
        <f>+S41-T41</f>
        <v>-0.69999999999999973</v>
      </c>
      <c r="W41" s="1">
        <f t="shared" si="25"/>
        <v>1.7</v>
      </c>
      <c r="X41" s="1">
        <f t="shared" si="25"/>
        <v>2.2999999999999998</v>
      </c>
      <c r="Y41" s="1">
        <f>+W41-X41</f>
        <v>-0.59999999999999987</v>
      </c>
      <c r="Z41" s="37"/>
      <c r="AA41" s="1">
        <v>1.7</v>
      </c>
      <c r="AB41" s="1">
        <v>1.8</v>
      </c>
      <c r="AC41" s="1">
        <f>+AA41-AB41</f>
        <v>-0.10000000000000009</v>
      </c>
    </row>
    <row r="42" spans="2:32" x14ac:dyDescent="0.25">
      <c r="B42" s="1" t="s">
        <v>20</v>
      </c>
      <c r="C42" s="1">
        <v>0.9</v>
      </c>
      <c r="D42" s="1">
        <v>3.5</v>
      </c>
      <c r="E42" s="1">
        <f>+C42-D42</f>
        <v>-2.6</v>
      </c>
      <c r="G42" s="1">
        <f>+C42-K42</f>
        <v>-0.20000000000000007</v>
      </c>
      <c r="H42" s="1">
        <f>+D42-L42</f>
        <v>-1.5999999999999996</v>
      </c>
      <c r="I42" s="1">
        <f>+G42-H42</f>
        <v>1.3999999999999995</v>
      </c>
      <c r="K42" s="1">
        <v>1.1000000000000001</v>
      </c>
      <c r="L42" s="1">
        <v>5.0999999999999996</v>
      </c>
      <c r="M42" s="1">
        <f>+K42-L42</f>
        <v>-3.9999999999999996</v>
      </c>
      <c r="O42" s="1">
        <f>+K42-S42</f>
        <v>5</v>
      </c>
      <c r="P42" s="1">
        <f>+L42-T42</f>
        <v>5.3999999999999995</v>
      </c>
      <c r="Q42" s="1">
        <f>+O42-P42</f>
        <v>-0.39999999999999947</v>
      </c>
      <c r="S42" s="1">
        <v>-3.9</v>
      </c>
      <c r="T42" s="1">
        <v>-0.3</v>
      </c>
      <c r="U42" s="1">
        <f>+S42-T42</f>
        <v>-3.6</v>
      </c>
      <c r="W42" s="1">
        <f>+S42-AA42</f>
        <v>-1.7999999999999998</v>
      </c>
      <c r="X42" s="1">
        <f>+T42-AB42</f>
        <v>-0.3</v>
      </c>
      <c r="Y42" s="1">
        <f>+W42-X42</f>
        <v>-1.4999999999999998</v>
      </c>
      <c r="Z42" s="37"/>
      <c r="AA42" s="1">
        <v>-2.1</v>
      </c>
      <c r="AB42" s="1">
        <v>0</v>
      </c>
      <c r="AC42" s="1">
        <f>+AA42-AB42</f>
        <v>-2.1</v>
      </c>
      <c r="AD42" s="10" t="s">
        <v>53</v>
      </c>
    </row>
    <row r="43" spans="2:32" x14ac:dyDescent="0.25">
      <c r="B43" s="1" t="s">
        <v>19</v>
      </c>
      <c r="D43" s="1">
        <v>0</v>
      </c>
      <c r="E43" s="1">
        <f>+C43-D43</f>
        <v>0</v>
      </c>
      <c r="G43" s="1">
        <f t="shared" si="23"/>
        <v>0</v>
      </c>
      <c r="H43" s="1">
        <f t="shared" si="23"/>
        <v>0</v>
      </c>
      <c r="I43" s="1">
        <f>+G43-H43</f>
        <v>0</v>
      </c>
      <c r="K43" s="1">
        <v>0</v>
      </c>
      <c r="L43" s="1">
        <v>0</v>
      </c>
      <c r="M43" s="1">
        <f>+K43-L43</f>
        <v>0</v>
      </c>
      <c r="O43" s="1">
        <f t="shared" si="24"/>
        <v>0</v>
      </c>
      <c r="P43" s="1">
        <f t="shared" si="24"/>
        <v>0</v>
      </c>
      <c r="Q43" s="1">
        <f>+O43-P43</f>
        <v>0</v>
      </c>
      <c r="S43" s="1">
        <v>0</v>
      </c>
      <c r="T43" s="1">
        <v>0</v>
      </c>
      <c r="U43" s="1">
        <f>+S43-T43</f>
        <v>0</v>
      </c>
      <c r="W43" s="1">
        <f t="shared" si="25"/>
        <v>0</v>
      </c>
      <c r="X43" s="1">
        <f t="shared" si="25"/>
        <v>0</v>
      </c>
      <c r="Y43" s="1">
        <f>+W43-X43</f>
        <v>0</v>
      </c>
      <c r="Z43" s="37"/>
      <c r="AA43" s="1">
        <v>0</v>
      </c>
      <c r="AB43" s="1">
        <v>0</v>
      </c>
      <c r="AC43" s="1">
        <f>+AA43-AB43</f>
        <v>0</v>
      </c>
    </row>
    <row r="44" spans="2:32" x14ac:dyDescent="0.25">
      <c r="B44" s="26" t="s">
        <v>23</v>
      </c>
      <c r="C44" s="16">
        <f>SUM(C39:C43)</f>
        <v>62.7</v>
      </c>
      <c r="D44" s="16">
        <f>SUM(D39:D43)</f>
        <v>38</v>
      </c>
      <c r="E44" s="16">
        <f>SUM(E39:E43)</f>
        <v>24.699999999999996</v>
      </c>
      <c r="G44" s="16">
        <f>SUM(G39:G43)</f>
        <v>18.100000000000001</v>
      </c>
      <c r="H44" s="16">
        <f>SUM(H39:H43)</f>
        <v>8.1</v>
      </c>
      <c r="I44" s="16">
        <f>SUM(I39:I43)</f>
        <v>10</v>
      </c>
      <c r="K44" s="16">
        <f>SUM(K39:K43)</f>
        <v>44.6</v>
      </c>
      <c r="L44" s="16">
        <f>SUM(L39:L43)</f>
        <v>29.9</v>
      </c>
      <c r="M44" s="16">
        <f>SUM(M39:M43)</f>
        <v>14.7</v>
      </c>
      <c r="O44" s="16">
        <f>SUM(O39:O43)</f>
        <v>27.7</v>
      </c>
      <c r="P44" s="16">
        <f>SUM(P39:P43)</f>
        <v>13.7</v>
      </c>
      <c r="Q44" s="16">
        <f>SUM(Q39:Q43)</f>
        <v>14</v>
      </c>
      <c r="S44" s="16">
        <f>SUM(S39:S43)</f>
        <v>16.899999999999999</v>
      </c>
      <c r="T44" s="16">
        <f>SUM(T39:T43)</f>
        <v>16.2</v>
      </c>
      <c r="U44" s="16">
        <f>SUM(U39:U43)</f>
        <v>0.70000000000000062</v>
      </c>
      <c r="V44" s="22"/>
      <c r="W44" s="16">
        <f>SUM(W39:W43)</f>
        <v>9.8999999999999986</v>
      </c>
      <c r="X44" s="16">
        <f>SUM(X39:X43)</f>
        <v>8.0999999999999979</v>
      </c>
      <c r="Y44" s="16">
        <f>SUM(Y39:Y43)</f>
        <v>1.8</v>
      </c>
      <c r="Z44" s="37"/>
      <c r="AA44" s="16">
        <f>SUM(AA39:AA43)</f>
        <v>7</v>
      </c>
      <c r="AB44" s="16">
        <f>SUM(AB39:AB43)</f>
        <v>8.1</v>
      </c>
      <c r="AC44" s="16">
        <f>SUM(AC39:AC43)</f>
        <v>-1.1000000000000001</v>
      </c>
    </row>
    <row r="45" spans="2:32" x14ac:dyDescent="0.25">
      <c r="B45" s="26"/>
      <c r="C45" s="2"/>
      <c r="D45" s="2"/>
      <c r="E45" s="2"/>
      <c r="G45" s="2"/>
      <c r="H45" s="2"/>
      <c r="I45" s="2"/>
      <c r="K45" s="2"/>
      <c r="L45" s="2"/>
      <c r="M45" s="2"/>
      <c r="O45" s="2"/>
      <c r="P45" s="2"/>
      <c r="Q45" s="2"/>
      <c r="S45" s="2"/>
      <c r="T45" s="2"/>
      <c r="U45" s="2"/>
      <c r="V45" s="22"/>
      <c r="W45" s="2"/>
      <c r="X45" s="2"/>
      <c r="Y45" s="2"/>
      <c r="Z45" s="37"/>
      <c r="AA45" s="2"/>
      <c r="AB45" s="2"/>
      <c r="AC45" s="2"/>
    </row>
    <row r="46" spans="2:32" x14ac:dyDescent="0.25">
      <c r="B46" s="12" t="s">
        <v>54</v>
      </c>
      <c r="V46" s="14"/>
      <c r="Z46" s="37"/>
    </row>
    <row r="47" spans="2:32" x14ac:dyDescent="0.25">
      <c r="B47" s="1" t="s">
        <v>55</v>
      </c>
      <c r="C47" s="1">
        <v>1</v>
      </c>
      <c r="D47" s="1">
        <v>0</v>
      </c>
      <c r="E47" s="1">
        <f t="shared" ref="E47:E53" si="26">+C47-D47</f>
        <v>1</v>
      </c>
      <c r="G47" s="1">
        <f>+C47-K47</f>
        <v>0</v>
      </c>
      <c r="H47" s="1">
        <f>+D47-L47</f>
        <v>0</v>
      </c>
      <c r="I47" s="1">
        <f t="shared" ref="I47:I53" si="27">+G47-H47</f>
        <v>0</v>
      </c>
      <c r="K47" s="1">
        <v>1</v>
      </c>
      <c r="L47" s="1">
        <v>0</v>
      </c>
      <c r="M47" s="1">
        <f t="shared" ref="M47:M53" si="28">+K47-L47</f>
        <v>1</v>
      </c>
      <c r="O47" s="1">
        <f>+K47-S47</f>
        <v>0</v>
      </c>
      <c r="P47" s="1">
        <f>+L47-T47</f>
        <v>0</v>
      </c>
      <c r="Q47" s="1">
        <f t="shared" ref="Q47:Q53" si="29">+O47-P47</f>
        <v>0</v>
      </c>
      <c r="S47" s="1">
        <v>1</v>
      </c>
      <c r="T47" s="1">
        <v>0</v>
      </c>
      <c r="U47" s="1">
        <f t="shared" ref="U47:U53" si="30">+S47-T47</f>
        <v>1</v>
      </c>
      <c r="W47" s="1">
        <f>+S47-AA47</f>
        <v>1</v>
      </c>
      <c r="X47" s="1">
        <f>+T47-AB47</f>
        <v>0</v>
      </c>
      <c r="Y47" s="1">
        <f t="shared" ref="Y47:Y53" si="31">+W47-X47</f>
        <v>1</v>
      </c>
      <c r="Z47" s="37"/>
      <c r="AA47" s="1">
        <v>0</v>
      </c>
      <c r="AB47" s="1">
        <v>0</v>
      </c>
      <c r="AC47" s="1">
        <f t="shared" ref="AC47:AC53" si="32">+AA47-AB47</f>
        <v>0</v>
      </c>
    </row>
    <row r="48" spans="2:32" x14ac:dyDescent="0.25">
      <c r="B48" s="1" t="s">
        <v>56</v>
      </c>
      <c r="D48" s="1">
        <v>0.7</v>
      </c>
      <c r="E48" s="1">
        <f t="shared" si="26"/>
        <v>-0.7</v>
      </c>
      <c r="G48" s="1">
        <f>+C48-K48</f>
        <v>0</v>
      </c>
      <c r="H48" s="1">
        <f>+D48-L48</f>
        <v>0</v>
      </c>
      <c r="I48" s="1">
        <f t="shared" si="27"/>
        <v>0</v>
      </c>
      <c r="K48" s="1">
        <v>0</v>
      </c>
      <c r="L48" s="1">
        <v>0.7</v>
      </c>
      <c r="M48" s="1">
        <f t="shared" si="28"/>
        <v>-0.7</v>
      </c>
      <c r="O48" s="1">
        <f>+K48-S48</f>
        <v>0</v>
      </c>
      <c r="P48" s="1">
        <f>+L48-T48</f>
        <v>0</v>
      </c>
      <c r="Q48" s="1">
        <f t="shared" si="29"/>
        <v>0</v>
      </c>
      <c r="S48" s="1">
        <v>0</v>
      </c>
      <c r="T48" s="1">
        <v>0.7</v>
      </c>
      <c r="U48" s="1">
        <f t="shared" si="30"/>
        <v>-0.7</v>
      </c>
      <c r="W48" s="1">
        <f>+S48-AA48</f>
        <v>0</v>
      </c>
      <c r="X48" s="1">
        <f>+T48-AB48</f>
        <v>0</v>
      </c>
      <c r="Y48" s="1">
        <f t="shared" si="31"/>
        <v>0</v>
      </c>
      <c r="Z48" s="37"/>
      <c r="AA48" s="1">
        <v>0</v>
      </c>
      <c r="AB48" s="1">
        <v>0.7</v>
      </c>
      <c r="AC48" s="1">
        <f t="shared" si="32"/>
        <v>-0.7</v>
      </c>
    </row>
    <row r="49" spans="1:30" x14ac:dyDescent="0.25">
      <c r="B49" s="1" t="s">
        <v>107</v>
      </c>
      <c r="C49" s="1">
        <v>1.2</v>
      </c>
      <c r="E49" s="1">
        <f t="shared" si="26"/>
        <v>1.2</v>
      </c>
      <c r="F49" s="17" t="s">
        <v>115</v>
      </c>
      <c r="G49" s="1">
        <f>+C49-K49</f>
        <v>1.2</v>
      </c>
      <c r="I49" s="1">
        <f t="shared" si="27"/>
        <v>1.2</v>
      </c>
      <c r="J49" s="18" t="s">
        <v>115</v>
      </c>
      <c r="M49" s="1">
        <f t="shared" si="28"/>
        <v>0</v>
      </c>
      <c r="Q49" s="1">
        <f t="shared" si="29"/>
        <v>0</v>
      </c>
      <c r="U49" s="1">
        <f t="shared" si="30"/>
        <v>0</v>
      </c>
      <c r="Y49" s="1">
        <f t="shared" si="31"/>
        <v>0</v>
      </c>
      <c r="Z49" s="37"/>
      <c r="AC49" s="1">
        <f t="shared" si="32"/>
        <v>0</v>
      </c>
    </row>
    <row r="50" spans="1:30" x14ac:dyDescent="0.25">
      <c r="B50" s="1" t="s">
        <v>57</v>
      </c>
      <c r="D50" s="1">
        <v>2</v>
      </c>
      <c r="E50" s="1">
        <f t="shared" si="26"/>
        <v>-2</v>
      </c>
      <c r="G50" s="1">
        <f>+C50-K50</f>
        <v>0</v>
      </c>
      <c r="H50" s="1">
        <f>+D50-L50</f>
        <v>0.10000000000000009</v>
      </c>
      <c r="I50" s="1">
        <f t="shared" si="27"/>
        <v>-0.10000000000000009</v>
      </c>
      <c r="K50" s="1">
        <v>0</v>
      </c>
      <c r="L50" s="1">
        <f>2-0.1</f>
        <v>1.9</v>
      </c>
      <c r="M50" s="1">
        <f t="shared" si="28"/>
        <v>-1.9</v>
      </c>
      <c r="O50" s="1">
        <f t="shared" ref="O50:P53" si="33">+K50-S50</f>
        <v>0</v>
      </c>
      <c r="P50" s="1">
        <f t="shared" si="33"/>
        <v>1.9</v>
      </c>
      <c r="Q50" s="1">
        <f t="shared" si="29"/>
        <v>-1.9</v>
      </c>
      <c r="S50" s="1">
        <v>0</v>
      </c>
      <c r="T50" s="1">
        <v>0</v>
      </c>
      <c r="U50" s="1">
        <f t="shared" si="30"/>
        <v>0</v>
      </c>
      <c r="W50" s="1">
        <f t="shared" ref="W50:X53" si="34">+S50-AA50</f>
        <v>0</v>
      </c>
      <c r="X50" s="1">
        <f t="shared" si="34"/>
        <v>0</v>
      </c>
      <c r="Y50" s="1">
        <f t="shared" si="31"/>
        <v>0</v>
      </c>
      <c r="Z50" s="37"/>
      <c r="AA50" s="1">
        <v>0</v>
      </c>
      <c r="AB50" s="1">
        <v>0</v>
      </c>
      <c r="AC50" s="1">
        <f t="shared" si="32"/>
        <v>0</v>
      </c>
    </row>
    <row r="51" spans="1:30" x14ac:dyDescent="0.25">
      <c r="B51" s="1" t="s">
        <v>58</v>
      </c>
      <c r="D51" s="1">
        <v>0</v>
      </c>
      <c r="E51" s="1">
        <f t="shared" si="26"/>
        <v>0</v>
      </c>
      <c r="F51" s="29"/>
      <c r="G51" s="1">
        <f>+C51-K51</f>
        <v>0</v>
      </c>
      <c r="H51" s="1">
        <f>+D51-L51</f>
        <v>0</v>
      </c>
      <c r="I51" s="1">
        <f t="shared" si="27"/>
        <v>0</v>
      </c>
      <c r="J51" s="29"/>
      <c r="K51" s="1">
        <v>0</v>
      </c>
      <c r="L51" s="1">
        <v>0</v>
      </c>
      <c r="M51" s="1">
        <f t="shared" si="28"/>
        <v>0</v>
      </c>
      <c r="O51" s="1">
        <f t="shared" si="33"/>
        <v>0</v>
      </c>
      <c r="P51" s="1">
        <f t="shared" si="33"/>
        <v>0</v>
      </c>
      <c r="Q51" s="1">
        <f t="shared" si="29"/>
        <v>0</v>
      </c>
      <c r="S51" s="1">
        <v>0</v>
      </c>
      <c r="T51" s="1">
        <v>0</v>
      </c>
      <c r="U51" s="1">
        <f t="shared" si="30"/>
        <v>0</v>
      </c>
      <c r="W51" s="1">
        <f t="shared" si="34"/>
        <v>0</v>
      </c>
      <c r="X51" s="1">
        <f t="shared" si="34"/>
        <v>0</v>
      </c>
      <c r="Y51" s="1">
        <f t="shared" si="31"/>
        <v>0</v>
      </c>
      <c r="Z51" s="37"/>
      <c r="AA51" s="1">
        <v>0</v>
      </c>
      <c r="AB51" s="1">
        <v>0</v>
      </c>
      <c r="AC51" s="1">
        <f t="shared" si="32"/>
        <v>0</v>
      </c>
    </row>
    <row r="52" spans="1:30" x14ac:dyDescent="0.25">
      <c r="B52" s="1" t="s">
        <v>59</v>
      </c>
      <c r="D52" s="1">
        <v>0</v>
      </c>
      <c r="E52" s="1">
        <f t="shared" si="26"/>
        <v>0</v>
      </c>
      <c r="F52" s="29"/>
      <c r="G52" s="1">
        <f>+C52-K52</f>
        <v>0</v>
      </c>
      <c r="H52" s="1">
        <f>+D52-L52</f>
        <v>0</v>
      </c>
      <c r="I52" s="1">
        <f t="shared" si="27"/>
        <v>0</v>
      </c>
      <c r="J52" s="29"/>
      <c r="K52" s="1">
        <v>0</v>
      </c>
      <c r="L52" s="1">
        <v>0</v>
      </c>
      <c r="M52" s="1">
        <f t="shared" si="28"/>
        <v>0</v>
      </c>
      <c r="O52" s="1">
        <f t="shared" si="33"/>
        <v>0</v>
      </c>
      <c r="P52" s="1">
        <f t="shared" si="33"/>
        <v>0</v>
      </c>
      <c r="Q52" s="1">
        <f t="shared" si="29"/>
        <v>0</v>
      </c>
      <c r="S52" s="1">
        <v>0</v>
      </c>
      <c r="T52" s="1">
        <v>0</v>
      </c>
      <c r="U52" s="1">
        <f t="shared" si="30"/>
        <v>0</v>
      </c>
      <c r="W52" s="1">
        <f t="shared" si="34"/>
        <v>0</v>
      </c>
      <c r="X52" s="1">
        <f t="shared" si="34"/>
        <v>0</v>
      </c>
      <c r="Y52" s="1">
        <f t="shared" si="31"/>
        <v>0</v>
      </c>
      <c r="Z52" s="37"/>
      <c r="AA52" s="1">
        <v>0</v>
      </c>
      <c r="AB52" s="1">
        <v>0</v>
      </c>
      <c r="AC52" s="1">
        <f t="shared" si="32"/>
        <v>0</v>
      </c>
    </row>
    <row r="53" spans="1:30" x14ac:dyDescent="0.25">
      <c r="B53" s="1" t="s">
        <v>19</v>
      </c>
      <c r="D53" s="1">
        <f>0.4+0.1</f>
        <v>0.5</v>
      </c>
      <c r="E53" s="1">
        <f t="shared" si="26"/>
        <v>-0.5</v>
      </c>
      <c r="F53" s="29"/>
      <c r="G53" s="1">
        <f>+C53-K53</f>
        <v>0</v>
      </c>
      <c r="H53" s="1">
        <f>+D53-L53</f>
        <v>9.9999999999999978E-2</v>
      </c>
      <c r="I53" s="1">
        <f t="shared" si="27"/>
        <v>-9.9999999999999978E-2</v>
      </c>
      <c r="K53" s="1">
        <v>0</v>
      </c>
      <c r="L53" s="1">
        <v>0.4</v>
      </c>
      <c r="M53" s="1">
        <f t="shared" si="28"/>
        <v>-0.4</v>
      </c>
      <c r="O53" s="1">
        <f t="shared" si="33"/>
        <v>0</v>
      </c>
      <c r="P53" s="1">
        <f t="shared" si="33"/>
        <v>0.10000000000000003</v>
      </c>
      <c r="Q53" s="1">
        <f t="shared" si="29"/>
        <v>-0.10000000000000003</v>
      </c>
      <c r="S53" s="1">
        <v>0</v>
      </c>
      <c r="T53" s="1">
        <v>0.3</v>
      </c>
      <c r="U53" s="1">
        <f t="shared" si="30"/>
        <v>-0.3</v>
      </c>
      <c r="W53" s="1">
        <f t="shared" si="34"/>
        <v>0</v>
      </c>
      <c r="X53" s="1">
        <f t="shared" si="34"/>
        <v>0.3</v>
      </c>
      <c r="Y53" s="1">
        <f t="shared" si="31"/>
        <v>-0.3</v>
      </c>
      <c r="Z53" s="37"/>
      <c r="AA53" s="1">
        <v>0</v>
      </c>
      <c r="AB53" s="1">
        <v>0</v>
      </c>
      <c r="AC53" s="1">
        <f t="shared" si="32"/>
        <v>0</v>
      </c>
    </row>
    <row r="54" spans="1:30" x14ac:dyDescent="0.25">
      <c r="B54" s="26"/>
      <c r="C54" s="16">
        <f>SUM(C47:C53)</f>
        <v>2.2000000000000002</v>
      </c>
      <c r="D54" s="16">
        <f>SUM(D47:D53)</f>
        <v>3.2</v>
      </c>
      <c r="E54" s="16">
        <f>SUM(E47:E53)</f>
        <v>-1</v>
      </c>
      <c r="G54" s="16">
        <f>SUM(G47:G53)</f>
        <v>1.2</v>
      </c>
      <c r="H54" s="16">
        <f>SUM(H47:H53)</f>
        <v>0.20000000000000007</v>
      </c>
      <c r="I54" s="16">
        <f>SUM(I47:I53)</f>
        <v>0.99999999999999989</v>
      </c>
      <c r="K54" s="16">
        <f>SUM(K47:K53)</f>
        <v>1</v>
      </c>
      <c r="L54" s="16">
        <f>SUM(L47:L53)</f>
        <v>2.9999999999999996</v>
      </c>
      <c r="M54" s="16">
        <f>SUM(M47:M53)</f>
        <v>-2</v>
      </c>
      <c r="O54" s="16">
        <f>SUM(O47:O53)</f>
        <v>0</v>
      </c>
      <c r="P54" s="16">
        <f>SUM(P47:P53)</f>
        <v>2</v>
      </c>
      <c r="Q54" s="16">
        <f>SUM(Q47:Q53)</f>
        <v>-2</v>
      </c>
      <c r="S54" s="16">
        <f>SUM(S47:S53)</f>
        <v>1</v>
      </c>
      <c r="T54" s="16">
        <f>SUM(T47:T53)</f>
        <v>1</v>
      </c>
      <c r="U54" s="16">
        <f>SUM(U47:U53)</f>
        <v>0</v>
      </c>
      <c r="W54" s="16">
        <f>SUM(W47:W53)</f>
        <v>1</v>
      </c>
      <c r="X54" s="16">
        <f>SUM(X47:X53)</f>
        <v>0.3</v>
      </c>
      <c r="Y54" s="16">
        <f>SUM(Y47:Y53)</f>
        <v>0.7</v>
      </c>
      <c r="Z54" s="37"/>
      <c r="AA54" s="16">
        <f>SUM(AA47:AA53)</f>
        <v>0</v>
      </c>
      <c r="AB54" s="16">
        <f>SUM(AB47:AB53)</f>
        <v>0.7</v>
      </c>
      <c r="AC54" s="16">
        <f>SUM(AC47:AC53)</f>
        <v>-0.7</v>
      </c>
    </row>
    <row r="55" spans="1:30" x14ac:dyDescent="0.25">
      <c r="Z55" s="37"/>
    </row>
    <row r="56" spans="1:30" x14ac:dyDescent="0.25">
      <c r="Z56" s="37"/>
    </row>
    <row r="57" spans="1:30" x14ac:dyDescent="0.25">
      <c r="Z57" s="37"/>
    </row>
    <row r="58" spans="1:30" x14ac:dyDescent="0.25">
      <c r="Z58" s="37"/>
    </row>
    <row r="59" spans="1:30" x14ac:dyDescent="0.25">
      <c r="C59" s="6" t="s">
        <v>15</v>
      </c>
      <c r="D59" s="6"/>
      <c r="E59" s="6"/>
      <c r="G59" s="6" t="s">
        <v>2</v>
      </c>
      <c r="H59" s="6"/>
      <c r="I59" s="6"/>
      <c r="K59" s="6" t="s">
        <v>16</v>
      </c>
      <c r="L59" s="6"/>
      <c r="M59" s="6"/>
      <c r="O59" s="6" t="s">
        <v>3</v>
      </c>
      <c r="P59" s="6"/>
      <c r="Q59" s="6"/>
      <c r="S59" s="6" t="s">
        <v>4</v>
      </c>
      <c r="T59" s="6"/>
      <c r="U59" s="6"/>
      <c r="W59" s="6" t="s">
        <v>5</v>
      </c>
      <c r="X59" s="6"/>
      <c r="Y59" s="6"/>
      <c r="AA59" s="6" t="s">
        <v>6</v>
      </c>
      <c r="AB59" s="6"/>
      <c r="AC59" s="6"/>
    </row>
    <row r="60" spans="1:30" s="7" customFormat="1" x14ac:dyDescent="0.25">
      <c r="A60" s="34"/>
      <c r="C60" s="8" t="s">
        <v>7</v>
      </c>
      <c r="D60" s="9" t="s">
        <v>8</v>
      </c>
      <c r="E60" s="8" t="s">
        <v>9</v>
      </c>
      <c r="F60" s="13"/>
      <c r="G60" s="8" t="s">
        <v>7</v>
      </c>
      <c r="H60" s="8" t="s">
        <v>8</v>
      </c>
      <c r="I60" s="8" t="s">
        <v>9</v>
      </c>
      <c r="J60" s="36"/>
      <c r="K60" s="8" t="s">
        <v>7</v>
      </c>
      <c r="L60" s="9" t="s">
        <v>8</v>
      </c>
      <c r="M60" s="8" t="s">
        <v>9</v>
      </c>
      <c r="N60" s="53"/>
      <c r="O60" s="8" t="s">
        <v>7</v>
      </c>
      <c r="P60" s="8" t="s">
        <v>8</v>
      </c>
      <c r="Q60" s="8" t="s">
        <v>9</v>
      </c>
      <c r="R60" s="37"/>
      <c r="S60" s="8" t="s">
        <v>7</v>
      </c>
      <c r="T60" s="9" t="s">
        <v>8</v>
      </c>
      <c r="U60" s="8" t="s">
        <v>9</v>
      </c>
      <c r="V60" s="20"/>
      <c r="W60" s="8" t="s">
        <v>7</v>
      </c>
      <c r="X60" s="8" t="s">
        <v>8</v>
      </c>
      <c r="Y60" s="8" t="s">
        <v>9</v>
      </c>
      <c r="Z60" s="19"/>
      <c r="AA60" s="8" t="s">
        <v>7</v>
      </c>
      <c r="AB60" s="9" t="s">
        <v>8</v>
      </c>
      <c r="AC60" s="8" t="s">
        <v>9</v>
      </c>
      <c r="AD60" s="10"/>
    </row>
    <row r="61" spans="1:30" x14ac:dyDescent="0.25">
      <c r="B61" s="12" t="s">
        <v>25</v>
      </c>
      <c r="V61" s="14"/>
      <c r="Z61" s="37"/>
    </row>
    <row r="62" spans="1:30" x14ac:dyDescent="0.25">
      <c r="B62" s="1" t="s">
        <v>24</v>
      </c>
      <c r="C62" s="1">
        <v>0.8</v>
      </c>
      <c r="D62" s="1">
        <f>17.7+0.3</f>
        <v>18</v>
      </c>
      <c r="E62" s="1">
        <f t="shared" ref="E62:E71" si="35">+C62-D62</f>
        <v>-17.2</v>
      </c>
      <c r="G62" s="1">
        <f t="shared" ref="G62:H71" si="36">+C62-K62</f>
        <v>0</v>
      </c>
      <c r="H62" s="1">
        <f t="shared" si="36"/>
        <v>-0.29999999999999716</v>
      </c>
      <c r="I62" s="1">
        <f>+G62-H62</f>
        <v>0.29999999999999716</v>
      </c>
      <c r="K62" s="1">
        <v>0.8</v>
      </c>
      <c r="L62" s="1">
        <f>0.2+17.4+0.7</f>
        <v>18.299999999999997</v>
      </c>
      <c r="M62" s="1">
        <f t="shared" ref="M62:M71" si="37">+K62-L62</f>
        <v>-17.499999999999996</v>
      </c>
      <c r="O62" s="1">
        <f t="shared" ref="O62:P66" si="38">+K62-S62</f>
        <v>0</v>
      </c>
      <c r="P62" s="1">
        <f t="shared" si="38"/>
        <v>6.9999999999999964</v>
      </c>
      <c r="Q62" s="1">
        <f t="shared" ref="Q62:Q71" si="39">+O62-P62</f>
        <v>-6.9999999999999964</v>
      </c>
      <c r="S62" s="1">
        <v>0.8</v>
      </c>
      <c r="T62" s="1">
        <v>11.3</v>
      </c>
      <c r="U62" s="1">
        <f t="shared" ref="U62:U71" si="40">+S62-T62</f>
        <v>-10.5</v>
      </c>
      <c r="W62" s="1">
        <f t="shared" ref="W62:X66" si="41">+S62-AA62</f>
        <v>0.5</v>
      </c>
      <c r="X62" s="1">
        <f t="shared" si="41"/>
        <v>11.3</v>
      </c>
      <c r="Y62" s="1">
        <f t="shared" ref="Y62:Y71" si="42">+W62-X62</f>
        <v>-10.8</v>
      </c>
      <c r="Z62" s="37" t="s">
        <v>60</v>
      </c>
      <c r="AA62" s="1">
        <f>0.2+0.1</f>
        <v>0.30000000000000004</v>
      </c>
      <c r="AB62" s="1">
        <v>0</v>
      </c>
      <c r="AC62" s="1">
        <f t="shared" ref="AC62:AC71" si="43">+AA62-AB62</f>
        <v>0.30000000000000004</v>
      </c>
    </row>
    <row r="63" spans="1:30" x14ac:dyDescent="0.25">
      <c r="B63" s="1" t="s">
        <v>61</v>
      </c>
      <c r="D63" s="1">
        <v>9</v>
      </c>
      <c r="E63" s="1">
        <f t="shared" si="35"/>
        <v>-9</v>
      </c>
      <c r="F63" s="29"/>
      <c r="G63" s="1">
        <f t="shared" si="36"/>
        <v>0</v>
      </c>
      <c r="H63" s="1">
        <f t="shared" si="36"/>
        <v>0</v>
      </c>
      <c r="I63" s="1">
        <f>+G63-H63</f>
        <v>0</v>
      </c>
      <c r="K63" s="1">
        <v>0</v>
      </c>
      <c r="L63" s="1">
        <v>9</v>
      </c>
      <c r="M63" s="1">
        <f t="shared" si="37"/>
        <v>-9</v>
      </c>
      <c r="O63" s="1">
        <f t="shared" si="38"/>
        <v>0</v>
      </c>
      <c r="P63" s="1">
        <f t="shared" si="38"/>
        <v>0</v>
      </c>
      <c r="Q63" s="1">
        <f t="shared" si="39"/>
        <v>0</v>
      </c>
      <c r="S63" s="1">
        <v>0</v>
      </c>
      <c r="T63" s="1">
        <v>9</v>
      </c>
      <c r="U63" s="1">
        <f t="shared" si="40"/>
        <v>-9</v>
      </c>
      <c r="W63" s="1">
        <f t="shared" si="41"/>
        <v>0</v>
      </c>
      <c r="X63" s="1">
        <f t="shared" si="41"/>
        <v>0</v>
      </c>
      <c r="Y63" s="1">
        <f t="shared" si="42"/>
        <v>0</v>
      </c>
      <c r="Z63" s="37"/>
      <c r="AA63" s="1">
        <v>0</v>
      </c>
      <c r="AB63" s="1">
        <v>9</v>
      </c>
      <c r="AC63" s="1">
        <f t="shared" si="43"/>
        <v>-9</v>
      </c>
    </row>
    <row r="64" spans="1:30" x14ac:dyDescent="0.25">
      <c r="B64" s="5" t="s">
        <v>62</v>
      </c>
      <c r="D64" s="1">
        <v>9</v>
      </c>
      <c r="E64" s="1">
        <f t="shared" si="35"/>
        <v>-9</v>
      </c>
      <c r="F64" s="29"/>
      <c r="G64" s="1">
        <f t="shared" si="36"/>
        <v>0</v>
      </c>
      <c r="H64" s="1">
        <f t="shared" si="36"/>
        <v>0</v>
      </c>
      <c r="I64" s="1">
        <f>+G64-H64</f>
        <v>0</v>
      </c>
      <c r="K64" s="1">
        <v>0</v>
      </c>
      <c r="L64" s="1">
        <v>9</v>
      </c>
      <c r="M64" s="1">
        <f t="shared" si="37"/>
        <v>-9</v>
      </c>
      <c r="O64" s="1">
        <f t="shared" si="38"/>
        <v>0</v>
      </c>
      <c r="P64" s="1">
        <f t="shared" si="38"/>
        <v>0</v>
      </c>
      <c r="Q64" s="1">
        <f t="shared" si="39"/>
        <v>0</v>
      </c>
      <c r="S64" s="1">
        <v>0</v>
      </c>
      <c r="T64" s="1">
        <v>9</v>
      </c>
      <c r="U64" s="1">
        <f t="shared" si="40"/>
        <v>-9</v>
      </c>
      <c r="W64" s="1">
        <f t="shared" si="41"/>
        <v>0</v>
      </c>
      <c r="X64" s="1">
        <f t="shared" si="41"/>
        <v>0</v>
      </c>
      <c r="Y64" s="1">
        <f t="shared" si="42"/>
        <v>0</v>
      </c>
      <c r="Z64" s="37"/>
      <c r="AA64" s="1">
        <v>0</v>
      </c>
      <c r="AB64" s="1">
        <v>9</v>
      </c>
      <c r="AC64" s="1">
        <f t="shared" si="43"/>
        <v>-9</v>
      </c>
    </row>
    <row r="65" spans="2:31" x14ac:dyDescent="0.25">
      <c r="B65" s="5" t="s">
        <v>63</v>
      </c>
      <c r="D65" s="1">
        <v>-2.8</v>
      </c>
      <c r="E65" s="1">
        <f t="shared" si="35"/>
        <v>2.8</v>
      </c>
      <c r="F65" s="29"/>
      <c r="G65" s="1">
        <f t="shared" si="36"/>
        <v>0</v>
      </c>
      <c r="H65" s="1">
        <f t="shared" si="36"/>
        <v>-0.5</v>
      </c>
      <c r="I65" s="1">
        <f>+G65-H65</f>
        <v>0.5</v>
      </c>
      <c r="K65" s="1">
        <v>0</v>
      </c>
      <c r="L65" s="1">
        <f>-2.8+0.5</f>
        <v>-2.2999999999999998</v>
      </c>
      <c r="M65" s="1">
        <f t="shared" si="37"/>
        <v>2.2999999999999998</v>
      </c>
      <c r="O65" s="1">
        <f t="shared" si="38"/>
        <v>0</v>
      </c>
      <c r="P65" s="1">
        <f t="shared" si="38"/>
        <v>0.5</v>
      </c>
      <c r="Q65" s="1">
        <f t="shared" si="39"/>
        <v>-0.5</v>
      </c>
      <c r="S65" s="1">
        <v>0</v>
      </c>
      <c r="T65" s="1">
        <v>-2.8</v>
      </c>
      <c r="U65" s="1">
        <f t="shared" si="40"/>
        <v>2.8</v>
      </c>
      <c r="W65" s="1">
        <f t="shared" si="41"/>
        <v>0</v>
      </c>
      <c r="X65" s="1">
        <f t="shared" si="41"/>
        <v>0</v>
      </c>
      <c r="Y65" s="1">
        <f t="shared" si="42"/>
        <v>0</v>
      </c>
      <c r="Z65" s="37"/>
      <c r="AA65" s="1">
        <v>0</v>
      </c>
      <c r="AB65" s="1">
        <v>-2.8</v>
      </c>
      <c r="AC65" s="1">
        <f t="shared" si="43"/>
        <v>2.8</v>
      </c>
    </row>
    <row r="66" spans="2:31" x14ac:dyDescent="0.25">
      <c r="B66" s="1" t="s">
        <v>64</v>
      </c>
      <c r="D66" s="1">
        <v>9</v>
      </c>
      <c r="E66" s="1">
        <f t="shared" si="35"/>
        <v>-9</v>
      </c>
      <c r="G66" s="1">
        <f t="shared" si="36"/>
        <v>0</v>
      </c>
      <c r="K66" s="1">
        <v>0</v>
      </c>
      <c r="L66" s="1">
        <v>9</v>
      </c>
      <c r="M66" s="1">
        <f t="shared" si="37"/>
        <v>-9</v>
      </c>
      <c r="O66" s="1">
        <f t="shared" si="38"/>
        <v>0</v>
      </c>
      <c r="P66" s="1">
        <f t="shared" si="38"/>
        <v>0</v>
      </c>
      <c r="Q66" s="1">
        <f t="shared" si="39"/>
        <v>0</v>
      </c>
      <c r="S66" s="1">
        <v>0</v>
      </c>
      <c r="T66" s="1">
        <v>9</v>
      </c>
      <c r="U66" s="1">
        <f t="shared" si="40"/>
        <v>-9</v>
      </c>
      <c r="W66" s="1">
        <f t="shared" si="41"/>
        <v>0</v>
      </c>
      <c r="X66" s="1">
        <f t="shared" si="41"/>
        <v>9</v>
      </c>
      <c r="Y66" s="1">
        <f t="shared" si="42"/>
        <v>-9</v>
      </c>
      <c r="Z66" s="37"/>
      <c r="AA66" s="1">
        <v>0</v>
      </c>
      <c r="AB66" s="1">
        <v>0</v>
      </c>
      <c r="AC66" s="1">
        <f t="shared" si="43"/>
        <v>0</v>
      </c>
    </row>
    <row r="67" spans="2:31" x14ac:dyDescent="0.25">
      <c r="B67" s="1" t="s">
        <v>65</v>
      </c>
      <c r="C67" s="1">
        <v>1</v>
      </c>
      <c r="E67" s="1">
        <f t="shared" si="35"/>
        <v>1</v>
      </c>
      <c r="G67" s="1">
        <f t="shared" si="36"/>
        <v>0</v>
      </c>
      <c r="K67" s="1">
        <v>1</v>
      </c>
      <c r="L67" s="1">
        <v>0</v>
      </c>
      <c r="M67" s="1">
        <f t="shared" si="37"/>
        <v>1</v>
      </c>
      <c r="O67" s="1">
        <f t="shared" ref="O67:P71" si="44">+K67-S67</f>
        <v>0</v>
      </c>
      <c r="P67" s="1">
        <f t="shared" si="44"/>
        <v>0</v>
      </c>
      <c r="Q67" s="1">
        <f>+O67-P67</f>
        <v>0</v>
      </c>
      <c r="S67" s="1">
        <v>1</v>
      </c>
      <c r="T67" s="1">
        <v>0</v>
      </c>
      <c r="U67" s="1">
        <f t="shared" si="40"/>
        <v>1</v>
      </c>
      <c r="W67" s="1">
        <f>+S67-AA67</f>
        <v>9.9999999999999978E-2</v>
      </c>
      <c r="X67" s="1">
        <v>0</v>
      </c>
      <c r="Y67" s="1">
        <f t="shared" si="42"/>
        <v>9.9999999999999978E-2</v>
      </c>
      <c r="Z67" s="37"/>
      <c r="AA67" s="1">
        <v>0.9</v>
      </c>
      <c r="AB67" s="1">
        <v>0</v>
      </c>
      <c r="AC67" s="1">
        <f t="shared" si="43"/>
        <v>0.9</v>
      </c>
    </row>
    <row r="68" spans="2:31" x14ac:dyDescent="0.25">
      <c r="B68" s="1" t="s">
        <v>66</v>
      </c>
      <c r="C68" s="1">
        <v>-2.2999999999999998</v>
      </c>
      <c r="E68" s="1">
        <f t="shared" si="35"/>
        <v>-2.2999999999999998</v>
      </c>
      <c r="F68" s="17" t="s">
        <v>121</v>
      </c>
      <c r="G68" s="1">
        <f t="shared" si="36"/>
        <v>0</v>
      </c>
      <c r="K68" s="1">
        <v>-2.2999999999999998</v>
      </c>
      <c r="L68" s="1">
        <v>0</v>
      </c>
      <c r="M68" s="1">
        <f t="shared" si="37"/>
        <v>-2.2999999999999998</v>
      </c>
      <c r="O68" s="1">
        <f t="shared" si="44"/>
        <v>-0.29999999999999982</v>
      </c>
      <c r="P68" s="1">
        <f t="shared" si="44"/>
        <v>0</v>
      </c>
      <c r="Q68" s="1">
        <f>+O68-P68</f>
        <v>-0.29999999999999982</v>
      </c>
      <c r="S68" s="1">
        <v>-2</v>
      </c>
      <c r="T68" s="1">
        <v>0</v>
      </c>
      <c r="U68" s="1">
        <f t="shared" si="40"/>
        <v>-2</v>
      </c>
      <c r="W68" s="1">
        <f>+S68-AA68</f>
        <v>-2</v>
      </c>
      <c r="X68" s="1">
        <v>0</v>
      </c>
      <c r="Y68" s="1">
        <f t="shared" si="42"/>
        <v>-2</v>
      </c>
      <c r="Z68" s="37"/>
      <c r="AA68" s="1">
        <v>0</v>
      </c>
      <c r="AB68" s="1">
        <v>0</v>
      </c>
      <c r="AC68" s="1">
        <f t="shared" si="43"/>
        <v>0</v>
      </c>
    </row>
    <row r="69" spans="2:31" x14ac:dyDescent="0.25">
      <c r="B69" s="1" t="s">
        <v>67</v>
      </c>
      <c r="C69" s="1">
        <v>14.7</v>
      </c>
      <c r="E69" s="1">
        <f t="shared" si="35"/>
        <v>14.7</v>
      </c>
      <c r="F69" s="17" t="s">
        <v>123</v>
      </c>
      <c r="G69" s="1">
        <f t="shared" si="36"/>
        <v>0</v>
      </c>
      <c r="K69" s="1">
        <v>14.7</v>
      </c>
      <c r="L69" s="1">
        <v>0</v>
      </c>
      <c r="M69" s="1">
        <f t="shared" si="37"/>
        <v>14.7</v>
      </c>
      <c r="O69" s="1">
        <f t="shared" si="44"/>
        <v>0</v>
      </c>
      <c r="P69" s="1">
        <f t="shared" si="44"/>
        <v>0</v>
      </c>
      <c r="Q69" s="1">
        <f>+O69-P69</f>
        <v>0</v>
      </c>
      <c r="S69" s="1">
        <v>14.7</v>
      </c>
      <c r="T69" s="1">
        <v>0</v>
      </c>
      <c r="U69" s="1">
        <f t="shared" si="40"/>
        <v>14.7</v>
      </c>
      <c r="W69" s="1">
        <f>+S69-AA69</f>
        <v>14.7</v>
      </c>
      <c r="X69" s="1">
        <v>0</v>
      </c>
      <c r="Y69" s="1">
        <f t="shared" si="42"/>
        <v>14.7</v>
      </c>
      <c r="Z69" s="37" t="s">
        <v>68</v>
      </c>
      <c r="AA69" s="1">
        <v>0</v>
      </c>
      <c r="AB69" s="1">
        <v>0</v>
      </c>
      <c r="AC69" s="1">
        <f t="shared" si="43"/>
        <v>0</v>
      </c>
    </row>
    <row r="70" spans="2:31" x14ac:dyDescent="0.25">
      <c r="B70" s="1" t="s">
        <v>104</v>
      </c>
      <c r="C70" s="1">
        <v>11</v>
      </c>
      <c r="E70" s="1">
        <f t="shared" si="35"/>
        <v>11</v>
      </c>
      <c r="F70" s="17" t="s">
        <v>124</v>
      </c>
      <c r="G70" s="1">
        <f t="shared" si="36"/>
        <v>0</v>
      </c>
      <c r="K70" s="1">
        <v>11</v>
      </c>
      <c r="L70" s="1">
        <v>0</v>
      </c>
      <c r="M70" s="1">
        <f t="shared" si="37"/>
        <v>11</v>
      </c>
      <c r="N70" s="53" t="s">
        <v>85</v>
      </c>
      <c r="O70" s="1">
        <f>+K70-S70</f>
        <v>11</v>
      </c>
      <c r="P70" s="1">
        <f>+L70-T70</f>
        <v>0</v>
      </c>
      <c r="Q70" s="1">
        <f>+O70-P70</f>
        <v>11</v>
      </c>
      <c r="Z70" s="37"/>
    </row>
    <row r="71" spans="2:31" x14ac:dyDescent="0.25">
      <c r="B71" s="1" t="s">
        <v>19</v>
      </c>
      <c r="C71" s="1">
        <v>-0.6</v>
      </c>
      <c r="D71" s="1">
        <f>0.2+0.5+0.4+0.3-0.6</f>
        <v>0.80000000000000016</v>
      </c>
      <c r="E71" s="1">
        <f t="shared" si="35"/>
        <v>-1.4000000000000001</v>
      </c>
      <c r="G71" s="1">
        <f t="shared" si="36"/>
        <v>-2.7</v>
      </c>
      <c r="H71" s="1">
        <f t="shared" si="36"/>
        <v>1.3000000000000003</v>
      </c>
      <c r="I71" s="1">
        <f>+G71-H71</f>
        <v>-4</v>
      </c>
      <c r="J71" s="18" t="s">
        <v>116</v>
      </c>
      <c r="K71" s="1">
        <f>2.2-0.1</f>
        <v>2.1</v>
      </c>
      <c r="L71" s="1">
        <f>0.5-0.5-0.5</f>
        <v>-0.5</v>
      </c>
      <c r="M71" s="1">
        <f t="shared" si="37"/>
        <v>2.6</v>
      </c>
      <c r="O71" s="1">
        <f t="shared" si="44"/>
        <v>4.4000000000000004</v>
      </c>
      <c r="P71" s="1">
        <f t="shared" si="44"/>
        <v>-1</v>
      </c>
      <c r="Q71" s="1">
        <f t="shared" si="39"/>
        <v>5.4</v>
      </c>
      <c r="S71" s="1">
        <v>-2.2999999999999998</v>
      </c>
      <c r="T71" s="1">
        <v>0.5</v>
      </c>
      <c r="U71" s="1">
        <f t="shared" si="40"/>
        <v>-2.8</v>
      </c>
      <c r="W71" s="1">
        <f>+S71-AA71</f>
        <v>-2.2999999999999998</v>
      </c>
      <c r="X71" s="1">
        <f>+T71-AB71</f>
        <v>1.1000000000000001</v>
      </c>
      <c r="Y71" s="1">
        <f t="shared" si="42"/>
        <v>-3.4</v>
      </c>
      <c r="Z71" s="37"/>
      <c r="AA71" s="1">
        <v>0</v>
      </c>
      <c r="AB71" s="1">
        <v>-0.6</v>
      </c>
      <c r="AC71" s="1">
        <f t="shared" si="43"/>
        <v>0.6</v>
      </c>
      <c r="AD71" s="37"/>
      <c r="AE71" s="24"/>
    </row>
    <row r="72" spans="2:31" x14ac:dyDescent="0.25">
      <c r="B72" s="26" t="s">
        <v>23</v>
      </c>
      <c r="C72" s="16">
        <f>SUM(C62:C71)</f>
        <v>24.599999999999998</v>
      </c>
      <c r="D72" s="16">
        <f>SUM(D62:D71)</f>
        <v>43</v>
      </c>
      <c r="E72" s="16">
        <f>SUM(E62:E71)</f>
        <v>-18.400000000000002</v>
      </c>
      <c r="G72" s="16">
        <f>SUM(G62:G71)</f>
        <v>-2.7</v>
      </c>
      <c r="H72" s="16">
        <f>SUM(H62:H71)</f>
        <v>0.50000000000000311</v>
      </c>
      <c r="I72" s="16">
        <f>SUM(I62:I71)</f>
        <v>-3.2000000000000028</v>
      </c>
      <c r="K72" s="16">
        <f>SUM(K62:K71)</f>
        <v>27.3</v>
      </c>
      <c r="L72" s="16">
        <f>SUM(L62:L71)</f>
        <v>42.5</v>
      </c>
      <c r="M72" s="16">
        <f>SUM(M62:M71)</f>
        <v>-15.200000000000001</v>
      </c>
      <c r="O72" s="16">
        <f>SUM(O62:O71)</f>
        <v>15.1</v>
      </c>
      <c r="P72" s="16">
        <f>SUM(P62:P71)</f>
        <v>6.4999999999999964</v>
      </c>
      <c r="Q72" s="16">
        <f>SUM(Q62:Q71)</f>
        <v>8.600000000000005</v>
      </c>
      <c r="S72" s="16">
        <f>SUM(S62:S71)</f>
        <v>12.2</v>
      </c>
      <c r="T72" s="16">
        <f>SUM(T62:T71)</f>
        <v>36</v>
      </c>
      <c r="U72" s="16">
        <f>SUM(U62:U71)</f>
        <v>-23.800000000000004</v>
      </c>
      <c r="V72" s="22"/>
      <c r="W72" s="16">
        <f>SUM(W62:W71)</f>
        <v>11</v>
      </c>
      <c r="X72" s="16">
        <f>SUM(X62:X71)</f>
        <v>21.400000000000002</v>
      </c>
      <c r="Y72" s="16">
        <f>SUM(Y62:Y71)</f>
        <v>-10.4</v>
      </c>
      <c r="Z72" s="37"/>
      <c r="AA72" s="16">
        <f>SUM(AA62:AA71)</f>
        <v>1.2000000000000002</v>
      </c>
      <c r="AB72" s="16">
        <f>SUM(AB62:AB71)</f>
        <v>14.6</v>
      </c>
      <c r="AC72" s="16">
        <f>SUM(AC62:AC71)</f>
        <v>-13.399999999999999</v>
      </c>
      <c r="AD72" s="37"/>
      <c r="AE72" s="24"/>
    </row>
    <row r="73" spans="2:31" x14ac:dyDescent="0.25">
      <c r="Z73" s="37"/>
    </row>
    <row r="74" spans="2:31" ht="13.8" thickBot="1" x14ac:dyDescent="0.3">
      <c r="B74" s="12" t="s">
        <v>27</v>
      </c>
      <c r="C74" s="31">
        <f>+C36+C44+C54+C72</f>
        <v>391.19999999999993</v>
      </c>
      <c r="D74" s="31">
        <f>+D36+D44+D54+D72</f>
        <v>379.99999999999989</v>
      </c>
      <c r="E74" s="31">
        <f>+E36+E44+E54+E72</f>
        <v>11.199999999999996</v>
      </c>
      <c r="G74" s="31">
        <f>+G36+G44+G54+G72</f>
        <v>102.99999999999997</v>
      </c>
      <c r="H74" s="31">
        <f>+H36+H44+H54+H72</f>
        <v>96.2</v>
      </c>
      <c r="I74" s="31">
        <f>+I36+I44+I54+I72</f>
        <v>6.7999999999999901</v>
      </c>
      <c r="K74" s="31">
        <f>+K36+K44+K54+K72</f>
        <v>288.20000000000005</v>
      </c>
      <c r="L74" s="31">
        <f>+L36+L44+L54+L72</f>
        <v>283.79999999999995</v>
      </c>
      <c r="M74" s="31">
        <f>+M36+M44+M54+M72</f>
        <v>4.4000000000000075</v>
      </c>
      <c r="O74" s="31">
        <f>+O36+O44+O54+O72</f>
        <v>83.10000000000008</v>
      </c>
      <c r="P74" s="31">
        <f>+P36+P44+P54+P72</f>
        <v>85.300000000000054</v>
      </c>
      <c r="Q74" s="31">
        <f>+Q36+Q44+Q54+Q72</f>
        <v>-2.1999999999999496</v>
      </c>
      <c r="S74" s="31">
        <f>+S36+S44+S54+S72</f>
        <v>205.09999999999991</v>
      </c>
      <c r="T74" s="31">
        <f>+T36+T44+T54+T72</f>
        <v>198.50000000000003</v>
      </c>
      <c r="U74" s="31">
        <f>+U36+U44+U54+U72</f>
        <v>6.5999999999999552</v>
      </c>
      <c r="W74" s="31">
        <f>+W36+W44+W54+W72</f>
        <v>77.299999999999955</v>
      </c>
      <c r="X74" s="31">
        <f>+X36+X44+X54+X72</f>
        <v>72.499999999999986</v>
      </c>
      <c r="Y74" s="31">
        <f>+Y36+Y44+Y54+Y72</f>
        <v>4.7999999999999705</v>
      </c>
      <c r="Z74" s="37"/>
      <c r="AA74" s="31">
        <f>+AA36+AA44+AA54+AA72</f>
        <v>127.80000000000003</v>
      </c>
      <c r="AB74" s="31">
        <f>+AB36+AB44+AB54+AB72</f>
        <v>125.99999999999999</v>
      </c>
      <c r="AC74" s="31">
        <f>+AC36+AC44+AC54+AC72</f>
        <v>1.7999999999999918</v>
      </c>
    </row>
    <row r="75" spans="2:31" ht="13.8" thickTop="1" x14ac:dyDescent="0.25">
      <c r="B75" s="2"/>
      <c r="C75" s="2"/>
      <c r="D75" s="2"/>
      <c r="E75" s="2"/>
      <c r="G75" s="2"/>
      <c r="H75" s="2"/>
      <c r="I75" s="2"/>
      <c r="K75" s="2"/>
      <c r="L75" s="2"/>
      <c r="M75" s="2"/>
      <c r="O75" s="2"/>
      <c r="P75" s="2"/>
      <c r="Q75" s="2"/>
      <c r="S75" s="2"/>
      <c r="T75" s="2"/>
      <c r="U75" s="2"/>
      <c r="W75" s="2"/>
      <c r="X75" s="2"/>
      <c r="Y75" s="2"/>
      <c r="Z75" s="37"/>
      <c r="AA75" s="2"/>
      <c r="AB75" s="2"/>
      <c r="AC75" s="2"/>
    </row>
    <row r="76" spans="2:31" x14ac:dyDescent="0.25">
      <c r="B76" s="1" t="s">
        <v>37</v>
      </c>
      <c r="C76" s="1">
        <v>242.4</v>
      </c>
      <c r="D76" s="1">
        <v>229.6</v>
      </c>
      <c r="E76" s="1">
        <f>+C76-D76</f>
        <v>12.800000000000011</v>
      </c>
      <c r="G76" s="1">
        <f t="shared" ref="G76:H80" si="45">+C76-K76</f>
        <v>56.900000000000006</v>
      </c>
      <c r="H76" s="1">
        <f t="shared" si="45"/>
        <v>67.299999999999983</v>
      </c>
      <c r="I76" s="1">
        <f>+G76-H76</f>
        <v>-10.399999999999977</v>
      </c>
      <c r="K76" s="1">
        <f>185.7-0.2</f>
        <v>185.5</v>
      </c>
      <c r="L76" s="1">
        <f>162.5-0.2</f>
        <v>162.30000000000001</v>
      </c>
      <c r="M76" s="1">
        <f>+K76-L76</f>
        <v>23.199999999999989</v>
      </c>
      <c r="O76" s="1">
        <f t="shared" ref="O76:P80" si="46">+K76-S76</f>
        <v>27.900000000000006</v>
      </c>
      <c r="P76" s="1">
        <f t="shared" si="46"/>
        <v>41.900000000000006</v>
      </c>
      <c r="Q76" s="1">
        <f>+O76-P76</f>
        <v>-14</v>
      </c>
      <c r="S76" s="1">
        <v>157.6</v>
      </c>
      <c r="T76" s="1">
        <v>120.4</v>
      </c>
      <c r="U76" s="1">
        <f t="shared" ref="U76:U81" si="47">+S76-T76</f>
        <v>37.199999999999989</v>
      </c>
      <c r="W76" s="1">
        <f t="shared" ref="W76:X80" si="48">+S76-AA76</f>
        <v>55.5</v>
      </c>
      <c r="X76" s="1">
        <f t="shared" si="48"/>
        <v>26.300000000000011</v>
      </c>
      <c r="Y76" s="1">
        <f>+W76-X76</f>
        <v>29.199999999999989</v>
      </c>
      <c r="Z76" s="37"/>
      <c r="AA76" s="1">
        <v>102.1</v>
      </c>
      <c r="AB76" s="1">
        <v>94.1</v>
      </c>
      <c r="AC76" s="1">
        <f>+AA76-AB76</f>
        <v>8</v>
      </c>
    </row>
    <row r="77" spans="2:31" x14ac:dyDescent="0.25">
      <c r="B77" s="1" t="s">
        <v>39</v>
      </c>
      <c r="C77" s="1">
        <v>103.7</v>
      </c>
      <c r="D77" s="1">
        <v>84.8</v>
      </c>
      <c r="E77" s="1">
        <f>+C77-D77</f>
        <v>18.900000000000006</v>
      </c>
      <c r="G77" s="1">
        <f t="shared" si="45"/>
        <v>30.600000000000009</v>
      </c>
      <c r="H77" s="1">
        <f t="shared" si="45"/>
        <v>19.299999999999997</v>
      </c>
      <c r="I77" s="1">
        <f>+G77-H77</f>
        <v>11.300000000000011</v>
      </c>
      <c r="K77" s="1">
        <f>73+0.1</f>
        <v>73.099999999999994</v>
      </c>
      <c r="L77" s="1">
        <f>65.3+0.2</f>
        <v>65.5</v>
      </c>
      <c r="M77" s="1">
        <f>+K77-L77</f>
        <v>7.5999999999999943</v>
      </c>
      <c r="O77" s="1">
        <f t="shared" si="46"/>
        <v>30.899999999999991</v>
      </c>
      <c r="P77" s="1">
        <f t="shared" si="46"/>
        <v>22.799999999999997</v>
      </c>
      <c r="Q77" s="1">
        <f>+O77-P77</f>
        <v>8.0999999999999943</v>
      </c>
      <c r="S77" s="1">
        <v>42.2</v>
      </c>
      <c r="T77" s="1">
        <v>42.7</v>
      </c>
      <c r="U77" s="1">
        <f t="shared" si="47"/>
        <v>-0.5</v>
      </c>
      <c r="W77" s="1">
        <f t="shared" si="48"/>
        <v>20.900000000000002</v>
      </c>
      <c r="X77" s="1">
        <f t="shared" si="48"/>
        <v>20.100000000000001</v>
      </c>
      <c r="Y77" s="1">
        <f>+W77-X77</f>
        <v>0.80000000000000071</v>
      </c>
      <c r="Z77" s="37"/>
      <c r="AA77" s="1">
        <v>21.3</v>
      </c>
      <c r="AB77" s="1">
        <v>22.6</v>
      </c>
      <c r="AC77" s="1">
        <f>+AA77-AB77</f>
        <v>-1.3000000000000007</v>
      </c>
    </row>
    <row r="78" spans="2:31" x14ac:dyDescent="0.25">
      <c r="B78" s="1" t="s">
        <v>50</v>
      </c>
      <c r="C78" s="1">
        <v>50</v>
      </c>
      <c r="D78" s="1">
        <v>25</v>
      </c>
      <c r="E78" s="1">
        <f>+C78-D78</f>
        <v>25</v>
      </c>
      <c r="G78" s="1">
        <f t="shared" si="45"/>
        <v>15</v>
      </c>
      <c r="H78" s="1">
        <f t="shared" si="45"/>
        <v>7.6999999999999993</v>
      </c>
      <c r="I78" s="1">
        <f>+G78-H78</f>
        <v>7.3000000000000007</v>
      </c>
      <c r="K78" s="1">
        <f>34.9+0.1</f>
        <v>35</v>
      </c>
      <c r="L78" s="1">
        <v>17.3</v>
      </c>
      <c r="M78" s="1">
        <f>+K78-L78</f>
        <v>17.7</v>
      </c>
      <c r="O78" s="1">
        <f t="shared" si="46"/>
        <v>19.5</v>
      </c>
      <c r="P78" s="1">
        <f t="shared" si="46"/>
        <v>5.7000000000000011</v>
      </c>
      <c r="Q78" s="1">
        <f>+O78-P78</f>
        <v>13.799999999999999</v>
      </c>
      <c r="S78" s="1">
        <v>15.5</v>
      </c>
      <c r="T78" s="1">
        <v>11.6</v>
      </c>
      <c r="U78" s="1">
        <f t="shared" si="47"/>
        <v>3.9000000000000004</v>
      </c>
      <c r="W78" s="1">
        <f t="shared" si="48"/>
        <v>9</v>
      </c>
      <c r="X78" s="1">
        <f t="shared" si="48"/>
        <v>5.3</v>
      </c>
      <c r="Y78" s="1">
        <f>+W78-X78</f>
        <v>3.7</v>
      </c>
      <c r="Z78" s="37"/>
      <c r="AA78" s="1">
        <v>6.5</v>
      </c>
      <c r="AB78" s="1">
        <v>6.3</v>
      </c>
      <c r="AC78" s="1">
        <f>+AA78-AB78</f>
        <v>0.20000000000000018</v>
      </c>
    </row>
    <row r="79" spans="2:31" x14ac:dyDescent="0.25">
      <c r="B79" s="1" t="s">
        <v>20</v>
      </c>
      <c r="C79" s="1">
        <v>1.67</v>
      </c>
      <c r="D79" s="1">
        <v>21</v>
      </c>
      <c r="E79" s="1">
        <f>+C79-D79</f>
        <v>-19.329999999999998</v>
      </c>
      <c r="G79" s="1">
        <f>+C79-K79</f>
        <v>-3.0000000000000027E-2</v>
      </c>
      <c r="H79" s="1">
        <f>+D79-L79</f>
        <v>-1.3999999999999986</v>
      </c>
      <c r="I79" s="1">
        <f>+G79-H79</f>
        <v>1.3699999999999986</v>
      </c>
      <c r="K79" s="1">
        <v>1.7</v>
      </c>
      <c r="L79" s="1">
        <f>22.5-0.1</f>
        <v>22.4</v>
      </c>
      <c r="M79" s="1">
        <f>+K79-L79</f>
        <v>-20.7</v>
      </c>
      <c r="O79" s="1">
        <f>+K79-S79</f>
        <v>4.9000000000000004</v>
      </c>
      <c r="P79" s="1">
        <f>+L79-T79</f>
        <v>11.499999999999998</v>
      </c>
      <c r="Q79" s="1">
        <f>+O79-P79</f>
        <v>-6.5999999999999979</v>
      </c>
      <c r="S79" s="1">
        <v>-3.2</v>
      </c>
      <c r="T79" s="1">
        <v>10.9</v>
      </c>
      <c r="U79" s="1">
        <f t="shared" si="47"/>
        <v>-14.100000000000001</v>
      </c>
      <c r="W79" s="1">
        <f>+S79-AA79</f>
        <v>-1.3000000000000003</v>
      </c>
      <c r="X79" s="1">
        <f>+T79-AB79</f>
        <v>10.9</v>
      </c>
      <c r="Y79" s="1">
        <f>+W79-X79</f>
        <v>-12.200000000000001</v>
      </c>
      <c r="Z79" s="37"/>
      <c r="AA79" s="1">
        <v>-1.9</v>
      </c>
      <c r="AB79" s="1">
        <v>0</v>
      </c>
      <c r="AC79" s="1">
        <f>+AA79-AB79</f>
        <v>-1.9</v>
      </c>
    </row>
    <row r="80" spans="2:31" x14ac:dyDescent="0.25">
      <c r="B80" s="1" t="s">
        <v>41</v>
      </c>
      <c r="C80" s="1">
        <v>-6.6</v>
      </c>
      <c r="D80" s="1">
        <f>19.6+0.3-0.3</f>
        <v>19.600000000000001</v>
      </c>
      <c r="E80" s="1">
        <f>+C80-D80</f>
        <v>-26.200000000000003</v>
      </c>
      <c r="G80" s="1">
        <f t="shared" si="45"/>
        <v>0.50000000000000089</v>
      </c>
      <c r="H80" s="1">
        <f t="shared" si="45"/>
        <v>3.3000000000000007</v>
      </c>
      <c r="I80" s="1">
        <f>+G80-H80</f>
        <v>-2.8</v>
      </c>
      <c r="K80" s="1">
        <f>-7.4+0.3</f>
        <v>-7.1000000000000005</v>
      </c>
      <c r="L80" s="1">
        <v>16.3</v>
      </c>
      <c r="M80" s="1">
        <f>+K80-L80</f>
        <v>-23.400000000000002</v>
      </c>
      <c r="O80" s="1">
        <f t="shared" si="46"/>
        <v>-0.10000000000000053</v>
      </c>
      <c r="P80" s="1">
        <f t="shared" si="46"/>
        <v>3.4000000000000004</v>
      </c>
      <c r="Q80" s="1">
        <f>+O80-P80</f>
        <v>-3.5000000000000009</v>
      </c>
      <c r="S80" s="1">
        <v>-7</v>
      </c>
      <c r="T80" s="1">
        <v>12.9</v>
      </c>
      <c r="U80" s="1">
        <f t="shared" si="47"/>
        <v>-19.899999999999999</v>
      </c>
      <c r="W80" s="1">
        <f t="shared" si="48"/>
        <v>-6.8</v>
      </c>
      <c r="X80" s="1">
        <f t="shared" si="48"/>
        <v>9.9</v>
      </c>
      <c r="Y80" s="1">
        <f>+W80-X80</f>
        <v>-16.7</v>
      </c>
      <c r="Z80" s="37"/>
      <c r="AA80" s="1">
        <v>-0.2</v>
      </c>
      <c r="AB80" s="1">
        <v>3</v>
      </c>
      <c r="AC80" s="1">
        <f>+AA80-AB80</f>
        <v>-3.2</v>
      </c>
    </row>
    <row r="81" spans="1:31" x14ac:dyDescent="0.25">
      <c r="B81" s="26" t="s">
        <v>26</v>
      </c>
      <c r="C81" s="16">
        <f>SUM(C76:C80)</f>
        <v>391.17</v>
      </c>
      <c r="D81" s="16">
        <f>SUM(D76:D80)</f>
        <v>380</v>
      </c>
      <c r="E81" s="16">
        <f>SUM(E76:E80)</f>
        <v>11.170000000000016</v>
      </c>
      <c r="G81" s="16">
        <f>SUM(G76:G80)</f>
        <v>102.97000000000001</v>
      </c>
      <c r="H81" s="16">
        <f>SUM(H76:H80)</f>
        <v>96.199999999999974</v>
      </c>
      <c r="I81" s="16">
        <f>SUM(I76:I80)</f>
        <v>6.7700000000000342</v>
      </c>
      <c r="K81" s="16">
        <f>SUM(K76:K80)</f>
        <v>288.2</v>
      </c>
      <c r="L81" s="16">
        <f>SUM(L76:L80)</f>
        <v>283.8</v>
      </c>
      <c r="M81" s="16">
        <f>SUM(M76:M80)</f>
        <v>4.3999999999999844</v>
      </c>
      <c r="O81" s="16">
        <f>SUM(O76:O80)</f>
        <v>83.100000000000009</v>
      </c>
      <c r="P81" s="16">
        <f>SUM(P76:P80)</f>
        <v>85.300000000000011</v>
      </c>
      <c r="Q81" s="16">
        <f>SUM(Q76:Q80)</f>
        <v>-2.2000000000000055</v>
      </c>
      <c r="S81" s="16">
        <f>SUM(S76:S80)</f>
        <v>205.10000000000002</v>
      </c>
      <c r="T81" s="16">
        <f>SUM(T76:T80)</f>
        <v>198.50000000000003</v>
      </c>
      <c r="U81" s="16">
        <f t="shared" si="47"/>
        <v>6.5999999999999943</v>
      </c>
      <c r="W81" s="16">
        <f>SUM(W76:W80)</f>
        <v>77.300000000000011</v>
      </c>
      <c r="X81" s="16">
        <f>SUM(X76:X80)</f>
        <v>72.500000000000014</v>
      </c>
      <c r="Y81" s="16">
        <f>SUM(Y76:Y80)</f>
        <v>4.7999999999999865</v>
      </c>
      <c r="Z81" s="37"/>
      <c r="AA81" s="16">
        <f>SUM(AA76:AA80)</f>
        <v>127.79999999999997</v>
      </c>
      <c r="AB81" s="16">
        <f>SUM(AB76:AB80)</f>
        <v>125.99999999999999</v>
      </c>
      <c r="AC81" s="16">
        <f>SUM(AC76:AC80)</f>
        <v>1.7999999999999998</v>
      </c>
    </row>
    <row r="82" spans="1:31" x14ac:dyDescent="0.25">
      <c r="B82" s="26"/>
      <c r="C82" s="2"/>
      <c r="D82" s="2"/>
      <c r="E82" s="2"/>
      <c r="G82" s="2"/>
      <c r="H82" s="2"/>
      <c r="I82" s="2"/>
      <c r="K82" s="2"/>
      <c r="L82" s="2"/>
      <c r="M82" s="2"/>
      <c r="O82" s="2"/>
      <c r="P82" s="2"/>
      <c r="Q82" s="2"/>
      <c r="S82" s="2"/>
      <c r="T82" s="2"/>
      <c r="U82" s="2"/>
      <c r="V82" s="22"/>
      <c r="W82" s="2"/>
      <c r="X82" s="2"/>
      <c r="Y82" s="2"/>
      <c r="Z82" s="37"/>
      <c r="AA82" s="2"/>
      <c r="AB82" s="2"/>
      <c r="AC82" s="2"/>
    </row>
    <row r="83" spans="1:31" x14ac:dyDescent="0.25">
      <c r="B83" s="12" t="s">
        <v>31</v>
      </c>
      <c r="C83" s="11"/>
      <c r="D83" s="11"/>
      <c r="E83" s="3"/>
      <c r="G83" s="11"/>
      <c r="H83" s="11"/>
      <c r="I83" s="3"/>
      <c r="K83" s="11"/>
      <c r="L83" s="11"/>
      <c r="M83" s="3"/>
      <c r="O83" s="11"/>
      <c r="P83" s="11"/>
      <c r="Q83" s="3"/>
      <c r="S83" s="11"/>
      <c r="T83" s="11"/>
      <c r="U83" s="3"/>
      <c r="V83" s="13"/>
      <c r="W83" s="11"/>
      <c r="X83" s="11"/>
      <c r="Y83" s="3"/>
      <c r="Z83" s="37"/>
      <c r="AA83" s="11"/>
      <c r="AB83" s="11"/>
      <c r="AC83" s="3"/>
    </row>
    <row r="84" spans="1:31" x14ac:dyDescent="0.25">
      <c r="B84" s="2"/>
      <c r="F84" s="39"/>
      <c r="N84" s="10"/>
      <c r="Z84" s="37"/>
    </row>
    <row r="85" spans="1:31" x14ac:dyDescent="0.25">
      <c r="B85" s="1" t="s">
        <v>32</v>
      </c>
      <c r="C85" s="1">
        <v>12</v>
      </c>
      <c r="D85" s="1">
        <v>37.9</v>
      </c>
      <c r="E85" s="1">
        <f>+C85-D85</f>
        <v>-25.9</v>
      </c>
      <c r="F85" s="39"/>
      <c r="G85" s="2">
        <f t="shared" ref="G85:H87" si="49">+C85-K85</f>
        <v>-17.899999999999999</v>
      </c>
      <c r="H85" s="2">
        <f t="shared" si="49"/>
        <v>9.1999999999999993</v>
      </c>
      <c r="I85" s="1">
        <f>+G85-H85</f>
        <v>-27.099999999999998</v>
      </c>
      <c r="K85" s="1">
        <v>29.9</v>
      </c>
      <c r="L85" s="1">
        <f>28.8-0.1</f>
        <v>28.7</v>
      </c>
      <c r="M85" s="1">
        <f>+K85-L85</f>
        <v>1.1999999999999993</v>
      </c>
      <c r="N85" s="10"/>
      <c r="O85" s="2">
        <f t="shared" ref="O85:P87" si="50">+K85-S85</f>
        <v>9.5</v>
      </c>
      <c r="P85" s="2">
        <f t="shared" si="50"/>
        <v>9.0999999999999979</v>
      </c>
      <c r="Q85" s="1">
        <f>+O85-P85</f>
        <v>0.40000000000000213</v>
      </c>
      <c r="S85" s="1">
        <v>20.399999999999999</v>
      </c>
      <c r="T85" s="1">
        <f>20-0.4</f>
        <v>19.600000000000001</v>
      </c>
      <c r="U85" s="1">
        <f>+S85-T85</f>
        <v>0.79999999999999716</v>
      </c>
      <c r="W85" s="2">
        <f t="shared" ref="W85:X87" si="51">+S85-AA85</f>
        <v>9.8999999999999986</v>
      </c>
      <c r="X85" s="2">
        <f t="shared" si="51"/>
        <v>9.8000000000000007</v>
      </c>
      <c r="Y85" s="1">
        <f>+W85-X85</f>
        <v>9.9999999999997868E-2</v>
      </c>
      <c r="Z85" s="37"/>
      <c r="AA85" s="1">
        <v>10.5</v>
      </c>
      <c r="AB85" s="1">
        <f>12.4-2.6</f>
        <v>9.8000000000000007</v>
      </c>
      <c r="AC85" s="1">
        <f>+AA85-AB85</f>
        <v>0.69999999999999929</v>
      </c>
      <c r="AD85" s="40"/>
      <c r="AE85" s="41"/>
    </row>
    <row r="86" spans="1:31" x14ac:dyDescent="0.25">
      <c r="B86" s="1" t="s">
        <v>33</v>
      </c>
      <c r="C86" s="1">
        <v>0</v>
      </c>
      <c r="D86" s="1">
        <v>14.3</v>
      </c>
      <c r="E86" s="1">
        <f>+C86-D86</f>
        <v>-14.3</v>
      </c>
      <c r="F86" s="39"/>
      <c r="G86" s="2">
        <f t="shared" si="49"/>
        <v>0</v>
      </c>
      <c r="H86" s="2">
        <f t="shared" si="49"/>
        <v>3.1000000000000014</v>
      </c>
      <c r="I86" s="1">
        <f>+G86-H86</f>
        <v>-3.1000000000000014</v>
      </c>
      <c r="K86" s="1">
        <v>0</v>
      </c>
      <c r="L86" s="1">
        <f>8.4+2.8</f>
        <v>11.2</v>
      </c>
      <c r="M86" s="1">
        <f>+K86-L86</f>
        <v>-11.2</v>
      </c>
      <c r="N86" s="10"/>
      <c r="O86" s="2">
        <f>+K86-S90</f>
        <v>59.7</v>
      </c>
      <c r="P86" s="2">
        <f t="shared" si="50"/>
        <v>3.7999999999999989</v>
      </c>
      <c r="Q86" s="1">
        <f>+O86-P86</f>
        <v>55.900000000000006</v>
      </c>
      <c r="S86" s="1">
        <v>0</v>
      </c>
      <c r="T86" s="1">
        <f>7.4-0.3+0.3</f>
        <v>7.4</v>
      </c>
      <c r="U86" s="1">
        <f>+S90-T86</f>
        <v>-67.100000000000009</v>
      </c>
      <c r="W86" s="2">
        <f t="shared" si="51"/>
        <v>0</v>
      </c>
      <c r="X86" s="2">
        <f t="shared" si="51"/>
        <v>3.8000000000000003</v>
      </c>
      <c r="Y86" s="1">
        <f>+W86-X86</f>
        <v>-3.8000000000000003</v>
      </c>
      <c r="Z86" s="37"/>
      <c r="AA86" s="1">
        <v>0</v>
      </c>
      <c r="AB86" s="1">
        <f>1.1+2.5</f>
        <v>3.6</v>
      </c>
      <c r="AC86" s="1">
        <f>+AA86-AB86</f>
        <v>-3.6</v>
      </c>
      <c r="AD86" s="40"/>
      <c r="AE86" s="41"/>
    </row>
    <row r="87" spans="1:31" x14ac:dyDescent="0.25">
      <c r="B87" s="1" t="s">
        <v>34</v>
      </c>
      <c r="C87" s="32">
        <v>-0.7</v>
      </c>
      <c r="D87" s="32">
        <v>-1.6</v>
      </c>
      <c r="E87" s="32">
        <f>+C87-D87</f>
        <v>0.90000000000000013</v>
      </c>
      <c r="F87" s="39"/>
      <c r="G87" s="32">
        <f t="shared" si="49"/>
        <v>-0.19999999999999996</v>
      </c>
      <c r="H87" s="32">
        <f t="shared" si="49"/>
        <v>-0.5</v>
      </c>
      <c r="I87" s="32">
        <f>+G87-H87</f>
        <v>0.30000000000000004</v>
      </c>
      <c r="K87" s="32">
        <v>-0.5</v>
      </c>
      <c r="L87" s="32">
        <f>-1.3+0.2</f>
        <v>-1.1000000000000001</v>
      </c>
      <c r="M87" s="32">
        <f>+K87-L87</f>
        <v>0.60000000000000009</v>
      </c>
      <c r="N87" s="10"/>
      <c r="O87" s="32">
        <f t="shared" si="50"/>
        <v>-0.3</v>
      </c>
      <c r="P87" s="32">
        <f t="shared" si="50"/>
        <v>-0.10000000000000009</v>
      </c>
      <c r="Q87" s="32">
        <f>+O87-P87</f>
        <v>-0.1999999999999999</v>
      </c>
      <c r="S87" s="32">
        <v>-0.2</v>
      </c>
      <c r="T87" s="32">
        <f>-1.1+0.1</f>
        <v>-1</v>
      </c>
      <c r="U87" s="32">
        <f>+S87-T87</f>
        <v>0.8</v>
      </c>
      <c r="W87" s="32">
        <f t="shared" si="51"/>
        <v>-0.1</v>
      </c>
      <c r="X87" s="32">
        <f t="shared" si="51"/>
        <v>-0.30000000000000004</v>
      </c>
      <c r="Y87" s="32">
        <f>+W87-X87</f>
        <v>0.20000000000000004</v>
      </c>
      <c r="Z87" s="37"/>
      <c r="AA87" s="32">
        <v>-0.1</v>
      </c>
      <c r="AB87" s="32">
        <v>-0.7</v>
      </c>
      <c r="AC87" s="32">
        <f>+AA87-AB87</f>
        <v>0.6</v>
      </c>
    </row>
    <row r="88" spans="1:31" x14ac:dyDescent="0.25">
      <c r="B88" s="26" t="s">
        <v>35</v>
      </c>
      <c r="C88" s="2">
        <f>SUM(C85:C87)</f>
        <v>11.3</v>
      </c>
      <c r="D88" s="2">
        <f>SUM(D85:D87)</f>
        <v>50.6</v>
      </c>
      <c r="E88" s="2">
        <f>SUM(E85:E87)</f>
        <v>-39.300000000000004</v>
      </c>
      <c r="G88" s="2">
        <f>SUM(G85:G87)</f>
        <v>-18.099999999999998</v>
      </c>
      <c r="H88" s="2">
        <f>SUM(H85:H87)</f>
        <v>11.8</v>
      </c>
      <c r="I88" s="2">
        <f>SUM(I85:I87)</f>
        <v>-29.9</v>
      </c>
      <c r="J88" s="33"/>
      <c r="K88" s="2">
        <f>SUM(K85:K87)</f>
        <v>29.4</v>
      </c>
      <c r="L88" s="2">
        <f>SUM(L85:L87)</f>
        <v>38.799999999999997</v>
      </c>
      <c r="M88" s="2">
        <f>SUM(M85:M87)</f>
        <v>-9.4</v>
      </c>
      <c r="O88" s="2">
        <f>SUM(O85:O87)</f>
        <v>68.900000000000006</v>
      </c>
      <c r="P88" s="2">
        <f>SUM(P85:P87)</f>
        <v>12.799999999999997</v>
      </c>
      <c r="Q88" s="2">
        <f>SUM(Q85:Q87)</f>
        <v>56.100000000000009</v>
      </c>
      <c r="R88" s="42"/>
      <c r="S88" s="2">
        <f>SUM(S85:S87)</f>
        <v>20.2</v>
      </c>
      <c r="T88" s="2">
        <f>SUM(T85:T87)</f>
        <v>26</v>
      </c>
      <c r="U88" s="2">
        <f>SUM(U85:U87)</f>
        <v>-65.500000000000014</v>
      </c>
      <c r="V88" s="14"/>
      <c r="W88" s="2">
        <f>SUM(W85:W87)</f>
        <v>9.7999999999999989</v>
      </c>
      <c r="X88" s="2">
        <f>SUM(X85:X87)</f>
        <v>13.3</v>
      </c>
      <c r="Y88" s="2">
        <f>SUM(Y85:Y87)</f>
        <v>-3.5000000000000022</v>
      </c>
      <c r="Z88" s="42"/>
      <c r="AA88" s="2">
        <f>SUM(AA85:AA87)</f>
        <v>10.4</v>
      </c>
      <c r="AB88" s="2">
        <f>SUM(AB85:AB87)</f>
        <v>12.700000000000001</v>
      </c>
      <c r="AC88" s="2">
        <f>SUM(AC85:AC87)</f>
        <v>-2.3000000000000007</v>
      </c>
      <c r="AD88" s="40"/>
      <c r="AE88" s="41"/>
    </row>
    <row r="89" spans="1:31" x14ac:dyDescent="0.25">
      <c r="F89" s="39"/>
      <c r="G89" s="26"/>
      <c r="N89" s="10"/>
      <c r="O89" s="26"/>
      <c r="Z89" s="37"/>
    </row>
    <row r="90" spans="1:31" x14ac:dyDescent="0.25">
      <c r="B90" s="1" t="s">
        <v>36</v>
      </c>
      <c r="C90" s="1">
        <v>-59.6</v>
      </c>
      <c r="D90" s="1">
        <v>-107</v>
      </c>
      <c r="E90" s="1">
        <f>+C90-D90</f>
        <v>47.4</v>
      </c>
      <c r="F90" s="39"/>
      <c r="G90" s="2">
        <f>+C90-K90</f>
        <v>35.29999999999999</v>
      </c>
      <c r="H90" s="32">
        <f>+D90-L90</f>
        <v>-24.700000000000003</v>
      </c>
      <c r="I90" s="1">
        <f>+G90-H90</f>
        <v>59.999999999999993</v>
      </c>
      <c r="K90" s="1">
        <f>-87.6-7.3</f>
        <v>-94.899999999999991</v>
      </c>
      <c r="L90" s="1">
        <f>-82.2-0.1</f>
        <v>-82.3</v>
      </c>
      <c r="M90" s="1">
        <f>+K90-L90</f>
        <v>-12.599999999999994</v>
      </c>
      <c r="N90" s="10"/>
      <c r="O90" s="2">
        <f>+K90-S90</f>
        <v>-35.199999999999989</v>
      </c>
      <c r="P90" s="2">
        <f>+L90-T90</f>
        <v>-25.699999999999996</v>
      </c>
      <c r="Q90" s="1">
        <f>+O90-P90</f>
        <v>-9.4999999999999929</v>
      </c>
      <c r="S90" s="1">
        <f>-24.6+-35.1</f>
        <v>-59.7</v>
      </c>
      <c r="T90" s="1">
        <f>-56.7+0.1</f>
        <v>-56.6</v>
      </c>
      <c r="U90" s="1">
        <f>+S90-T90</f>
        <v>-3.1000000000000014</v>
      </c>
      <c r="W90" s="2">
        <f>+S90-AA90</f>
        <v>-29.500000000000004</v>
      </c>
      <c r="X90" s="2">
        <f>+T90-AB90</f>
        <v>-28.6</v>
      </c>
      <c r="Y90" s="1">
        <f>+W90-X90</f>
        <v>-0.90000000000000213</v>
      </c>
      <c r="Z90" s="37"/>
      <c r="AA90" s="1">
        <f>-11-19.2</f>
        <v>-30.2</v>
      </c>
      <c r="AB90" s="1">
        <f>-28.1+0.1</f>
        <v>-28</v>
      </c>
      <c r="AC90" s="1">
        <f>+AA90-AB90</f>
        <v>-2.1999999999999993</v>
      </c>
      <c r="AD90" s="40"/>
      <c r="AE90" s="41"/>
    </row>
    <row r="91" spans="1:31" x14ac:dyDescent="0.25">
      <c r="C91" s="43">
        <f>SUM(C88:C90)</f>
        <v>-48.3</v>
      </c>
      <c r="D91" s="43">
        <f>SUM(D88:D90)</f>
        <v>-56.4</v>
      </c>
      <c r="E91" s="43">
        <f>SUM(E88:E90)</f>
        <v>8.0999999999999943</v>
      </c>
      <c r="F91" s="39"/>
      <c r="G91" s="43">
        <f>SUM(G88:G90)</f>
        <v>17.199999999999992</v>
      </c>
      <c r="H91" s="43">
        <f>SUM(H88:H90)</f>
        <v>-12.900000000000002</v>
      </c>
      <c r="I91" s="43">
        <f>SUM(I88:I90)</f>
        <v>30.099999999999994</v>
      </c>
      <c r="K91" s="43">
        <f>SUM(K88:K90)</f>
        <v>-65.5</v>
      </c>
      <c r="L91" s="43">
        <f>SUM(L88:L90)</f>
        <v>-43.5</v>
      </c>
      <c r="M91" s="43">
        <f>SUM(M88:M90)</f>
        <v>-21.999999999999993</v>
      </c>
      <c r="N91" s="10"/>
      <c r="O91" s="43">
        <f>SUM(O88:O90)</f>
        <v>33.700000000000017</v>
      </c>
      <c r="P91" s="43">
        <f>SUM(P88:P90)</f>
        <v>-12.899999999999999</v>
      </c>
      <c r="Q91" s="43">
        <f>SUM(Q88:Q90)</f>
        <v>46.600000000000016</v>
      </c>
      <c r="S91" s="43">
        <f>SUM(S88:S90)</f>
        <v>-39.5</v>
      </c>
      <c r="T91" s="43">
        <f>SUM(T88:T90)</f>
        <v>-30.6</v>
      </c>
      <c r="U91" s="43">
        <f>SUM(U88:U90)</f>
        <v>-68.600000000000023</v>
      </c>
      <c r="W91" s="43">
        <f>SUM(W88:W90)</f>
        <v>-19.700000000000003</v>
      </c>
      <c r="X91" s="43">
        <f>SUM(X88:X90)</f>
        <v>-15.3</v>
      </c>
      <c r="Y91" s="43">
        <f>SUM(Y88:Y90)</f>
        <v>-4.4000000000000039</v>
      </c>
      <c r="Z91" s="37"/>
      <c r="AA91" s="43">
        <f>SUM(AA88:AA90)</f>
        <v>-19.799999999999997</v>
      </c>
      <c r="AB91" s="43">
        <f>SUM(AB88:AB90)</f>
        <v>-15.299999999999999</v>
      </c>
      <c r="AC91" s="43">
        <f>SUM(AC88:AC90)</f>
        <v>-4.5</v>
      </c>
    </row>
    <row r="92" spans="1:31" x14ac:dyDescent="0.25">
      <c r="C92" s="15"/>
      <c r="D92" s="15"/>
      <c r="E92" s="15"/>
      <c r="F92" s="39"/>
      <c r="G92" s="15"/>
      <c r="H92" s="15"/>
      <c r="I92" s="15"/>
      <c r="K92" s="15"/>
      <c r="L92" s="15"/>
      <c r="M92" s="15"/>
      <c r="N92" s="10"/>
      <c r="O92" s="15"/>
      <c r="P92" s="15"/>
      <c r="Q92" s="15"/>
      <c r="S92" s="15"/>
      <c r="T92" s="15"/>
      <c r="U92" s="15"/>
      <c r="W92" s="15"/>
      <c r="X92" s="15"/>
      <c r="Y92" s="15"/>
      <c r="AA92" s="15"/>
      <c r="AB92" s="15"/>
      <c r="AC92" s="15"/>
    </row>
    <row r="93" spans="1:31" x14ac:dyDescent="0.25">
      <c r="B93" s="26"/>
      <c r="F93" s="39"/>
      <c r="J93" s="33"/>
    </row>
    <row r="94" spans="1:31" x14ac:dyDescent="0.25">
      <c r="A94" s="35" t="s">
        <v>11</v>
      </c>
      <c r="B94" s="1" t="s">
        <v>69</v>
      </c>
    </row>
    <row r="95" spans="1:31" x14ac:dyDescent="0.25">
      <c r="A95" s="35" t="s">
        <v>13</v>
      </c>
      <c r="B95" s="1" t="s">
        <v>70</v>
      </c>
    </row>
    <row r="96" spans="1:31" x14ac:dyDescent="0.25">
      <c r="A96" s="35" t="s">
        <v>14</v>
      </c>
      <c r="B96" s="27" t="s">
        <v>71</v>
      </c>
    </row>
    <row r="97" spans="1:30" x14ac:dyDescent="0.25">
      <c r="A97" s="35" t="s">
        <v>28</v>
      </c>
      <c r="B97" s="27" t="s">
        <v>72</v>
      </c>
    </row>
    <row r="98" spans="1:30" x14ac:dyDescent="0.25">
      <c r="A98" s="35" t="s">
        <v>29</v>
      </c>
      <c r="B98" s="1" t="s">
        <v>73</v>
      </c>
    </row>
    <row r="99" spans="1:30" x14ac:dyDescent="0.25">
      <c r="A99" s="35" t="s">
        <v>30</v>
      </c>
      <c r="B99" s="1" t="s">
        <v>74</v>
      </c>
    </row>
    <row r="100" spans="1:30" x14ac:dyDescent="0.25">
      <c r="A100" s="35" t="s">
        <v>49</v>
      </c>
      <c r="B100" s="1" t="s">
        <v>75</v>
      </c>
    </row>
    <row r="101" spans="1:30" s="45" customFormat="1" x14ac:dyDescent="0.25">
      <c r="A101" s="35" t="s">
        <v>53</v>
      </c>
      <c r="B101" s="1" t="s">
        <v>76</v>
      </c>
      <c r="F101" s="46"/>
      <c r="J101" s="47"/>
      <c r="N101" s="54"/>
      <c r="R101" s="55"/>
      <c r="V101" s="49"/>
      <c r="Z101" s="48"/>
      <c r="AD101" s="50"/>
    </row>
    <row r="102" spans="1:30" x14ac:dyDescent="0.25">
      <c r="A102" s="4" t="s">
        <v>77</v>
      </c>
      <c r="B102" s="44" t="s">
        <v>78</v>
      </c>
    </row>
    <row r="103" spans="1:30" x14ac:dyDescent="0.25">
      <c r="A103" s="4" t="s">
        <v>40</v>
      </c>
      <c r="B103" s="44" t="s">
        <v>79</v>
      </c>
    </row>
    <row r="104" spans="1:30" x14ac:dyDescent="0.25">
      <c r="A104" s="35" t="s">
        <v>43</v>
      </c>
      <c r="B104" s="51" t="s">
        <v>80</v>
      </c>
    </row>
    <row r="105" spans="1:30" x14ac:dyDescent="0.25">
      <c r="A105" s="35" t="s">
        <v>44</v>
      </c>
      <c r="B105" s="1" t="s">
        <v>81</v>
      </c>
    </row>
    <row r="106" spans="1:30" x14ac:dyDescent="0.25">
      <c r="A106" s="35" t="s">
        <v>51</v>
      </c>
      <c r="B106" s="44" t="s">
        <v>82</v>
      </c>
    </row>
    <row r="107" spans="1:30" x14ac:dyDescent="0.25">
      <c r="A107" s="35" t="s">
        <v>60</v>
      </c>
      <c r="B107" s="1" t="s">
        <v>83</v>
      </c>
    </row>
    <row r="108" spans="1:30" x14ac:dyDescent="0.25">
      <c r="A108" s="35" t="s">
        <v>68</v>
      </c>
      <c r="B108" s="52" t="s">
        <v>84</v>
      </c>
    </row>
    <row r="109" spans="1:30" x14ac:dyDescent="0.25">
      <c r="A109" s="35" t="s">
        <v>87</v>
      </c>
      <c r="B109" s="51" t="s">
        <v>89</v>
      </c>
    </row>
    <row r="110" spans="1:30" x14ac:dyDescent="0.25">
      <c r="A110" s="35" t="s">
        <v>88</v>
      </c>
      <c r="B110" s="44" t="s">
        <v>79</v>
      </c>
    </row>
    <row r="111" spans="1:30" x14ac:dyDescent="0.25">
      <c r="A111" s="35" t="s">
        <v>90</v>
      </c>
      <c r="B111" s="51" t="s">
        <v>92</v>
      </c>
    </row>
    <row r="112" spans="1:30" x14ac:dyDescent="0.25">
      <c r="A112" s="35" t="s">
        <v>91</v>
      </c>
      <c r="B112" s="1" t="s">
        <v>103</v>
      </c>
    </row>
    <row r="113" spans="1:2" x14ac:dyDescent="0.25">
      <c r="A113" s="35" t="s">
        <v>93</v>
      </c>
      <c r="B113" s="51" t="s">
        <v>101</v>
      </c>
    </row>
    <row r="114" spans="1:2" x14ac:dyDescent="0.25">
      <c r="A114" s="35" t="s">
        <v>95</v>
      </c>
      <c r="B114" s="1" t="s">
        <v>102</v>
      </c>
    </row>
    <row r="115" spans="1:2" x14ac:dyDescent="0.25">
      <c r="A115" s="35" t="s">
        <v>85</v>
      </c>
      <c r="B115" s="27" t="s">
        <v>94</v>
      </c>
    </row>
    <row r="116" spans="1:2" x14ac:dyDescent="0.25">
      <c r="A116" s="35" t="s">
        <v>86</v>
      </c>
      <c r="B116" s="51" t="s">
        <v>96</v>
      </c>
    </row>
    <row r="117" spans="1:2" x14ac:dyDescent="0.25">
      <c r="A117" s="35" t="s">
        <v>97</v>
      </c>
      <c r="B117" s="51" t="s">
        <v>98</v>
      </c>
    </row>
    <row r="118" spans="1:2" x14ac:dyDescent="0.25">
      <c r="A118" s="35" t="s">
        <v>99</v>
      </c>
      <c r="B118" s="51" t="s">
        <v>100</v>
      </c>
    </row>
    <row r="120" spans="1:2" x14ac:dyDescent="0.25">
      <c r="B120" s="2"/>
    </row>
    <row r="121" spans="1:2" x14ac:dyDescent="0.25">
      <c r="B121" s="32" t="s">
        <v>122</v>
      </c>
    </row>
    <row r="122" spans="1:2" x14ac:dyDescent="0.25">
      <c r="A122" s="35" t="s">
        <v>108</v>
      </c>
      <c r="B122" s="51" t="s">
        <v>125</v>
      </c>
    </row>
    <row r="123" spans="1:2" x14ac:dyDescent="0.25">
      <c r="A123" s="35" t="s">
        <v>109</v>
      </c>
      <c r="B123" s="51" t="s">
        <v>126</v>
      </c>
    </row>
    <row r="124" spans="1:2" x14ac:dyDescent="0.25">
      <c r="A124" s="35" t="s">
        <v>110</v>
      </c>
      <c r="B124" s="1" t="s">
        <v>127</v>
      </c>
    </row>
    <row r="125" spans="1:2" x14ac:dyDescent="0.25">
      <c r="A125" s="35" t="s">
        <v>111</v>
      </c>
      <c r="B125" s="51" t="s">
        <v>92</v>
      </c>
    </row>
    <row r="126" spans="1:2" x14ac:dyDescent="0.25">
      <c r="A126" s="35" t="s">
        <v>112</v>
      </c>
      <c r="B126" s="51" t="s">
        <v>128</v>
      </c>
    </row>
    <row r="127" spans="1:2" x14ac:dyDescent="0.25">
      <c r="A127" s="35" t="s">
        <v>113</v>
      </c>
      <c r="B127" s="1" t="s">
        <v>75</v>
      </c>
    </row>
    <row r="128" spans="1:2" x14ac:dyDescent="0.25">
      <c r="A128" s="35" t="s">
        <v>114</v>
      </c>
      <c r="B128" s="57" t="s">
        <v>135</v>
      </c>
    </row>
    <row r="129" spans="1:2" x14ac:dyDescent="0.25">
      <c r="A129" s="35" t="s">
        <v>115</v>
      </c>
      <c r="B129" s="1" t="s">
        <v>129</v>
      </c>
    </row>
    <row r="130" spans="1:2" x14ac:dyDescent="0.25">
      <c r="A130" s="35" t="s">
        <v>116</v>
      </c>
      <c r="B130" s="51" t="s">
        <v>131</v>
      </c>
    </row>
    <row r="131" spans="1:2" x14ac:dyDescent="0.25">
      <c r="B131" s="51"/>
    </row>
    <row r="132" spans="1:2" x14ac:dyDescent="0.25">
      <c r="B132" s="51"/>
    </row>
    <row r="133" spans="1:2" x14ac:dyDescent="0.25">
      <c r="B133" s="56" t="s">
        <v>130</v>
      </c>
    </row>
    <row r="134" spans="1:2" x14ac:dyDescent="0.25">
      <c r="A134" s="35" t="s">
        <v>117</v>
      </c>
      <c r="B134" s="51" t="s">
        <v>96</v>
      </c>
    </row>
    <row r="135" spans="1:2" x14ac:dyDescent="0.25">
      <c r="A135" s="35" t="s">
        <v>118</v>
      </c>
      <c r="B135" s="51" t="s">
        <v>132</v>
      </c>
    </row>
    <row r="136" spans="1:2" x14ac:dyDescent="0.25">
      <c r="A136" s="35" t="s">
        <v>119</v>
      </c>
      <c r="B136" s="51" t="s">
        <v>98</v>
      </c>
    </row>
    <row r="137" spans="1:2" x14ac:dyDescent="0.25">
      <c r="A137" s="35" t="s">
        <v>120</v>
      </c>
      <c r="B137" s="51" t="s">
        <v>133</v>
      </c>
    </row>
    <row r="138" spans="1:2" x14ac:dyDescent="0.25">
      <c r="A138" s="35" t="s">
        <v>121</v>
      </c>
      <c r="B138" s="1" t="s">
        <v>134</v>
      </c>
    </row>
    <row r="139" spans="1:2" x14ac:dyDescent="0.25">
      <c r="A139" s="35" t="s">
        <v>123</v>
      </c>
      <c r="B139" s="52" t="s">
        <v>84</v>
      </c>
    </row>
    <row r="140" spans="1:2" x14ac:dyDescent="0.25">
      <c r="A140" s="35" t="s">
        <v>124</v>
      </c>
      <c r="B140" s="27" t="s">
        <v>94</v>
      </c>
    </row>
  </sheetData>
  <phoneticPr fontId="0" type="noConversion"/>
  <pageMargins left="0.75" right="0.75" top="0.46" bottom="0.39" header="0.5" footer="0.5"/>
  <pageSetup paperSize="5" scale="65" fitToHeight="3" orientation="landscape" r:id="rId1"/>
  <headerFooter alignWithMargins="0"/>
  <rowBreaks count="1" manualBreakCount="1">
    <brk id="56" max="29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ETS-TWrestatemt</vt:lpstr>
      <vt:lpstr>ETS</vt:lpstr>
      <vt:lpstr>ETS!Print_Area</vt:lpstr>
      <vt:lpstr>'ETS-TWrestatemt'!Print_Area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gclemin</dc:creator>
  <cp:lastModifiedBy>Havlíček Jan</cp:lastModifiedBy>
  <cp:lastPrinted>2001-10-12T15:30:51Z</cp:lastPrinted>
  <dcterms:created xsi:type="dcterms:W3CDTF">2000-09-26T21:17:12Z</dcterms:created>
  <dcterms:modified xsi:type="dcterms:W3CDTF">2023-09-10T14:59:11Z</dcterms:modified>
</cp:coreProperties>
</file>