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68" yWindow="-12" windowWidth="3696" windowHeight="8376" tabRatio="768" firstSheet="1" activeTab="1"/>
  </bookViews>
  <sheets>
    <sheet name="August 1" sheetId="1" state="hidden" r:id="rId1"/>
    <sheet name="October 25" sheetId="2" r:id="rId2"/>
    <sheet name="Aug 15 - EGAS without Azurix" sheetId="3" state="hidden" r:id="rId3"/>
    <sheet name="Aug 15 - Azurix" sheetId="12" state="hidden" r:id="rId4"/>
    <sheet name="August 22-EGAS no Azurix" sheetId="4" state="hidden" r:id="rId5"/>
    <sheet name="August 29" sheetId="6" state="hidden" r:id="rId6"/>
    <sheet name="September 5" sheetId="5" state="hidden" r:id="rId7"/>
    <sheet name="September 12" sheetId="7" state="hidden" r:id="rId8"/>
    <sheet name="September 19" sheetId="8" state="hidden" r:id="rId9"/>
    <sheet name="September 26" sheetId="9" state="hidden" r:id="rId10"/>
    <sheet name="October 3" sheetId="11" state="hidden" r:id="rId11"/>
  </sheets>
  <definedNames>
    <definedName name="_xlnm.Print_Area" localSheetId="2">'Aug 15 - EGAS without Azurix'!$A$1:$O$45</definedName>
    <definedName name="_xlnm.Print_Area" localSheetId="0">'August 1'!$A$1:$O$45</definedName>
    <definedName name="_xlnm.Print_Area" localSheetId="4">'August 22-EGAS no Azurix'!$A$1:$O$45</definedName>
    <definedName name="_xlnm.Print_Area" localSheetId="5">'August 29'!$A$1:$O$45</definedName>
    <definedName name="_xlnm.Print_Area" localSheetId="1">'October 25'!$A$1:$O$45</definedName>
    <definedName name="_xlnm.Print_Area" localSheetId="10">'October 3'!$A$1:$O$48</definedName>
    <definedName name="_xlnm.Print_Area" localSheetId="7">'September 12'!$A$1:$O$45</definedName>
    <definedName name="_xlnm.Print_Area" localSheetId="8">'September 19'!$A$1:$O$45</definedName>
    <definedName name="_xlnm.Print_Area" localSheetId="9">'September 26'!$A$1:$O$45</definedName>
    <definedName name="_xlnm.Print_Area" localSheetId="6">'September 5'!$A$1:$O$45</definedName>
  </definedNames>
  <calcPr calcId="92512"/>
</workbook>
</file>

<file path=xl/calcChain.xml><?xml version="1.0" encoding="utf-8"?>
<calcChain xmlns="http://schemas.openxmlformats.org/spreadsheetml/2006/main">
  <c r="A2" i="12" l="1"/>
  <c r="G6" i="12"/>
  <c r="G11" i="12"/>
  <c r="K11" i="12"/>
  <c r="M11" i="12"/>
  <c r="K13" i="12"/>
  <c r="M13" i="12"/>
  <c r="K14" i="12"/>
  <c r="M14" i="12"/>
  <c r="K15" i="12"/>
  <c r="M15" i="12"/>
  <c r="K16" i="12"/>
  <c r="M16" i="12"/>
  <c r="K17" i="12"/>
  <c r="M17" i="12"/>
  <c r="G18" i="12"/>
  <c r="I18" i="12"/>
  <c r="K18" i="12"/>
  <c r="M18" i="12"/>
  <c r="K19" i="12"/>
  <c r="M19" i="12"/>
  <c r="G21" i="12"/>
  <c r="I21" i="12"/>
  <c r="K21" i="12"/>
  <c r="M21" i="12"/>
  <c r="I33" i="12"/>
  <c r="K33" i="12"/>
  <c r="M33" i="12"/>
  <c r="O33" i="12"/>
  <c r="I34" i="12"/>
  <c r="O34" i="12"/>
  <c r="O35" i="12"/>
  <c r="O36" i="12"/>
  <c r="I37" i="12"/>
  <c r="K37" i="12"/>
  <c r="M37" i="12"/>
  <c r="O37" i="12"/>
  <c r="B44" i="12"/>
  <c r="B45" i="12"/>
  <c r="A2" i="3"/>
  <c r="G6" i="3"/>
  <c r="I11" i="3"/>
  <c r="K11" i="3"/>
  <c r="M11" i="3"/>
  <c r="I13" i="3"/>
  <c r="K13" i="3"/>
  <c r="M13" i="3"/>
  <c r="G14" i="3"/>
  <c r="I14" i="3"/>
  <c r="K14" i="3"/>
  <c r="M14" i="3"/>
  <c r="G15" i="3"/>
  <c r="I15" i="3"/>
  <c r="K15" i="3"/>
  <c r="M15" i="3"/>
  <c r="K16" i="3"/>
  <c r="M16" i="3"/>
  <c r="I17" i="3"/>
  <c r="K17" i="3"/>
  <c r="M17" i="3"/>
  <c r="G18" i="3"/>
  <c r="I18" i="3"/>
  <c r="K18" i="3"/>
  <c r="M18" i="3"/>
  <c r="I19" i="3"/>
  <c r="K19" i="3"/>
  <c r="M19" i="3"/>
  <c r="G21" i="3"/>
  <c r="I21" i="3"/>
  <c r="K21" i="3"/>
  <c r="M21" i="3"/>
  <c r="I33" i="3"/>
  <c r="K33" i="3"/>
  <c r="M33" i="3"/>
  <c r="O33" i="3"/>
  <c r="O34" i="3"/>
  <c r="O35" i="3"/>
  <c r="O36" i="3"/>
  <c r="I37" i="3"/>
  <c r="K37" i="3"/>
  <c r="M37" i="3"/>
  <c r="O37" i="3"/>
  <c r="B44" i="3"/>
  <c r="B45" i="3"/>
  <c r="K11" i="1"/>
  <c r="K13" i="1"/>
  <c r="K14" i="1"/>
  <c r="K15" i="1"/>
  <c r="K16" i="1"/>
  <c r="K17" i="1"/>
  <c r="G18" i="1"/>
  <c r="I18" i="1"/>
  <c r="K18" i="1"/>
  <c r="M18" i="1"/>
  <c r="K19" i="1"/>
  <c r="G21" i="1"/>
  <c r="I21" i="1"/>
  <c r="K21" i="1"/>
  <c r="M21" i="1"/>
  <c r="I33" i="1"/>
  <c r="K33" i="1"/>
  <c r="M33" i="1"/>
  <c r="O33" i="1"/>
  <c r="O34" i="1"/>
  <c r="O35" i="1"/>
  <c r="O36" i="1"/>
  <c r="I37" i="1"/>
  <c r="K37" i="1"/>
  <c r="M37" i="1"/>
  <c r="O37" i="1"/>
  <c r="B44" i="1"/>
  <c r="B45" i="1"/>
  <c r="A1" i="4"/>
  <c r="A2" i="4"/>
  <c r="G6" i="4"/>
  <c r="I11" i="4"/>
  <c r="K11" i="4"/>
  <c r="M11" i="4"/>
  <c r="I13" i="4"/>
  <c r="K13" i="4"/>
  <c r="M13" i="4"/>
  <c r="G14" i="4"/>
  <c r="I14" i="4"/>
  <c r="K14" i="4"/>
  <c r="M14" i="4"/>
  <c r="G15" i="4"/>
  <c r="I15" i="4"/>
  <c r="K15" i="4"/>
  <c r="M15" i="4"/>
  <c r="I16" i="4"/>
  <c r="K16" i="4"/>
  <c r="M16" i="4"/>
  <c r="I17" i="4"/>
  <c r="K17" i="4"/>
  <c r="M17" i="4"/>
  <c r="G18" i="4"/>
  <c r="I18" i="4"/>
  <c r="K18" i="4"/>
  <c r="M18" i="4"/>
  <c r="I19" i="4"/>
  <c r="K19" i="4"/>
  <c r="M19" i="4"/>
  <c r="G21" i="4"/>
  <c r="I21" i="4"/>
  <c r="K21" i="4"/>
  <c r="M21" i="4"/>
  <c r="I33" i="4"/>
  <c r="K33" i="4"/>
  <c r="M33" i="4"/>
  <c r="O33" i="4"/>
  <c r="O34" i="4"/>
  <c r="O35" i="4"/>
  <c r="O36" i="4"/>
  <c r="I37" i="4"/>
  <c r="K37" i="4"/>
  <c r="M37" i="4"/>
  <c r="O37" i="4"/>
  <c r="B44" i="4"/>
  <c r="B45" i="4"/>
  <c r="A1" i="6"/>
  <c r="A2" i="6"/>
  <c r="G6" i="6"/>
  <c r="I11" i="6"/>
  <c r="K11" i="6"/>
  <c r="M11" i="6"/>
  <c r="I13" i="6"/>
  <c r="K13" i="6"/>
  <c r="M13" i="6"/>
  <c r="I14" i="6"/>
  <c r="K14" i="6"/>
  <c r="M14" i="6"/>
  <c r="I15" i="6"/>
  <c r="K15" i="6"/>
  <c r="M15" i="6"/>
  <c r="I16" i="6"/>
  <c r="K16" i="6"/>
  <c r="M16" i="6"/>
  <c r="I17" i="6"/>
  <c r="K17" i="6"/>
  <c r="M17" i="6"/>
  <c r="G18" i="6"/>
  <c r="I18" i="6"/>
  <c r="K18" i="6"/>
  <c r="M18" i="6"/>
  <c r="I19" i="6"/>
  <c r="K19" i="6"/>
  <c r="M19" i="6"/>
  <c r="G21" i="6"/>
  <c r="I21" i="6"/>
  <c r="K21" i="6"/>
  <c r="M21" i="6"/>
  <c r="I33" i="6"/>
  <c r="K33" i="6"/>
  <c r="M33" i="6"/>
  <c r="O33" i="6"/>
  <c r="O34" i="6"/>
  <c r="O35" i="6"/>
  <c r="O36" i="6"/>
  <c r="I37" i="6"/>
  <c r="K37" i="6"/>
  <c r="M37" i="6"/>
  <c r="O37" i="6"/>
  <c r="B44" i="6"/>
  <c r="B45" i="6"/>
  <c r="A1" i="2"/>
  <c r="K11" i="2"/>
  <c r="K13" i="2"/>
  <c r="K14" i="2"/>
  <c r="K15" i="2"/>
  <c r="K16" i="2"/>
  <c r="M16" i="2"/>
  <c r="K17" i="2"/>
  <c r="G18" i="2"/>
  <c r="I18" i="2"/>
  <c r="K18" i="2"/>
  <c r="M18" i="2"/>
  <c r="K19" i="2"/>
  <c r="G21" i="2"/>
  <c r="I21" i="2"/>
  <c r="K21" i="2"/>
  <c r="M21" i="2"/>
  <c r="I33" i="2"/>
  <c r="K33" i="2"/>
  <c r="M33" i="2"/>
  <c r="O33" i="2"/>
  <c r="O34" i="2"/>
  <c r="O35" i="2"/>
  <c r="O36" i="2"/>
  <c r="I37" i="2"/>
  <c r="K37" i="2"/>
  <c r="M37" i="2"/>
  <c r="O37" i="2"/>
  <c r="B44" i="2"/>
  <c r="B45" i="2"/>
  <c r="A1" i="11"/>
  <c r="A2" i="11"/>
  <c r="G6" i="11"/>
  <c r="I11" i="11"/>
  <c r="K11" i="11"/>
  <c r="M11" i="11"/>
  <c r="I13" i="11"/>
  <c r="K13" i="11"/>
  <c r="M13" i="11"/>
  <c r="I14" i="11"/>
  <c r="K14" i="11"/>
  <c r="M14" i="11"/>
  <c r="I15" i="11"/>
  <c r="K15" i="11"/>
  <c r="M15" i="11"/>
  <c r="I16" i="11"/>
  <c r="K16" i="11"/>
  <c r="M16" i="11"/>
  <c r="I17" i="11"/>
  <c r="K17" i="11"/>
  <c r="M17" i="11"/>
  <c r="G18" i="11"/>
  <c r="I18" i="11"/>
  <c r="K18" i="11"/>
  <c r="M18" i="11"/>
  <c r="I19" i="11"/>
  <c r="K19" i="11"/>
  <c r="M19" i="11"/>
  <c r="G21" i="11"/>
  <c r="I21" i="11"/>
  <c r="K21" i="11"/>
  <c r="M21" i="11"/>
  <c r="I33" i="11"/>
  <c r="K33" i="11"/>
  <c r="M33" i="11"/>
  <c r="O33" i="11"/>
  <c r="O34" i="11"/>
  <c r="O35" i="11"/>
  <c r="O37" i="11"/>
  <c r="O38" i="11"/>
  <c r="I39" i="11"/>
  <c r="M39" i="11"/>
  <c r="O39" i="11"/>
  <c r="I40" i="11"/>
  <c r="K40" i="11"/>
  <c r="M40" i="11"/>
  <c r="O40" i="11"/>
  <c r="B47" i="11"/>
  <c r="B48" i="11"/>
  <c r="A1" i="7"/>
  <c r="A2" i="7"/>
  <c r="G6" i="7"/>
  <c r="I11" i="7"/>
  <c r="K11" i="7"/>
  <c r="M11" i="7"/>
  <c r="I13" i="7"/>
  <c r="K13" i="7"/>
  <c r="M13" i="7"/>
  <c r="I14" i="7"/>
  <c r="K14" i="7"/>
  <c r="M14" i="7"/>
  <c r="I15" i="7"/>
  <c r="K15" i="7"/>
  <c r="M15" i="7"/>
  <c r="I16" i="7"/>
  <c r="K16" i="7"/>
  <c r="M16" i="7"/>
  <c r="I17" i="7"/>
  <c r="K17" i="7"/>
  <c r="M17" i="7"/>
  <c r="G18" i="7"/>
  <c r="I18" i="7"/>
  <c r="K18" i="7"/>
  <c r="M18" i="7"/>
  <c r="I19" i="7"/>
  <c r="K19" i="7"/>
  <c r="M19" i="7"/>
  <c r="G21" i="7"/>
  <c r="I21" i="7"/>
  <c r="K21" i="7"/>
  <c r="M21" i="7"/>
  <c r="I33" i="7"/>
  <c r="K33" i="7"/>
  <c r="M33" i="7"/>
  <c r="O33" i="7"/>
  <c r="O34" i="7"/>
  <c r="O35" i="7"/>
  <c r="O36" i="7"/>
  <c r="I37" i="7"/>
  <c r="K37" i="7"/>
  <c r="M37" i="7"/>
  <c r="O37" i="7"/>
  <c r="B44" i="7"/>
  <c r="B45" i="7"/>
  <c r="A1" i="8"/>
  <c r="A2" i="8"/>
  <c r="G6" i="8"/>
  <c r="I11" i="8"/>
  <c r="K11" i="8"/>
  <c r="M11" i="8"/>
  <c r="I13" i="8"/>
  <c r="K13" i="8"/>
  <c r="M13" i="8"/>
  <c r="I14" i="8"/>
  <c r="K14" i="8"/>
  <c r="M14" i="8"/>
  <c r="I15" i="8"/>
  <c r="K15" i="8"/>
  <c r="M15" i="8"/>
  <c r="I16" i="8"/>
  <c r="K16" i="8"/>
  <c r="M16" i="8"/>
  <c r="I17" i="8"/>
  <c r="K17" i="8"/>
  <c r="M17" i="8"/>
  <c r="G18" i="8"/>
  <c r="I18" i="8"/>
  <c r="K18" i="8"/>
  <c r="M18" i="8"/>
  <c r="I19" i="8"/>
  <c r="K19" i="8"/>
  <c r="M19" i="8"/>
  <c r="G21" i="8"/>
  <c r="I21" i="8"/>
  <c r="K21" i="8"/>
  <c r="M21" i="8"/>
  <c r="I33" i="8"/>
  <c r="K33" i="8"/>
  <c r="M33" i="8"/>
  <c r="O33" i="8"/>
  <c r="O34" i="8"/>
  <c r="O35" i="8"/>
  <c r="O36" i="8"/>
  <c r="I37" i="8"/>
  <c r="K37" i="8"/>
  <c r="M37" i="8"/>
  <c r="O37" i="8"/>
  <c r="B44" i="8"/>
  <c r="B45" i="8"/>
  <c r="A1" i="9"/>
  <c r="A2" i="9"/>
  <c r="G6" i="9"/>
  <c r="I11" i="9"/>
  <c r="K11" i="9"/>
  <c r="M11" i="9"/>
  <c r="I13" i="9"/>
  <c r="K13" i="9"/>
  <c r="M13" i="9"/>
  <c r="I14" i="9"/>
  <c r="K14" i="9"/>
  <c r="M14" i="9"/>
  <c r="I15" i="9"/>
  <c r="K15" i="9"/>
  <c r="M15" i="9"/>
  <c r="I16" i="9"/>
  <c r="K16" i="9"/>
  <c r="M16" i="9"/>
  <c r="I17" i="9"/>
  <c r="K17" i="9"/>
  <c r="M17" i="9"/>
  <c r="G18" i="9"/>
  <c r="I18" i="9"/>
  <c r="K18" i="9"/>
  <c r="M18" i="9"/>
  <c r="I19" i="9"/>
  <c r="K19" i="9"/>
  <c r="M19" i="9"/>
  <c r="G21" i="9"/>
  <c r="I21" i="9"/>
  <c r="K21" i="9"/>
  <c r="M21" i="9"/>
  <c r="I33" i="9"/>
  <c r="K33" i="9"/>
  <c r="M33" i="9"/>
  <c r="O33" i="9"/>
  <c r="O34" i="9"/>
  <c r="O35" i="9"/>
  <c r="O36" i="9"/>
  <c r="I37" i="9"/>
  <c r="K37" i="9"/>
  <c r="M37" i="9"/>
  <c r="O37" i="9"/>
  <c r="B44" i="9"/>
  <c r="B45" i="9"/>
  <c r="A1" i="5"/>
  <c r="A2" i="5"/>
  <c r="G6" i="5"/>
  <c r="I11" i="5"/>
  <c r="K11" i="5"/>
  <c r="M11" i="5"/>
  <c r="I13" i="5"/>
  <c r="K13" i="5"/>
  <c r="M13" i="5"/>
  <c r="I14" i="5"/>
  <c r="K14" i="5"/>
  <c r="M14" i="5"/>
  <c r="I15" i="5"/>
  <c r="K15" i="5"/>
  <c r="M15" i="5"/>
  <c r="I16" i="5"/>
  <c r="K16" i="5"/>
  <c r="M16" i="5"/>
  <c r="I17" i="5"/>
  <c r="K17" i="5"/>
  <c r="M17" i="5"/>
  <c r="G18" i="5"/>
  <c r="I18" i="5"/>
  <c r="K18" i="5"/>
  <c r="M18" i="5"/>
  <c r="I19" i="5"/>
  <c r="K19" i="5"/>
  <c r="M19" i="5"/>
  <c r="G21" i="5"/>
  <c r="I21" i="5"/>
  <c r="K21" i="5"/>
  <c r="M21" i="5"/>
  <c r="I33" i="5"/>
  <c r="K33" i="5"/>
  <c r="M33" i="5"/>
  <c r="O33" i="5"/>
  <c r="O34" i="5"/>
  <c r="O35" i="5"/>
  <c r="O36" i="5"/>
  <c r="I37" i="5"/>
  <c r="K37" i="5"/>
  <c r="M37" i="5"/>
  <c r="O37" i="5"/>
  <c r="B44" i="5"/>
  <c r="B45" i="5"/>
</calcChain>
</file>

<file path=xl/sharedStrings.xml><?xml version="1.0" encoding="utf-8"?>
<sst xmlns="http://schemas.openxmlformats.org/spreadsheetml/2006/main" count="371" uniqueCount="50">
  <si>
    <t>(Millions of Dollars)</t>
  </si>
  <si>
    <t>Revised</t>
  </si>
  <si>
    <t>Variance</t>
  </si>
  <si>
    <t>Forecast</t>
  </si>
  <si>
    <t>Income Before Int. Expense &amp; Income Taxes *</t>
  </si>
  <si>
    <t xml:space="preserve">Interest Expense </t>
  </si>
  <si>
    <t>3rd Party interest expense</t>
  </si>
  <si>
    <t>Intercompany capital charge expense (income)</t>
  </si>
  <si>
    <t>Other intercompany interest expense (income)</t>
  </si>
  <si>
    <t>Other - including capitalized interest</t>
  </si>
  <si>
    <t>Pre-tax income</t>
  </si>
  <si>
    <t>Income Tax</t>
  </si>
  <si>
    <t>Net Income before Financing Costs</t>
  </si>
  <si>
    <t>Variance Explanations (items greater than $1.0)</t>
  </si>
  <si>
    <t>Interest</t>
  </si>
  <si>
    <t>Net</t>
  </si>
  <si>
    <t>IBIT</t>
  </si>
  <si>
    <t>Expense</t>
  </si>
  <si>
    <t>Taxes</t>
  </si>
  <si>
    <t>Income</t>
  </si>
  <si>
    <t>Other</t>
  </si>
  <si>
    <t>Current Forecast</t>
  </si>
  <si>
    <t>*    INCOME BEFORE INTEREST EXPENSE AND INCOME TAXES INCLUDES OUTSIDE (NOT INTERCOMPANY)</t>
  </si>
  <si>
    <t xml:space="preserve">      INTEREST INCOME.</t>
  </si>
  <si>
    <t>Plan</t>
  </si>
  <si>
    <t>Minority Interest</t>
  </si>
  <si>
    <t>Prior</t>
  </si>
  <si>
    <t>From Prior</t>
  </si>
  <si>
    <t>Prior Forecast</t>
  </si>
  <si>
    <t>From</t>
  </si>
  <si>
    <t>Preferred Stock</t>
  </si>
  <si>
    <t>Net Income</t>
  </si>
  <si>
    <t>1st Current Estimate</t>
  </si>
  <si>
    <t>2nd CE</t>
  </si>
  <si>
    <t>3rd Quarter</t>
  </si>
  <si>
    <t xml:space="preserve">2001 THIRD QUARTER FORECAST </t>
  </si>
  <si>
    <t>Enron Global Assets</t>
  </si>
  <si>
    <t>Enron Global Assets - Without Azurix</t>
  </si>
  <si>
    <t>Enron Global Assets - Azurix Only</t>
  </si>
  <si>
    <t>Forecast(2CE)</t>
  </si>
  <si>
    <t>Loss on sale of assets</t>
  </si>
  <si>
    <t>(Excluding Azurix and South America Merchant)</t>
  </si>
  <si>
    <t>South America Merchant not included</t>
  </si>
  <si>
    <t xml:space="preserve">Elektro's sales of excess power in the spot market </t>
  </si>
  <si>
    <t>Improved DPC's earnings due to no rebate as a result of non performance</t>
  </si>
  <si>
    <t xml:space="preserve">  of scheduled maintenance</t>
  </si>
  <si>
    <t>Improved TGS earnings</t>
  </si>
  <si>
    <t>4th quarter</t>
  </si>
  <si>
    <t>3rd CE</t>
  </si>
  <si>
    <t>2001 Fourth Quarter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</si>
</sst>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72" formatCode="#,##0.0_);\(#,##0.0\)"/>
    <numFmt numFmtId="179" formatCode="m/d/yy\ h:mm\ AM/PM"/>
  </numFmts>
  <fonts count="13" x14ac:knownFonts="1">
    <font>
      <sz val="10"/>
      <name val="Helv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8"/>
      <name val="Arial"/>
      <family val="2"/>
    </font>
    <font>
      <sz val="6"/>
      <name val="Small Fonts"/>
      <family val="2"/>
    </font>
    <font>
      <sz val="6"/>
      <name val="Arial"/>
      <family val="2"/>
    </font>
    <font>
      <b/>
      <sz val="10"/>
      <name val="Helv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72" fontId="0" fillId="0" borderId="0"/>
  </cellStyleXfs>
  <cellXfs count="72">
    <xf numFmtId="172" fontId="0" fillId="0" borderId="0" xfId="0"/>
    <xf numFmtId="172" fontId="1" fillId="0" borderId="0" xfId="0" applyNumberFormat="1" applyFont="1" applyProtection="1">
      <protection locked="0"/>
    </xf>
    <xf numFmtId="172" fontId="2" fillId="0" borderId="0" xfId="0" applyNumberFormat="1" applyFont="1" applyProtection="1"/>
    <xf numFmtId="172" fontId="2" fillId="0" borderId="0" xfId="0" applyFont="1"/>
    <xf numFmtId="172" fontId="3" fillId="0" borderId="0" xfId="0" quotePrefix="1" applyNumberFormat="1" applyFont="1" applyAlignment="1" applyProtection="1">
      <alignment horizontal="left"/>
    </xf>
    <xf numFmtId="172" fontId="4" fillId="0" borderId="0" xfId="0" applyNumberFormat="1" applyFont="1" applyProtection="1"/>
    <xf numFmtId="172" fontId="5" fillId="0" borderId="0" xfId="0" applyNumberFormat="1" applyFont="1" applyProtection="1"/>
    <xf numFmtId="172" fontId="2" fillId="0" borderId="0" xfId="0" applyNumberFormat="1" applyFont="1" applyBorder="1" applyProtection="1"/>
    <xf numFmtId="172" fontId="2" fillId="0" borderId="0" xfId="0" applyFont="1" applyAlignment="1"/>
    <xf numFmtId="172" fontId="2" fillId="0" borderId="1" xfId="0" applyNumberFormat="1" applyFont="1" applyBorder="1" applyProtection="1"/>
    <xf numFmtId="172" fontId="7" fillId="0" borderId="2" xfId="0" applyNumberFormat="1" applyFont="1" applyBorder="1" applyAlignment="1" applyProtection="1">
      <alignment horizontal="centerContinuous"/>
    </xf>
    <xf numFmtId="172" fontId="7" fillId="0" borderId="3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Protection="1"/>
    <xf numFmtId="172" fontId="7" fillId="0" borderId="5" xfId="0" applyNumberFormat="1" applyFont="1" applyBorder="1" applyProtection="1"/>
    <xf numFmtId="172" fontId="7" fillId="0" borderId="6" xfId="0" applyNumberFormat="1" applyFont="1" applyBorder="1" applyProtection="1"/>
    <xf numFmtId="172" fontId="4" fillId="0" borderId="4" xfId="0" applyNumberFormat="1" applyFont="1" applyBorder="1" applyProtection="1"/>
    <xf numFmtId="172" fontId="4" fillId="0" borderId="5" xfId="0" applyNumberFormat="1" applyFont="1" applyBorder="1" applyProtection="1"/>
    <xf numFmtId="172" fontId="4" fillId="0" borderId="6" xfId="0" applyNumberFormat="1" applyFont="1" applyBorder="1" applyProtection="1"/>
    <xf numFmtId="172" fontId="4" fillId="0" borderId="2" xfId="0" applyNumberFormat="1" applyFont="1" applyBorder="1" applyProtection="1"/>
    <xf numFmtId="172" fontId="4" fillId="0" borderId="3" xfId="0" applyNumberFormat="1" applyFont="1" applyBorder="1" applyProtection="1"/>
    <xf numFmtId="172" fontId="4" fillId="0" borderId="7" xfId="0" applyNumberFormat="1" applyFont="1" applyBorder="1" applyProtection="1"/>
    <xf numFmtId="172" fontId="5" fillId="0" borderId="4" xfId="0" applyNumberFormat="1" applyFont="1" applyBorder="1" applyProtection="1"/>
    <xf numFmtId="172" fontId="4" fillId="0" borderId="0" xfId="0" applyNumberFormat="1" applyFont="1" applyBorder="1" applyProtection="1"/>
    <xf numFmtId="172" fontId="5" fillId="0" borderId="6" xfId="0" applyNumberFormat="1" applyFont="1" applyBorder="1" applyProtection="1"/>
    <xf numFmtId="172" fontId="2" fillId="0" borderId="8" xfId="0" applyNumberFormat="1" applyFont="1" applyBorder="1" applyProtection="1"/>
    <xf numFmtId="172" fontId="2" fillId="0" borderId="9" xfId="0" applyNumberFormat="1" applyFont="1" applyBorder="1" applyProtection="1"/>
    <xf numFmtId="172" fontId="2" fillId="0" borderId="10" xfId="0" applyNumberFormat="1" applyFont="1" applyBorder="1" applyProtection="1"/>
    <xf numFmtId="172" fontId="2" fillId="0" borderId="7" xfId="0" applyNumberFormat="1" applyFont="1" applyBorder="1" applyProtection="1"/>
    <xf numFmtId="172" fontId="2" fillId="0" borderId="11" xfId="0" applyNumberFormat="1" applyFont="1" applyBorder="1" applyProtection="1"/>
    <xf numFmtId="172" fontId="2" fillId="0" borderId="12" xfId="0" applyFont="1" applyBorder="1"/>
    <xf numFmtId="172" fontId="8" fillId="0" borderId="5" xfId="0" applyNumberFormat="1" applyFont="1" applyBorder="1" applyProtection="1"/>
    <xf numFmtId="172" fontId="2" fillId="0" borderId="0" xfId="0" applyFont="1" applyBorder="1"/>
    <xf numFmtId="172" fontId="2" fillId="0" borderId="6" xfId="0" applyFont="1" applyBorder="1"/>
    <xf numFmtId="172" fontId="5" fillId="0" borderId="5" xfId="0" applyNumberFormat="1" applyFont="1" applyBorder="1" applyProtection="1"/>
    <xf numFmtId="172" fontId="5" fillId="0" borderId="0" xfId="0" applyNumberFormat="1" applyFont="1" applyBorder="1" applyProtection="1"/>
    <xf numFmtId="172" fontId="5" fillId="0" borderId="9" xfId="0" applyNumberFormat="1" applyFont="1" applyBorder="1" applyProtection="1"/>
    <xf numFmtId="172" fontId="5" fillId="0" borderId="10" xfId="0" applyNumberFormat="1" applyFont="1" applyBorder="1" applyProtection="1"/>
    <xf numFmtId="172" fontId="2" fillId="0" borderId="7" xfId="0" applyFont="1" applyBorder="1"/>
    <xf numFmtId="172" fontId="9" fillId="0" borderId="0" xfId="0" applyNumberFormat="1" applyFont="1" applyProtection="1"/>
    <xf numFmtId="172" fontId="6" fillId="0" borderId="0" xfId="0" applyNumberFormat="1" applyFont="1" applyProtection="1"/>
    <xf numFmtId="172" fontId="2" fillId="0" borderId="1" xfId="0" applyFont="1" applyBorder="1"/>
    <xf numFmtId="172" fontId="4" fillId="0" borderId="13" xfId="0" applyNumberFormat="1" applyFont="1" applyBorder="1" applyProtection="1"/>
    <xf numFmtId="172" fontId="2" fillId="0" borderId="10" xfId="0" applyFont="1" applyBorder="1"/>
    <xf numFmtId="172" fontId="7" fillId="0" borderId="14" xfId="0" applyNumberFormat="1" applyFont="1" applyBorder="1" applyAlignment="1" applyProtection="1">
      <alignment horizontal="centerContinuous"/>
    </xf>
    <xf numFmtId="172" fontId="7" fillId="0" borderId="4" xfId="0" applyNumberFormat="1" applyFont="1" applyBorder="1" applyAlignment="1" applyProtection="1">
      <alignment horizontal="centerContinuous"/>
    </xf>
    <xf numFmtId="172" fontId="7" fillId="0" borderId="5" xfId="0" applyNumberFormat="1" applyFont="1" applyBorder="1" applyAlignment="1" applyProtection="1">
      <alignment horizontal="center"/>
    </xf>
    <xf numFmtId="172" fontId="7" fillId="0" borderId="6" xfId="0" applyNumberFormat="1" applyFont="1" applyBorder="1" applyAlignment="1" applyProtection="1">
      <alignment horizontal="centerContinuous"/>
    </xf>
    <xf numFmtId="172" fontId="7" fillId="0" borderId="0" xfId="0" applyNumberFormat="1" applyFont="1" applyBorder="1" applyAlignment="1" applyProtection="1">
      <alignment horizontal="center"/>
    </xf>
    <xf numFmtId="172" fontId="7" fillId="0" borderId="10" xfId="0" applyNumberFormat="1" applyFont="1" applyBorder="1" applyAlignment="1" applyProtection="1">
      <alignment horizontal="center"/>
    </xf>
    <xf numFmtId="172" fontId="7" fillId="0" borderId="0" xfId="0" applyFont="1" applyBorder="1" applyAlignment="1">
      <alignment horizontal="center"/>
    </xf>
    <xf numFmtId="172" fontId="7" fillId="0" borderId="6" xfId="0" applyFont="1" applyBorder="1" applyAlignment="1">
      <alignment horizontal="center"/>
    </xf>
    <xf numFmtId="172" fontId="7" fillId="0" borderId="10" xfId="0" applyFont="1" applyBorder="1" applyAlignment="1">
      <alignment horizontal="center"/>
    </xf>
    <xf numFmtId="172" fontId="7" fillId="0" borderId="7" xfId="0" applyFont="1" applyBorder="1" applyAlignment="1">
      <alignment horizontal="center"/>
    </xf>
    <xf numFmtId="172" fontId="5" fillId="0" borderId="15" xfId="0" applyNumberFormat="1" applyFont="1" applyBorder="1" applyProtection="1"/>
    <xf numFmtId="172" fontId="5" fillId="0" borderId="16" xfId="0" applyNumberFormat="1" applyFont="1" applyBorder="1" applyProtection="1"/>
    <xf numFmtId="172" fontId="10" fillId="0" borderId="0" xfId="0" applyNumberFormat="1" applyFont="1" applyProtection="1"/>
    <xf numFmtId="172" fontId="5" fillId="0" borderId="17" xfId="0" applyNumberFormat="1" applyFont="1" applyBorder="1" applyProtection="1"/>
    <xf numFmtId="172" fontId="5" fillId="0" borderId="18" xfId="0" applyNumberFormat="1" applyFont="1" applyBorder="1" applyProtection="1"/>
    <xf numFmtId="172" fontId="4" fillId="0" borderId="8" xfId="0" applyNumberFormat="1" applyFont="1" applyBorder="1" applyProtection="1"/>
    <xf numFmtId="179" fontId="11" fillId="0" borderId="0" xfId="0" applyNumberFormat="1" applyFont="1" applyAlignment="1">
      <alignment horizontal="left"/>
    </xf>
    <xf numFmtId="41" fontId="5" fillId="0" borderId="10" xfId="0" applyNumberFormat="1" applyFont="1" applyBorder="1" applyProtection="1"/>
    <xf numFmtId="172" fontId="7" fillId="0" borderId="0" xfId="0" applyNumberFormat="1" applyFont="1" applyBorder="1" applyProtection="1"/>
    <xf numFmtId="172" fontId="7" fillId="0" borderId="5" xfId="0" quotePrefix="1" applyNumberFormat="1" applyFont="1" applyBorder="1" applyAlignment="1" applyProtection="1">
      <alignment horizontal="center"/>
    </xf>
    <xf numFmtId="172" fontId="2" fillId="0" borderId="5" xfId="0" applyFont="1" applyBorder="1"/>
    <xf numFmtId="172" fontId="12" fillId="0" borderId="6" xfId="0" applyFont="1" applyBorder="1" applyAlignment="1">
      <alignment horizontal="center"/>
    </xf>
    <xf numFmtId="172" fontId="7" fillId="0" borderId="4" xfId="0" quotePrefix="1" applyNumberFormat="1" applyFont="1" applyBorder="1" applyAlignment="1" applyProtection="1">
      <alignment horizontal="centerContinuous"/>
    </xf>
    <xf numFmtId="172" fontId="4" fillId="0" borderId="11" xfId="0" applyNumberFormat="1" applyFont="1" applyBorder="1" applyProtection="1"/>
    <xf numFmtId="172" fontId="4" fillId="0" borderId="19" xfId="0" applyNumberFormat="1" applyFont="1" applyBorder="1" applyProtection="1"/>
    <xf numFmtId="172" fontId="3" fillId="0" borderId="0" xfId="0" applyNumberFormat="1" applyFont="1" applyAlignment="1" applyProtection="1">
      <alignment horizontal="left"/>
    </xf>
    <xf numFmtId="172" fontId="7" fillId="0" borderId="20" xfId="0" applyNumberFormat="1" applyFont="1" applyBorder="1" applyAlignment="1" applyProtection="1">
      <alignment horizontal="center"/>
    </xf>
    <xf numFmtId="172" fontId="7" fillId="0" borderId="21" xfId="0" applyNumberFormat="1" applyFont="1" applyBorder="1" applyAlignment="1" applyProtection="1">
      <alignment horizontal="center"/>
    </xf>
    <xf numFmtId="172" fontId="7" fillId="0" borderId="22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O45"/>
  <sheetViews>
    <sheetView showGridLines="0" workbookViewId="0"/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">
        <v>35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">
        <v>34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/>
      <c r="H8" s="61"/>
      <c r="I8" s="62"/>
      <c r="J8" s="7"/>
      <c r="K8" s="46" t="s">
        <v>29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33</v>
      </c>
      <c r="J9" s="7"/>
      <c r="K9" s="11" t="s">
        <v>33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0</v>
      </c>
      <c r="H11" s="22"/>
      <c r="I11" s="33">
        <v>0</v>
      </c>
      <c r="J11" s="22"/>
      <c r="K11" s="23">
        <f>+G11-I11</f>
        <v>0</v>
      </c>
      <c r="L11"/>
      <c r="M11" s="21"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0</v>
      </c>
      <c r="H13" s="22"/>
      <c r="I13" s="16">
        <v>0</v>
      </c>
      <c r="J13" s="22"/>
      <c r="K13" s="17">
        <f>+G13-I13</f>
        <v>0</v>
      </c>
      <c r="L13"/>
      <c r="M13" s="15"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v>0</v>
      </c>
      <c r="N16"/>
      <c r="O16"/>
    </row>
    <row r="17" spans="1:15" ht="15.9" customHeight="1" x14ac:dyDescent="0.25">
      <c r="A17" s="5" t="s">
        <v>30</v>
      </c>
      <c r="B17" s="5"/>
      <c r="C17" s="5"/>
      <c r="D17" s="5"/>
      <c r="G17" s="58">
        <v>0</v>
      </c>
      <c r="H17" s="22"/>
      <c r="I17" s="16">
        <v>0</v>
      </c>
      <c r="J17" s="22"/>
      <c r="K17" s="20">
        <f>+G17-I17</f>
        <v>0</v>
      </c>
      <c r="L17"/>
      <c r="M17" s="15"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0</v>
      </c>
      <c r="H18" s="22"/>
      <c r="I18" s="66">
        <f>+I11-I13-I15-I17-I16-I14</f>
        <v>0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0</v>
      </c>
      <c r="H19" s="22"/>
      <c r="I19" s="16">
        <v>0</v>
      </c>
      <c r="J19" s="22"/>
      <c r="K19" s="19">
        <f>+G19-I19</f>
        <v>0</v>
      </c>
      <c r="L19"/>
      <c r="M19" s="15"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31</v>
      </c>
      <c r="B21" s="5"/>
      <c r="C21" s="5"/>
      <c r="D21" s="5"/>
      <c r="G21" s="56">
        <f>+G18-G19</f>
        <v>0</v>
      </c>
      <c r="H21" s="22"/>
      <c r="I21" s="57">
        <f>+I18-I19</f>
        <v>0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32</v>
      </c>
      <c r="B33" s="22"/>
      <c r="C33" s="22"/>
      <c r="D33" s="22"/>
      <c r="E33" s="7"/>
      <c r="I33" s="22">
        <f>+I11</f>
        <v>0</v>
      </c>
      <c r="J33" s="22"/>
      <c r="K33" s="22">
        <f>SUM(I13:I17)</f>
        <v>0</v>
      </c>
      <c r="L33" s="22"/>
      <c r="M33" s="22">
        <f>+I19</f>
        <v>0</v>
      </c>
      <c r="N33" s="22"/>
      <c r="O33" s="17">
        <f>+I33-K33-M33</f>
        <v>0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0</v>
      </c>
      <c r="J37" s="34"/>
      <c r="K37" s="54">
        <f>SUM(K33:K36)</f>
        <v>0</v>
      </c>
      <c r="L37" s="34"/>
      <c r="M37" s="54">
        <f>SUM(M33:M36)</f>
        <v>0</v>
      </c>
      <c r="N37" s="34"/>
      <c r="O37" s="53">
        <f>SUM(O33:O36)</f>
        <v>0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fcst.xls]August 1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+'September 19'!G11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+'September 19'!G13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15.1</v>
      </c>
      <c r="H14" s="22"/>
      <c r="I14" s="16">
        <f>+'September 19'!G14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16.7</v>
      </c>
      <c r="H15" s="22"/>
      <c r="I15" s="16">
        <f>+'September 19'!G15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+'September 19'!G16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+'September 19'!G17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+'September 19'!G19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fcst.xls]September 26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8"/>
  <sheetViews>
    <sheetView showGridLines="0" workbookViewId="0">
      <pane xSplit="5" ySplit="6" topLeftCell="F29" activePane="bottomRight" state="frozen"/>
      <selection activeCell="G11" sqref="G11:G21"/>
      <selection pane="topRight" activeCell="G11" sqref="G11:G21"/>
      <selection pane="bottomLeft" activeCell="G11" sqref="G11:G21"/>
      <selection pane="bottomRight"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2.8867187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1" t="s">
        <v>41</v>
      </c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0.2</v>
      </c>
      <c r="H11" s="22"/>
      <c r="I11" s="33">
        <f>'September 26'!I11</f>
        <v>-12.6</v>
      </c>
      <c r="J11" s="22"/>
      <c r="K11" s="23">
        <f>+G11-I11</f>
        <v>12.799999999999999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3.6</v>
      </c>
      <c r="H13" s="22"/>
      <c r="I13" s="16">
        <f>'September 26'!G13</f>
        <v>9.4</v>
      </c>
      <c r="J13" s="22"/>
      <c r="K13" s="17">
        <f>+G13-I13</f>
        <v>-5.8000000000000007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14.3</v>
      </c>
      <c r="H14" s="22"/>
      <c r="I14" s="16">
        <f>'September 26'!G14</f>
        <v>15.1</v>
      </c>
      <c r="J14" s="22"/>
      <c r="K14" s="17">
        <f>+G14-I14</f>
        <v>-0.79999999999999893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16.600000000000001</v>
      </c>
      <c r="H15" s="22"/>
      <c r="I15" s="16">
        <f>'September 26'!G15</f>
        <v>16.7</v>
      </c>
      <c r="J15" s="22"/>
      <c r="K15" s="17">
        <f>+G15-I15</f>
        <v>-9.9999999999997868E-2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2</v>
      </c>
      <c r="H16" s="22"/>
      <c r="I16" s="16">
        <f>'September 26'!G16</f>
        <v>0</v>
      </c>
      <c r="J16" s="22"/>
      <c r="K16" s="17">
        <f>+G16-I16</f>
        <v>2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4</v>
      </c>
      <c r="H17" s="22"/>
      <c r="I17" s="16">
        <f>'September 26'!G17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-40.299999999999997</v>
      </c>
      <c r="H18" s="22"/>
      <c r="I18" s="66">
        <f>+I11-I98-I15-I17-I16-I14-I13</f>
        <v>-55.199999999999996</v>
      </c>
      <c r="J18" s="22"/>
      <c r="K18" s="17">
        <f>+K11-K13-K15-K24-K16-K14</f>
        <v>17.5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-10.199999999999999</v>
      </c>
      <c r="H19" s="22"/>
      <c r="I19" s="16">
        <f>'September 26'!G19</f>
        <v>-14.4</v>
      </c>
      <c r="J19" s="22"/>
      <c r="K19" s="19">
        <f>+G19-I19</f>
        <v>4.2000000000000011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-30.099999999999998</v>
      </c>
      <c r="H21" s="22"/>
      <c r="I21" s="57">
        <f>+I18-I19</f>
        <v>-40.799999999999997</v>
      </c>
      <c r="J21" s="22"/>
      <c r="K21" s="53">
        <f>+K18-K19</f>
        <v>13.299999999999999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42</v>
      </c>
      <c r="C34" s="22"/>
      <c r="D34" s="22"/>
      <c r="E34" s="7"/>
      <c r="I34" s="22">
        <v>-7.5</v>
      </c>
      <c r="J34" s="22"/>
      <c r="K34" s="22">
        <v>0</v>
      </c>
      <c r="L34" s="22"/>
      <c r="M34" s="22">
        <v>-2.8</v>
      </c>
      <c r="N34" s="22"/>
      <c r="O34" s="17">
        <f>+I34-K34-M34</f>
        <v>-4.7</v>
      </c>
    </row>
    <row r="35" spans="1:15" ht="15" x14ac:dyDescent="0.25">
      <c r="A35" s="16"/>
      <c r="B35" s="22" t="s">
        <v>44</v>
      </c>
      <c r="C35" s="22"/>
      <c r="D35" s="22"/>
      <c r="E35" s="7"/>
      <c r="I35" s="22">
        <v>9.6</v>
      </c>
      <c r="J35" s="22"/>
      <c r="K35" s="22">
        <v>0</v>
      </c>
      <c r="L35" s="22"/>
      <c r="M35" s="22">
        <v>1.5</v>
      </c>
      <c r="N35" s="22"/>
      <c r="O35" s="17">
        <f>+I35-K35-M35</f>
        <v>8.1</v>
      </c>
    </row>
    <row r="36" spans="1:15" ht="15" x14ac:dyDescent="0.25">
      <c r="A36" s="16"/>
      <c r="B36" s="22" t="s">
        <v>45</v>
      </c>
      <c r="C36" s="22"/>
      <c r="D36" s="22"/>
      <c r="E36" s="7"/>
      <c r="I36" s="22"/>
      <c r="J36" s="22"/>
      <c r="K36" s="22"/>
      <c r="L36" s="22"/>
      <c r="M36" s="22"/>
      <c r="N36" s="22"/>
      <c r="O36" s="17"/>
    </row>
    <row r="37" spans="1:15" ht="15" x14ac:dyDescent="0.25">
      <c r="A37" s="16"/>
      <c r="B37" s="22" t="s">
        <v>46</v>
      </c>
      <c r="C37" s="22"/>
      <c r="D37" s="22"/>
      <c r="E37" s="7"/>
      <c r="I37" s="22">
        <v>6.4</v>
      </c>
      <c r="J37" s="22"/>
      <c r="K37" s="22">
        <v>0</v>
      </c>
      <c r="L37" s="22"/>
      <c r="M37" s="22">
        <v>4.4000000000000004</v>
      </c>
      <c r="N37" s="22"/>
      <c r="O37" s="17">
        <f>+I37-K37-M37</f>
        <v>2</v>
      </c>
    </row>
    <row r="38" spans="1:15" ht="15" x14ac:dyDescent="0.25">
      <c r="A38" s="16"/>
      <c r="B38" s="22" t="s">
        <v>43</v>
      </c>
      <c r="C38" s="22"/>
      <c r="D38" s="22"/>
      <c r="E38" s="7"/>
      <c r="I38" s="22">
        <v>5.7</v>
      </c>
      <c r="J38" s="22"/>
      <c r="K38" s="22">
        <v>0</v>
      </c>
      <c r="L38" s="22"/>
      <c r="M38" s="22">
        <v>0.7</v>
      </c>
      <c r="N38" s="22"/>
      <c r="O38" s="17">
        <f>+I38-K38-M38</f>
        <v>5</v>
      </c>
    </row>
    <row r="39" spans="1:15" ht="15" x14ac:dyDescent="0.25">
      <c r="A39" s="16"/>
      <c r="B39" s="22" t="s">
        <v>20</v>
      </c>
      <c r="C39" s="22"/>
      <c r="D39" s="22"/>
      <c r="E39" s="7"/>
      <c r="I39" s="41">
        <f>0.2-1.6</f>
        <v>-1.4000000000000001</v>
      </c>
      <c r="J39" s="22"/>
      <c r="K39" s="41">
        <v>0</v>
      </c>
      <c r="L39" s="22"/>
      <c r="M39" s="41">
        <f>30.1-31.8</f>
        <v>-1.6999999999999993</v>
      </c>
      <c r="N39" s="22"/>
      <c r="O39" s="20">
        <f>+I39-K39-M39</f>
        <v>0.29999999999999916</v>
      </c>
    </row>
    <row r="40" spans="1:15" ht="16.2" thickBot="1" x14ac:dyDescent="0.35">
      <c r="A40" s="33" t="s">
        <v>21</v>
      </c>
      <c r="B40" s="34"/>
      <c r="C40" s="34"/>
      <c r="D40" s="34"/>
      <c r="E40" s="7"/>
      <c r="I40" s="54">
        <f>SUM(I33:I39)</f>
        <v>0.19999999999999862</v>
      </c>
      <c r="J40" s="34"/>
      <c r="K40" s="54">
        <f>SUM(K33:K39)</f>
        <v>42.6</v>
      </c>
      <c r="L40" s="34"/>
      <c r="M40" s="54">
        <f>SUM(M33:M39)</f>
        <v>-12.299999999999999</v>
      </c>
      <c r="N40" s="34"/>
      <c r="O40" s="53">
        <f>SUM(O33:O39)</f>
        <v>-30.100000000000005</v>
      </c>
    </row>
    <row r="41" spans="1:15" ht="16.2" thickTop="1" x14ac:dyDescent="0.3">
      <c r="A41" s="35"/>
      <c r="B41" s="36"/>
      <c r="C41" s="36"/>
      <c r="D41" s="36"/>
      <c r="E41" s="36"/>
      <c r="F41" s="36"/>
      <c r="G41" s="36"/>
      <c r="H41" s="36"/>
      <c r="I41" s="60"/>
      <c r="J41" s="26"/>
      <c r="K41" s="26"/>
      <c r="L41" s="42"/>
      <c r="M41" s="42"/>
      <c r="N41" s="42"/>
      <c r="O41" s="37"/>
    </row>
    <row r="42" spans="1: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4" spans="1:15" x14ac:dyDescent="0.25">
      <c r="A44" s="38" t="s">
        <v>22</v>
      </c>
      <c r="B44" s="39"/>
    </row>
    <row r="45" spans="1:15" x14ac:dyDescent="0.25">
      <c r="A45" s="38" t="s">
        <v>23</v>
      </c>
      <c r="B45" s="39"/>
    </row>
    <row r="46" spans="1:15" ht="8.25" customHeight="1" x14ac:dyDescent="0.25">
      <c r="A46" s="38"/>
      <c r="B46" s="39"/>
    </row>
    <row r="47" spans="1:15" x14ac:dyDescent="0.25">
      <c r="B47" s="55" t="str">
        <f ca="1">CELL("Filename",B48)</f>
        <v>G:\Common\jvm\REPORTNG\EGAS\2001\Forecast\4Q\[EGA fcst.xls]October 3</v>
      </c>
    </row>
    <row r="48" spans="1:15" x14ac:dyDescent="0.25">
      <c r="B48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tabSelected="1" topLeftCell="A13" workbookViewId="0">
      <selection activeCell="A37" sqref="A37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68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">
        <v>47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62"/>
      <c r="J8" s="7"/>
      <c r="K8" s="46" t="s">
        <v>29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48</v>
      </c>
      <c r="J9" s="7"/>
      <c r="K9" s="11" t="s">
        <v>48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-29.8</v>
      </c>
      <c r="H11" s="22"/>
      <c r="I11" s="33">
        <v>-29.8</v>
      </c>
      <c r="J11" s="22"/>
      <c r="K11" s="23">
        <f>+G11-I11</f>
        <v>0</v>
      </c>
      <c r="L11"/>
      <c r="M11" s="21">
        <v>291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16.3</v>
      </c>
      <c r="H13" s="22"/>
      <c r="I13" s="16">
        <v>16.3</v>
      </c>
      <c r="J13" s="22"/>
      <c r="K13" s="17">
        <f>+G13-I13</f>
        <v>0</v>
      </c>
      <c r="L13"/>
      <c r="M13" s="15">
        <v>27.7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15.5</v>
      </c>
      <c r="H14" s="22"/>
      <c r="I14" s="16">
        <v>15.5</v>
      </c>
      <c r="J14" s="22"/>
      <c r="K14" s="17">
        <f>+G14-I14</f>
        <v>0</v>
      </c>
      <c r="L14"/>
      <c r="M14" s="15">
        <v>129.6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</v>
      </c>
      <c r="H15" s="22"/>
      <c r="I15" s="16">
        <v>16</v>
      </c>
      <c r="J15" s="22"/>
      <c r="K15" s="17">
        <f>+G15-I15</f>
        <v>0</v>
      </c>
      <c r="L15"/>
      <c r="M15" s="15">
        <v>28.4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2</v>
      </c>
      <c r="H16" s="22"/>
      <c r="I16" s="16">
        <v>2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-0.5</v>
      </c>
      <c r="H17" s="22"/>
      <c r="I17" s="16">
        <v>-0.5</v>
      </c>
      <c r="J17" s="22"/>
      <c r="K17" s="20">
        <f>+G17-I17</f>
        <v>0</v>
      </c>
      <c r="L17"/>
      <c r="M17" s="15">
        <v>5.9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-79.099999999999994</v>
      </c>
      <c r="H18" s="22"/>
      <c r="I18" s="66">
        <f>+I11-I13-I15-I17-I16-I14</f>
        <v>-79.099999999999994</v>
      </c>
      <c r="J18" s="22"/>
      <c r="K18" s="17">
        <f>+K11-K13-K15-K17-K16-K14</f>
        <v>0</v>
      </c>
      <c r="L18"/>
      <c r="M18" s="67">
        <f>+M11-M13-M15-M17-M16-M14</f>
        <v>99.4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-9.6999999999999993</v>
      </c>
      <c r="H19" s="22"/>
      <c r="I19" s="16">
        <v>-9.6999999999999993</v>
      </c>
      <c r="J19" s="22"/>
      <c r="K19" s="19">
        <f>+G19-I19</f>
        <v>0</v>
      </c>
      <c r="L19"/>
      <c r="M19" s="15">
        <v>-20.6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-69.399999999999991</v>
      </c>
      <c r="H21" s="22"/>
      <c r="I21" s="57">
        <f>+I18-I19</f>
        <v>-69.399999999999991</v>
      </c>
      <c r="J21" s="22"/>
      <c r="K21" s="53">
        <f>+K18-K19</f>
        <v>0</v>
      </c>
      <c r="L21"/>
      <c r="M21" s="56">
        <f>+M18-M19</f>
        <v>120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-29.8</v>
      </c>
      <c r="J33" s="22"/>
      <c r="K33" s="22">
        <f>SUM(I13:I17)</f>
        <v>49.3</v>
      </c>
      <c r="L33" s="22"/>
      <c r="M33" s="22">
        <f>+I19</f>
        <v>-9.6999999999999993</v>
      </c>
      <c r="N33" s="22"/>
      <c r="O33" s="17">
        <f>+I33-K33-M33</f>
        <v>-69.399999999999991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-29.8</v>
      </c>
      <c r="J37" s="34"/>
      <c r="K37" s="54">
        <f>SUM(K33:K36)</f>
        <v>49.3</v>
      </c>
      <c r="L37" s="34"/>
      <c r="M37" s="54">
        <f>SUM(M33:M36)</f>
        <v>-9.6999999999999993</v>
      </c>
      <c r="N37" s="34"/>
      <c r="O37" s="53">
        <f>SUM(O33:O36)</f>
        <v>-69.399999999999991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fcst.xls]October 25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+'October 25'!G11-4.8</f>
        <v>-34.6</v>
      </c>
      <c r="J11" s="22"/>
      <c r="K11" s="23">
        <f>+G11-I11</f>
        <v>22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+'October 25'!G13-6</f>
        <v>10.3</v>
      </c>
      <c r="J13" s="22"/>
      <c r="K13" s="17">
        <f>+G13-I13</f>
        <v>-0.90000000000000036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+'October 25'!G14</f>
        <v>15.5</v>
      </c>
      <c r="J14" s="22"/>
      <c r="K14" s="17">
        <f>+G14-I14</f>
        <v>-0.39999999999999858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+'October 25'!G15</f>
        <v>16</v>
      </c>
      <c r="J15" s="22"/>
      <c r="K15" s="17">
        <f>+G15-I15</f>
        <v>0.69999999999999929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+'October 25'!G17-0.5</f>
        <v>-1</v>
      </c>
      <c r="J17" s="22"/>
      <c r="K17" s="20">
        <f>+G17-I17</f>
        <v>2.4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-75.400000000000006</v>
      </c>
      <c r="J18" s="22"/>
      <c r="K18" s="17">
        <f>+K11-K13-K15-K17-K16-K14</f>
        <v>20.2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+'October 25'!G19-2.5</f>
        <v>-12.2</v>
      </c>
      <c r="J19" s="22"/>
      <c r="K19" s="19">
        <f>+G19-I19</f>
        <v>-2.2000000000000011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-63.2</v>
      </c>
      <c r="J21" s="22"/>
      <c r="K21" s="53">
        <f>+K18-K19</f>
        <v>22.4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-34.6</v>
      </c>
      <c r="J33" s="22"/>
      <c r="K33" s="22">
        <f>SUM(I13:I17)</f>
        <v>40.799999999999997</v>
      </c>
      <c r="L33" s="22"/>
      <c r="M33" s="22">
        <f>+I19</f>
        <v>-12.2</v>
      </c>
      <c r="N33" s="22"/>
      <c r="O33" s="17">
        <f>+I33-K33-M33</f>
        <v>-63.2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-34.6</v>
      </c>
      <c r="J37" s="34"/>
      <c r="K37" s="54">
        <f>SUM(K33:K36)</f>
        <v>40.799999999999997</v>
      </c>
      <c r="L37" s="34"/>
      <c r="M37" s="54">
        <f>SUM(M33:M36)</f>
        <v>-12.2</v>
      </c>
      <c r="N37" s="34"/>
      <c r="O37" s="53">
        <f>SUM(O33:O36)</f>
        <v>-63.2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fcst.xls]Aug 15 - EGAS without Azurix</v>
      </c>
    </row>
    <row r="45" spans="1:15" x14ac:dyDescent="0.25">
      <c r="B45" s="59">
        <f ca="1">NOW()</f>
        <v>37189.714149305553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18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">
        <v>38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39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f>-82.2-70</f>
        <v>-152.19999999999999</v>
      </c>
      <c r="H11" s="22"/>
      <c r="I11" s="33">
        <v>4.8</v>
      </c>
      <c r="J11" s="22"/>
      <c r="K11" s="23">
        <f>+G11-I11</f>
        <v>-157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6</v>
      </c>
      <c r="H13" s="22"/>
      <c r="I13" s="16">
        <v>6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0</v>
      </c>
      <c r="H14" s="22"/>
      <c r="I14" s="16">
        <v>0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0</v>
      </c>
      <c r="H15" s="22"/>
      <c r="I15" s="16">
        <v>0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-0.1</v>
      </c>
      <c r="H16" s="22"/>
      <c r="I16" s="16">
        <v>-0.1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0.5</v>
      </c>
      <c r="H17" s="22"/>
      <c r="I17" s="16">
        <v>0.5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-158.6</v>
      </c>
      <c r="H18" s="22"/>
      <c r="I18" s="66">
        <f>+I11-I13-I15-I17-I16-I14</f>
        <v>-1.6</v>
      </c>
      <c r="J18" s="22"/>
      <c r="K18" s="17">
        <f>+K11-K13-K15-K17-K16-K14</f>
        <v>-157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-53</v>
      </c>
      <c r="H19" s="22"/>
      <c r="I19" s="16">
        <v>2.5</v>
      </c>
      <c r="J19" s="22"/>
      <c r="K19" s="19">
        <f>+G19-I19</f>
        <v>-55.5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-105.6</v>
      </c>
      <c r="H21" s="22"/>
      <c r="I21" s="57">
        <f>+I18-I19</f>
        <v>-4.0999999999999996</v>
      </c>
      <c r="J21" s="22"/>
      <c r="K21" s="53">
        <f>+K18-K19</f>
        <v>-101.5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4.8</v>
      </c>
      <c r="J33" s="22"/>
      <c r="K33" s="22">
        <f>SUM(I13:I17)</f>
        <v>6.4</v>
      </c>
      <c r="L33" s="22"/>
      <c r="M33" s="22">
        <f>+I19</f>
        <v>2.5</v>
      </c>
      <c r="N33" s="22"/>
      <c r="O33" s="17">
        <f>+I33-K33-M33</f>
        <v>-4.1000000000000005</v>
      </c>
    </row>
    <row r="34" spans="1:15" ht="15" x14ac:dyDescent="0.25">
      <c r="A34" s="16"/>
      <c r="B34" s="22" t="s">
        <v>40</v>
      </c>
      <c r="C34" s="22"/>
      <c r="D34" s="22"/>
      <c r="E34" s="7"/>
      <c r="I34" s="22">
        <f>-152.2-4.8</f>
        <v>-157</v>
      </c>
      <c r="J34" s="22"/>
      <c r="K34" s="22">
        <v>0</v>
      </c>
      <c r="L34" s="22"/>
      <c r="M34" s="22">
        <v>-55.5</v>
      </c>
      <c r="N34" s="22"/>
      <c r="O34" s="17">
        <f>+I34-K34-M34</f>
        <v>-101.5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-152.19999999999999</v>
      </c>
      <c r="J37" s="34"/>
      <c r="K37" s="54">
        <f>SUM(K33:K36)</f>
        <v>6.4</v>
      </c>
      <c r="L37" s="34"/>
      <c r="M37" s="54">
        <f>SUM(M33:M36)</f>
        <v>-53</v>
      </c>
      <c r="N37" s="34"/>
      <c r="O37" s="53">
        <f>SUM(O33:O36)</f>
        <v>-105.6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fcst.xls]Aug 15 - Azurix</v>
      </c>
    </row>
    <row r="45" spans="1:15" x14ac:dyDescent="0.25">
      <c r="B45" s="59">
        <f ca="1">NOW()</f>
        <v>37189.714149305553</v>
      </c>
    </row>
  </sheetData>
  <mergeCells count="1">
    <mergeCell ref="G6:M6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+'Aug 15 - EGAS without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+'Aug 15 - EGAS without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f>5.4+5.5+4.2</f>
        <v>15.100000000000001</v>
      </c>
      <c r="H14" s="22"/>
      <c r="I14" s="16">
        <f>+'Aug 15 - EGAS without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f>5.5+5.6+5.6</f>
        <v>16.7</v>
      </c>
      <c r="H15" s="22"/>
      <c r="I15" s="16">
        <f>+'Aug 15 - EGAS without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+'Aug 15 - EGAS without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+'Aug 15 - EGAS without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+I11-I13-I15-I17-I16-I14</f>
        <v>-55.2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+'Aug 15 - EGAS without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-40.800000000000004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fcst.xls]August 22-EGAS no Azurix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+'August 22-EGAS no Azurix'!G11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+'August 22-EGAS no Azurix'!G13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15.1</v>
      </c>
      <c r="H14" s="22"/>
      <c r="I14" s="16">
        <f>+'August 22-EGAS no Azurix'!G14</f>
        <v>15.100000000000001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16.7</v>
      </c>
      <c r="H15" s="22"/>
      <c r="I15" s="16">
        <f>+'August 22-EGAS no Azurix'!G15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+'August 22-EGAS no Azurix'!G16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+'August 22-EGAS no Azurix'!G17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+'August 22-EGAS no Azurix'!G19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fcst.xls]August 29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+'August 29'!G11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+'August 29'!G13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15.1</v>
      </c>
      <c r="H14" s="22"/>
      <c r="I14" s="16">
        <f>+'August 29'!G14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16.7</v>
      </c>
      <c r="H15" s="22"/>
      <c r="I15" s="16">
        <f>+'August 29'!G15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+'August 29'!G16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+'August 29'!G17</f>
        <v>1.4</v>
      </c>
      <c r="J17" s="22"/>
      <c r="K17" s="20">
        <f>+G17-I17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+K11-K13-K15-K17-K16-K14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+'August 29'!G19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fcst.xls]September 5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+'September 5'!G11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+'September 5'!G13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15.1</v>
      </c>
      <c r="H14" s="22"/>
      <c r="I14" s="16">
        <f>+'September 5'!G14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16.7</v>
      </c>
      <c r="H15" s="22"/>
      <c r="I15" s="16">
        <f>+'September 5'!G15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+'September 5'!G16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+'September 5'!G17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+'September 5'!G19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fcst.xls]September 12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O45"/>
  <sheetViews>
    <sheetView showGridLines="0" workbookViewId="0">
      <selection activeCell="G11" sqref="G11:G21"/>
    </sheetView>
  </sheetViews>
  <sheetFormatPr defaultColWidth="8.6640625" defaultRowHeight="13.2" x14ac:dyDescent="0.25"/>
  <cols>
    <col min="1" max="1" width="4.6640625" style="3" customWidth="1"/>
    <col min="2" max="2" width="36.6640625" style="3" customWidth="1"/>
    <col min="3" max="3" width="13.33203125" style="3" customWidth="1"/>
    <col min="4" max="4" width="3.44140625" style="3" customWidth="1"/>
    <col min="5" max="5" width="2.5546875" style="3" customWidth="1"/>
    <col min="6" max="6" width="5.6640625" style="3" customWidth="1"/>
    <col min="7" max="7" width="11.33203125" style="3" customWidth="1"/>
    <col min="8" max="8" width="1.6640625" style="3" customWidth="1"/>
    <col min="9" max="9" width="11.33203125" style="3" customWidth="1"/>
    <col min="10" max="10" width="1.6640625" style="3" customWidth="1"/>
    <col min="11" max="11" width="11.33203125" style="3" customWidth="1"/>
    <col min="12" max="12" width="1.5546875" style="3" customWidth="1"/>
    <col min="13" max="13" width="10.6640625" style="3" customWidth="1"/>
    <col min="14" max="14" width="1.6640625" style="3" customWidth="1"/>
    <col min="15" max="15" width="10.6640625" style="3" customWidth="1"/>
    <col min="16" max="16" width="1.5546875" style="3" customWidth="1"/>
    <col min="17" max="16384" width="8.6640625" style="3"/>
  </cols>
  <sheetData>
    <row r="1" spans="1:15" ht="22.8" x14ac:dyDescent="0.4">
      <c r="A1" s="1" t="str">
        <f>+'August 1'!A1</f>
        <v>Enron Global Assets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5" ht="17.399999999999999" x14ac:dyDescent="0.3">
      <c r="A2" s="4" t="str">
        <f>+'August 1'!A2</f>
        <v xml:space="preserve">2001 THIRD QUARTER FORECAST 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5" ht="15" x14ac:dyDescent="0.25">
      <c r="A3" s="5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5" ht="15" x14ac:dyDescent="0.25">
      <c r="A4" s="5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5" ht="15" x14ac:dyDescent="0.25">
      <c r="A5" s="5"/>
      <c r="B5" s="2"/>
      <c r="C5" s="2"/>
      <c r="D5" s="2"/>
      <c r="E5" s="2"/>
      <c r="F5" s="2"/>
      <c r="G5" s="7"/>
      <c r="H5" s="2"/>
      <c r="I5" s="2"/>
      <c r="J5" s="2"/>
      <c r="K5" s="2"/>
      <c r="L5"/>
      <c r="M5"/>
      <c r="N5"/>
      <c r="O5"/>
    </row>
    <row r="6" spans="1:15" x14ac:dyDescent="0.25">
      <c r="A6" s="2"/>
      <c r="B6" s="2"/>
      <c r="C6" s="2"/>
      <c r="D6" s="2"/>
      <c r="G6" s="69" t="str">
        <f>+'August 1'!G6:M6</f>
        <v>3rd Quarter</v>
      </c>
      <c r="H6" s="70"/>
      <c r="I6" s="70"/>
      <c r="J6" s="70"/>
      <c r="K6" s="70"/>
      <c r="L6" s="70"/>
      <c r="M6" s="71"/>
      <c r="N6"/>
      <c r="O6"/>
    </row>
    <row r="7" spans="1:15" x14ac:dyDescent="0.25">
      <c r="A7" s="2"/>
      <c r="B7" s="2"/>
      <c r="C7" s="2"/>
      <c r="D7" s="2"/>
      <c r="F7" s="8"/>
      <c r="G7" s="44"/>
      <c r="H7" s="61"/>
      <c r="I7" s="45"/>
      <c r="J7" s="7"/>
      <c r="K7" s="64" t="s">
        <v>2</v>
      </c>
      <c r="L7"/>
      <c r="M7" s="44"/>
      <c r="N7"/>
      <c r="O7"/>
    </row>
    <row r="8" spans="1:15" x14ac:dyDescent="0.25">
      <c r="A8" s="2"/>
      <c r="B8" s="2"/>
      <c r="C8" s="2"/>
      <c r="D8" s="2"/>
      <c r="F8" s="8"/>
      <c r="G8" s="44" t="s">
        <v>1</v>
      </c>
      <c r="H8" s="61"/>
      <c r="I8" s="45" t="s">
        <v>26</v>
      </c>
      <c r="J8" s="7"/>
      <c r="K8" s="46" t="s">
        <v>27</v>
      </c>
      <c r="L8"/>
      <c r="M8" s="65"/>
      <c r="N8"/>
      <c r="O8"/>
    </row>
    <row r="9" spans="1:15" x14ac:dyDescent="0.25">
      <c r="A9" s="2"/>
      <c r="B9" s="2"/>
      <c r="C9" s="2"/>
      <c r="D9" s="7"/>
      <c r="F9" s="8"/>
      <c r="G9" s="10" t="s">
        <v>3</v>
      </c>
      <c r="H9" s="7"/>
      <c r="I9" s="43" t="s">
        <v>3</v>
      </c>
      <c r="J9" s="7"/>
      <c r="K9" s="11" t="s">
        <v>3</v>
      </c>
      <c r="L9"/>
      <c r="M9" s="10" t="s">
        <v>24</v>
      </c>
      <c r="N9"/>
      <c r="O9"/>
    </row>
    <row r="10" spans="1:15" x14ac:dyDescent="0.25">
      <c r="A10" s="2"/>
      <c r="B10" s="2"/>
      <c r="C10" s="2"/>
      <c r="D10" s="2"/>
      <c r="G10" s="12"/>
      <c r="H10" s="7"/>
      <c r="I10" s="13"/>
      <c r="J10" s="7"/>
      <c r="K10" s="14"/>
      <c r="L10"/>
      <c r="M10" s="12"/>
      <c r="N10"/>
      <c r="O10"/>
    </row>
    <row r="11" spans="1:15" ht="15.9" customHeight="1" x14ac:dyDescent="0.3">
      <c r="A11" s="6" t="s">
        <v>4</v>
      </c>
      <c r="B11" s="5"/>
      <c r="C11" s="5"/>
      <c r="D11" s="5"/>
      <c r="G11" s="21">
        <v>-12.6</v>
      </c>
      <c r="H11" s="22"/>
      <c r="I11" s="33">
        <f>+'September 12'!G11</f>
        <v>-12.6</v>
      </c>
      <c r="J11" s="22"/>
      <c r="K11" s="23">
        <f>+G11-I11</f>
        <v>0</v>
      </c>
      <c r="L11"/>
      <c r="M11" s="21">
        <f>+'August 1'!M11</f>
        <v>0</v>
      </c>
      <c r="N11"/>
      <c r="O11"/>
    </row>
    <row r="12" spans="1:15" ht="15.9" customHeight="1" x14ac:dyDescent="0.25">
      <c r="A12" s="5" t="s">
        <v>5</v>
      </c>
      <c r="B12" s="5"/>
      <c r="C12" s="5"/>
      <c r="D12" s="5"/>
      <c r="G12" s="15"/>
      <c r="H12" s="22"/>
      <c r="I12" s="16"/>
      <c r="J12" s="22"/>
      <c r="K12" s="17"/>
      <c r="L12"/>
      <c r="M12" s="15"/>
      <c r="N12"/>
      <c r="O12"/>
    </row>
    <row r="13" spans="1:15" ht="15.9" customHeight="1" x14ac:dyDescent="0.25">
      <c r="A13" s="5"/>
      <c r="B13" s="5" t="s">
        <v>6</v>
      </c>
      <c r="C13" s="5"/>
      <c r="D13" s="5"/>
      <c r="G13" s="15">
        <v>9.4</v>
      </c>
      <c r="H13" s="22"/>
      <c r="I13" s="16">
        <f>+'September 12'!G13</f>
        <v>9.4</v>
      </c>
      <c r="J13" s="22"/>
      <c r="K13" s="17">
        <f>+G13-I13</f>
        <v>0</v>
      </c>
      <c r="L13"/>
      <c r="M13" s="15">
        <f>+'August 1'!M13</f>
        <v>0</v>
      </c>
      <c r="N13"/>
      <c r="O13"/>
    </row>
    <row r="14" spans="1:15" ht="15.9" customHeight="1" x14ac:dyDescent="0.25">
      <c r="A14" s="5"/>
      <c r="B14" s="5" t="s">
        <v>7</v>
      </c>
      <c r="C14" s="5"/>
      <c r="D14" s="5"/>
      <c r="G14" s="15">
        <v>15.1</v>
      </c>
      <c r="H14" s="22"/>
      <c r="I14" s="16">
        <f>+'September 12'!G14</f>
        <v>15.1</v>
      </c>
      <c r="J14" s="22"/>
      <c r="K14" s="17">
        <f>+G14-I14</f>
        <v>0</v>
      </c>
      <c r="L14"/>
      <c r="M14" s="15">
        <f>+'August 1'!M14</f>
        <v>0</v>
      </c>
      <c r="N14"/>
      <c r="O14"/>
    </row>
    <row r="15" spans="1:15" ht="15.9" customHeight="1" x14ac:dyDescent="0.25">
      <c r="A15" s="5"/>
      <c r="B15" s="5" t="s">
        <v>8</v>
      </c>
      <c r="C15" s="5"/>
      <c r="D15" s="5"/>
      <c r="G15" s="15">
        <v>16.7</v>
      </c>
      <c r="H15" s="22"/>
      <c r="I15" s="16">
        <f>+'September 12'!G15</f>
        <v>16.7</v>
      </c>
      <c r="J15" s="22"/>
      <c r="K15" s="17">
        <f>+G15-I15</f>
        <v>0</v>
      </c>
      <c r="L15"/>
      <c r="M15" s="15">
        <f>+'August 1'!M15</f>
        <v>0</v>
      </c>
      <c r="N15"/>
      <c r="O15"/>
    </row>
    <row r="16" spans="1:15" ht="15.9" customHeight="1" x14ac:dyDescent="0.25">
      <c r="A16" s="5"/>
      <c r="B16" s="5" t="s">
        <v>9</v>
      </c>
      <c r="C16" s="5"/>
      <c r="D16" s="5"/>
      <c r="G16" s="15">
        <v>0</v>
      </c>
      <c r="H16" s="22"/>
      <c r="I16" s="16">
        <f>+'September 12'!G16</f>
        <v>0</v>
      </c>
      <c r="J16" s="22"/>
      <c r="K16" s="17">
        <f>+G16-I16</f>
        <v>0</v>
      </c>
      <c r="L16"/>
      <c r="M16" s="15">
        <f>+'August 1'!M16</f>
        <v>0</v>
      </c>
      <c r="N16"/>
      <c r="O16"/>
    </row>
    <row r="17" spans="1:15" ht="15.9" customHeight="1" x14ac:dyDescent="0.25">
      <c r="A17" s="5" t="s">
        <v>25</v>
      </c>
      <c r="B17" s="5"/>
      <c r="C17" s="5"/>
      <c r="D17" s="5"/>
      <c r="G17" s="58">
        <v>1.4</v>
      </c>
      <c r="H17" s="22"/>
      <c r="I17" s="16">
        <f>+'September 12'!G17</f>
        <v>1.4</v>
      </c>
      <c r="J17" s="22"/>
      <c r="K17" s="20">
        <f>+G24-I24</f>
        <v>0</v>
      </c>
      <c r="L17"/>
      <c r="M17" s="15">
        <f>+'August 1'!M17</f>
        <v>0</v>
      </c>
      <c r="N17"/>
      <c r="O17"/>
    </row>
    <row r="18" spans="1:15" ht="15.9" customHeight="1" x14ac:dyDescent="0.25">
      <c r="A18" s="5" t="s">
        <v>10</v>
      </c>
      <c r="B18" s="5"/>
      <c r="C18" s="5"/>
      <c r="D18" s="5"/>
      <c r="G18" s="15">
        <f>+G11-G13-G15-G16-G14-G17</f>
        <v>-55.2</v>
      </c>
      <c r="H18" s="22"/>
      <c r="I18" s="66">
        <f>+I11-I95-I15-I17-I16-I14-I13</f>
        <v>-55.199999999999996</v>
      </c>
      <c r="J18" s="22"/>
      <c r="K18" s="17">
        <f>+K11-K13-K15-K24-K16-K14</f>
        <v>0</v>
      </c>
      <c r="L18"/>
      <c r="M18" s="67">
        <f>+M11-M13-M15-M17-M16-M14</f>
        <v>0</v>
      </c>
      <c r="N18"/>
      <c r="O18"/>
    </row>
    <row r="19" spans="1:15" ht="15.9" customHeight="1" x14ac:dyDescent="0.25">
      <c r="A19" s="5" t="s">
        <v>11</v>
      </c>
      <c r="B19" s="5"/>
      <c r="C19" s="5"/>
      <c r="D19" s="5"/>
      <c r="G19" s="18">
        <v>-14.4</v>
      </c>
      <c r="H19" s="22"/>
      <c r="I19" s="16">
        <f>+'September 12'!G19</f>
        <v>-14.4</v>
      </c>
      <c r="J19" s="22"/>
      <c r="K19" s="19">
        <f>+G19-I19</f>
        <v>0</v>
      </c>
      <c r="L19"/>
      <c r="M19" s="15">
        <f>+'August 1'!M19</f>
        <v>0</v>
      </c>
      <c r="N19"/>
      <c r="O19"/>
    </row>
    <row r="20" spans="1:15" ht="15.9" customHeight="1" x14ac:dyDescent="0.25">
      <c r="A20" s="5"/>
      <c r="B20" s="5"/>
      <c r="C20" s="5"/>
      <c r="D20" s="5"/>
      <c r="G20" s="15"/>
      <c r="H20" s="22"/>
      <c r="I20" s="66"/>
      <c r="J20" s="22"/>
      <c r="K20" s="17"/>
      <c r="L20"/>
      <c r="M20" s="67"/>
      <c r="N20"/>
      <c r="O20"/>
    </row>
    <row r="21" spans="1:15" ht="15.9" customHeight="1" thickBot="1" x14ac:dyDescent="0.35">
      <c r="A21" s="6" t="s">
        <v>12</v>
      </c>
      <c r="B21" s="5"/>
      <c r="C21" s="5"/>
      <c r="D21" s="5"/>
      <c r="G21" s="56">
        <f>+G18-G19</f>
        <v>-40.800000000000004</v>
      </c>
      <c r="H21" s="22"/>
      <c r="I21" s="57">
        <f>+I18-I19</f>
        <v>-40.799999999999997</v>
      </c>
      <c r="J21" s="22"/>
      <c r="K21" s="53">
        <f>+K18-K19</f>
        <v>0</v>
      </c>
      <c r="L21"/>
      <c r="M21" s="56">
        <f>+M18-M19</f>
        <v>0</v>
      </c>
      <c r="N21"/>
      <c r="O21"/>
    </row>
    <row r="22" spans="1:15" ht="9" customHeight="1" thickTop="1" x14ac:dyDescent="0.25">
      <c r="A22" s="2"/>
      <c r="B22" s="2"/>
      <c r="C22" s="2"/>
      <c r="D22" s="2"/>
      <c r="G22" s="24"/>
      <c r="H22" s="26"/>
      <c r="I22" s="25"/>
      <c r="J22" s="26"/>
      <c r="K22" s="27"/>
      <c r="L22"/>
      <c r="M22" s="24"/>
      <c r="N22"/>
      <c r="O22"/>
    </row>
    <row r="23" spans="1:15" ht="9" customHeight="1" x14ac:dyDescent="0.25">
      <c r="A23" s="2"/>
      <c r="B23" s="2"/>
      <c r="C23" s="2"/>
      <c r="D23" s="2"/>
      <c r="G23" s="7"/>
      <c r="H23" s="7"/>
      <c r="I23" s="7"/>
      <c r="J23" s="7"/>
      <c r="K23" s="7"/>
      <c r="L23" s="7"/>
      <c r="M23" s="7"/>
      <c r="N23" s="7"/>
      <c r="O23"/>
    </row>
    <row r="24" spans="1:15" ht="9" customHeight="1" x14ac:dyDescent="0.25">
      <c r="A24" s="2"/>
      <c r="B24" s="2"/>
      <c r="C24" s="2"/>
      <c r="D24" s="2"/>
      <c r="G24" s="7"/>
      <c r="H24" s="7"/>
      <c r="I24" s="7"/>
      <c r="J24" s="7"/>
      <c r="K24" s="7"/>
      <c r="L24" s="7"/>
      <c r="M24" s="7"/>
      <c r="N24" s="7"/>
      <c r="O24"/>
    </row>
    <row r="25" spans="1:15" ht="9" customHeight="1" x14ac:dyDescent="0.25">
      <c r="A25" s="2"/>
      <c r="B25" s="2"/>
      <c r="C25" s="2"/>
      <c r="D25" s="2"/>
      <c r="G25" s="7"/>
      <c r="H25" s="7"/>
      <c r="I25" s="7"/>
      <c r="J25" s="7"/>
      <c r="K25" s="7"/>
      <c r="L25" s="7"/>
      <c r="M25" s="7"/>
      <c r="N25" s="7"/>
      <c r="O25"/>
    </row>
    <row r="26" spans="1:15" x14ac:dyDescent="0.25">
      <c r="L26"/>
      <c r="M26"/>
      <c r="N26"/>
      <c r="O26"/>
    </row>
    <row r="27" spans="1:15" ht="15.6" x14ac:dyDescent="0.3">
      <c r="A27" s="6"/>
      <c r="B27" s="5"/>
      <c r="C27" s="5"/>
      <c r="D27" s="5"/>
      <c r="L27" s="22"/>
      <c r="M27" s="34"/>
      <c r="N27" s="22"/>
      <c r="O27"/>
    </row>
    <row r="28" spans="1:15" ht="15.6" x14ac:dyDescent="0.3">
      <c r="A28" s="6"/>
      <c r="B28" s="5"/>
      <c r="C28" s="5"/>
      <c r="D28" s="5"/>
      <c r="L28" s="22"/>
      <c r="M28" s="34"/>
      <c r="N28" s="22"/>
      <c r="O28" s="36"/>
    </row>
    <row r="29" spans="1:15" ht="15.75" customHeight="1" x14ac:dyDescent="0.25">
      <c r="A29" s="28"/>
      <c r="B29" s="9"/>
      <c r="C29" s="9"/>
      <c r="D29" s="9"/>
      <c r="E29" s="9"/>
      <c r="F29" s="9"/>
      <c r="G29" s="9"/>
      <c r="H29" s="9"/>
      <c r="I29" s="40"/>
      <c r="J29" s="40"/>
      <c r="K29" s="40"/>
      <c r="L29" s="40"/>
      <c r="M29" s="40"/>
      <c r="N29" s="40"/>
      <c r="O29" s="29"/>
    </row>
    <row r="30" spans="1:15" ht="15.75" customHeight="1" x14ac:dyDescent="0.3">
      <c r="A30" s="30" t="s">
        <v>13</v>
      </c>
      <c r="B30" s="7"/>
      <c r="C30" s="7"/>
      <c r="D30" s="7"/>
      <c r="E30" s="7"/>
      <c r="F30" s="7"/>
      <c r="G30" s="7"/>
      <c r="H30" s="7"/>
      <c r="I30" s="7"/>
      <c r="J30" s="7"/>
      <c r="K30" s="47" t="s">
        <v>14</v>
      </c>
      <c r="L30" s="49"/>
      <c r="M30" s="49"/>
      <c r="N30" s="49"/>
      <c r="O30" s="50" t="s">
        <v>15</v>
      </c>
    </row>
    <row r="31" spans="1:15" ht="15.75" customHeight="1" x14ac:dyDescent="0.3">
      <c r="A31" s="30"/>
      <c r="B31" s="7"/>
      <c r="C31" s="7"/>
      <c r="D31" s="7"/>
      <c r="E31" s="7"/>
      <c r="F31" s="7"/>
      <c r="G31" s="7"/>
      <c r="H31" s="7"/>
      <c r="I31" s="48" t="s">
        <v>16</v>
      </c>
      <c r="J31" s="7"/>
      <c r="K31" s="48" t="s">
        <v>17</v>
      </c>
      <c r="L31" s="49"/>
      <c r="M31" s="51" t="s">
        <v>18</v>
      </c>
      <c r="N31" s="49"/>
      <c r="O31" s="52" t="s">
        <v>19</v>
      </c>
    </row>
    <row r="32" spans="1:15" ht="15" x14ac:dyDescent="0.25">
      <c r="A32" s="63"/>
      <c r="B32" s="22"/>
      <c r="C32" s="22"/>
      <c r="D32" s="22"/>
      <c r="E32" s="22"/>
      <c r="F32" s="22"/>
      <c r="G32" s="22"/>
      <c r="H32" s="22"/>
      <c r="I32" s="22"/>
      <c r="J32" s="7"/>
      <c r="K32" s="7"/>
      <c r="L32" s="31"/>
      <c r="M32" s="31"/>
      <c r="N32" s="31"/>
      <c r="O32" s="32"/>
    </row>
    <row r="33" spans="1:15" ht="15.6" x14ac:dyDescent="0.3">
      <c r="A33" s="33" t="s">
        <v>28</v>
      </c>
      <c r="B33" s="22"/>
      <c r="C33" s="22"/>
      <c r="D33" s="22"/>
      <c r="E33" s="7"/>
      <c r="I33" s="22">
        <f>+I11</f>
        <v>-12.6</v>
      </c>
      <c r="J33" s="22"/>
      <c r="K33" s="22">
        <f>SUM(I13:I17)</f>
        <v>42.6</v>
      </c>
      <c r="L33" s="22"/>
      <c r="M33" s="22">
        <f>+I19</f>
        <v>-14.4</v>
      </c>
      <c r="N33" s="22"/>
      <c r="O33" s="17">
        <f>+I33-K33-M33</f>
        <v>-40.800000000000004</v>
      </c>
    </row>
    <row r="34" spans="1:15" ht="15" x14ac:dyDescent="0.25">
      <c r="A34" s="16"/>
      <c r="B34" s="22" t="s">
        <v>2</v>
      </c>
      <c r="C34" s="22"/>
      <c r="D34" s="22"/>
      <c r="E34" s="7"/>
      <c r="I34" s="22">
        <v>0</v>
      </c>
      <c r="J34" s="22"/>
      <c r="K34" s="22">
        <v>0</v>
      </c>
      <c r="L34" s="22"/>
      <c r="M34" s="22">
        <v>0</v>
      </c>
      <c r="N34" s="22"/>
      <c r="O34" s="17">
        <f>+I34-K34-M34</f>
        <v>0</v>
      </c>
    </row>
    <row r="35" spans="1:15" ht="15" x14ac:dyDescent="0.25">
      <c r="A35" s="16"/>
      <c r="B35" s="22" t="s">
        <v>2</v>
      </c>
      <c r="C35" s="22"/>
      <c r="D35" s="22"/>
      <c r="E35" s="7"/>
      <c r="I35" s="22">
        <v>0</v>
      </c>
      <c r="J35" s="22"/>
      <c r="K35" s="22">
        <v>0</v>
      </c>
      <c r="L35" s="22"/>
      <c r="M35" s="22">
        <v>0</v>
      </c>
      <c r="N35" s="22"/>
      <c r="O35" s="17">
        <f>+I35-K35-M35</f>
        <v>0</v>
      </c>
    </row>
    <row r="36" spans="1:15" ht="15" x14ac:dyDescent="0.25">
      <c r="A36" s="16"/>
      <c r="B36" s="22" t="s">
        <v>20</v>
      </c>
      <c r="C36" s="22"/>
      <c r="D36" s="22"/>
      <c r="E36" s="7"/>
      <c r="I36" s="41">
        <v>0</v>
      </c>
      <c r="J36" s="22"/>
      <c r="K36" s="41">
        <v>0</v>
      </c>
      <c r="L36" s="22"/>
      <c r="M36" s="41">
        <v>0</v>
      </c>
      <c r="N36" s="22"/>
      <c r="O36" s="20">
        <f>+I36-K36-M36</f>
        <v>0</v>
      </c>
    </row>
    <row r="37" spans="1:15" ht="16.2" thickBot="1" x14ac:dyDescent="0.35">
      <c r="A37" s="33" t="s">
        <v>21</v>
      </c>
      <c r="B37" s="34"/>
      <c r="C37" s="34"/>
      <c r="D37" s="34"/>
      <c r="E37" s="7"/>
      <c r="I37" s="54">
        <f>SUM(I33:I36)</f>
        <v>-12.6</v>
      </c>
      <c r="J37" s="34"/>
      <c r="K37" s="54">
        <f>SUM(K33:K36)</f>
        <v>42.6</v>
      </c>
      <c r="L37" s="34"/>
      <c r="M37" s="54">
        <f>SUM(M33:M36)</f>
        <v>-14.4</v>
      </c>
      <c r="N37" s="34"/>
      <c r="O37" s="53">
        <f>SUM(O33:O36)</f>
        <v>-40.800000000000004</v>
      </c>
    </row>
    <row r="38" spans="1:15" ht="16.2" thickTop="1" x14ac:dyDescent="0.3">
      <c r="A38" s="35"/>
      <c r="B38" s="36"/>
      <c r="C38" s="36"/>
      <c r="D38" s="36"/>
      <c r="E38" s="36"/>
      <c r="F38" s="36"/>
      <c r="G38" s="36"/>
      <c r="H38" s="36"/>
      <c r="I38" s="60"/>
      <c r="J38" s="26"/>
      <c r="K38" s="26"/>
      <c r="L38" s="42"/>
      <c r="M38" s="42"/>
      <c r="N38" s="42"/>
      <c r="O38" s="37"/>
    </row>
    <row r="39" spans="1: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1" spans="1:15" x14ac:dyDescent="0.25">
      <c r="A41" s="38" t="s">
        <v>22</v>
      </c>
      <c r="B41" s="39"/>
    </row>
    <row r="42" spans="1:15" x14ac:dyDescent="0.25">
      <c r="A42" s="38" t="s">
        <v>23</v>
      </c>
      <c r="B42" s="39"/>
    </row>
    <row r="43" spans="1:15" ht="8.25" customHeight="1" x14ac:dyDescent="0.25">
      <c r="A43" s="38"/>
      <c r="B43" s="39"/>
    </row>
    <row r="44" spans="1:15" x14ac:dyDescent="0.25">
      <c r="B44" s="55" t="str">
        <f ca="1">CELL("Filename",B45)</f>
        <v>G:\Common\jvm\REPORTNG\EGAS\2001\Forecast\4Q\[EGA fcst.xls]September 19</v>
      </c>
    </row>
    <row r="45" spans="1:15" x14ac:dyDescent="0.25">
      <c r="B45" s="59">
        <f ca="1">NOW()</f>
        <v>37189.714149421299</v>
      </c>
    </row>
  </sheetData>
  <mergeCells count="1">
    <mergeCell ref="G6:M6"/>
  </mergeCells>
  <phoneticPr fontId="0" type="noConversion"/>
  <printOptions horizontalCentered="1" verticalCentered="1"/>
  <pageMargins left="0.25" right="0.25" top="0.5" bottom="0.5" header="0.5" footer="0.32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August 1</vt:lpstr>
      <vt:lpstr>October 25</vt:lpstr>
      <vt:lpstr>Aug 15 - EGAS without Azurix</vt:lpstr>
      <vt:lpstr>Aug 15 - Azurix</vt:lpstr>
      <vt:lpstr>August 22-EGAS no Azurix</vt:lpstr>
      <vt:lpstr>August 29</vt:lpstr>
      <vt:lpstr>September 5</vt:lpstr>
      <vt:lpstr>September 12</vt:lpstr>
      <vt:lpstr>September 19</vt:lpstr>
      <vt:lpstr>September 26</vt:lpstr>
      <vt:lpstr>October 3</vt:lpstr>
      <vt:lpstr>'Aug 15 - EGAS without Azurix'!Print_Area</vt:lpstr>
      <vt:lpstr>'August 1'!Print_Area</vt:lpstr>
      <vt:lpstr>'August 22-EGAS no Azurix'!Print_Area</vt:lpstr>
      <vt:lpstr>'August 29'!Print_Area</vt:lpstr>
      <vt:lpstr>'October 25'!Print_Area</vt:lpstr>
      <vt:lpstr>'October 3'!Print_Area</vt:lpstr>
      <vt:lpstr>'September 12'!Print_Area</vt:lpstr>
      <vt:lpstr>'September 19'!Print_Area</vt:lpstr>
      <vt:lpstr>'September 26'!Print_Area</vt:lpstr>
      <vt:lpstr>'September 5'!Print_Area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Havlíček Jan</cp:lastModifiedBy>
  <cp:lastPrinted>2001-10-02T16:11:50Z</cp:lastPrinted>
  <dcterms:created xsi:type="dcterms:W3CDTF">1996-04-19T17:11:48Z</dcterms:created>
  <dcterms:modified xsi:type="dcterms:W3CDTF">2023-09-10T14:59:12Z</dcterms:modified>
</cp:coreProperties>
</file>