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4" r:id="rId1"/>
    <sheet name="Detail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E8" i="1" l="1"/>
  <c r="E11" i="1"/>
  <c r="B14" i="1"/>
  <c r="B15" i="1"/>
  <c r="B16" i="1"/>
  <c r="E23" i="1"/>
  <c r="C27" i="1"/>
  <c r="E27" i="1"/>
  <c r="C28" i="1"/>
  <c r="E28" i="1"/>
  <c r="C29" i="1"/>
  <c r="E29" i="1"/>
  <c r="E30" i="1"/>
  <c r="D33" i="1"/>
  <c r="E33" i="1"/>
  <c r="D34" i="1"/>
  <c r="E34" i="1"/>
  <c r="D35" i="1"/>
  <c r="E35" i="1"/>
  <c r="E36" i="1"/>
  <c r="B39" i="1"/>
  <c r="B40" i="1"/>
  <c r="B41" i="1"/>
  <c r="A50" i="1"/>
  <c r="E58" i="1"/>
  <c r="E62" i="1"/>
  <c r="E63" i="1"/>
  <c r="E64" i="1"/>
  <c r="E65" i="1"/>
  <c r="E66" i="1"/>
  <c r="E67" i="1"/>
  <c r="D70" i="1"/>
  <c r="E70" i="1"/>
  <c r="D71" i="1"/>
  <c r="E71" i="1"/>
  <c r="D72" i="1"/>
  <c r="E72" i="1"/>
  <c r="D73" i="1"/>
  <c r="E73" i="1"/>
  <c r="D74" i="1"/>
  <c r="E74" i="1"/>
  <c r="E75" i="1"/>
  <c r="B78" i="1"/>
  <c r="B79" i="1"/>
  <c r="B81" i="1"/>
  <c r="F6" i="4"/>
  <c r="F8" i="4"/>
  <c r="F15" i="4"/>
  <c r="D18" i="4"/>
  <c r="D19" i="4"/>
  <c r="F20" i="4"/>
  <c r="F22" i="4"/>
  <c r="F28" i="4"/>
  <c r="F29" i="4"/>
  <c r="F33" i="4"/>
  <c r="F34" i="4"/>
  <c r="F38" i="4"/>
  <c r="F39" i="4"/>
  <c r="F43" i="4"/>
  <c r="F44" i="4"/>
  <c r="F46" i="4"/>
  <c r="F48" i="4"/>
  <c r="A51" i="4"/>
</calcChain>
</file>

<file path=xl/sharedStrings.xml><?xml version="1.0" encoding="utf-8"?>
<sst xmlns="http://schemas.openxmlformats.org/spreadsheetml/2006/main" count="127" uniqueCount="26">
  <si>
    <t>Sempra</t>
  </si>
  <si>
    <t>Richardson</t>
  </si>
  <si>
    <t>Total</t>
  </si>
  <si>
    <t>MAX RATES:</t>
  </si>
  <si>
    <t>VOLUME</t>
  </si>
  <si>
    <t>REVENUE</t>
  </si>
  <si>
    <t>SJ to WOT</t>
  </si>
  <si>
    <t>Demand</t>
  </si>
  <si>
    <t>Commodity</t>
  </si>
  <si>
    <t>EOT to WOT</t>
  </si>
  <si>
    <t>Original Deal</t>
  </si>
  <si>
    <t>Max Rates</t>
  </si>
  <si>
    <t>Difference</t>
  </si>
  <si>
    <t>JANUARY</t>
  </si>
  <si>
    <t>FEBRUARY</t>
  </si>
  <si>
    <t>Reliant</t>
  </si>
  <si>
    <t>SJ to EOT</t>
  </si>
  <si>
    <t>Deal</t>
  </si>
  <si>
    <t>Astra</t>
  </si>
  <si>
    <t>SJ to SJ</t>
  </si>
  <si>
    <t>EOT to EOT</t>
  </si>
  <si>
    <t>JANUARY TOTAL</t>
  </si>
  <si>
    <t>FEBRUARY TOTAL</t>
  </si>
  <si>
    <t>MARCH TOTAL</t>
  </si>
  <si>
    <t>MARCH</t>
  </si>
  <si>
    <t>TOTAL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</si>
</sst>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Border="1"/>
    <xf numFmtId="3" fontId="2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4" fontId="2" fillId="0" borderId="1" xfId="0" applyNumberFormat="1" applyFont="1" applyBorder="1"/>
    <xf numFmtId="3" fontId="0" fillId="0" borderId="2" xfId="0" applyNumberFormat="1" applyBorder="1"/>
    <xf numFmtId="167" fontId="0" fillId="0" borderId="2" xfId="0" applyNumberFormat="1" applyBorder="1" applyAlignment="1">
      <alignment horizontal="center"/>
    </xf>
    <xf numFmtId="0" fontId="4" fillId="0" borderId="0" xfId="0" applyFont="1" applyFill="1"/>
    <xf numFmtId="0" fontId="2" fillId="0" borderId="0" xfId="0" applyFont="1" applyFill="1"/>
    <xf numFmtId="167" fontId="0" fillId="0" borderId="0" xfId="0" applyNumberFormat="1" applyFill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A2" sqref="A2"/>
    </sheetView>
  </sheetViews>
  <sheetFormatPr defaultRowHeight="13.2" x14ac:dyDescent="0.25"/>
  <cols>
    <col min="1" max="4" width="12.6640625" customWidth="1"/>
    <col min="5" max="5" width="3.6640625" customWidth="1"/>
    <col min="6" max="8" width="10.109375" bestFit="1" customWidth="1"/>
    <col min="10" max="10" width="10.109375" bestFit="1" customWidth="1"/>
    <col min="12" max="12" width="12.6640625" customWidth="1"/>
    <col min="13" max="14" width="10.109375" bestFit="1" customWidth="1"/>
  </cols>
  <sheetData>
    <row r="1" spans="1:7" x14ac:dyDescent="0.25">
      <c r="A1" s="12" t="s">
        <v>13</v>
      </c>
    </row>
    <row r="2" spans="1:7" x14ac:dyDescent="0.25">
      <c r="D2" s="4" t="s">
        <v>4</v>
      </c>
      <c r="E2" s="4"/>
      <c r="F2" s="4" t="s">
        <v>5</v>
      </c>
    </row>
    <row r="3" spans="1:7" x14ac:dyDescent="0.25">
      <c r="B3" s="12"/>
      <c r="D3" s="4"/>
      <c r="E3" s="4"/>
      <c r="F3" s="4"/>
    </row>
    <row r="4" spans="1:7" x14ac:dyDescent="0.25">
      <c r="A4" t="s">
        <v>17</v>
      </c>
      <c r="B4" s="32" t="s">
        <v>15</v>
      </c>
      <c r="D4" s="11">
        <v>310000</v>
      </c>
      <c r="E4" s="11"/>
      <c r="F4" s="34">
        <v>155000</v>
      </c>
    </row>
    <row r="5" spans="1:7" x14ac:dyDescent="0.25">
      <c r="A5" s="32" t="s">
        <v>11</v>
      </c>
      <c r="B5" t="s">
        <v>15</v>
      </c>
      <c r="D5" s="11">
        <v>310000</v>
      </c>
      <c r="E5" s="11"/>
      <c r="F5" s="37">
        <v>68634</v>
      </c>
    </row>
    <row r="6" spans="1:7" x14ac:dyDescent="0.25">
      <c r="A6" s="3" t="s">
        <v>12</v>
      </c>
      <c r="B6" s="1"/>
      <c r="D6" s="11"/>
      <c r="E6" s="11"/>
      <c r="F6" s="36">
        <f>F4-F5</f>
        <v>86366</v>
      </c>
    </row>
    <row r="7" spans="1:7" x14ac:dyDescent="0.25">
      <c r="B7" s="10"/>
      <c r="D7" s="11"/>
      <c r="E7" s="11"/>
      <c r="F7" s="4"/>
    </row>
    <row r="8" spans="1:7" ht="13.8" thickBot="1" x14ac:dyDescent="0.3">
      <c r="A8" s="3" t="s">
        <v>21</v>
      </c>
      <c r="B8" s="13"/>
      <c r="D8" s="11"/>
      <c r="E8" s="11"/>
      <c r="F8" s="43">
        <f>F6-F7</f>
        <v>86366</v>
      </c>
    </row>
    <row r="9" spans="1:7" ht="14.4" thickTop="1" thickBot="1" x14ac:dyDescent="0.3">
      <c r="A9" s="22"/>
      <c r="B9" s="22"/>
      <c r="C9" s="22"/>
      <c r="D9" s="23"/>
      <c r="E9" s="23"/>
      <c r="F9" s="23"/>
    </row>
    <row r="10" spans="1:7" ht="13.8" thickTop="1" x14ac:dyDescent="0.25">
      <c r="A10" s="12" t="s">
        <v>14</v>
      </c>
      <c r="B10" s="12"/>
    </row>
    <row r="11" spans="1:7" x14ac:dyDescent="0.25">
      <c r="A11" s="12"/>
      <c r="B11" s="12"/>
      <c r="D11" s="4" t="s">
        <v>4</v>
      </c>
      <c r="E11" s="4"/>
      <c r="F11" s="4" t="s">
        <v>5</v>
      </c>
    </row>
    <row r="12" spans="1:7" x14ac:dyDescent="0.25">
      <c r="B12" s="12"/>
    </row>
    <row r="13" spans="1:7" x14ac:dyDescent="0.25">
      <c r="A13" t="s">
        <v>17</v>
      </c>
      <c r="B13" s="32" t="s">
        <v>0</v>
      </c>
      <c r="C13" s="32"/>
      <c r="D13" s="33">
        <v>420000</v>
      </c>
      <c r="E13" s="33"/>
      <c r="F13" s="34">
        <v>4441744</v>
      </c>
      <c r="G13" s="1"/>
    </row>
    <row r="14" spans="1:7" x14ac:dyDescent="0.25">
      <c r="A14" t="s">
        <v>11</v>
      </c>
      <c r="B14" s="32" t="s">
        <v>0</v>
      </c>
      <c r="C14" s="32"/>
      <c r="D14" s="33">
        <v>420000</v>
      </c>
      <c r="E14" s="33"/>
      <c r="F14" s="37">
        <v>159207</v>
      </c>
      <c r="G14" s="1"/>
    </row>
    <row r="15" spans="1:7" x14ac:dyDescent="0.25">
      <c r="A15" s="3" t="s">
        <v>12</v>
      </c>
      <c r="B15" s="1"/>
      <c r="C15" s="25"/>
      <c r="D15" s="29"/>
      <c r="E15" s="29"/>
      <c r="F15" s="13">
        <f>SUM(F13-F14)</f>
        <v>4282537</v>
      </c>
    </row>
    <row r="16" spans="1:7" x14ac:dyDescent="0.25">
      <c r="B16" s="1"/>
      <c r="C16" s="25"/>
      <c r="D16" s="29"/>
      <c r="E16" s="29"/>
      <c r="F16" s="13"/>
    </row>
    <row r="17" spans="1:7" x14ac:dyDescent="0.25">
      <c r="B17" s="25"/>
      <c r="C17" s="25"/>
      <c r="D17" s="29"/>
      <c r="E17" s="29"/>
      <c r="F17" s="28"/>
    </row>
    <row r="18" spans="1:7" x14ac:dyDescent="0.25">
      <c r="A18" t="s">
        <v>17</v>
      </c>
      <c r="B18" s="32" t="s">
        <v>1</v>
      </c>
      <c r="C18" s="25"/>
      <c r="D18" s="5">
        <f>10000*27</f>
        <v>270000</v>
      </c>
      <c r="E18" s="5"/>
      <c r="F18" s="35">
        <v>1480810</v>
      </c>
    </row>
    <row r="19" spans="1:7" x14ac:dyDescent="0.25">
      <c r="A19" t="s">
        <v>11</v>
      </c>
      <c r="B19" s="32" t="s">
        <v>1</v>
      </c>
      <c r="C19" s="25"/>
      <c r="D19" s="5">
        <f>10000*27</f>
        <v>270000</v>
      </c>
      <c r="E19" s="5"/>
      <c r="F19" s="37">
        <v>99600</v>
      </c>
      <c r="G19" s="1"/>
    </row>
    <row r="20" spans="1:7" x14ac:dyDescent="0.25">
      <c r="A20" s="3" t="s">
        <v>12</v>
      </c>
      <c r="B20" s="13"/>
      <c r="C20" s="5"/>
      <c r="D20" s="9"/>
      <c r="E20" s="9"/>
      <c r="F20" s="13">
        <f>SUM(F18-F19)</f>
        <v>1381210</v>
      </c>
    </row>
    <row r="21" spans="1:7" x14ac:dyDescent="0.25">
      <c r="C21" s="5"/>
      <c r="D21" s="9"/>
      <c r="E21" s="9"/>
    </row>
    <row r="22" spans="1:7" ht="13.8" thickBot="1" x14ac:dyDescent="0.3">
      <c r="A22" s="3" t="s">
        <v>22</v>
      </c>
      <c r="C22" s="5"/>
      <c r="D22" s="9"/>
      <c r="E22" s="9"/>
      <c r="F22" s="44">
        <f>SUM(F15+F20)</f>
        <v>5663747</v>
      </c>
    </row>
    <row r="23" spans="1:7" ht="14.4" thickTop="1" thickBot="1" x14ac:dyDescent="0.3">
      <c r="A23" s="22"/>
      <c r="B23" s="22"/>
      <c r="C23" s="38"/>
      <c r="D23" s="39"/>
      <c r="E23" s="39"/>
      <c r="F23" s="22"/>
    </row>
    <row r="24" spans="1:7" ht="13.8" thickTop="1" x14ac:dyDescent="0.25">
      <c r="A24" s="12" t="s">
        <v>24</v>
      </c>
      <c r="B24" s="12"/>
    </row>
    <row r="25" spans="1:7" x14ac:dyDescent="0.25">
      <c r="A25" s="12"/>
      <c r="B25" s="12"/>
      <c r="D25" s="4" t="s">
        <v>4</v>
      </c>
      <c r="E25" s="4"/>
      <c r="F25" s="4" t="s">
        <v>5</v>
      </c>
    </row>
    <row r="26" spans="1:7" x14ac:dyDescent="0.25">
      <c r="A26" s="12"/>
      <c r="B26" s="12"/>
      <c r="D26" s="4"/>
      <c r="E26" s="4"/>
      <c r="F26" s="4"/>
    </row>
    <row r="27" spans="1:7" x14ac:dyDescent="0.25">
      <c r="A27" t="s">
        <v>17</v>
      </c>
      <c r="B27" s="32" t="s">
        <v>18</v>
      </c>
      <c r="C27" s="32"/>
      <c r="D27" s="33">
        <v>1550000</v>
      </c>
      <c r="E27" s="4"/>
      <c r="F27" s="34">
        <v>355603</v>
      </c>
    </row>
    <row r="28" spans="1:7" x14ac:dyDescent="0.25">
      <c r="A28" t="s">
        <v>11</v>
      </c>
      <c r="B28" s="32" t="s">
        <v>18</v>
      </c>
      <c r="C28" s="32"/>
      <c r="D28" s="33">
        <v>1550000</v>
      </c>
      <c r="E28" s="4"/>
      <c r="F28" s="37">
        <f>Detail!E62+Detail!E70</f>
        <v>162909.61979999999</v>
      </c>
    </row>
    <row r="29" spans="1:7" x14ac:dyDescent="0.25">
      <c r="A29" s="3" t="s">
        <v>12</v>
      </c>
      <c r="B29" s="3"/>
      <c r="C29" s="32"/>
      <c r="D29" s="4"/>
      <c r="E29" s="4"/>
      <c r="F29" s="14">
        <f>SUM(F27-F28)</f>
        <v>192693.38020000001</v>
      </c>
    </row>
    <row r="30" spans="1:7" x14ac:dyDescent="0.25">
      <c r="A30" s="12"/>
      <c r="B30" s="3"/>
      <c r="C30" s="32"/>
      <c r="D30" s="4"/>
      <c r="E30" s="4"/>
      <c r="F30" s="4"/>
    </row>
    <row r="31" spans="1:7" x14ac:dyDescent="0.25">
      <c r="A31" s="12"/>
      <c r="B31" s="3"/>
      <c r="C31" s="32"/>
      <c r="D31" s="4"/>
      <c r="E31" s="4"/>
      <c r="F31" s="4"/>
    </row>
    <row r="32" spans="1:7" x14ac:dyDescent="0.25">
      <c r="A32" t="s">
        <v>17</v>
      </c>
      <c r="B32" s="32" t="s">
        <v>15</v>
      </c>
      <c r="C32" s="32"/>
      <c r="D32" s="33">
        <v>930000</v>
      </c>
      <c r="E32" s="4"/>
      <c r="F32" s="34">
        <v>495219</v>
      </c>
    </row>
    <row r="33" spans="1:6" x14ac:dyDescent="0.25">
      <c r="A33" t="s">
        <v>11</v>
      </c>
      <c r="B33" s="32" t="s">
        <v>15</v>
      </c>
      <c r="C33" s="32"/>
      <c r="D33" s="33">
        <v>930000</v>
      </c>
      <c r="E33" s="4"/>
      <c r="F33" s="37">
        <f>Detail!E63+Detail!E71</f>
        <v>101836.32060000001</v>
      </c>
    </row>
    <row r="34" spans="1:6" x14ac:dyDescent="0.25">
      <c r="A34" s="3" t="s">
        <v>12</v>
      </c>
      <c r="B34" s="3"/>
      <c r="C34" s="32"/>
      <c r="D34" s="4"/>
      <c r="E34" s="4"/>
      <c r="F34" s="13">
        <f>SUM(F32-F33)</f>
        <v>393382.67940000002</v>
      </c>
    </row>
    <row r="35" spans="1:6" x14ac:dyDescent="0.25">
      <c r="A35" s="12"/>
      <c r="B35" s="3"/>
      <c r="C35" s="32"/>
      <c r="D35" s="4"/>
      <c r="E35" s="4"/>
      <c r="F35" s="4"/>
    </row>
    <row r="36" spans="1:6" x14ac:dyDescent="0.25">
      <c r="B36" s="12"/>
    </row>
    <row r="37" spans="1:6" x14ac:dyDescent="0.25">
      <c r="A37" t="s">
        <v>17</v>
      </c>
      <c r="B37" s="32" t="s">
        <v>0</v>
      </c>
      <c r="C37" s="32"/>
      <c r="D37" s="33">
        <v>465000</v>
      </c>
      <c r="E37" s="33"/>
      <c r="F37" s="34">
        <v>1827947</v>
      </c>
    </row>
    <row r="38" spans="1:6" x14ac:dyDescent="0.25">
      <c r="A38" t="s">
        <v>11</v>
      </c>
      <c r="B38" s="32" t="s">
        <v>0</v>
      </c>
      <c r="C38" s="32"/>
      <c r="D38" s="33">
        <v>465000</v>
      </c>
      <c r="E38" s="33"/>
      <c r="F38" s="37">
        <f>Detail!E64+Detail!E65+Detail!E72+Detail!E73</f>
        <v>176197.75039999999</v>
      </c>
    </row>
    <row r="39" spans="1:6" x14ac:dyDescent="0.25">
      <c r="A39" s="3" t="s">
        <v>12</v>
      </c>
      <c r="B39" s="1"/>
      <c r="C39" s="25"/>
      <c r="D39" s="29"/>
      <c r="E39" s="29"/>
      <c r="F39" s="13">
        <f>SUM(F37-F38)</f>
        <v>1651749.2496</v>
      </c>
    </row>
    <row r="40" spans="1:6" x14ac:dyDescent="0.25">
      <c r="B40" s="1"/>
      <c r="C40" s="25"/>
      <c r="D40" s="29"/>
      <c r="E40" s="29"/>
      <c r="F40" s="13"/>
    </row>
    <row r="41" spans="1:6" x14ac:dyDescent="0.25">
      <c r="B41" s="25"/>
      <c r="C41" s="25"/>
      <c r="D41" s="29"/>
      <c r="E41" s="29"/>
      <c r="F41" s="28"/>
    </row>
    <row r="42" spans="1:6" x14ac:dyDescent="0.25">
      <c r="A42" t="s">
        <v>17</v>
      </c>
      <c r="B42" s="32" t="s">
        <v>1</v>
      </c>
      <c r="C42" s="25"/>
      <c r="D42" s="5">
        <v>310000</v>
      </c>
      <c r="E42" s="5"/>
      <c r="F42" s="35">
        <v>1299622</v>
      </c>
    </row>
    <row r="43" spans="1:6" x14ac:dyDescent="0.25">
      <c r="A43" t="s">
        <v>11</v>
      </c>
      <c r="B43" s="32" t="s">
        <v>1</v>
      </c>
      <c r="C43" s="25"/>
      <c r="D43" s="5">
        <v>310000</v>
      </c>
      <c r="E43" s="5"/>
      <c r="F43" s="37">
        <f>Detail!E66+Detail!E74</f>
        <v>114423</v>
      </c>
    </row>
    <row r="44" spans="1:6" x14ac:dyDescent="0.25">
      <c r="A44" s="3" t="s">
        <v>12</v>
      </c>
      <c r="B44" s="13"/>
      <c r="C44" s="5"/>
      <c r="D44" s="9"/>
      <c r="E44" s="9"/>
      <c r="F44" s="13">
        <f>SUM(F42-F43)</f>
        <v>1185199</v>
      </c>
    </row>
    <row r="46" spans="1:6" ht="13.8" thickBot="1" x14ac:dyDescent="0.3">
      <c r="A46" s="3" t="s">
        <v>23</v>
      </c>
      <c r="F46" s="44">
        <f>SUM(F29+F34+F39+F44)</f>
        <v>3423024.3092</v>
      </c>
    </row>
    <row r="47" spans="1:6" ht="13.8" thickTop="1" x14ac:dyDescent="0.25"/>
    <row r="48" spans="1:6" ht="13.8" thickBot="1" x14ac:dyDescent="0.3">
      <c r="A48" s="3" t="s">
        <v>25</v>
      </c>
      <c r="F48" s="44">
        <f>SUM(F8+F22+F46)</f>
        <v>9173137.3092</v>
      </c>
    </row>
    <row r="49" spans="1:12" ht="13.8" thickTop="1" x14ac:dyDescent="0.25"/>
    <row r="51" spans="1:12" x14ac:dyDescent="0.25">
      <c r="A51" t="str">
        <f ca="1">CELL("filename",A51:A51)</f>
        <v>H:\USER\JMOORE\[2001_Q1_Negotiated Deals.xls]Summary</v>
      </c>
    </row>
    <row r="57" spans="1:12" x14ac:dyDescent="0.25">
      <c r="L57" s="1"/>
    </row>
  </sheetData>
  <phoneticPr fontId="0" type="noConversion"/>
  <pageMargins left="1.5" right="0.75" top="1" bottom="1" header="0.5" footer="0.5"/>
  <pageSetup orientation="portrait" r:id="rId1"/>
  <headerFooter alignWithMargins="0">
    <oddHeader>&amp;C&amp;14 &amp;"Arial,Bold"&amp;12TW 2001 Q1 NEGOTIATED DEALS
SUMMARY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9" workbookViewId="0">
      <selection activeCell="A51" sqref="A51"/>
    </sheetView>
  </sheetViews>
  <sheetFormatPr defaultRowHeight="13.2" x14ac:dyDescent="0.25"/>
  <cols>
    <col min="1" max="4" width="12.6640625" customWidth="1"/>
    <col min="5" max="5" width="10.109375" bestFit="1" customWidth="1"/>
  </cols>
  <sheetData>
    <row r="1" spans="1:5" x14ac:dyDescent="0.25">
      <c r="C1" s="4" t="s">
        <v>4</v>
      </c>
      <c r="D1" s="4"/>
      <c r="E1" s="4" t="s">
        <v>5</v>
      </c>
    </row>
    <row r="2" spans="1:5" x14ac:dyDescent="0.25">
      <c r="A2" s="12" t="s">
        <v>13</v>
      </c>
      <c r="C2" s="4"/>
      <c r="D2" s="4"/>
      <c r="E2" s="4"/>
    </row>
    <row r="3" spans="1:5" x14ac:dyDescent="0.25">
      <c r="A3" s="12"/>
      <c r="C3" s="4"/>
      <c r="D3" s="4"/>
      <c r="E3" s="4"/>
    </row>
    <row r="4" spans="1:5" x14ac:dyDescent="0.25">
      <c r="A4" s="25" t="s">
        <v>15</v>
      </c>
      <c r="B4" s="25" t="s">
        <v>16</v>
      </c>
      <c r="C4" s="26">
        <v>310000</v>
      </c>
      <c r="D4" s="27"/>
      <c r="E4" s="28">
        <v>155000</v>
      </c>
    </row>
    <row r="5" spans="1:5" x14ac:dyDescent="0.25">
      <c r="A5" s="15"/>
      <c r="B5" s="15"/>
      <c r="C5" s="17"/>
      <c r="D5" s="18"/>
      <c r="E5" s="18"/>
    </row>
    <row r="6" spans="1:5" x14ac:dyDescent="0.25">
      <c r="A6" s="19"/>
      <c r="B6" s="19"/>
      <c r="C6" s="20"/>
      <c r="D6" s="21"/>
      <c r="E6" s="21"/>
    </row>
    <row r="7" spans="1:5" x14ac:dyDescent="0.25">
      <c r="A7" s="3" t="s">
        <v>3</v>
      </c>
      <c r="B7" s="3"/>
      <c r="C7" s="6"/>
      <c r="D7" s="7" t="s">
        <v>7</v>
      </c>
      <c r="E7" s="1"/>
    </row>
    <row r="8" spans="1:5" x14ac:dyDescent="0.25">
      <c r="A8" t="s">
        <v>15</v>
      </c>
      <c r="B8" t="s">
        <v>16</v>
      </c>
      <c r="C8" s="11">
        <v>310000</v>
      </c>
      <c r="D8" s="24">
        <v>0.20399999999999999</v>
      </c>
      <c r="E8" s="13">
        <f>C8*D8</f>
        <v>63239.999999999993</v>
      </c>
    </row>
    <row r="9" spans="1:5" x14ac:dyDescent="0.25">
      <c r="C9" s="11"/>
      <c r="D9" s="4"/>
      <c r="E9" s="4"/>
    </row>
    <row r="10" spans="1:5" x14ac:dyDescent="0.25">
      <c r="C10" s="11"/>
      <c r="D10" s="4" t="s">
        <v>8</v>
      </c>
      <c r="E10" s="4"/>
    </row>
    <row r="11" spans="1:5" x14ac:dyDescent="0.25">
      <c r="A11" t="s">
        <v>15</v>
      </c>
      <c r="B11" t="s">
        <v>16</v>
      </c>
      <c r="C11" s="11">
        <v>310000</v>
      </c>
      <c r="D11" s="24">
        <v>1.7399999999999999E-2</v>
      </c>
      <c r="E11" s="13">
        <f>C11*D11</f>
        <v>5394</v>
      </c>
    </row>
    <row r="12" spans="1:5" x14ac:dyDescent="0.25">
      <c r="C12" s="11"/>
      <c r="D12" s="4"/>
      <c r="E12" s="4"/>
    </row>
    <row r="13" spans="1:5" x14ac:dyDescent="0.25">
      <c r="C13" s="11"/>
      <c r="D13" s="4"/>
      <c r="E13" s="4"/>
    </row>
    <row r="14" spans="1:5" x14ac:dyDescent="0.25">
      <c r="A14" t="s">
        <v>10</v>
      </c>
      <c r="B14" s="1">
        <f>E4</f>
        <v>155000</v>
      </c>
      <c r="C14" s="11"/>
      <c r="D14" s="4"/>
      <c r="E14" s="4"/>
    </row>
    <row r="15" spans="1:5" x14ac:dyDescent="0.25">
      <c r="A15" t="s">
        <v>11</v>
      </c>
      <c r="B15" s="2">
        <f>E8+E11</f>
        <v>68634</v>
      </c>
      <c r="C15" s="11"/>
      <c r="D15" s="4"/>
      <c r="E15" s="4"/>
    </row>
    <row r="16" spans="1:5" x14ac:dyDescent="0.25">
      <c r="A16" t="s">
        <v>12</v>
      </c>
      <c r="B16" s="13">
        <f>SUM(B14-B15)</f>
        <v>86366</v>
      </c>
      <c r="C16" s="11"/>
      <c r="D16" s="4"/>
      <c r="E16" s="4"/>
    </row>
    <row r="17" spans="1:5" ht="13.8" thickBot="1" x14ac:dyDescent="0.3">
      <c r="A17" s="22"/>
      <c r="B17" s="22"/>
      <c r="C17" s="23"/>
      <c r="D17" s="23"/>
      <c r="E17" s="23"/>
    </row>
    <row r="18" spans="1:5" ht="13.8" thickTop="1" x14ac:dyDescent="0.25">
      <c r="A18" s="12" t="s">
        <v>14</v>
      </c>
    </row>
    <row r="19" spans="1:5" x14ac:dyDescent="0.25">
      <c r="A19" s="12"/>
    </row>
    <row r="20" spans="1:5" x14ac:dyDescent="0.25">
      <c r="A20" s="25" t="s">
        <v>0</v>
      </c>
      <c r="B20" s="25" t="s">
        <v>9</v>
      </c>
      <c r="C20" s="29">
        <v>139885</v>
      </c>
      <c r="D20" s="29"/>
      <c r="E20" s="30">
        <v>1501076</v>
      </c>
    </row>
    <row r="21" spans="1:5" x14ac:dyDescent="0.25">
      <c r="A21" s="25" t="s">
        <v>0</v>
      </c>
      <c r="B21" s="25" t="s">
        <v>6</v>
      </c>
      <c r="C21" s="29">
        <v>267323</v>
      </c>
      <c r="D21" s="29"/>
      <c r="E21" s="30">
        <v>2940668</v>
      </c>
    </row>
    <row r="22" spans="1:5" x14ac:dyDescent="0.25">
      <c r="A22" s="25" t="s">
        <v>1</v>
      </c>
      <c r="B22" s="25" t="s">
        <v>9</v>
      </c>
      <c r="C22" s="29">
        <v>258911</v>
      </c>
      <c r="D22" s="29"/>
      <c r="E22" s="31">
        <v>1480810</v>
      </c>
    </row>
    <row r="23" spans="1:5" x14ac:dyDescent="0.25">
      <c r="A23" s="25" t="s">
        <v>2</v>
      </c>
      <c r="B23" s="25"/>
      <c r="C23" s="29"/>
      <c r="D23" s="29"/>
      <c r="E23" s="28">
        <f>SUM(E20:E22)</f>
        <v>5922554</v>
      </c>
    </row>
    <row r="24" spans="1:5" x14ac:dyDescent="0.25">
      <c r="A24" s="15"/>
      <c r="B24" s="15"/>
      <c r="C24" s="16"/>
      <c r="D24" s="16"/>
      <c r="E24" s="2"/>
    </row>
    <row r="25" spans="1:5" x14ac:dyDescent="0.25">
      <c r="C25" s="5"/>
      <c r="D25" s="5"/>
      <c r="E25" s="1"/>
    </row>
    <row r="26" spans="1:5" x14ac:dyDescent="0.25">
      <c r="A26" s="3" t="s">
        <v>3</v>
      </c>
      <c r="B26" s="3"/>
      <c r="C26" s="6"/>
      <c r="D26" s="7" t="s">
        <v>7</v>
      </c>
      <c r="E26" s="1"/>
    </row>
    <row r="27" spans="1:5" x14ac:dyDescent="0.25">
      <c r="A27" t="s">
        <v>0</v>
      </c>
      <c r="B27" t="s">
        <v>9</v>
      </c>
      <c r="C27" s="5">
        <f>5000*28</f>
        <v>140000</v>
      </c>
      <c r="D27" s="9">
        <v>0.3453</v>
      </c>
      <c r="E27" s="1">
        <f>SUM(C27*D27)</f>
        <v>48342</v>
      </c>
    </row>
    <row r="28" spans="1:5" x14ac:dyDescent="0.25">
      <c r="A28" t="s">
        <v>0</v>
      </c>
      <c r="B28" t="s">
        <v>6</v>
      </c>
      <c r="C28" s="5">
        <f>10000*28</f>
        <v>280000</v>
      </c>
      <c r="D28" s="9">
        <v>0.3659</v>
      </c>
      <c r="E28" s="1">
        <f>SUM(C28*D28)</f>
        <v>102452</v>
      </c>
    </row>
    <row r="29" spans="1:5" x14ac:dyDescent="0.25">
      <c r="A29" t="s">
        <v>1</v>
      </c>
      <c r="B29" t="s">
        <v>9</v>
      </c>
      <c r="C29" s="5">
        <f>10000*27</f>
        <v>270000</v>
      </c>
      <c r="D29" s="9">
        <v>0.3453</v>
      </c>
      <c r="E29" s="2">
        <f>SUM(C29*D29)</f>
        <v>93231</v>
      </c>
    </row>
    <row r="30" spans="1:5" x14ac:dyDescent="0.25">
      <c r="C30" s="5"/>
      <c r="D30" s="8"/>
      <c r="E30" s="14">
        <f>SUM(E27:E29)</f>
        <v>244025</v>
      </c>
    </row>
    <row r="31" spans="1:5" x14ac:dyDescent="0.25">
      <c r="C31" s="5"/>
      <c r="D31" s="8"/>
      <c r="E31" s="1"/>
    </row>
    <row r="32" spans="1:5" x14ac:dyDescent="0.25">
      <c r="D32" s="4" t="s">
        <v>8</v>
      </c>
      <c r="E32" s="1"/>
    </row>
    <row r="33" spans="1:5" x14ac:dyDescent="0.25">
      <c r="A33" t="s">
        <v>0</v>
      </c>
      <c r="B33" t="s">
        <v>9</v>
      </c>
      <c r="C33" s="5">
        <v>139885</v>
      </c>
      <c r="D33" s="9">
        <f>0.0224+0.0022</f>
        <v>2.46E-2</v>
      </c>
      <c r="E33" s="1">
        <f>SUM(C33*D33)</f>
        <v>3441.1709999999998</v>
      </c>
    </row>
    <row r="34" spans="1:5" x14ac:dyDescent="0.25">
      <c r="A34" t="s">
        <v>0</v>
      </c>
      <c r="B34" t="s">
        <v>6</v>
      </c>
      <c r="C34" s="5">
        <v>267323</v>
      </c>
      <c r="D34" s="9">
        <f>0.0164+0.0022</f>
        <v>1.8600000000000002E-2</v>
      </c>
      <c r="E34" s="1">
        <f>SUM(C34*D34)</f>
        <v>4972.2078000000001</v>
      </c>
    </row>
    <row r="35" spans="1:5" x14ac:dyDescent="0.25">
      <c r="A35" t="s">
        <v>1</v>
      </c>
      <c r="B35" t="s">
        <v>9</v>
      </c>
      <c r="C35" s="5">
        <v>258911</v>
      </c>
      <c r="D35" s="9">
        <f>0.0224+0.0022</f>
        <v>2.46E-2</v>
      </c>
      <c r="E35" s="2">
        <f>SUM(C35*D35)</f>
        <v>6369.2106000000003</v>
      </c>
    </row>
    <row r="36" spans="1:5" x14ac:dyDescent="0.25">
      <c r="E36" s="14">
        <f>SUM(E33:E35)</f>
        <v>14782.589400000001</v>
      </c>
    </row>
    <row r="37" spans="1:5" x14ac:dyDescent="0.25">
      <c r="E37" s="1"/>
    </row>
    <row r="39" spans="1:5" x14ac:dyDescent="0.25">
      <c r="A39" t="s">
        <v>10</v>
      </c>
      <c r="B39" s="1">
        <f>E23</f>
        <v>5922554</v>
      </c>
    </row>
    <row r="40" spans="1:5" x14ac:dyDescent="0.25">
      <c r="A40" t="s">
        <v>11</v>
      </c>
      <c r="B40" s="2">
        <f>E30+E36</f>
        <v>258807.5894</v>
      </c>
    </row>
    <row r="41" spans="1:5" x14ac:dyDescent="0.25">
      <c r="A41" t="s">
        <v>12</v>
      </c>
      <c r="B41" s="13">
        <f>SUM(B39-B40)</f>
        <v>5663746.4106000001</v>
      </c>
    </row>
    <row r="50" spans="1:5" x14ac:dyDescent="0.25">
      <c r="A50" t="str">
        <f ca="1">CELL("filename",A50:A50)</f>
        <v>H:\USER\JMOORE\[2001_Q1_Negotiated Deals.xls]Detail</v>
      </c>
    </row>
    <row r="51" spans="1:5" x14ac:dyDescent="0.25">
      <c r="A51" s="12" t="s">
        <v>24</v>
      </c>
    </row>
    <row r="52" spans="1:5" x14ac:dyDescent="0.25">
      <c r="A52" s="12"/>
    </row>
    <row r="53" spans="1:5" x14ac:dyDescent="0.25">
      <c r="A53" s="25" t="s">
        <v>18</v>
      </c>
      <c r="B53" s="40" t="s">
        <v>20</v>
      </c>
      <c r="C53" s="29">
        <v>195513</v>
      </c>
      <c r="D53" s="25"/>
      <c r="E53" s="30">
        <v>355603</v>
      </c>
    </row>
    <row r="54" spans="1:5" x14ac:dyDescent="0.25">
      <c r="A54" s="25" t="s">
        <v>15</v>
      </c>
      <c r="B54" s="40" t="s">
        <v>19</v>
      </c>
      <c r="C54" s="29">
        <v>375071</v>
      </c>
      <c r="D54" s="25"/>
      <c r="E54" s="30">
        <v>495219</v>
      </c>
    </row>
    <row r="55" spans="1:5" x14ac:dyDescent="0.25">
      <c r="A55" s="25" t="s">
        <v>0</v>
      </c>
      <c r="B55" s="25" t="s">
        <v>9</v>
      </c>
      <c r="C55" s="29">
        <v>155000</v>
      </c>
      <c r="D55" s="29"/>
      <c r="E55" s="30">
        <v>701293</v>
      </c>
    </row>
    <row r="56" spans="1:5" x14ac:dyDescent="0.25">
      <c r="A56" s="25" t="s">
        <v>0</v>
      </c>
      <c r="B56" s="25" t="s">
        <v>6</v>
      </c>
      <c r="C56" s="29">
        <v>292164</v>
      </c>
      <c r="D56" s="29"/>
      <c r="E56" s="30">
        <v>1126654</v>
      </c>
    </row>
    <row r="57" spans="1:5" x14ac:dyDescent="0.25">
      <c r="A57" s="25" t="s">
        <v>1</v>
      </c>
      <c r="B57" s="25" t="s">
        <v>9</v>
      </c>
      <c r="C57" s="29">
        <v>300000</v>
      </c>
      <c r="D57" s="29"/>
      <c r="E57" s="31">
        <v>1299622</v>
      </c>
    </row>
    <row r="58" spans="1:5" x14ac:dyDescent="0.25">
      <c r="A58" s="25" t="s">
        <v>2</v>
      </c>
      <c r="B58" s="25"/>
      <c r="C58" s="29"/>
      <c r="D58" s="29"/>
      <c r="E58" s="28">
        <f>SUM(E53:E57)</f>
        <v>3978391</v>
      </c>
    </row>
    <row r="59" spans="1:5" x14ac:dyDescent="0.25">
      <c r="A59" s="15"/>
      <c r="B59" s="15"/>
      <c r="C59" s="16"/>
      <c r="D59" s="16"/>
      <c r="E59" s="2"/>
    </row>
    <row r="60" spans="1:5" x14ac:dyDescent="0.25">
      <c r="C60" s="5"/>
      <c r="D60" s="5"/>
      <c r="E60" s="1"/>
    </row>
    <row r="61" spans="1:5" x14ac:dyDescent="0.25">
      <c r="A61" s="3" t="s">
        <v>3</v>
      </c>
      <c r="B61" s="3"/>
      <c r="C61" s="6"/>
      <c r="D61" s="7" t="s">
        <v>7</v>
      </c>
      <c r="E61" s="1"/>
    </row>
    <row r="62" spans="1:5" x14ac:dyDescent="0.25">
      <c r="A62" s="32" t="s">
        <v>18</v>
      </c>
      <c r="B62" s="41" t="s">
        <v>20</v>
      </c>
      <c r="C62" s="33">
        <v>1550000</v>
      </c>
      <c r="D62" s="42">
        <v>0.10199999999999999</v>
      </c>
      <c r="E62" s="1">
        <f>SUM(C62*D62)</f>
        <v>158100</v>
      </c>
    </row>
    <row r="63" spans="1:5" x14ac:dyDescent="0.25">
      <c r="A63" s="32" t="s">
        <v>15</v>
      </c>
      <c r="B63" s="41" t="s">
        <v>19</v>
      </c>
      <c r="C63" s="33">
        <v>930000</v>
      </c>
      <c r="D63" s="42">
        <v>0.10199999999999999</v>
      </c>
      <c r="E63" s="1">
        <f>SUM(C63*D63)</f>
        <v>94860</v>
      </c>
    </row>
    <row r="64" spans="1:5" x14ac:dyDescent="0.25">
      <c r="A64" t="s">
        <v>0</v>
      </c>
      <c r="B64" t="s">
        <v>9</v>
      </c>
      <c r="C64" s="5">
        <v>155000</v>
      </c>
      <c r="D64" s="9">
        <v>0.3453</v>
      </c>
      <c r="E64" s="1">
        <f>SUM(C64*D64)</f>
        <v>53521.5</v>
      </c>
    </row>
    <row r="65" spans="1:5" x14ac:dyDescent="0.25">
      <c r="A65" t="s">
        <v>0</v>
      </c>
      <c r="B65" t="s">
        <v>6</v>
      </c>
      <c r="C65" s="5">
        <v>310000</v>
      </c>
      <c r="D65" s="9">
        <v>0.3659</v>
      </c>
      <c r="E65" s="1">
        <f>SUM(C65*D65)</f>
        <v>113429</v>
      </c>
    </row>
    <row r="66" spans="1:5" x14ac:dyDescent="0.25">
      <c r="A66" t="s">
        <v>1</v>
      </c>
      <c r="B66" t="s">
        <v>9</v>
      </c>
      <c r="C66" s="5">
        <v>310000</v>
      </c>
      <c r="D66" s="9">
        <v>0.3453</v>
      </c>
      <c r="E66" s="2">
        <f>SUM(C66*D66)</f>
        <v>107043</v>
      </c>
    </row>
    <row r="67" spans="1:5" x14ac:dyDescent="0.25">
      <c r="C67" s="5"/>
      <c r="D67" s="8"/>
      <c r="E67" s="14">
        <f>SUM(E62:E66)</f>
        <v>526953.5</v>
      </c>
    </row>
    <row r="68" spans="1:5" x14ac:dyDescent="0.25">
      <c r="C68" s="5"/>
      <c r="D68" s="8"/>
      <c r="E68" s="1"/>
    </row>
    <row r="69" spans="1:5" x14ac:dyDescent="0.25">
      <c r="D69" s="4" t="s">
        <v>8</v>
      </c>
      <c r="E69" s="1"/>
    </row>
    <row r="70" spans="1:5" x14ac:dyDescent="0.25">
      <c r="A70" s="32" t="s">
        <v>18</v>
      </c>
      <c r="B70" s="41" t="s">
        <v>9</v>
      </c>
      <c r="C70" s="29">
        <v>195513</v>
      </c>
      <c r="D70" s="9">
        <f>0.0224+0.0022</f>
        <v>2.46E-2</v>
      </c>
      <c r="E70" s="1">
        <f>SUM(C70*D70)</f>
        <v>4809.6198000000004</v>
      </c>
    </row>
    <row r="71" spans="1:5" x14ac:dyDescent="0.25">
      <c r="A71" s="32" t="s">
        <v>15</v>
      </c>
      <c r="B71" s="41" t="s">
        <v>6</v>
      </c>
      <c r="C71" s="29">
        <v>375071</v>
      </c>
      <c r="D71" s="9">
        <f>0.0164+0.0022</f>
        <v>1.8600000000000002E-2</v>
      </c>
      <c r="E71" s="1">
        <f>SUM(C71*D71)</f>
        <v>6976.3206000000009</v>
      </c>
    </row>
    <row r="72" spans="1:5" x14ac:dyDescent="0.25">
      <c r="A72" t="s">
        <v>0</v>
      </c>
      <c r="B72" t="s">
        <v>9</v>
      </c>
      <c r="C72" s="29">
        <v>155000</v>
      </c>
      <c r="D72" s="9">
        <f>0.0224+0.0022</f>
        <v>2.46E-2</v>
      </c>
      <c r="E72" s="1">
        <f>SUM(C72*D72)</f>
        <v>3813</v>
      </c>
    </row>
    <row r="73" spans="1:5" x14ac:dyDescent="0.25">
      <c r="A73" t="s">
        <v>0</v>
      </c>
      <c r="B73" t="s">
        <v>6</v>
      </c>
      <c r="C73" s="29">
        <v>292164</v>
      </c>
      <c r="D73" s="9">
        <f>0.0164+0.0022</f>
        <v>1.8600000000000002E-2</v>
      </c>
      <c r="E73" s="1">
        <f>SUM(C73*D73)</f>
        <v>5434.2504000000008</v>
      </c>
    </row>
    <row r="74" spans="1:5" x14ac:dyDescent="0.25">
      <c r="A74" t="s">
        <v>1</v>
      </c>
      <c r="B74" t="s">
        <v>9</v>
      </c>
      <c r="C74" s="29">
        <v>300000</v>
      </c>
      <c r="D74" s="9">
        <f>0.0224+0.0022</f>
        <v>2.46E-2</v>
      </c>
      <c r="E74" s="2">
        <f>SUM(C74*D74)</f>
        <v>7380</v>
      </c>
    </row>
    <row r="75" spans="1:5" x14ac:dyDescent="0.25">
      <c r="E75" s="14">
        <f>SUM(E70:E74)</f>
        <v>28413.190800000004</v>
      </c>
    </row>
    <row r="76" spans="1:5" x14ac:dyDescent="0.25">
      <c r="E76" s="1"/>
    </row>
    <row r="78" spans="1:5" x14ac:dyDescent="0.25">
      <c r="A78" t="s">
        <v>10</v>
      </c>
      <c r="B78" s="1">
        <f>E58</f>
        <v>3978391</v>
      </c>
    </row>
    <row r="79" spans="1:5" x14ac:dyDescent="0.25">
      <c r="A79" t="s">
        <v>11</v>
      </c>
      <c r="B79" s="2">
        <f>E67+E75</f>
        <v>555366.69079999998</v>
      </c>
    </row>
    <row r="81" spans="1:2" x14ac:dyDescent="0.25">
      <c r="A81" t="s">
        <v>12</v>
      </c>
      <c r="B81" s="13">
        <f>SUM(B78-B79)</f>
        <v>3423024.3092</v>
      </c>
    </row>
  </sheetData>
  <phoneticPr fontId="0" type="noConversion"/>
  <pageMargins left="1.5" right="0.75" top="1" bottom="1" header="0.5" footer="0.5"/>
  <pageSetup orientation="portrait" r:id="rId1"/>
  <headerFooter alignWithMargins="0">
    <oddHeader>&amp;C&amp;"Arial,Bold"&amp;12TW 2001Q1 NEGOTIATED DEALS
DETAIL</oddHead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2001-04-03T18:14:07Z</cp:lastPrinted>
  <dcterms:created xsi:type="dcterms:W3CDTF">2001-03-13T13:14:28Z</dcterms:created>
  <dcterms:modified xsi:type="dcterms:W3CDTF">2023-09-10T14:59:20Z</dcterms:modified>
</cp:coreProperties>
</file>