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Expenses-YTD Aug 2001" sheetId="1" r:id="rId1"/>
    <sheet name="Operating projects" sheetId="5" state="hidden" r:id="rId2"/>
  </sheets>
  <externalReferences>
    <externalReference r:id="rId3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0">'Expenses-YTD Aug 2001'!$A$1:$R$72</definedName>
  </definedNames>
  <calcPr calcId="92512"/>
</workbook>
</file>

<file path=xl/calcChain.xml><?xml version="1.0" encoding="utf-8"?>
<calcChain xmlns="http://schemas.openxmlformats.org/spreadsheetml/2006/main">
  <c r="H12" i="1" l="1"/>
  <c r="N12" i="1"/>
  <c r="P12" i="1"/>
  <c r="R12" i="1"/>
  <c r="H13" i="1"/>
  <c r="N13" i="1"/>
  <c r="P13" i="1"/>
  <c r="R13" i="1"/>
  <c r="C14" i="1"/>
  <c r="H14" i="1"/>
  <c r="N14" i="1"/>
  <c r="P14" i="1"/>
  <c r="R14" i="1"/>
  <c r="H15" i="1"/>
  <c r="N15" i="1"/>
  <c r="P15" i="1"/>
  <c r="R15" i="1"/>
  <c r="H16" i="1"/>
  <c r="N16" i="1"/>
  <c r="P16" i="1"/>
  <c r="R16" i="1"/>
  <c r="C17" i="1"/>
  <c r="H17" i="1"/>
  <c r="N17" i="1"/>
  <c r="P17" i="1"/>
  <c r="R17" i="1"/>
  <c r="C18" i="1"/>
  <c r="H18" i="1"/>
  <c r="N18" i="1"/>
  <c r="P18" i="1"/>
  <c r="R18" i="1"/>
  <c r="H19" i="1"/>
  <c r="N19" i="1"/>
  <c r="P19" i="1"/>
  <c r="R19" i="1"/>
  <c r="C20" i="1"/>
  <c r="H20" i="1"/>
  <c r="N20" i="1"/>
  <c r="P20" i="1"/>
  <c r="R20" i="1"/>
  <c r="H21" i="1"/>
  <c r="N21" i="1"/>
  <c r="P21" i="1"/>
  <c r="R21" i="1"/>
  <c r="H22" i="1"/>
  <c r="N22" i="1"/>
  <c r="P22" i="1"/>
  <c r="R22" i="1"/>
  <c r="C23" i="1"/>
  <c r="H23" i="1"/>
  <c r="N23" i="1"/>
  <c r="P23" i="1"/>
  <c r="R23" i="1"/>
  <c r="H24" i="1"/>
  <c r="N24" i="1"/>
  <c r="P24" i="1"/>
  <c r="R24" i="1"/>
  <c r="C25" i="1"/>
  <c r="H25" i="1"/>
  <c r="N25" i="1"/>
  <c r="P25" i="1"/>
  <c r="R25" i="1"/>
  <c r="C26" i="1"/>
  <c r="H26" i="1"/>
  <c r="N26" i="1"/>
  <c r="P26" i="1"/>
  <c r="R26" i="1"/>
  <c r="C27" i="1"/>
  <c r="H27" i="1"/>
  <c r="N27" i="1"/>
  <c r="P27" i="1"/>
  <c r="R27" i="1"/>
  <c r="H28" i="1"/>
  <c r="N28" i="1"/>
  <c r="P28" i="1"/>
  <c r="R28" i="1"/>
  <c r="C29" i="1"/>
  <c r="H30" i="1"/>
  <c r="N30" i="1"/>
  <c r="P30" i="1"/>
  <c r="R30" i="1"/>
  <c r="H31" i="1"/>
  <c r="N31" i="1"/>
  <c r="P31" i="1"/>
  <c r="R31" i="1"/>
  <c r="D32" i="1"/>
  <c r="H32" i="1"/>
  <c r="N32" i="1"/>
  <c r="P32" i="1"/>
  <c r="R32" i="1"/>
  <c r="F33" i="1"/>
  <c r="H33" i="1"/>
  <c r="N33" i="1"/>
  <c r="P33" i="1"/>
  <c r="R33" i="1"/>
  <c r="F34" i="1"/>
  <c r="H34" i="1"/>
  <c r="N34" i="1"/>
  <c r="P34" i="1"/>
  <c r="R34" i="1"/>
  <c r="C35" i="1"/>
  <c r="H35" i="1"/>
  <c r="N35" i="1"/>
  <c r="P35" i="1"/>
  <c r="R35" i="1"/>
  <c r="H36" i="1"/>
  <c r="N36" i="1"/>
  <c r="P36" i="1"/>
  <c r="R36" i="1"/>
  <c r="H37" i="1"/>
  <c r="N37" i="1"/>
  <c r="P37" i="1"/>
  <c r="R37" i="1"/>
  <c r="F39" i="1"/>
  <c r="H39" i="1"/>
  <c r="N39" i="1"/>
  <c r="P39" i="1"/>
  <c r="R39" i="1"/>
  <c r="H40" i="1"/>
  <c r="N40" i="1"/>
  <c r="P40" i="1"/>
  <c r="R40" i="1"/>
  <c r="C43" i="1"/>
  <c r="D43" i="1"/>
  <c r="F43" i="1"/>
  <c r="H43" i="1"/>
  <c r="N43" i="1"/>
  <c r="P43" i="1"/>
  <c r="R43" i="1"/>
  <c r="C45" i="1"/>
  <c r="F50" i="1"/>
  <c r="H50" i="1"/>
  <c r="R50" i="1"/>
  <c r="H51" i="1"/>
  <c r="P51" i="1"/>
  <c r="R51" i="1"/>
  <c r="H52" i="1"/>
  <c r="P52" i="1"/>
  <c r="R52" i="1"/>
  <c r="H53" i="1"/>
  <c r="P53" i="1"/>
  <c r="R53" i="1"/>
  <c r="H54" i="1"/>
  <c r="P54" i="1"/>
  <c r="R54" i="1"/>
  <c r="H55" i="1"/>
  <c r="P55" i="1"/>
  <c r="R55" i="1"/>
  <c r="F56" i="1"/>
  <c r="H56" i="1"/>
  <c r="P56" i="1"/>
  <c r="R56" i="1"/>
  <c r="H57" i="1"/>
  <c r="R57" i="1"/>
  <c r="H58" i="1"/>
  <c r="R58" i="1"/>
  <c r="H59" i="1"/>
  <c r="R59" i="1"/>
  <c r="H60" i="1"/>
  <c r="P60" i="1"/>
  <c r="R60" i="1"/>
  <c r="H61" i="1"/>
  <c r="P61" i="1"/>
  <c r="R61" i="1"/>
  <c r="H62" i="1"/>
  <c r="P62" i="1"/>
  <c r="R62" i="1"/>
  <c r="H63" i="1"/>
  <c r="R63" i="1"/>
  <c r="F64" i="1"/>
  <c r="H64" i="1"/>
  <c r="P64" i="1"/>
  <c r="R64" i="1"/>
  <c r="F65" i="1"/>
  <c r="H65" i="1"/>
  <c r="P65" i="1"/>
  <c r="R65" i="1"/>
  <c r="F66" i="1"/>
  <c r="H66" i="1"/>
  <c r="P66" i="1"/>
  <c r="R66" i="1"/>
  <c r="H67" i="1"/>
  <c r="R67" i="1"/>
  <c r="F68" i="1"/>
  <c r="H68" i="1"/>
  <c r="P68" i="1"/>
  <c r="R68" i="1"/>
  <c r="H69" i="1"/>
  <c r="R69" i="1"/>
  <c r="D70" i="1"/>
  <c r="H70" i="1"/>
  <c r="N70" i="1"/>
  <c r="R70" i="1"/>
  <c r="C71" i="1"/>
  <c r="D71" i="1"/>
  <c r="F71" i="1"/>
  <c r="H71" i="1"/>
  <c r="N71" i="1"/>
  <c r="P71" i="1"/>
  <c r="R71" i="1"/>
  <c r="D72" i="1"/>
  <c r="F72" i="1"/>
  <c r="N72" i="1"/>
  <c r="A76" i="1"/>
  <c r="A77" i="1"/>
  <c r="N12" i="5"/>
  <c r="P12" i="5"/>
  <c r="R12" i="5"/>
  <c r="N13" i="5"/>
  <c r="P13" i="5"/>
  <c r="R13" i="5"/>
  <c r="C14" i="5"/>
  <c r="H14" i="5"/>
  <c r="N14" i="5"/>
  <c r="P14" i="5"/>
  <c r="R14" i="5"/>
  <c r="N15" i="5"/>
  <c r="P15" i="5"/>
  <c r="R15" i="5"/>
  <c r="N16" i="5"/>
  <c r="P16" i="5"/>
  <c r="R16" i="5"/>
  <c r="C17" i="5"/>
  <c r="H17" i="5"/>
  <c r="N17" i="5"/>
  <c r="P17" i="5"/>
  <c r="R17" i="5"/>
  <c r="C18" i="5"/>
  <c r="N18" i="5"/>
  <c r="P18" i="5"/>
  <c r="R18" i="5"/>
  <c r="N19" i="5"/>
  <c r="P19" i="5"/>
  <c r="R19" i="5"/>
  <c r="C20" i="5"/>
  <c r="H20" i="5"/>
  <c r="N20" i="5"/>
  <c r="P20" i="5"/>
  <c r="R20" i="5"/>
  <c r="N21" i="5"/>
  <c r="P21" i="5"/>
  <c r="R21" i="5"/>
  <c r="N22" i="5"/>
  <c r="P22" i="5"/>
  <c r="R22" i="5"/>
  <c r="C23" i="5"/>
  <c r="H23" i="5"/>
  <c r="N23" i="5"/>
  <c r="P23" i="5"/>
  <c r="R23" i="5"/>
  <c r="N24" i="5"/>
  <c r="P24" i="5"/>
  <c r="R24" i="5"/>
  <c r="C25" i="5"/>
  <c r="H25" i="5"/>
  <c r="N25" i="5"/>
  <c r="P25" i="5"/>
  <c r="R25" i="5"/>
  <c r="C26" i="5"/>
  <c r="N26" i="5"/>
  <c r="P26" i="5"/>
  <c r="R26" i="5"/>
  <c r="C27" i="5"/>
  <c r="N27" i="5"/>
  <c r="P27" i="5"/>
  <c r="R27" i="5"/>
  <c r="N28" i="5"/>
  <c r="P28" i="5"/>
  <c r="R28" i="5"/>
  <c r="C29" i="5"/>
  <c r="H29" i="5"/>
  <c r="N29" i="5"/>
  <c r="P29" i="5"/>
  <c r="R29" i="5"/>
  <c r="N30" i="5"/>
  <c r="P30" i="5"/>
  <c r="R30" i="5"/>
  <c r="N31" i="5"/>
  <c r="P31" i="5"/>
  <c r="R31" i="5"/>
  <c r="N32" i="5"/>
  <c r="P32" i="5"/>
  <c r="R32" i="5"/>
  <c r="N33" i="5"/>
  <c r="P33" i="5"/>
  <c r="R33" i="5"/>
  <c r="C34" i="5"/>
  <c r="H34" i="5"/>
  <c r="N34" i="5"/>
  <c r="P34" i="5"/>
  <c r="R34" i="5"/>
  <c r="N35" i="5"/>
  <c r="P35" i="5"/>
  <c r="R35" i="5"/>
  <c r="N36" i="5"/>
  <c r="P36" i="5"/>
  <c r="R36" i="5"/>
  <c r="C37" i="5"/>
  <c r="H37" i="5"/>
  <c r="N37" i="5"/>
  <c r="P37" i="5"/>
  <c r="R37" i="5"/>
  <c r="C39" i="5"/>
  <c r="D39" i="5"/>
  <c r="F39" i="5"/>
  <c r="H39" i="5"/>
  <c r="R39" i="5"/>
  <c r="C41" i="5"/>
  <c r="H41" i="5"/>
  <c r="C67" i="5"/>
  <c r="H67" i="5"/>
  <c r="A72" i="5"/>
  <c r="A73" i="5"/>
</calcChain>
</file>

<file path=xl/comments1.xml><?xml version="1.0" encoding="utf-8"?>
<comments xmlns="http://schemas.openxmlformats.org/spreadsheetml/2006/main">
  <authors>
    <author>atran</author>
  </authors>
  <commentList>
    <comment ref="P12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reversal of year-end reserve</t>
        </r>
      </text>
    </comment>
    <comment ref="F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  <comment ref="P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</commentList>
</comments>
</file>

<file path=xl/sharedStrings.xml><?xml version="1.0" encoding="utf-8"?>
<sst xmlns="http://schemas.openxmlformats.org/spreadsheetml/2006/main" count="206" uniqueCount="89">
  <si>
    <t>2001 G&amp;A COSTS</t>
  </si>
  <si>
    <t>FOR THE EIGHT MONTHS ENDED AUGUST 31, 2001</t>
  </si>
  <si>
    <t>(in thousands)</t>
  </si>
  <si>
    <t>Total</t>
  </si>
  <si>
    <t>ETS</t>
  </si>
  <si>
    <t>EGAS</t>
  </si>
  <si>
    <t>Other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</si>
  <si>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</si>
  <si>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</si>
  <si>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</si>
  <si>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</si>
  <si>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</si>
  <si>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</si>
  <si>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</si>
  <si>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</si>
  <si>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</si>
  <si>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</si>
  <si>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</si>
  <si>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</si>
  <si>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</si>
  <si>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</si>
  <si>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</si>
  <si>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</si>
  <si>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</si>
  <si>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</si>
  <si>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</si>
  <si>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</si>
  <si>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</si>
  <si>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</si>
  <si>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</si>
  <si>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</si>
  <si>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</si>
  <si>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</si>
  <si>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</si>
  <si>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</si>
  <si>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</si>
  <si>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</si>
  <si>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</si>
  <si>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</si>
  <si>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</si>
  <si>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</si>
  <si>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</si>
  <si>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</si>
  <si>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</si>
  <si>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</si>
  <si>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</si>
  <si>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</si>
  <si>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</si>
  <si>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</si>
  <si>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</si>
  <si>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</si>
  <si>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</si>
  <si>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</si>
  <si>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</si>
  <si>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</si>
  <si>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</si>
  <si>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</si>
  <si>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</si>
  <si>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</si>
  <si>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</si>
  <si>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</si>
  <si>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</si>
  <si>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</si>
  <si>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</si>
  <si>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</si>
  <si>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</si>
  <si>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</si>
  <si>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Houston</t>
  </si>
  <si>
    <t>G&amp;A</t>
  </si>
  <si>
    <t>Operating Projects*</t>
  </si>
  <si>
    <t>Enron Global Assets and Services</t>
  </si>
  <si>
    <t>Hyperion line 1325</t>
  </si>
  <si>
    <t>*  These represent operating expenses of operating projects that are consolidated into Enron's financial due to greater than 50% ownership.</t>
  </si>
  <si>
    <t>These expenses are not funded by Enron.  They are expenses funded within the project from the project earnings/revenues.</t>
  </si>
  <si>
    <t>O&amp;M From</t>
  </si>
  <si>
    <t>Consolidated</t>
  </si>
  <si>
    <t>September - December Estimate</t>
  </si>
  <si>
    <t>Total Year Estimate</t>
  </si>
  <si>
    <t>August YTD Actuals</t>
  </si>
  <si>
    <t>Severance reserve</t>
  </si>
  <si>
    <t>Bonus accrual</t>
  </si>
  <si>
    <t>Allocations/Corp Charges</t>
  </si>
  <si>
    <t>LLC Companies</t>
  </si>
  <si>
    <t xml:space="preserve">    Prior year/current billing/Reclasses</t>
  </si>
  <si>
    <t xml:space="preserve">    Bonus Accrual/Severance accrual</t>
  </si>
  <si>
    <t xml:space="preserve">    Political Risk Insurance</t>
  </si>
  <si>
    <t xml:space="preserve">    Operating projects O&amp;M</t>
  </si>
  <si>
    <t xml:space="preserve">    Other</t>
  </si>
  <si>
    <t xml:space="preserve">    True settlement/capitalization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</si>
</sst>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66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2" fillId="0" borderId="0" xfId="13" applyNumberFormat="1" applyFont="1" applyAlignment="1">
      <alignment horizontal="center"/>
    </xf>
    <xf numFmtId="41" fontId="11" fillId="5" borderId="0" xfId="13" quotePrefix="1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11" fillId="0" borderId="9" xfId="13" applyNumberFormat="1" applyFont="1" applyBorder="1" applyAlignment="1">
      <alignment horizontal="center"/>
    </xf>
    <xf numFmtId="41" fontId="11" fillId="0" borderId="9" xfId="13" quotePrefix="1" applyNumberFormat="1" applyFont="1" applyBorder="1" applyAlignment="1">
      <alignment horizontal="center"/>
    </xf>
    <xf numFmtId="41" fontId="11" fillId="5" borderId="9" xfId="13" quotePrefix="1" applyNumberFormat="1" applyFont="1" applyFill="1" applyBorder="1" applyAlignment="1">
      <alignment horizontal="center"/>
    </xf>
    <xf numFmtId="41" fontId="11" fillId="0" borderId="9" xfId="13" applyNumberFormat="1" applyFont="1" applyBorder="1"/>
    <xf numFmtId="41" fontId="11" fillId="0" borderId="10" xfId="13" quotePrefix="1" applyNumberFormat="1" applyFont="1" applyBorder="1" applyAlignment="1">
      <alignment horizontal="center"/>
    </xf>
    <xf numFmtId="41" fontId="11" fillId="0" borderId="11" xfId="13" applyNumberFormat="1" applyFont="1" applyBorder="1" applyAlignment="1">
      <alignment horizontal="center"/>
    </xf>
    <xf numFmtId="41" fontId="11" fillId="0" borderId="0" xfId="13" applyNumberFormat="1" applyFont="1" applyFill="1" applyBorder="1" applyAlignment="1">
      <alignment horizontal="center"/>
    </xf>
    <xf numFmtId="41" fontId="11" fillId="0" borderId="0" xfId="13" applyNumberFormat="1" applyFont="1" applyFill="1" applyBorder="1"/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/>
    <xf numFmtId="41" fontId="12" fillId="0" borderId="0" xfId="13" applyNumberFormat="1" applyFont="1" applyBorder="1" applyAlignment="1">
      <alignment horizontal="center"/>
    </xf>
    <xf numFmtId="41" fontId="12" fillId="0" borderId="11" xfId="13" applyNumberFormat="1" applyFont="1" applyBorder="1" applyAlignment="1">
      <alignment horizontal="center"/>
    </xf>
    <xf numFmtId="41" fontId="12" fillId="0" borderId="12" xfId="13" applyNumberFormat="1" applyFont="1" applyBorder="1" applyAlignment="1">
      <alignment horizontal="center"/>
    </xf>
    <xf numFmtId="41" fontId="12" fillId="0" borderId="0" xfId="13" applyNumberFormat="1" applyFont="1" applyBorder="1"/>
    <xf numFmtId="41" fontId="12" fillId="0" borderId="13" xfId="13" applyNumberFormat="1" applyFont="1" applyBorder="1" applyAlignment="1">
      <alignment horizontal="center"/>
    </xf>
    <xf numFmtId="41" fontId="11" fillId="0" borderId="12" xfId="13" applyNumberFormat="1" applyFont="1" applyBorder="1" applyAlignment="1">
      <alignment horizontal="center"/>
    </xf>
    <xf numFmtId="41" fontId="11" fillId="0" borderId="12" xfId="13" quotePrefix="1" applyNumberFormat="1" applyFont="1" applyBorder="1" applyAlignment="1">
      <alignment horizontal="center"/>
    </xf>
    <xf numFmtId="41" fontId="11" fillId="0" borderId="12" xfId="13" quotePrefix="1" applyNumberFormat="1" applyFont="1" applyFill="1" applyBorder="1" applyAlignment="1">
      <alignment horizontal="center"/>
    </xf>
    <xf numFmtId="41" fontId="11" fillId="0" borderId="14" xfId="13" applyNumberFormat="1" applyFont="1" applyBorder="1" applyAlignment="1">
      <alignment horizontal="center"/>
    </xf>
    <xf numFmtId="41" fontId="11" fillId="0" borderId="15" xfId="13" applyNumberFormat="1" applyFont="1" applyBorder="1" applyAlignment="1">
      <alignment horizontal="center"/>
    </xf>
    <xf numFmtId="41" fontId="12" fillId="0" borderId="9" xfId="13" applyNumberFormat="1" applyFont="1" applyBorder="1" applyAlignment="1">
      <alignment horizontal="center"/>
    </xf>
    <xf numFmtId="41" fontId="11" fillId="0" borderId="16" xfId="13" applyNumberFormat="1" applyFont="1" applyBorder="1"/>
    <xf numFmtId="41" fontId="12" fillId="0" borderId="16" xfId="13" applyNumberFormat="1" applyFont="1" applyBorder="1"/>
    <xf numFmtId="41" fontId="11" fillId="5" borderId="0" xfId="13" applyNumberFormat="1" applyFont="1" applyFill="1"/>
    <xf numFmtId="41" fontId="11" fillId="5" borderId="0" xfId="13" quotePrefix="1" applyNumberFormat="1" applyFont="1" applyFill="1" applyBorder="1" applyAlignment="1">
      <alignment horizontal="center"/>
    </xf>
    <xf numFmtId="41" fontId="11" fillId="0" borderId="20" xfId="13" quotePrefix="1" applyNumberFormat="1" applyFont="1" applyBorder="1" applyAlignment="1">
      <alignment horizontal="center"/>
    </xf>
    <xf numFmtId="41" fontId="11" fillId="0" borderId="13" xfId="13" quotePrefix="1" applyNumberFormat="1" applyFont="1" applyBorder="1" applyAlignment="1">
      <alignment horizontal="center"/>
    </xf>
    <xf numFmtId="41" fontId="11" fillId="0" borderId="21" xfId="13" applyNumberFormat="1" applyFont="1" applyBorder="1"/>
    <xf numFmtId="41" fontId="11" fillId="0" borderId="22" xfId="13" applyNumberFormat="1" applyFont="1" applyBorder="1"/>
    <xf numFmtId="41" fontId="11" fillId="0" borderId="19" xfId="13" applyNumberFormat="1" applyFont="1" applyBorder="1"/>
    <xf numFmtId="41" fontId="11" fillId="0" borderId="23" xfId="13" applyNumberFormat="1" applyFont="1" applyBorder="1" applyAlignment="1">
      <alignment horizontal="center"/>
    </xf>
    <xf numFmtId="41" fontId="11" fillId="0" borderId="20" xfId="13" applyNumberFormat="1" applyFont="1" applyBorder="1"/>
    <xf numFmtId="41" fontId="11" fillId="0" borderId="24" xfId="13" quotePrefix="1" applyNumberFormat="1" applyFont="1" applyBorder="1" applyAlignment="1">
      <alignment horizontal="center"/>
    </xf>
    <xf numFmtId="41" fontId="11" fillId="0" borderId="25" xfId="13" quotePrefix="1" applyNumberFormat="1" applyFont="1" applyBorder="1" applyAlignment="1">
      <alignment horizontal="center"/>
    </xf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 applyBorder="1" applyAlignment="1">
      <alignment horizontal="center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  <xf numFmtId="41" fontId="12" fillId="0" borderId="17" xfId="13" applyNumberFormat="1" applyFont="1" applyBorder="1" applyAlignment="1">
      <alignment horizontal="center"/>
    </xf>
    <xf numFmtId="41" fontId="12" fillId="0" borderId="18" xfId="13" applyNumberFormat="1" applyFont="1" applyBorder="1" applyAlignment="1">
      <alignment horizontal="center"/>
    </xf>
    <xf numFmtId="41" fontId="12" fillId="0" borderId="19" xfId="13" applyNumberFormat="1" applyFont="1" applyBorder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221">
    <pageSetUpPr fitToPage="1"/>
  </sheetPr>
  <dimension ref="A1:T77"/>
  <sheetViews>
    <sheetView tabSelected="1" workbookViewId="0">
      <pane xSplit="3" ySplit="11" topLeftCell="I60" activePane="bottomRight" state="frozen"/>
      <selection pane="topRight" activeCell="D1" sqref="D1"/>
      <selection pane="bottomLeft" activeCell="A12" sqref="A12"/>
      <selection pane="bottomRight" sqref="A1:R72"/>
    </sheetView>
  </sheetViews>
  <sheetFormatPr defaultColWidth="14.33203125" defaultRowHeight="13.2"/>
  <cols>
    <col min="1" max="1" width="30.6640625" style="1" customWidth="1"/>
    <col min="2" max="2" width="2.6640625" style="1" customWidth="1"/>
    <col min="3" max="3" width="10.6640625" style="1" hidden="1" customWidth="1"/>
    <col min="4" max="4" width="20.33203125" style="1" customWidth="1"/>
    <col min="5" max="5" width="1.6640625" style="1" customWidth="1"/>
    <col min="6" max="6" width="14.109375" style="1" customWidth="1"/>
    <col min="7" max="7" width="1.6640625" style="1" customWidth="1"/>
    <col min="8" max="8" width="15" style="1" customWidth="1"/>
    <col min="9" max="9" width="2.6640625" style="1" customWidth="1"/>
    <col min="10" max="10" width="19.33203125" style="1" hidden="1" customWidth="1"/>
    <col min="11" max="11" width="2.44140625" style="1" hidden="1" customWidth="1"/>
    <col min="12" max="12" width="19.33203125" style="1" hidden="1" customWidth="1"/>
    <col min="13" max="13" width="2" style="1" hidden="1" customWidth="1"/>
    <col min="14" max="14" width="19.109375" style="1" customWidth="1"/>
    <col min="15" max="15" width="1.6640625" style="1" customWidth="1"/>
    <col min="16" max="16" width="18.5546875" style="1" customWidth="1"/>
    <col min="17" max="17" width="1.6640625" style="1" customWidth="1"/>
    <col min="18" max="18" width="14.5546875" style="1" customWidth="1"/>
    <col min="19" max="19" width="8.5546875" style="1" customWidth="1"/>
    <col min="20" max="20" width="14.33203125" style="2"/>
    <col min="21" max="16384" width="14.332031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7" spans="1:20" ht="13.8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59" t="s">
        <v>77</v>
      </c>
      <c r="O7" s="59"/>
      <c r="P7" s="59"/>
      <c r="Q7" s="59"/>
      <c r="R7" s="59"/>
    </row>
    <row r="8" spans="1:20">
      <c r="D8" s="22" t="s">
        <v>74</v>
      </c>
      <c r="E8" s="34"/>
      <c r="F8" s="22" t="s">
        <v>82</v>
      </c>
      <c r="G8" s="34"/>
      <c r="H8" s="47"/>
      <c r="J8" s="22" t="s">
        <v>74</v>
      </c>
      <c r="K8" s="34"/>
      <c r="L8" s="22" t="s">
        <v>82</v>
      </c>
      <c r="N8" s="37" t="s">
        <v>74</v>
      </c>
      <c r="O8" s="38"/>
      <c r="P8" s="22" t="s">
        <v>82</v>
      </c>
      <c r="Q8" s="3"/>
      <c r="R8" s="28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8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>
        <v>40229</v>
      </c>
      <c r="E12" s="13"/>
      <c r="F12" s="9">
        <v>18988</v>
      </c>
      <c r="G12" s="13"/>
      <c r="H12" s="26">
        <f>+D12+F12</f>
        <v>59217</v>
      </c>
      <c r="I12" s="7"/>
      <c r="J12" s="7"/>
      <c r="K12" s="7"/>
      <c r="L12" s="7"/>
      <c r="M12" s="7"/>
      <c r="N12" s="41">
        <f>+D12/8*12</f>
        <v>60343.5</v>
      </c>
      <c r="O12" s="8"/>
      <c r="P12" s="8">
        <f>+F12/8*12-9000</f>
        <v>19482</v>
      </c>
      <c r="Q12" s="8"/>
      <c r="R12" s="26">
        <f t="shared" ref="R12:R40" si="0">+N12+P12</f>
        <v>79825.5</v>
      </c>
      <c r="T12" s="2">
        <v>52000500</v>
      </c>
    </row>
    <row r="13" spans="1:20">
      <c r="A13" s="1" t="s">
        <v>8</v>
      </c>
      <c r="C13" s="9">
        <v>4637</v>
      </c>
      <c r="D13" s="9">
        <v>771</v>
      </c>
      <c r="E13" s="13"/>
      <c r="F13" s="9">
        <v>2788</v>
      </c>
      <c r="G13" s="13"/>
      <c r="H13" s="26">
        <f t="shared" ref="H13:H40" si="1">+D13+F13</f>
        <v>3559</v>
      </c>
      <c r="I13" s="7"/>
      <c r="J13" s="7"/>
      <c r="K13" s="7"/>
      <c r="L13" s="7"/>
      <c r="M13" s="7"/>
      <c r="N13" s="41">
        <f t="shared" ref="N13:N28" si="2">+D13/8*12</f>
        <v>1156.5</v>
      </c>
      <c r="O13" s="8"/>
      <c r="P13" s="8">
        <f t="shared" ref="P13:P28" si="3">+F13/8*12</f>
        <v>4182</v>
      </c>
      <c r="Q13" s="8"/>
      <c r="R13" s="26">
        <f t="shared" si="0"/>
        <v>5338.5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>
        <v>3073</v>
      </c>
      <c r="E14" s="13"/>
      <c r="F14" s="9">
        <v>5468</v>
      </c>
      <c r="G14" s="13"/>
      <c r="H14" s="26">
        <f t="shared" si="1"/>
        <v>8541</v>
      </c>
      <c r="I14" s="7"/>
      <c r="J14" s="7"/>
      <c r="K14" s="7"/>
      <c r="L14" s="7"/>
      <c r="M14" s="7"/>
      <c r="N14" s="41">
        <f t="shared" si="2"/>
        <v>4609.5</v>
      </c>
      <c r="O14" s="8"/>
      <c r="P14" s="8">
        <f t="shared" si="3"/>
        <v>8202</v>
      </c>
      <c r="Q14" s="8"/>
      <c r="R14" s="26">
        <f t="shared" si="0"/>
        <v>12811.5</v>
      </c>
      <c r="T14" s="2" t="s">
        <v>11</v>
      </c>
    </row>
    <row r="15" spans="1:20">
      <c r="A15" s="1" t="s">
        <v>12</v>
      </c>
      <c r="C15" s="9">
        <v>488</v>
      </c>
      <c r="D15" s="9">
        <v>0</v>
      </c>
      <c r="E15" s="13"/>
      <c r="F15" s="9">
        <v>149</v>
      </c>
      <c r="G15" s="13"/>
      <c r="H15" s="26">
        <f t="shared" si="1"/>
        <v>149</v>
      </c>
      <c r="I15" s="9"/>
      <c r="J15" s="9"/>
      <c r="K15" s="9"/>
      <c r="L15" s="9"/>
      <c r="M15" s="9"/>
      <c r="N15" s="41">
        <f t="shared" si="2"/>
        <v>0</v>
      </c>
      <c r="O15" s="8"/>
      <c r="P15" s="8">
        <f t="shared" si="3"/>
        <v>223.5</v>
      </c>
      <c r="Q15" s="13"/>
      <c r="R15" s="26">
        <f t="shared" si="0"/>
        <v>223.5</v>
      </c>
      <c r="T15" s="2" t="s">
        <v>13</v>
      </c>
    </row>
    <row r="16" spans="1:20">
      <c r="A16" s="1" t="s">
        <v>14</v>
      </c>
      <c r="C16" s="9">
        <v>4410</v>
      </c>
      <c r="D16" s="9">
        <v>1568</v>
      </c>
      <c r="E16" s="13"/>
      <c r="F16" s="9">
        <v>674</v>
      </c>
      <c r="G16" s="13"/>
      <c r="H16" s="26">
        <f t="shared" si="1"/>
        <v>2242</v>
      </c>
      <c r="I16" s="9"/>
      <c r="J16" s="9"/>
      <c r="K16" s="9"/>
      <c r="L16" s="9"/>
      <c r="M16" s="9"/>
      <c r="N16" s="41">
        <f t="shared" si="2"/>
        <v>2352</v>
      </c>
      <c r="O16" s="8"/>
      <c r="P16" s="8">
        <f t="shared" si="3"/>
        <v>1011</v>
      </c>
      <c r="Q16" s="13"/>
      <c r="R16" s="26">
        <f t="shared" si="0"/>
        <v>3363</v>
      </c>
      <c r="T16" s="2" t="s">
        <v>15</v>
      </c>
    </row>
    <row r="17" spans="1:20">
      <c r="A17" s="1" t="s">
        <v>16</v>
      </c>
      <c r="C17" s="9">
        <f>174+6</f>
        <v>180</v>
      </c>
      <c r="D17" s="9">
        <v>23</v>
      </c>
      <c r="E17" s="13"/>
      <c r="F17" s="9">
        <v>0</v>
      </c>
      <c r="G17" s="13"/>
      <c r="H17" s="26">
        <f t="shared" si="1"/>
        <v>23</v>
      </c>
      <c r="I17" s="9"/>
      <c r="J17" s="9"/>
      <c r="K17" s="9"/>
      <c r="L17" s="9"/>
      <c r="M17" s="9"/>
      <c r="N17" s="41">
        <f t="shared" si="2"/>
        <v>34.5</v>
      </c>
      <c r="O17" s="8"/>
      <c r="P17" s="8">
        <f t="shared" si="3"/>
        <v>0</v>
      </c>
      <c r="Q17" s="13"/>
      <c r="R17" s="26">
        <f t="shared" si="0"/>
        <v>34.5</v>
      </c>
      <c r="T17" s="2" t="s">
        <v>17</v>
      </c>
    </row>
    <row r="18" spans="1:20">
      <c r="A18" s="1" t="s">
        <v>18</v>
      </c>
      <c r="C18" s="9">
        <f>123+4480</f>
        <v>4603</v>
      </c>
      <c r="D18" s="9">
        <v>137</v>
      </c>
      <c r="E18" s="13"/>
      <c r="F18" s="9">
        <v>90</v>
      </c>
      <c r="G18" s="13"/>
      <c r="H18" s="26">
        <f t="shared" si="1"/>
        <v>227</v>
      </c>
      <c r="I18" s="9"/>
      <c r="J18" s="9"/>
      <c r="K18" s="9"/>
      <c r="L18" s="9"/>
      <c r="M18" s="9"/>
      <c r="N18" s="41">
        <f t="shared" si="2"/>
        <v>205.5</v>
      </c>
      <c r="O18" s="8"/>
      <c r="P18" s="8">
        <f t="shared" si="3"/>
        <v>135</v>
      </c>
      <c r="Q18" s="13"/>
      <c r="R18" s="26">
        <f t="shared" si="0"/>
        <v>340.5</v>
      </c>
      <c r="T18" s="2" t="s">
        <v>19</v>
      </c>
    </row>
    <row r="19" spans="1:20">
      <c r="A19" s="1" t="s">
        <v>20</v>
      </c>
      <c r="C19" s="9">
        <v>10</v>
      </c>
      <c r="D19" s="9">
        <v>347</v>
      </c>
      <c r="E19" s="13"/>
      <c r="F19" s="9">
        <v>13741</v>
      </c>
      <c r="G19" s="13"/>
      <c r="H19" s="26">
        <f t="shared" si="1"/>
        <v>14088</v>
      </c>
      <c r="I19" s="9"/>
      <c r="J19" s="9"/>
      <c r="K19" s="9"/>
      <c r="L19" s="9"/>
      <c r="M19" s="9"/>
      <c r="N19" s="41">
        <f t="shared" si="2"/>
        <v>520.5</v>
      </c>
      <c r="O19" s="8"/>
      <c r="P19" s="8">
        <f t="shared" si="3"/>
        <v>20611.5</v>
      </c>
      <c r="Q19" s="13"/>
      <c r="R19" s="26">
        <f t="shared" si="0"/>
        <v>21132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>
        <v>12256</v>
      </c>
      <c r="E20" s="13"/>
      <c r="F20" s="9">
        <v>19480</v>
      </c>
      <c r="G20" s="13"/>
      <c r="H20" s="26">
        <f t="shared" si="1"/>
        <v>31736</v>
      </c>
      <c r="I20" s="9"/>
      <c r="J20" s="9"/>
      <c r="K20" s="9"/>
      <c r="L20" s="9"/>
      <c r="M20" s="9"/>
      <c r="N20" s="41">
        <f t="shared" si="2"/>
        <v>18384</v>
      </c>
      <c r="O20" s="8"/>
      <c r="P20" s="8">
        <f t="shared" si="3"/>
        <v>29220</v>
      </c>
      <c r="Q20" s="13"/>
      <c r="R20" s="26">
        <f t="shared" si="0"/>
        <v>47604</v>
      </c>
      <c r="T20" s="2" t="s">
        <v>23</v>
      </c>
    </row>
    <row r="21" spans="1:20">
      <c r="A21" s="1" t="s">
        <v>24</v>
      </c>
      <c r="C21" s="9">
        <v>519</v>
      </c>
      <c r="D21" s="9">
        <v>317</v>
      </c>
      <c r="E21" s="13"/>
      <c r="F21" s="9">
        <v>82</v>
      </c>
      <c r="G21" s="13"/>
      <c r="H21" s="26">
        <f t="shared" si="1"/>
        <v>399</v>
      </c>
      <c r="I21" s="9"/>
      <c r="J21" s="9"/>
      <c r="K21" s="9"/>
      <c r="L21" s="9"/>
      <c r="M21" s="9"/>
      <c r="N21" s="41">
        <f t="shared" si="2"/>
        <v>475.5</v>
      </c>
      <c r="O21" s="8"/>
      <c r="P21" s="8">
        <f t="shared" si="3"/>
        <v>123</v>
      </c>
      <c r="Q21" s="13"/>
      <c r="R21" s="26">
        <f t="shared" si="0"/>
        <v>598.5</v>
      </c>
      <c r="T21" s="2" t="s">
        <v>25</v>
      </c>
    </row>
    <row r="22" spans="1:20">
      <c r="A22" s="1" t="s">
        <v>26</v>
      </c>
      <c r="C22" s="9">
        <v>98</v>
      </c>
      <c r="D22" s="9">
        <v>27</v>
      </c>
      <c r="E22" s="13"/>
      <c r="F22" s="9">
        <v>35</v>
      </c>
      <c r="G22" s="13"/>
      <c r="H22" s="26">
        <f t="shared" si="1"/>
        <v>62</v>
      </c>
      <c r="I22" s="9"/>
      <c r="J22" s="9"/>
      <c r="K22" s="9"/>
      <c r="L22" s="9"/>
      <c r="M22" s="9"/>
      <c r="N22" s="41">
        <f t="shared" si="2"/>
        <v>40.5</v>
      </c>
      <c r="O22" s="8"/>
      <c r="P22" s="8">
        <f t="shared" si="3"/>
        <v>52.5</v>
      </c>
      <c r="Q22" s="13"/>
      <c r="R22" s="26">
        <f t="shared" si="0"/>
        <v>93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>
        <v>2</v>
      </c>
      <c r="E23" s="13"/>
      <c r="F23" s="9">
        <v>48</v>
      </c>
      <c r="G23" s="13"/>
      <c r="H23" s="26">
        <f t="shared" si="1"/>
        <v>50</v>
      </c>
      <c r="I23" s="9"/>
      <c r="J23" s="9"/>
      <c r="K23" s="9"/>
      <c r="L23" s="9"/>
      <c r="M23" s="9"/>
      <c r="N23" s="41">
        <f t="shared" si="2"/>
        <v>3</v>
      </c>
      <c r="O23" s="8"/>
      <c r="P23" s="8">
        <f t="shared" si="3"/>
        <v>72</v>
      </c>
      <c r="Q23" s="13"/>
      <c r="R23" s="26">
        <f t="shared" si="0"/>
        <v>75</v>
      </c>
      <c r="T23" s="2" t="s">
        <v>29</v>
      </c>
    </row>
    <row r="24" spans="1:20">
      <c r="A24" s="1" t="s">
        <v>30</v>
      </c>
      <c r="C24" s="9">
        <v>603</v>
      </c>
      <c r="D24" s="9">
        <v>0</v>
      </c>
      <c r="E24" s="13"/>
      <c r="F24" s="9">
        <v>-194</v>
      </c>
      <c r="G24" s="13"/>
      <c r="H24" s="26">
        <f t="shared" si="1"/>
        <v>-194</v>
      </c>
      <c r="I24" s="9"/>
      <c r="J24" s="9"/>
      <c r="K24" s="9"/>
      <c r="L24" s="9"/>
      <c r="M24" s="9"/>
      <c r="N24" s="41">
        <f t="shared" si="2"/>
        <v>0</v>
      </c>
      <c r="O24" s="8"/>
      <c r="P24" s="8">
        <f t="shared" si="3"/>
        <v>-291</v>
      </c>
      <c r="Q24" s="13"/>
      <c r="R24" s="26">
        <f t="shared" si="0"/>
        <v>-291</v>
      </c>
      <c r="T24" s="2" t="s">
        <v>31</v>
      </c>
    </row>
    <row r="25" spans="1:20">
      <c r="A25" s="1" t="s">
        <v>32</v>
      </c>
      <c r="C25" s="11">
        <f>1500+5206</f>
        <v>6706</v>
      </c>
      <c r="D25" s="9">
        <v>2741</v>
      </c>
      <c r="E25" s="31"/>
      <c r="F25" s="11">
        <v>943</v>
      </c>
      <c r="G25" s="31"/>
      <c r="H25" s="26">
        <f t="shared" si="1"/>
        <v>3684</v>
      </c>
      <c r="I25" s="9"/>
      <c r="J25" s="9"/>
      <c r="K25" s="9"/>
      <c r="L25" s="9"/>
      <c r="M25" s="9"/>
      <c r="N25" s="41">
        <f t="shared" si="2"/>
        <v>4111.5</v>
      </c>
      <c r="O25" s="8"/>
      <c r="P25" s="8">
        <f t="shared" si="3"/>
        <v>1414.5</v>
      </c>
      <c r="Q25" s="13"/>
      <c r="R25" s="26">
        <f t="shared" si="0"/>
        <v>5526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9">
        <v>264</v>
      </c>
      <c r="E26" s="31"/>
      <c r="F26" s="11">
        <v>14</v>
      </c>
      <c r="G26" s="31"/>
      <c r="H26" s="26">
        <f t="shared" si="1"/>
        <v>278</v>
      </c>
      <c r="I26" s="9"/>
      <c r="J26" s="9"/>
      <c r="K26" s="9"/>
      <c r="L26" s="9"/>
      <c r="M26" s="9"/>
      <c r="N26" s="41">
        <f t="shared" si="2"/>
        <v>396</v>
      </c>
      <c r="O26" s="8"/>
      <c r="P26" s="8">
        <f t="shared" si="3"/>
        <v>21</v>
      </c>
      <c r="Q26" s="13"/>
      <c r="R26" s="26">
        <f t="shared" si="0"/>
        <v>417</v>
      </c>
      <c r="T26" s="2" t="s">
        <v>35</v>
      </c>
    </row>
    <row r="27" spans="1:20">
      <c r="A27" s="1" t="s">
        <v>36</v>
      </c>
      <c r="C27" s="11">
        <f>19360+779</f>
        <v>20139</v>
      </c>
      <c r="D27" s="9">
        <v>0</v>
      </c>
      <c r="E27" s="31"/>
      <c r="F27" s="11">
        <v>0</v>
      </c>
      <c r="G27" s="31"/>
      <c r="H27" s="26">
        <f t="shared" si="1"/>
        <v>0</v>
      </c>
      <c r="I27" s="9"/>
      <c r="J27" s="9"/>
      <c r="K27" s="9"/>
      <c r="L27" s="9"/>
      <c r="M27" s="9"/>
      <c r="N27" s="41">
        <f t="shared" si="2"/>
        <v>0</v>
      </c>
      <c r="O27" s="8"/>
      <c r="P27" s="8">
        <f t="shared" si="3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>
        <v>116</v>
      </c>
      <c r="E28" s="13"/>
      <c r="F28" s="9">
        <v>11</v>
      </c>
      <c r="G28" s="13"/>
      <c r="H28" s="26">
        <f t="shared" si="1"/>
        <v>127</v>
      </c>
      <c r="I28" s="9"/>
      <c r="J28" s="9"/>
      <c r="K28" s="9"/>
      <c r="L28" s="9"/>
      <c r="M28" s="9"/>
      <c r="N28" s="41">
        <f t="shared" si="2"/>
        <v>174</v>
      </c>
      <c r="O28" s="8"/>
      <c r="P28" s="8">
        <f t="shared" si="3"/>
        <v>16.5</v>
      </c>
      <c r="Q28" s="13"/>
      <c r="R28" s="26">
        <f t="shared" si="0"/>
        <v>190.5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>
        <v>0</v>
      </c>
      <c r="E29" s="13"/>
      <c r="F29" s="9"/>
      <c r="G29" s="13"/>
      <c r="H29" s="26"/>
      <c r="I29" s="9"/>
      <c r="J29" s="9"/>
      <c r="K29" s="9"/>
      <c r="L29" s="9"/>
      <c r="M29" s="9"/>
      <c r="N29" s="41"/>
      <c r="O29" s="8"/>
      <c r="P29" s="8"/>
      <c r="Q29" s="13"/>
      <c r="R29" s="26"/>
      <c r="T29" s="2" t="s">
        <v>40</v>
      </c>
    </row>
    <row r="30" spans="1:20">
      <c r="A30" s="48" t="s">
        <v>84</v>
      </c>
      <c r="B30" s="48"/>
      <c r="C30" s="23"/>
      <c r="D30" s="23">
        <v>0</v>
      </c>
      <c r="E30" s="49"/>
      <c r="F30" s="23">
        <v>11806</v>
      </c>
      <c r="G30" s="49"/>
      <c r="H30" s="27">
        <f t="shared" si="1"/>
        <v>11806</v>
      </c>
      <c r="I30" s="9"/>
      <c r="J30" s="9"/>
      <c r="K30" s="9"/>
      <c r="L30" s="9"/>
      <c r="M30" s="9"/>
      <c r="N30" s="41">
        <f>+D30+J30</f>
        <v>0</v>
      </c>
      <c r="O30" s="8"/>
      <c r="P30" s="8">
        <f>+F30+L30-5500</f>
        <v>6306</v>
      </c>
      <c r="Q30" s="13"/>
      <c r="R30" s="26">
        <f t="shared" si="0"/>
        <v>6306</v>
      </c>
    </row>
    <row r="31" spans="1:20">
      <c r="A31" s="48" t="s">
        <v>85</v>
      </c>
      <c r="B31" s="48"/>
      <c r="C31" s="23"/>
      <c r="D31" s="23">
        <v>0</v>
      </c>
      <c r="E31" s="49"/>
      <c r="F31" s="23">
        <v>6890</v>
      </c>
      <c r="G31" s="49"/>
      <c r="H31" s="27">
        <f t="shared" si="1"/>
        <v>6890</v>
      </c>
      <c r="I31" s="9"/>
      <c r="J31" s="9"/>
      <c r="K31" s="9"/>
      <c r="L31" s="9"/>
      <c r="M31" s="9"/>
      <c r="N31" s="41">
        <f>+D31/8*12</f>
        <v>0</v>
      </c>
      <c r="O31" s="8"/>
      <c r="P31" s="8">
        <f>+F31/8*12</f>
        <v>10335</v>
      </c>
      <c r="Q31" s="13"/>
      <c r="R31" s="26">
        <f t="shared" si="0"/>
        <v>10335</v>
      </c>
    </row>
    <row r="32" spans="1:20">
      <c r="A32" s="48" t="s">
        <v>86</v>
      </c>
      <c r="B32" s="48"/>
      <c r="C32" s="23"/>
      <c r="D32" s="23">
        <f>44073+31451</f>
        <v>75524</v>
      </c>
      <c r="E32" s="49"/>
      <c r="F32" s="23">
        <v>0</v>
      </c>
      <c r="G32" s="49"/>
      <c r="H32" s="27">
        <f t="shared" si="1"/>
        <v>75524</v>
      </c>
      <c r="I32" s="9"/>
      <c r="J32" s="9"/>
      <c r="K32" s="9"/>
      <c r="L32" s="9"/>
      <c r="M32" s="9"/>
      <c r="N32" s="41">
        <f>+D32/8*12</f>
        <v>113286</v>
      </c>
      <c r="O32" s="8"/>
      <c r="P32" s="8">
        <f>+F32/8*12</f>
        <v>0</v>
      </c>
      <c r="Q32" s="13"/>
      <c r="R32" s="26">
        <f t="shared" si="0"/>
        <v>113286</v>
      </c>
    </row>
    <row r="33" spans="1:20">
      <c r="A33" s="48" t="s">
        <v>83</v>
      </c>
      <c r="B33" s="48"/>
      <c r="C33" s="23"/>
      <c r="D33" s="23">
        <v>-31451</v>
      </c>
      <c r="E33" s="49"/>
      <c r="F33" s="23">
        <f>-2155-4990-6243-892</f>
        <v>-14280</v>
      </c>
      <c r="G33" s="49"/>
      <c r="H33" s="27">
        <f t="shared" si="1"/>
        <v>-45731</v>
      </c>
      <c r="I33" s="9"/>
      <c r="J33" s="9"/>
      <c r="K33" s="9"/>
      <c r="L33" s="9"/>
      <c r="M33" s="9"/>
      <c r="N33" s="41">
        <f>+D33+J33</f>
        <v>-31451</v>
      </c>
      <c r="O33" s="8"/>
      <c r="P33" s="8">
        <f>+F33</f>
        <v>-14280</v>
      </c>
      <c r="Q33" s="13"/>
      <c r="R33" s="26">
        <f t="shared" si="0"/>
        <v>-45731</v>
      </c>
    </row>
    <row r="34" spans="1:20">
      <c r="A34" s="48" t="s">
        <v>87</v>
      </c>
      <c r="B34" s="48"/>
      <c r="C34" s="23"/>
      <c r="D34" s="23"/>
      <c r="E34" s="49"/>
      <c r="F34" s="23">
        <f>1396+1987</f>
        <v>3383</v>
      </c>
      <c r="G34" s="49"/>
      <c r="H34" s="27">
        <f t="shared" si="1"/>
        <v>3383</v>
      </c>
      <c r="I34" s="9"/>
      <c r="J34" s="9"/>
      <c r="K34" s="9"/>
      <c r="L34" s="9"/>
      <c r="M34" s="9"/>
      <c r="N34" s="41">
        <f>+D34/8*12</f>
        <v>0</v>
      </c>
      <c r="O34" s="8"/>
      <c r="P34" s="8">
        <f>+F34/8*12</f>
        <v>5074.5</v>
      </c>
      <c r="Q34" s="13"/>
      <c r="R34" s="26">
        <f t="shared" si="0"/>
        <v>5074.5</v>
      </c>
    </row>
    <row r="35" spans="1:20">
      <c r="A35" s="1" t="s">
        <v>81</v>
      </c>
      <c r="C35" s="10">
        <f>-3105+16818+39</f>
        <v>13752</v>
      </c>
      <c r="D35" s="9">
        <v>0</v>
      </c>
      <c r="E35" s="32"/>
      <c r="F35" s="10">
        <v>20504</v>
      </c>
      <c r="G35" s="32"/>
      <c r="H35" s="26">
        <f t="shared" si="1"/>
        <v>20504</v>
      </c>
      <c r="I35" s="10"/>
      <c r="J35" s="10"/>
      <c r="K35" s="10"/>
      <c r="L35" s="10"/>
      <c r="M35" s="10"/>
      <c r="N35" s="41">
        <f>+D35/8*12</f>
        <v>0</v>
      </c>
      <c r="O35" s="8"/>
      <c r="P35" s="8">
        <f>+F35/8*12</f>
        <v>30756</v>
      </c>
      <c r="Q35" s="32"/>
      <c r="R35" s="26">
        <f t="shared" si="0"/>
        <v>30756</v>
      </c>
      <c r="T35" s="2" t="s">
        <v>42</v>
      </c>
    </row>
    <row r="36" spans="1:20">
      <c r="A36" s="1" t="s">
        <v>43</v>
      </c>
      <c r="C36" s="9">
        <v>-373</v>
      </c>
      <c r="D36" s="9">
        <v>0</v>
      </c>
      <c r="E36" s="13"/>
      <c r="F36" s="9">
        <v>1624</v>
      </c>
      <c r="G36" s="13"/>
      <c r="H36" s="26">
        <f t="shared" si="1"/>
        <v>1624</v>
      </c>
      <c r="I36" s="9"/>
      <c r="J36" s="9"/>
      <c r="K36" s="9"/>
      <c r="L36" s="9"/>
      <c r="M36" s="9"/>
      <c r="N36" s="41">
        <f>+D36/8*12</f>
        <v>0</v>
      </c>
      <c r="O36" s="8"/>
      <c r="P36" s="8">
        <f>+F36/8*12</f>
        <v>2436</v>
      </c>
      <c r="Q36" s="13"/>
      <c r="R36" s="26">
        <f t="shared" si="0"/>
        <v>2436</v>
      </c>
      <c r="T36" s="2" t="s">
        <v>44</v>
      </c>
    </row>
    <row r="37" spans="1:20">
      <c r="A37" s="1" t="s">
        <v>45</v>
      </c>
      <c r="C37" s="9">
        <v>4530</v>
      </c>
      <c r="D37" s="9">
        <v>0</v>
      </c>
      <c r="E37" s="13"/>
      <c r="F37" s="9">
        <v>2116</v>
      </c>
      <c r="G37" s="13"/>
      <c r="H37" s="26">
        <f t="shared" si="1"/>
        <v>2116</v>
      </c>
      <c r="I37" s="9"/>
      <c r="J37" s="9"/>
      <c r="K37" s="9"/>
      <c r="L37" s="9"/>
      <c r="M37" s="9"/>
      <c r="N37" s="41">
        <f>+D37/8*12</f>
        <v>0</v>
      </c>
      <c r="O37" s="8"/>
      <c r="P37" s="8">
        <f>+F37/8*12</f>
        <v>3174</v>
      </c>
      <c r="Q37" s="13"/>
      <c r="R37" s="26">
        <f t="shared" si="0"/>
        <v>3174</v>
      </c>
      <c r="T37" s="2" t="s">
        <v>46</v>
      </c>
    </row>
    <row r="38" spans="1:20">
      <c r="A38" s="1" t="s">
        <v>47</v>
      </c>
      <c r="C38" s="9"/>
      <c r="D38" s="9"/>
      <c r="E38" s="13"/>
      <c r="F38" s="9"/>
      <c r="G38" s="13"/>
      <c r="H38" s="26"/>
      <c r="I38" s="9"/>
      <c r="J38" s="9"/>
      <c r="K38" s="9"/>
      <c r="L38" s="9"/>
      <c r="M38" s="9"/>
      <c r="N38" s="41"/>
      <c r="O38" s="8"/>
      <c r="P38" s="8"/>
      <c r="Q38" s="13"/>
      <c r="R38" s="26"/>
    </row>
    <row r="39" spans="1:20">
      <c r="A39" s="48" t="s">
        <v>83</v>
      </c>
      <c r="B39" s="48"/>
      <c r="C39" s="23"/>
      <c r="D39" s="23">
        <v>31451</v>
      </c>
      <c r="E39" s="49"/>
      <c r="F39" s="23">
        <f>-F33</f>
        <v>14280</v>
      </c>
      <c r="G39" s="49"/>
      <c r="H39" s="27">
        <f t="shared" si="1"/>
        <v>45731</v>
      </c>
      <c r="I39" s="9"/>
      <c r="J39" s="9"/>
      <c r="K39" s="9"/>
      <c r="L39" s="9"/>
      <c r="M39" s="9"/>
      <c r="N39" s="41">
        <f>+D39+J39</f>
        <v>31451</v>
      </c>
      <c r="O39" s="8"/>
      <c r="P39" s="8">
        <f>+F39</f>
        <v>14280</v>
      </c>
      <c r="Q39" s="13"/>
      <c r="R39" s="26">
        <f t="shared" si="0"/>
        <v>45731</v>
      </c>
    </row>
    <row r="40" spans="1:20">
      <c r="A40" s="48" t="s">
        <v>88</v>
      </c>
      <c r="B40" s="48"/>
      <c r="C40" s="23"/>
      <c r="D40" s="23">
        <v>0</v>
      </c>
      <c r="E40" s="49"/>
      <c r="F40" s="23">
        <v>-10140</v>
      </c>
      <c r="G40" s="49"/>
      <c r="H40" s="27">
        <f t="shared" si="1"/>
        <v>-10140</v>
      </c>
      <c r="I40" s="9"/>
      <c r="J40" s="9"/>
      <c r="K40" s="9"/>
      <c r="L40" s="9"/>
      <c r="M40" s="9"/>
      <c r="N40" s="41">
        <f>+D40+J40</f>
        <v>0</v>
      </c>
      <c r="O40" s="8"/>
      <c r="P40" s="8">
        <f>+F40</f>
        <v>-10140</v>
      </c>
      <c r="Q40" s="13"/>
      <c r="R40" s="26">
        <f t="shared" si="0"/>
        <v>-10140</v>
      </c>
    </row>
    <row r="41" spans="1:20">
      <c r="C41" s="9"/>
      <c r="D41" s="9"/>
      <c r="E41" s="13"/>
      <c r="F41" s="9"/>
      <c r="G41" s="13"/>
      <c r="H41" s="26"/>
      <c r="I41" s="9"/>
      <c r="J41" s="9"/>
      <c r="K41" s="9"/>
      <c r="L41" s="9"/>
      <c r="M41" s="9"/>
      <c r="N41" s="51"/>
      <c r="O41" s="8"/>
      <c r="P41" s="20"/>
      <c r="Q41" s="13"/>
      <c r="R41" s="26"/>
      <c r="T41" s="2" t="s">
        <v>48</v>
      </c>
    </row>
    <row r="42" spans="1:20" ht="8.1" customHeight="1">
      <c r="C42" s="12"/>
      <c r="D42" s="12"/>
      <c r="E42" s="8"/>
      <c r="F42" s="12"/>
      <c r="G42" s="8"/>
      <c r="H42" s="29"/>
      <c r="I42" s="13"/>
      <c r="J42" s="13"/>
      <c r="K42" s="13"/>
      <c r="L42" s="13"/>
      <c r="M42" s="13"/>
      <c r="N42" s="42"/>
      <c r="O42" s="13"/>
      <c r="P42" s="13"/>
      <c r="Q42" s="13"/>
      <c r="R42" s="29"/>
    </row>
    <row r="43" spans="1:20" ht="13.8" thickBot="1">
      <c r="A43" s="1" t="s">
        <v>3</v>
      </c>
      <c r="C43" s="14">
        <f>SUM(C12:C42)</f>
        <v>229058</v>
      </c>
      <c r="D43" s="14">
        <f>SUM(D12:D41)</f>
        <v>137395</v>
      </c>
      <c r="E43" s="4"/>
      <c r="F43" s="14">
        <f>SUM(F12:F41)</f>
        <v>98500</v>
      </c>
      <c r="G43" s="4"/>
      <c r="H43" s="30">
        <f>SUM(H12:H42)</f>
        <v>235895</v>
      </c>
      <c r="I43" s="4"/>
      <c r="J43" s="4"/>
      <c r="K43" s="4"/>
      <c r="L43" s="4"/>
      <c r="M43" s="4"/>
      <c r="N43" s="14">
        <f>SUM(N12:N41)</f>
        <v>206092.5</v>
      </c>
      <c r="O43" s="44"/>
      <c r="P43" s="14">
        <f>SUM(P12:P41)</f>
        <v>132417</v>
      </c>
      <c r="Q43" s="44"/>
      <c r="R43" s="30">
        <f>SUM(R12:R42)</f>
        <v>338509.5</v>
      </c>
    </row>
    <row r="44" spans="1:20" ht="8.1" customHeight="1" thickTop="1"/>
    <row r="45" spans="1:20">
      <c r="C45" s="1">
        <f>148470-C43</f>
        <v>-80588</v>
      </c>
    </row>
    <row r="46" spans="1:20">
      <c r="A46" s="1" t="s">
        <v>72</v>
      </c>
    </row>
    <row r="47" spans="1:20">
      <c r="A47" s="1" t="s">
        <v>73</v>
      </c>
    </row>
    <row r="48" spans="1:20" ht="13.8" thickBot="1"/>
    <row r="49" spans="1:20">
      <c r="A49" s="15" t="s">
        <v>49</v>
      </c>
      <c r="H49" s="46"/>
      <c r="N49" s="52"/>
      <c r="O49" s="53"/>
      <c r="P49" s="54"/>
      <c r="Q49" s="53"/>
      <c r="R49" s="46"/>
    </row>
    <row r="50" spans="1:20">
      <c r="A50" s="16" t="s">
        <v>50</v>
      </c>
      <c r="B50" s="16"/>
      <c r="C50" s="7">
        <v>0</v>
      </c>
      <c r="D50" s="7">
        <v>0</v>
      </c>
      <c r="E50" s="7"/>
      <c r="F50" s="7">
        <f>12192-682</f>
        <v>11510</v>
      </c>
      <c r="G50" s="7"/>
      <c r="H50" s="26">
        <f>+D50+F50</f>
        <v>11510</v>
      </c>
      <c r="I50" s="7"/>
      <c r="J50" s="7"/>
      <c r="K50" s="7"/>
      <c r="L50" s="7"/>
      <c r="M50" s="7"/>
      <c r="N50" s="41">
        <v>0</v>
      </c>
      <c r="O50" s="8"/>
      <c r="P50" s="57">
        <v>18500</v>
      </c>
      <c r="Q50" s="8"/>
      <c r="R50" s="28">
        <f>+N50+P50</f>
        <v>18500</v>
      </c>
    </row>
    <row r="51" spans="1:20">
      <c r="A51" s="16" t="s">
        <v>51</v>
      </c>
      <c r="B51" s="16"/>
      <c r="C51" s="7">
        <v>0</v>
      </c>
      <c r="D51" s="7">
        <v>0</v>
      </c>
      <c r="E51" s="7"/>
      <c r="F51" s="7">
        <v>0</v>
      </c>
      <c r="G51" s="7"/>
      <c r="H51" s="26">
        <f t="shared" ref="H51:H70" si="4">+D51+F51</f>
        <v>0</v>
      </c>
      <c r="I51" s="7"/>
      <c r="J51" s="7"/>
      <c r="K51" s="7"/>
      <c r="L51" s="7"/>
      <c r="M51" s="7"/>
      <c r="N51" s="41">
        <v>0</v>
      </c>
      <c r="O51" s="8"/>
      <c r="P51" s="57">
        <f>+F51/8*12</f>
        <v>0</v>
      </c>
      <c r="Q51" s="8"/>
      <c r="R51" s="28">
        <f t="shared" ref="R51:R70" si="5">+N51+P51</f>
        <v>0</v>
      </c>
    </row>
    <row r="52" spans="1:20">
      <c r="A52" s="16" t="s">
        <v>52</v>
      </c>
      <c r="B52" s="16"/>
      <c r="C52" s="7">
        <v>0</v>
      </c>
      <c r="D52" s="7">
        <v>0</v>
      </c>
      <c r="E52" s="7"/>
      <c r="F52" s="7">
        <v>0</v>
      </c>
      <c r="G52" s="7"/>
      <c r="H52" s="26">
        <f t="shared" si="4"/>
        <v>0</v>
      </c>
      <c r="I52" s="7"/>
      <c r="J52" s="7"/>
      <c r="K52" s="7"/>
      <c r="L52" s="7"/>
      <c r="M52" s="7"/>
      <c r="N52" s="41">
        <v>0</v>
      </c>
      <c r="O52" s="8"/>
      <c r="P52" s="57">
        <f>+F52/8*12</f>
        <v>0</v>
      </c>
      <c r="Q52" s="8"/>
      <c r="R52" s="28">
        <f t="shared" si="5"/>
        <v>0</v>
      </c>
    </row>
    <row r="53" spans="1:20">
      <c r="A53" s="16" t="s">
        <v>53</v>
      </c>
      <c r="B53" s="16"/>
      <c r="C53" s="7">
        <v>0</v>
      </c>
      <c r="D53" s="7">
        <v>0</v>
      </c>
      <c r="E53" s="7"/>
      <c r="F53" s="7">
        <v>0</v>
      </c>
      <c r="G53" s="7"/>
      <c r="H53" s="26">
        <f t="shared" si="4"/>
        <v>0</v>
      </c>
      <c r="I53" s="7"/>
      <c r="J53" s="7"/>
      <c r="K53" s="7"/>
      <c r="L53" s="7"/>
      <c r="M53" s="7"/>
      <c r="N53" s="41">
        <v>0</v>
      </c>
      <c r="O53" s="8"/>
      <c r="P53" s="57">
        <f>+F53/8*12</f>
        <v>0</v>
      </c>
      <c r="Q53" s="8"/>
      <c r="R53" s="28">
        <f t="shared" si="5"/>
        <v>0</v>
      </c>
    </row>
    <row r="54" spans="1:20">
      <c r="A54" s="16" t="s">
        <v>54</v>
      </c>
      <c r="B54" s="16"/>
      <c r="C54" s="7">
        <v>0</v>
      </c>
      <c r="D54" s="7">
        <v>0</v>
      </c>
      <c r="E54" s="7"/>
      <c r="F54" s="7">
        <v>0</v>
      </c>
      <c r="G54" s="7"/>
      <c r="H54" s="26">
        <f t="shared" si="4"/>
        <v>0</v>
      </c>
      <c r="I54" s="7"/>
      <c r="J54" s="7"/>
      <c r="K54" s="7"/>
      <c r="L54" s="7"/>
      <c r="M54" s="7"/>
      <c r="N54" s="41">
        <v>0</v>
      </c>
      <c r="O54" s="8"/>
      <c r="P54" s="57">
        <f>+F54/8*12</f>
        <v>0</v>
      </c>
      <c r="Q54" s="8"/>
      <c r="R54" s="28">
        <f t="shared" si="5"/>
        <v>0</v>
      </c>
    </row>
    <row r="55" spans="1:20">
      <c r="A55" s="16" t="s">
        <v>55</v>
      </c>
      <c r="B55" s="16"/>
      <c r="C55" s="7">
        <v>0</v>
      </c>
      <c r="D55" s="7">
        <v>0</v>
      </c>
      <c r="E55" s="7"/>
      <c r="F55" s="7">
        <v>0</v>
      </c>
      <c r="G55" s="7"/>
      <c r="H55" s="26">
        <f t="shared" si="4"/>
        <v>0</v>
      </c>
      <c r="I55" s="7"/>
      <c r="J55" s="7"/>
      <c r="K55" s="7"/>
      <c r="L55" s="7"/>
      <c r="M55" s="7"/>
      <c r="N55" s="41">
        <v>0</v>
      </c>
      <c r="O55" s="8"/>
      <c r="P55" s="57">
        <f>+F55/8*12</f>
        <v>0</v>
      </c>
      <c r="Q55" s="8"/>
      <c r="R55" s="28">
        <f t="shared" si="5"/>
        <v>0</v>
      </c>
    </row>
    <row r="56" spans="1:20">
      <c r="A56" s="16" t="s">
        <v>47</v>
      </c>
      <c r="B56" s="16"/>
      <c r="C56" s="7">
        <v>0</v>
      </c>
      <c r="D56" s="7">
        <v>0</v>
      </c>
      <c r="E56" s="7"/>
      <c r="F56" s="7">
        <f>+F39+F40</f>
        <v>4140</v>
      </c>
      <c r="G56" s="7"/>
      <c r="H56" s="26">
        <f t="shared" si="4"/>
        <v>4140</v>
      </c>
      <c r="I56" s="7"/>
      <c r="J56" s="7"/>
      <c r="K56" s="7"/>
      <c r="L56" s="7"/>
      <c r="M56" s="7"/>
      <c r="N56" s="41">
        <v>0</v>
      </c>
      <c r="O56" s="8"/>
      <c r="P56" s="57">
        <f>+P39+P40</f>
        <v>4140</v>
      </c>
      <c r="Q56" s="8"/>
      <c r="R56" s="28">
        <f t="shared" si="5"/>
        <v>4140</v>
      </c>
    </row>
    <row r="57" spans="1:20">
      <c r="A57" s="16" t="s">
        <v>56</v>
      </c>
      <c r="B57" s="16"/>
      <c r="C57" s="7">
        <v>0</v>
      </c>
      <c r="D57" s="7">
        <v>0</v>
      </c>
      <c r="E57" s="7"/>
      <c r="F57" s="7">
        <v>8565</v>
      </c>
      <c r="G57" s="7"/>
      <c r="H57" s="26">
        <f t="shared" si="4"/>
        <v>8565</v>
      </c>
      <c r="I57" s="7"/>
      <c r="J57" s="7"/>
      <c r="K57" s="7"/>
      <c r="L57" s="7"/>
      <c r="M57" s="7"/>
      <c r="N57" s="41">
        <v>0</v>
      </c>
      <c r="O57" s="8"/>
      <c r="P57" s="57">
        <v>13500</v>
      </c>
      <c r="Q57" s="8"/>
      <c r="R57" s="28">
        <f t="shared" si="5"/>
        <v>13500</v>
      </c>
    </row>
    <row r="58" spans="1:20">
      <c r="A58" s="16" t="s">
        <v>57</v>
      </c>
      <c r="B58" s="16"/>
      <c r="C58" s="7">
        <v>0</v>
      </c>
      <c r="D58" s="7">
        <v>0</v>
      </c>
      <c r="E58" s="7"/>
      <c r="F58" s="7">
        <v>4267</v>
      </c>
      <c r="G58" s="7"/>
      <c r="H58" s="26">
        <f t="shared" si="4"/>
        <v>4267</v>
      </c>
      <c r="I58" s="7"/>
      <c r="J58" s="7"/>
      <c r="K58" s="7"/>
      <c r="L58" s="7"/>
      <c r="M58" s="7"/>
      <c r="N58" s="41">
        <v>0</v>
      </c>
      <c r="O58" s="8"/>
      <c r="P58" s="57">
        <v>6341</v>
      </c>
      <c r="Q58" s="8"/>
      <c r="R58" s="28">
        <f t="shared" si="5"/>
        <v>6341</v>
      </c>
    </row>
    <row r="59" spans="1:20">
      <c r="A59" s="16" t="s">
        <v>58</v>
      </c>
      <c r="B59" s="16"/>
      <c r="C59" s="7">
        <v>0</v>
      </c>
      <c r="D59" s="7">
        <v>0</v>
      </c>
      <c r="E59" s="7"/>
      <c r="F59" s="7">
        <v>682</v>
      </c>
      <c r="G59" s="7"/>
      <c r="H59" s="26">
        <f t="shared" si="4"/>
        <v>682</v>
      </c>
      <c r="I59" s="7"/>
      <c r="J59" s="7"/>
      <c r="K59" s="7"/>
      <c r="L59" s="7"/>
      <c r="M59" s="7"/>
      <c r="N59" s="41">
        <v>0</v>
      </c>
      <c r="O59" s="8"/>
      <c r="P59" s="57">
        <v>1250</v>
      </c>
      <c r="Q59" s="8"/>
      <c r="R59" s="28">
        <f t="shared" si="5"/>
        <v>1250</v>
      </c>
    </row>
    <row r="60" spans="1:20">
      <c r="A60" s="16" t="s">
        <v>59</v>
      </c>
      <c r="B60" s="16"/>
      <c r="C60" s="7">
        <v>0</v>
      </c>
      <c r="D60" s="7">
        <v>0</v>
      </c>
      <c r="E60" s="7"/>
      <c r="F60" s="7">
        <v>0</v>
      </c>
      <c r="G60" s="7"/>
      <c r="H60" s="26">
        <f t="shared" si="4"/>
        <v>0</v>
      </c>
      <c r="I60" s="7"/>
      <c r="J60" s="7"/>
      <c r="K60" s="7"/>
      <c r="L60" s="7"/>
      <c r="M60" s="7"/>
      <c r="N60" s="41">
        <v>0</v>
      </c>
      <c r="O60" s="8"/>
      <c r="P60" s="57">
        <f>+F60/8*12</f>
        <v>0</v>
      </c>
      <c r="Q60" s="8"/>
      <c r="R60" s="28">
        <f t="shared" si="5"/>
        <v>0</v>
      </c>
    </row>
    <row r="61" spans="1:20">
      <c r="A61" s="16" t="s">
        <v>60</v>
      </c>
      <c r="B61" s="16"/>
      <c r="C61" s="7">
        <v>0</v>
      </c>
      <c r="D61" s="7">
        <v>0</v>
      </c>
      <c r="E61" s="7"/>
      <c r="F61" s="7">
        <v>0</v>
      </c>
      <c r="G61" s="7"/>
      <c r="H61" s="26">
        <f t="shared" si="4"/>
        <v>0</v>
      </c>
      <c r="I61" s="7"/>
      <c r="J61" s="7"/>
      <c r="K61" s="7"/>
      <c r="L61" s="7"/>
      <c r="M61" s="7"/>
      <c r="N61" s="41">
        <v>0</v>
      </c>
      <c r="O61" s="8"/>
      <c r="P61" s="57">
        <f>+F61/8*12</f>
        <v>0</v>
      </c>
      <c r="Q61" s="8"/>
      <c r="R61" s="28">
        <f t="shared" si="5"/>
        <v>0</v>
      </c>
    </row>
    <row r="62" spans="1:20">
      <c r="A62" s="16" t="s">
        <v>61</v>
      </c>
      <c r="B62" s="16"/>
      <c r="C62" s="7">
        <v>0</v>
      </c>
      <c r="D62" s="7">
        <v>0</v>
      </c>
      <c r="E62" s="7"/>
      <c r="F62" s="7">
        <v>0</v>
      </c>
      <c r="G62" s="7"/>
      <c r="H62" s="26">
        <f t="shared" si="4"/>
        <v>0</v>
      </c>
      <c r="I62" s="7"/>
      <c r="J62" s="7"/>
      <c r="K62" s="7"/>
      <c r="L62" s="7"/>
      <c r="M62" s="7"/>
      <c r="N62" s="41">
        <v>0</v>
      </c>
      <c r="O62" s="8"/>
      <c r="P62" s="57">
        <f>+F62/8*12</f>
        <v>0</v>
      </c>
      <c r="Q62" s="8"/>
      <c r="R62" s="28">
        <f t="shared" si="5"/>
        <v>0</v>
      </c>
    </row>
    <row r="63" spans="1:20" s="3" customFormat="1">
      <c r="A63" s="17" t="s">
        <v>62</v>
      </c>
      <c r="B63" s="17"/>
      <c r="C63" s="8">
        <v>0</v>
      </c>
      <c r="D63" s="7">
        <v>0</v>
      </c>
      <c r="E63" s="8"/>
      <c r="F63" s="8">
        <v>850</v>
      </c>
      <c r="G63" s="8"/>
      <c r="H63" s="26">
        <f t="shared" si="4"/>
        <v>850</v>
      </c>
      <c r="I63" s="8"/>
      <c r="J63" s="8"/>
      <c r="K63" s="8"/>
      <c r="L63" s="8"/>
      <c r="M63" s="8"/>
      <c r="N63" s="41">
        <v>0</v>
      </c>
      <c r="O63" s="8"/>
      <c r="P63" s="57">
        <v>1600</v>
      </c>
      <c r="Q63" s="8"/>
      <c r="R63" s="28">
        <f t="shared" si="5"/>
        <v>1600</v>
      </c>
      <c r="T63" s="18"/>
    </row>
    <row r="64" spans="1:20" s="3" customFormat="1">
      <c r="A64" s="19" t="s">
        <v>63</v>
      </c>
      <c r="B64" s="17"/>
      <c r="C64" s="8">
        <v>0</v>
      </c>
      <c r="D64" s="7">
        <v>0</v>
      </c>
      <c r="E64" s="8"/>
      <c r="F64" s="8">
        <f>+F30+6267</f>
        <v>18073</v>
      </c>
      <c r="G64" s="8"/>
      <c r="H64" s="26">
        <f t="shared" si="4"/>
        <v>18073</v>
      </c>
      <c r="I64" s="8"/>
      <c r="J64" s="8"/>
      <c r="K64" s="8"/>
      <c r="L64" s="8"/>
      <c r="M64" s="8"/>
      <c r="N64" s="41">
        <v>0</v>
      </c>
      <c r="O64" s="8"/>
      <c r="P64" s="57">
        <f>+P30+9400</f>
        <v>15706</v>
      </c>
      <c r="Q64" s="8"/>
      <c r="R64" s="28">
        <f t="shared" si="5"/>
        <v>15706</v>
      </c>
      <c r="T64" s="18"/>
    </row>
    <row r="65" spans="1:20" s="3" customFormat="1">
      <c r="A65" s="19" t="s">
        <v>41</v>
      </c>
      <c r="B65" s="17"/>
      <c r="C65" s="8">
        <v>0</v>
      </c>
      <c r="D65" s="7">
        <v>0</v>
      </c>
      <c r="E65" s="8"/>
      <c r="F65" s="8">
        <f>+F35</f>
        <v>20504</v>
      </c>
      <c r="G65" s="8"/>
      <c r="H65" s="26">
        <f t="shared" si="4"/>
        <v>20504</v>
      </c>
      <c r="I65" s="8"/>
      <c r="J65" s="8"/>
      <c r="K65" s="8"/>
      <c r="L65" s="8"/>
      <c r="M65" s="8"/>
      <c r="N65" s="41">
        <v>0</v>
      </c>
      <c r="O65" s="8"/>
      <c r="P65" s="57">
        <f>+P35</f>
        <v>30756</v>
      </c>
      <c r="Q65" s="8"/>
      <c r="R65" s="28">
        <f t="shared" si="5"/>
        <v>30756</v>
      </c>
      <c r="T65" s="18"/>
    </row>
    <row r="66" spans="1:20" s="3" customFormat="1">
      <c r="A66" s="19" t="s">
        <v>64</v>
      </c>
      <c r="B66" s="17"/>
      <c r="C66" s="8">
        <v>0</v>
      </c>
      <c r="D66" s="7">
        <v>0</v>
      </c>
      <c r="E66" s="8"/>
      <c r="F66" s="8">
        <f>+F37</f>
        <v>2116</v>
      </c>
      <c r="G66" s="8"/>
      <c r="H66" s="26">
        <f t="shared" si="4"/>
        <v>2116</v>
      </c>
      <c r="I66" s="8"/>
      <c r="J66" s="8"/>
      <c r="K66" s="8"/>
      <c r="L66" s="8"/>
      <c r="M66" s="8"/>
      <c r="N66" s="41">
        <v>0</v>
      </c>
      <c r="O66" s="8"/>
      <c r="P66" s="57">
        <f>+P37</f>
        <v>3174</v>
      </c>
      <c r="Q66" s="8"/>
      <c r="R66" s="28">
        <f t="shared" si="5"/>
        <v>3174</v>
      </c>
      <c r="T66" s="18"/>
    </row>
    <row r="67" spans="1:20" s="3" customFormat="1">
      <c r="A67" s="19" t="s">
        <v>65</v>
      </c>
      <c r="B67" s="17"/>
      <c r="C67" s="8">
        <v>0</v>
      </c>
      <c r="D67" s="7">
        <v>0</v>
      </c>
      <c r="E67" s="8"/>
      <c r="F67" s="8">
        <v>0</v>
      </c>
      <c r="G67" s="8"/>
      <c r="H67" s="26">
        <f t="shared" si="4"/>
        <v>0</v>
      </c>
      <c r="I67" s="8"/>
      <c r="J67" s="8"/>
      <c r="K67" s="8"/>
      <c r="L67" s="8"/>
      <c r="M67" s="8"/>
      <c r="N67" s="41">
        <v>0</v>
      </c>
      <c r="O67" s="8"/>
      <c r="P67" s="57">
        <v>0</v>
      </c>
      <c r="Q67" s="8"/>
      <c r="R67" s="28">
        <f t="shared" si="5"/>
        <v>0</v>
      </c>
      <c r="T67" s="18"/>
    </row>
    <row r="68" spans="1:20" s="3" customFormat="1">
      <c r="A68" s="19" t="s">
        <v>20</v>
      </c>
      <c r="B68" s="17"/>
      <c r="C68" s="8">
        <v>0</v>
      </c>
      <c r="D68" s="7">
        <v>0</v>
      </c>
      <c r="E68" s="8"/>
      <c r="F68" s="8">
        <f>+F19+F31</f>
        <v>20631</v>
      </c>
      <c r="G68" s="8"/>
      <c r="H68" s="26">
        <f t="shared" si="4"/>
        <v>20631</v>
      </c>
      <c r="I68" s="8"/>
      <c r="J68" s="8"/>
      <c r="K68" s="8"/>
      <c r="L68" s="8"/>
      <c r="M68" s="8"/>
      <c r="N68" s="41">
        <v>0</v>
      </c>
      <c r="O68" s="8"/>
      <c r="P68" s="57">
        <f>+P19+P31</f>
        <v>30946.5</v>
      </c>
      <c r="Q68" s="8"/>
      <c r="R68" s="28">
        <f t="shared" si="5"/>
        <v>30946.5</v>
      </c>
      <c r="T68" s="18"/>
    </row>
    <row r="69" spans="1:20" s="3" customFormat="1">
      <c r="A69" s="19" t="s">
        <v>66</v>
      </c>
      <c r="B69" s="17"/>
      <c r="C69" s="8">
        <v>0</v>
      </c>
      <c r="D69" s="7">
        <v>0</v>
      </c>
      <c r="E69" s="8"/>
      <c r="F69" s="8">
        <v>1162</v>
      </c>
      <c r="G69" s="8"/>
      <c r="H69" s="26">
        <f t="shared" si="4"/>
        <v>1162</v>
      </c>
      <c r="I69" s="8"/>
      <c r="J69" s="8"/>
      <c r="K69" s="8"/>
      <c r="L69" s="8"/>
      <c r="M69" s="8"/>
      <c r="N69" s="41">
        <v>0</v>
      </c>
      <c r="O69" s="8"/>
      <c r="P69" s="57">
        <v>2500</v>
      </c>
      <c r="Q69" s="8"/>
      <c r="R69" s="28">
        <f t="shared" si="5"/>
        <v>2500</v>
      </c>
      <c r="T69" s="18"/>
    </row>
    <row r="70" spans="1:20">
      <c r="A70" s="19" t="s">
        <v>6</v>
      </c>
      <c r="B70" s="16"/>
      <c r="C70" s="20">
        <v>0</v>
      </c>
      <c r="D70" s="20">
        <f>+D43</f>
        <v>137395</v>
      </c>
      <c r="E70" s="20"/>
      <c r="F70" s="20">
        <v>6000</v>
      </c>
      <c r="G70" s="20"/>
      <c r="H70" s="50">
        <f t="shared" si="4"/>
        <v>143395</v>
      </c>
      <c r="I70" s="8"/>
      <c r="J70" s="8"/>
      <c r="K70" s="8"/>
      <c r="L70" s="8"/>
      <c r="M70" s="8"/>
      <c r="N70" s="51">
        <f>+N43</f>
        <v>206092.5</v>
      </c>
      <c r="O70" s="20"/>
      <c r="P70" s="58">
        <v>4003</v>
      </c>
      <c r="Q70" s="20"/>
      <c r="R70" s="56">
        <f t="shared" si="5"/>
        <v>210095.5</v>
      </c>
    </row>
    <row r="71" spans="1:20" ht="13.8" thickBot="1">
      <c r="A71" s="16" t="s">
        <v>3</v>
      </c>
      <c r="B71" s="16"/>
      <c r="C71" s="14">
        <f>SUM(C50:C70)</f>
        <v>0</v>
      </c>
      <c r="D71" s="14">
        <f>SUM(D50:D70)</f>
        <v>137395</v>
      </c>
      <c r="E71" s="14"/>
      <c r="F71" s="14">
        <f>SUM(F50:F70)</f>
        <v>98500</v>
      </c>
      <c r="G71" s="14"/>
      <c r="H71" s="30">
        <f>SUM(H50:H70)</f>
        <v>235895</v>
      </c>
      <c r="I71" s="4"/>
      <c r="J71" s="4"/>
      <c r="K71" s="4"/>
      <c r="L71" s="4"/>
      <c r="M71" s="4"/>
      <c r="N71" s="43">
        <f>SUM(N50:N70)</f>
        <v>206092.5</v>
      </c>
      <c r="O71" s="44"/>
      <c r="P71" s="55">
        <f>SUM(P50:P70)</f>
        <v>132416.5</v>
      </c>
      <c r="Q71" s="44"/>
      <c r="R71" s="30">
        <f>SUM(R50:R70)</f>
        <v>338509</v>
      </c>
    </row>
    <row r="72" spans="1:20" ht="13.8" thickTop="1">
      <c r="D72" s="1">
        <f>+D71-D43</f>
        <v>0</v>
      </c>
      <c r="F72" s="1">
        <f>+F71-F43</f>
        <v>0</v>
      </c>
      <c r="N72" s="1">
        <f>+N71-N43</f>
        <v>0</v>
      </c>
    </row>
    <row r="76" spans="1:20">
      <c r="A76" s="21" t="str">
        <f ca="1">CELL("filename",A1)</f>
        <v>G:\Common\jvm\REPORTNG\EGAS\2001\special projects\[Aug 2001 GA est.xls]Expenses-YTD Aug 2001</v>
      </c>
    </row>
    <row r="77" spans="1:20">
      <c r="A77" s="24">
        <f ca="1">NOW()</f>
        <v>37167.448354050925</v>
      </c>
    </row>
  </sheetData>
  <mergeCells count="7">
    <mergeCell ref="J7:L7"/>
    <mergeCell ref="N7:R7"/>
    <mergeCell ref="D7:H7"/>
    <mergeCell ref="A1:R1"/>
    <mergeCell ref="A2:R2"/>
    <mergeCell ref="A3:R3"/>
    <mergeCell ref="A4:R4"/>
  </mergeCells>
  <phoneticPr fontId="9" type="noConversion"/>
  <printOptions horizontalCentered="1"/>
  <pageMargins left="0" right="0.2" top="0.5" bottom="0" header="0.5" footer="0"/>
  <pageSetup scale="71" orientation="portrait" horizontalDpi="4294967292" verticalDpi="4294967292" r:id="rId1"/>
  <headerFooter alignWithMargins="0">
    <oddHeader xml:space="preserve">&amp;C 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D19" sqref="D19"/>
    </sheetView>
  </sheetViews>
  <sheetFormatPr defaultColWidth="14.33203125" defaultRowHeight="13.2"/>
  <cols>
    <col min="1" max="1" width="26.5546875" style="1" customWidth="1"/>
    <col min="2" max="2" width="2.6640625" style="1" customWidth="1"/>
    <col min="3" max="3" width="10.6640625" style="1" hidden="1" customWidth="1"/>
    <col min="4" max="4" width="20.33203125" style="1" customWidth="1"/>
    <col min="5" max="5" width="1.6640625" style="1" customWidth="1"/>
    <col min="6" max="6" width="14.109375" style="1" customWidth="1"/>
    <col min="7" max="7" width="1.6640625" style="1" customWidth="1"/>
    <col min="8" max="8" width="15" style="1" customWidth="1"/>
    <col min="9" max="9" width="2.6640625" style="1" customWidth="1"/>
    <col min="10" max="10" width="19.33203125" style="1" customWidth="1"/>
    <col min="11" max="11" width="2.44140625" style="1" customWidth="1"/>
    <col min="12" max="12" width="19.33203125" style="1" customWidth="1"/>
    <col min="13" max="13" width="2" style="1" customWidth="1"/>
    <col min="14" max="14" width="19.109375" style="1" customWidth="1"/>
    <col min="15" max="15" width="1.6640625" style="1" customWidth="1"/>
    <col min="16" max="16" width="18.5546875" style="1" customWidth="1"/>
    <col min="17" max="17" width="1.6640625" style="1" customWidth="1"/>
    <col min="18" max="18" width="14.5546875" style="1" customWidth="1"/>
    <col min="19" max="19" width="8.5546875" style="1" customWidth="1"/>
    <col min="20" max="20" width="14.33203125" style="2"/>
    <col min="21" max="16384" width="14.332031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6" spans="1:20" ht="13.8" thickBot="1"/>
    <row r="7" spans="1:20" ht="13.8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63" t="s">
        <v>77</v>
      </c>
      <c r="O7" s="64"/>
      <c r="P7" s="64"/>
      <c r="Q7" s="64"/>
      <c r="R7" s="65"/>
    </row>
    <row r="8" spans="1:20">
      <c r="D8" s="22" t="s">
        <v>74</v>
      </c>
      <c r="E8" s="34"/>
      <c r="F8" s="34"/>
      <c r="G8" s="34"/>
      <c r="H8" s="47"/>
      <c r="J8" s="22" t="s">
        <v>74</v>
      </c>
      <c r="K8" s="34"/>
      <c r="L8" s="34"/>
      <c r="N8" s="37" t="s">
        <v>74</v>
      </c>
      <c r="O8" s="38"/>
      <c r="P8" s="38"/>
      <c r="Q8" s="3"/>
      <c r="R8" s="46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8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/>
      <c r="E12" s="13"/>
      <c r="F12" s="9"/>
      <c r="G12" s="13"/>
      <c r="H12" s="26">
        <v>59217</v>
      </c>
      <c r="I12" s="7"/>
      <c r="J12" s="7"/>
      <c r="K12" s="7"/>
      <c r="L12" s="7"/>
      <c r="M12" s="7"/>
      <c r="N12" s="41">
        <f>+D12+J12</f>
        <v>0</v>
      </c>
      <c r="O12" s="8"/>
      <c r="P12" s="8">
        <f>+F12+L12</f>
        <v>0</v>
      </c>
      <c r="Q12" s="8"/>
      <c r="R12" s="26">
        <f t="shared" ref="R12:R37" si="0">+N12+P12</f>
        <v>0</v>
      </c>
      <c r="T12" s="2">
        <v>52000500</v>
      </c>
    </row>
    <row r="13" spans="1:20">
      <c r="A13" s="1" t="s">
        <v>8</v>
      </c>
      <c r="C13" s="9">
        <v>4637</v>
      </c>
      <c r="D13" s="9"/>
      <c r="E13" s="13"/>
      <c r="F13" s="9"/>
      <c r="G13" s="13"/>
      <c r="H13" s="26">
        <v>3559</v>
      </c>
      <c r="I13" s="7"/>
      <c r="J13" s="7"/>
      <c r="K13" s="7"/>
      <c r="L13" s="7"/>
      <c r="M13" s="7"/>
      <c r="N13" s="41">
        <f t="shared" ref="N13:N37" si="1">+D13+J13</f>
        <v>0</v>
      </c>
      <c r="O13" s="8"/>
      <c r="P13" s="8">
        <f t="shared" ref="P13:P37" si="2">+F13+L13</f>
        <v>0</v>
      </c>
      <c r="Q13" s="8"/>
      <c r="R13" s="26">
        <f t="shared" si="0"/>
        <v>0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/>
      <c r="E14" s="13"/>
      <c r="F14" s="9"/>
      <c r="G14" s="13"/>
      <c r="H14" s="26">
        <f>72+340+1017+322+279+59+6452</f>
        <v>8541</v>
      </c>
      <c r="I14" s="7"/>
      <c r="J14" s="7"/>
      <c r="K14" s="7"/>
      <c r="L14" s="7"/>
      <c r="M14" s="7"/>
      <c r="N14" s="41">
        <f t="shared" si="1"/>
        <v>0</v>
      </c>
      <c r="O14" s="8"/>
      <c r="P14" s="8">
        <f t="shared" si="2"/>
        <v>0</v>
      </c>
      <c r="Q14" s="8"/>
      <c r="R14" s="26">
        <f t="shared" si="0"/>
        <v>0</v>
      </c>
      <c r="T14" s="2" t="s">
        <v>11</v>
      </c>
    </row>
    <row r="15" spans="1:20">
      <c r="A15" s="1" t="s">
        <v>12</v>
      </c>
      <c r="C15" s="9">
        <v>488</v>
      </c>
      <c r="D15" s="9"/>
      <c r="E15" s="13"/>
      <c r="F15" s="9"/>
      <c r="G15" s="13"/>
      <c r="H15" s="26">
        <v>149</v>
      </c>
      <c r="I15" s="9"/>
      <c r="J15" s="9"/>
      <c r="K15" s="9"/>
      <c r="L15" s="9"/>
      <c r="M15" s="9"/>
      <c r="N15" s="41">
        <f t="shared" si="1"/>
        <v>0</v>
      </c>
      <c r="O15" s="8"/>
      <c r="P15" s="8">
        <f t="shared" si="2"/>
        <v>0</v>
      </c>
      <c r="Q15" s="13"/>
      <c r="R15" s="26">
        <f t="shared" si="0"/>
        <v>0</v>
      </c>
      <c r="T15" s="2" t="s">
        <v>13</v>
      </c>
    </row>
    <row r="16" spans="1:20">
      <c r="A16" s="1" t="s">
        <v>14</v>
      </c>
      <c r="C16" s="9">
        <v>4410</v>
      </c>
      <c r="D16" s="9"/>
      <c r="E16" s="13"/>
      <c r="F16" s="9"/>
      <c r="G16" s="13"/>
      <c r="H16" s="26">
        <v>2242</v>
      </c>
      <c r="I16" s="9"/>
      <c r="J16" s="9"/>
      <c r="K16" s="9"/>
      <c r="L16" s="9"/>
      <c r="M16" s="9"/>
      <c r="N16" s="41">
        <f t="shared" si="1"/>
        <v>0</v>
      </c>
      <c r="O16" s="8"/>
      <c r="P16" s="8">
        <f t="shared" si="2"/>
        <v>0</v>
      </c>
      <c r="Q16" s="13"/>
      <c r="R16" s="26">
        <f t="shared" si="0"/>
        <v>0</v>
      </c>
      <c r="T16" s="2" t="s">
        <v>15</v>
      </c>
    </row>
    <row r="17" spans="1:20">
      <c r="A17" s="1" t="s">
        <v>16</v>
      </c>
      <c r="C17" s="9">
        <f>174+6</f>
        <v>180</v>
      </c>
      <c r="D17" s="9"/>
      <c r="E17" s="13"/>
      <c r="F17" s="9"/>
      <c r="G17" s="13"/>
      <c r="H17" s="26">
        <f>17+6</f>
        <v>23</v>
      </c>
      <c r="I17" s="9"/>
      <c r="J17" s="9"/>
      <c r="K17" s="9"/>
      <c r="L17" s="9"/>
      <c r="M17" s="9"/>
      <c r="N17" s="41">
        <f t="shared" si="1"/>
        <v>0</v>
      </c>
      <c r="O17" s="8"/>
      <c r="P17" s="8">
        <f t="shared" si="2"/>
        <v>0</v>
      </c>
      <c r="Q17" s="13"/>
      <c r="R17" s="26">
        <f t="shared" si="0"/>
        <v>0</v>
      </c>
      <c r="T17" s="2" t="s">
        <v>17</v>
      </c>
    </row>
    <row r="18" spans="1:20">
      <c r="A18" s="1" t="s">
        <v>18</v>
      </c>
      <c r="C18" s="9">
        <f>123+4480</f>
        <v>4603</v>
      </c>
      <c r="D18" s="9"/>
      <c r="E18" s="13"/>
      <c r="F18" s="9"/>
      <c r="G18" s="13"/>
      <c r="H18" s="26">
        <v>227</v>
      </c>
      <c r="I18" s="9"/>
      <c r="J18" s="9"/>
      <c r="K18" s="9"/>
      <c r="L18" s="9"/>
      <c r="M18" s="9"/>
      <c r="N18" s="41">
        <f t="shared" si="1"/>
        <v>0</v>
      </c>
      <c r="O18" s="8"/>
      <c r="P18" s="8">
        <f t="shared" si="2"/>
        <v>0</v>
      </c>
      <c r="Q18" s="13"/>
      <c r="R18" s="26">
        <f t="shared" si="0"/>
        <v>0</v>
      </c>
      <c r="T18" s="2" t="s">
        <v>19</v>
      </c>
    </row>
    <row r="19" spans="1:20">
      <c r="A19" s="1" t="s">
        <v>20</v>
      </c>
      <c r="C19" s="9">
        <v>10</v>
      </c>
      <c r="D19" s="9"/>
      <c r="E19" s="13"/>
      <c r="F19" s="9"/>
      <c r="G19" s="13"/>
      <c r="H19" s="26">
        <v>14088</v>
      </c>
      <c r="I19" s="9"/>
      <c r="J19" s="9"/>
      <c r="K19" s="9"/>
      <c r="L19" s="9"/>
      <c r="M19" s="9"/>
      <c r="N19" s="41">
        <f t="shared" si="1"/>
        <v>0</v>
      </c>
      <c r="O19" s="8"/>
      <c r="P19" s="8">
        <f t="shared" si="2"/>
        <v>0</v>
      </c>
      <c r="Q19" s="13"/>
      <c r="R19" s="26">
        <f t="shared" si="0"/>
        <v>0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/>
      <c r="E20" s="13"/>
      <c r="F20" s="9"/>
      <c r="G20" s="13"/>
      <c r="H20" s="26">
        <f>13653+208+254+12+10+4850+29+12720</f>
        <v>31736</v>
      </c>
      <c r="I20" s="9"/>
      <c r="J20" s="9"/>
      <c r="K20" s="9"/>
      <c r="L20" s="9"/>
      <c r="M20" s="9"/>
      <c r="N20" s="41">
        <f t="shared" si="1"/>
        <v>0</v>
      </c>
      <c r="O20" s="8"/>
      <c r="P20" s="8">
        <f t="shared" si="2"/>
        <v>0</v>
      </c>
      <c r="Q20" s="13"/>
      <c r="R20" s="26">
        <f t="shared" si="0"/>
        <v>0</v>
      </c>
      <c r="T20" s="2" t="s">
        <v>23</v>
      </c>
    </row>
    <row r="21" spans="1:20">
      <c r="A21" s="1" t="s">
        <v>24</v>
      </c>
      <c r="C21" s="9">
        <v>519</v>
      </c>
      <c r="D21" s="9"/>
      <c r="E21" s="13"/>
      <c r="F21" s="9"/>
      <c r="G21" s="13"/>
      <c r="H21" s="26">
        <v>399</v>
      </c>
      <c r="I21" s="9"/>
      <c r="J21" s="9"/>
      <c r="K21" s="9"/>
      <c r="L21" s="9"/>
      <c r="M21" s="9"/>
      <c r="N21" s="41">
        <f t="shared" si="1"/>
        <v>0</v>
      </c>
      <c r="O21" s="8"/>
      <c r="P21" s="8">
        <f t="shared" si="2"/>
        <v>0</v>
      </c>
      <c r="Q21" s="13"/>
      <c r="R21" s="26">
        <f t="shared" si="0"/>
        <v>0</v>
      </c>
      <c r="T21" s="2" t="s">
        <v>25</v>
      </c>
    </row>
    <row r="22" spans="1:20">
      <c r="A22" s="1" t="s">
        <v>26</v>
      </c>
      <c r="C22" s="9">
        <v>98</v>
      </c>
      <c r="D22" s="9"/>
      <c r="E22" s="13"/>
      <c r="F22" s="9"/>
      <c r="G22" s="13"/>
      <c r="H22" s="26">
        <v>62</v>
      </c>
      <c r="I22" s="9"/>
      <c r="J22" s="9"/>
      <c r="K22" s="9"/>
      <c r="L22" s="9"/>
      <c r="M22" s="9"/>
      <c r="N22" s="41">
        <f t="shared" si="1"/>
        <v>0</v>
      </c>
      <c r="O22" s="8"/>
      <c r="P22" s="8">
        <f t="shared" si="2"/>
        <v>0</v>
      </c>
      <c r="Q22" s="13"/>
      <c r="R22" s="26">
        <f t="shared" si="0"/>
        <v>0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/>
      <c r="E23" s="13"/>
      <c r="F23" s="9"/>
      <c r="G23" s="13"/>
      <c r="H23" s="26">
        <f>30+20</f>
        <v>50</v>
      </c>
      <c r="I23" s="9"/>
      <c r="J23" s="9"/>
      <c r="K23" s="9"/>
      <c r="L23" s="9"/>
      <c r="M23" s="9"/>
      <c r="N23" s="41">
        <f t="shared" si="1"/>
        <v>0</v>
      </c>
      <c r="O23" s="8"/>
      <c r="P23" s="8">
        <f t="shared" si="2"/>
        <v>0</v>
      </c>
      <c r="Q23" s="13"/>
      <c r="R23" s="26">
        <f t="shared" si="0"/>
        <v>0</v>
      </c>
      <c r="T23" s="2" t="s">
        <v>29</v>
      </c>
    </row>
    <row r="24" spans="1:20">
      <c r="A24" s="1" t="s">
        <v>30</v>
      </c>
      <c r="C24" s="9">
        <v>603</v>
      </c>
      <c r="D24" s="9"/>
      <c r="E24" s="13"/>
      <c r="F24" s="9"/>
      <c r="G24" s="13"/>
      <c r="H24" s="26">
        <v>-194</v>
      </c>
      <c r="I24" s="9"/>
      <c r="J24" s="9"/>
      <c r="K24" s="9"/>
      <c r="L24" s="9"/>
      <c r="M24" s="9"/>
      <c r="N24" s="41">
        <f t="shared" si="1"/>
        <v>0</v>
      </c>
      <c r="O24" s="8"/>
      <c r="P24" s="8">
        <f t="shared" si="2"/>
        <v>0</v>
      </c>
      <c r="Q24" s="13"/>
      <c r="R24" s="26">
        <f t="shared" si="0"/>
        <v>0</v>
      </c>
      <c r="T24" s="2" t="s">
        <v>31</v>
      </c>
    </row>
    <row r="25" spans="1:20">
      <c r="A25" s="1" t="s">
        <v>32</v>
      </c>
      <c r="C25" s="11">
        <f>1500+5206</f>
        <v>6706</v>
      </c>
      <c r="D25" s="11"/>
      <c r="E25" s="31"/>
      <c r="F25" s="11"/>
      <c r="G25" s="31"/>
      <c r="H25" s="26">
        <f>1181+2503</f>
        <v>3684</v>
      </c>
      <c r="I25" s="9"/>
      <c r="J25" s="9"/>
      <c r="K25" s="9"/>
      <c r="L25" s="9"/>
      <c r="M25" s="9"/>
      <c r="N25" s="41">
        <f t="shared" si="1"/>
        <v>0</v>
      </c>
      <c r="O25" s="8"/>
      <c r="P25" s="8">
        <f t="shared" si="2"/>
        <v>0</v>
      </c>
      <c r="Q25" s="13"/>
      <c r="R25" s="26">
        <f t="shared" si="0"/>
        <v>0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11"/>
      <c r="E26" s="31"/>
      <c r="F26" s="11"/>
      <c r="G26" s="31"/>
      <c r="H26" s="26">
        <v>278</v>
      </c>
      <c r="I26" s="9"/>
      <c r="J26" s="9"/>
      <c r="K26" s="9"/>
      <c r="L26" s="9"/>
      <c r="M26" s="9"/>
      <c r="N26" s="41">
        <f t="shared" si="1"/>
        <v>0</v>
      </c>
      <c r="O26" s="8"/>
      <c r="P26" s="8">
        <f t="shared" si="2"/>
        <v>0</v>
      </c>
      <c r="Q26" s="13"/>
      <c r="R26" s="26">
        <f t="shared" si="0"/>
        <v>0</v>
      </c>
      <c r="T26" s="2" t="s">
        <v>35</v>
      </c>
    </row>
    <row r="27" spans="1:20">
      <c r="A27" s="1" t="s">
        <v>36</v>
      </c>
      <c r="C27" s="11">
        <f>19360+779</f>
        <v>20139</v>
      </c>
      <c r="D27" s="11"/>
      <c r="E27" s="31"/>
      <c r="F27" s="11"/>
      <c r="G27" s="31"/>
      <c r="H27" s="26">
        <v>0</v>
      </c>
      <c r="I27" s="9"/>
      <c r="J27" s="9"/>
      <c r="K27" s="9"/>
      <c r="L27" s="9"/>
      <c r="M27" s="9"/>
      <c r="N27" s="41">
        <f t="shared" si="1"/>
        <v>0</v>
      </c>
      <c r="O27" s="8"/>
      <c r="P27" s="8">
        <f t="shared" si="2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/>
      <c r="E28" s="13"/>
      <c r="F28" s="9"/>
      <c r="G28" s="13"/>
      <c r="H28" s="26">
        <v>127</v>
      </c>
      <c r="I28" s="9"/>
      <c r="J28" s="9"/>
      <c r="K28" s="9"/>
      <c r="L28" s="9"/>
      <c r="M28" s="9"/>
      <c r="N28" s="41">
        <f t="shared" si="1"/>
        <v>0</v>
      </c>
      <c r="O28" s="8"/>
      <c r="P28" s="8">
        <f t="shared" si="2"/>
        <v>0</v>
      </c>
      <c r="Q28" s="13"/>
      <c r="R28" s="26">
        <f t="shared" si="0"/>
        <v>0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/>
      <c r="E29" s="13"/>
      <c r="F29" s="9"/>
      <c r="G29" s="13"/>
      <c r="H29" s="27">
        <f>95+491-4539+59+108+216+45+66496-5-798-10296</f>
        <v>51872</v>
      </c>
      <c r="I29" s="9"/>
      <c r="J29" s="9"/>
      <c r="K29" s="9"/>
      <c r="L29" s="9"/>
      <c r="M29" s="9"/>
      <c r="N29" s="41">
        <f t="shared" si="1"/>
        <v>0</v>
      </c>
      <c r="O29" s="8"/>
      <c r="P29" s="8">
        <f t="shared" si="2"/>
        <v>0</v>
      </c>
      <c r="Q29" s="13"/>
      <c r="R29" s="26">
        <f t="shared" si="0"/>
        <v>0</v>
      </c>
      <c r="T29" s="2" t="s">
        <v>40</v>
      </c>
    </row>
    <row r="30" spans="1:20">
      <c r="A30" s="1" t="s">
        <v>79</v>
      </c>
      <c r="C30" s="23"/>
      <c r="D30" s="9"/>
      <c r="E30" s="13"/>
      <c r="F30" s="9"/>
      <c r="G30" s="13"/>
      <c r="H30" s="27"/>
      <c r="I30" s="9"/>
      <c r="J30" s="9"/>
      <c r="K30" s="9"/>
      <c r="L30" s="9"/>
      <c r="M30" s="9"/>
      <c r="N30" s="41">
        <f t="shared" si="1"/>
        <v>0</v>
      </c>
      <c r="O30" s="8"/>
      <c r="P30" s="8">
        <f t="shared" si="2"/>
        <v>0</v>
      </c>
      <c r="Q30" s="13"/>
      <c r="R30" s="26">
        <f t="shared" si="0"/>
        <v>0</v>
      </c>
    </row>
    <row r="31" spans="1:20">
      <c r="A31" s="1" t="s">
        <v>80</v>
      </c>
      <c r="C31" s="23"/>
      <c r="D31" s="9"/>
      <c r="E31" s="13"/>
      <c r="F31" s="9"/>
      <c r="G31" s="13"/>
      <c r="H31" s="27"/>
      <c r="I31" s="9"/>
      <c r="J31" s="9"/>
      <c r="K31" s="9"/>
      <c r="L31" s="9"/>
      <c r="M31" s="9"/>
      <c r="N31" s="41">
        <f t="shared" si="1"/>
        <v>0</v>
      </c>
      <c r="O31" s="8"/>
      <c r="P31" s="8">
        <f t="shared" si="2"/>
        <v>0</v>
      </c>
      <c r="Q31" s="13"/>
      <c r="R31" s="26">
        <f t="shared" si="0"/>
        <v>0</v>
      </c>
    </row>
    <row r="32" spans="1:20">
      <c r="C32" s="23"/>
      <c r="D32" s="9"/>
      <c r="E32" s="13"/>
      <c r="F32" s="9"/>
      <c r="G32" s="13"/>
      <c r="H32" s="27"/>
      <c r="I32" s="9"/>
      <c r="J32" s="9"/>
      <c r="K32" s="9"/>
      <c r="L32" s="9"/>
      <c r="M32" s="9"/>
      <c r="N32" s="41">
        <f t="shared" si="1"/>
        <v>0</v>
      </c>
      <c r="O32" s="8"/>
      <c r="P32" s="8">
        <f t="shared" si="2"/>
        <v>0</v>
      </c>
      <c r="Q32" s="13"/>
      <c r="R32" s="26">
        <f t="shared" si="0"/>
        <v>0</v>
      </c>
    </row>
    <row r="33" spans="1:20">
      <c r="C33" s="23"/>
      <c r="D33" s="9"/>
      <c r="E33" s="13"/>
      <c r="F33" s="9"/>
      <c r="G33" s="13"/>
      <c r="H33" s="27"/>
      <c r="I33" s="9"/>
      <c r="J33" s="9"/>
      <c r="K33" s="9"/>
      <c r="L33" s="9"/>
      <c r="M33" s="9"/>
      <c r="N33" s="41">
        <f t="shared" si="1"/>
        <v>0</v>
      </c>
      <c r="O33" s="8"/>
      <c r="P33" s="8">
        <f t="shared" si="2"/>
        <v>0</v>
      </c>
      <c r="Q33" s="13"/>
      <c r="R33" s="26">
        <f t="shared" si="0"/>
        <v>0</v>
      </c>
    </row>
    <row r="34" spans="1:20">
      <c r="A34" s="1" t="s">
        <v>81</v>
      </c>
      <c r="C34" s="10">
        <f>-3105+16818+39</f>
        <v>13752</v>
      </c>
      <c r="D34" s="10"/>
      <c r="E34" s="32"/>
      <c r="F34" s="10"/>
      <c r="G34" s="32"/>
      <c r="H34" s="28">
        <f>-17023+37527</f>
        <v>20504</v>
      </c>
      <c r="I34" s="10"/>
      <c r="J34" s="10"/>
      <c r="K34" s="10"/>
      <c r="L34" s="10"/>
      <c r="M34" s="10"/>
      <c r="N34" s="41">
        <f t="shared" si="1"/>
        <v>0</v>
      </c>
      <c r="O34" s="8"/>
      <c r="P34" s="8">
        <f t="shared" si="2"/>
        <v>0</v>
      </c>
      <c r="Q34" s="32"/>
      <c r="R34" s="26">
        <f t="shared" si="0"/>
        <v>0</v>
      </c>
      <c r="T34" s="2" t="s">
        <v>42</v>
      </c>
    </row>
    <row r="35" spans="1:20">
      <c r="A35" s="1" t="s">
        <v>43</v>
      </c>
      <c r="C35" s="9">
        <v>-373</v>
      </c>
      <c r="D35" s="9"/>
      <c r="E35" s="13"/>
      <c r="F35" s="9"/>
      <c r="G35" s="13"/>
      <c r="H35" s="28">
        <v>1624</v>
      </c>
      <c r="I35" s="9"/>
      <c r="J35" s="9"/>
      <c r="K35" s="9"/>
      <c r="L35" s="9"/>
      <c r="M35" s="9"/>
      <c r="N35" s="41">
        <f t="shared" si="1"/>
        <v>0</v>
      </c>
      <c r="O35" s="8"/>
      <c r="P35" s="8">
        <f t="shared" si="2"/>
        <v>0</v>
      </c>
      <c r="Q35" s="13"/>
      <c r="R35" s="26">
        <f t="shared" si="0"/>
        <v>0</v>
      </c>
      <c r="T35" s="2" t="s">
        <v>44</v>
      </c>
    </row>
    <row r="36" spans="1:20">
      <c r="A36" s="1" t="s">
        <v>45</v>
      </c>
      <c r="C36" s="9">
        <v>4530</v>
      </c>
      <c r="D36" s="9"/>
      <c r="E36" s="13"/>
      <c r="F36" s="9"/>
      <c r="G36" s="13"/>
      <c r="H36" s="26">
        <v>2116</v>
      </c>
      <c r="I36" s="9"/>
      <c r="J36" s="9"/>
      <c r="K36" s="9"/>
      <c r="L36" s="9"/>
      <c r="M36" s="9"/>
      <c r="N36" s="41">
        <f t="shared" si="1"/>
        <v>0</v>
      </c>
      <c r="O36" s="8"/>
      <c r="P36" s="8">
        <f t="shared" si="2"/>
        <v>0</v>
      </c>
      <c r="Q36" s="13"/>
      <c r="R36" s="26">
        <f t="shared" si="0"/>
        <v>0</v>
      </c>
      <c r="T36" s="2" t="s">
        <v>46</v>
      </c>
    </row>
    <row r="37" spans="1:20">
      <c r="A37" s="1" t="s">
        <v>47</v>
      </c>
      <c r="C37" s="9">
        <f>-382+3510-33066-915-2491-5614-3068+303-2+655-2-41-20-47-33-2-492-164-98-1-902-15279-411-30-3043-19-11-183-2264-3-68-1-61-60-393-1-552-18427+230+2992-2-130</f>
        <v>-80588</v>
      </c>
      <c r="D37" s="9"/>
      <c r="E37" s="13"/>
      <c r="F37" s="9"/>
      <c r="G37" s="13"/>
      <c r="H37" s="27">
        <f>325-686-12-65-1-1975+3885-11-16-47-70-3-1042-5795-1+45-1392-5387-2-146-19-7-62-41-54-6+48180-1-3</f>
        <v>35591</v>
      </c>
      <c r="I37" s="9"/>
      <c r="J37" s="9"/>
      <c r="K37" s="9"/>
      <c r="L37" s="9"/>
      <c r="M37" s="9"/>
      <c r="N37" s="41">
        <f t="shared" si="1"/>
        <v>0</v>
      </c>
      <c r="O37" s="8"/>
      <c r="P37" s="8">
        <f t="shared" si="2"/>
        <v>0</v>
      </c>
      <c r="Q37" s="13"/>
      <c r="R37" s="26">
        <f t="shared" si="0"/>
        <v>0</v>
      </c>
      <c r="T37" s="2" t="s">
        <v>48</v>
      </c>
    </row>
    <row r="38" spans="1:20" ht="8.1" customHeight="1">
      <c r="C38" s="12"/>
      <c r="D38" s="12"/>
      <c r="E38" s="8"/>
      <c r="F38" s="12"/>
      <c r="G38" s="8"/>
      <c r="H38" s="29"/>
      <c r="I38" s="13"/>
      <c r="J38" s="13"/>
      <c r="K38" s="13"/>
      <c r="L38" s="13"/>
      <c r="M38" s="13"/>
      <c r="N38" s="42"/>
      <c r="O38" s="13"/>
      <c r="P38" s="13"/>
      <c r="Q38" s="13"/>
      <c r="R38" s="29"/>
    </row>
    <row r="39" spans="1:20" ht="13.8" thickBot="1">
      <c r="A39" s="1" t="s">
        <v>3</v>
      </c>
      <c r="C39" s="14">
        <f>SUM(C12:C38)</f>
        <v>148470</v>
      </c>
      <c r="D39" s="14">
        <f>SUM(D12:D37)</f>
        <v>0</v>
      </c>
      <c r="E39" s="4"/>
      <c r="F39" s="14">
        <f>SUM(F12:F37)</f>
        <v>0</v>
      </c>
      <c r="G39" s="4"/>
      <c r="H39" s="30">
        <f>SUM(H12:H38)</f>
        <v>235895</v>
      </c>
      <c r="I39" s="4"/>
      <c r="J39" s="4"/>
      <c r="K39" s="4"/>
      <c r="L39" s="4"/>
      <c r="M39" s="4"/>
      <c r="N39" s="43"/>
      <c r="O39" s="44"/>
      <c r="P39" s="44"/>
      <c r="Q39" s="44"/>
      <c r="R39" s="30">
        <f>SUM(R12:R38)</f>
        <v>0</v>
      </c>
    </row>
    <row r="40" spans="1:20" ht="8.1" customHeight="1" thickTop="1"/>
    <row r="41" spans="1:20">
      <c r="C41" s="1">
        <f>148470-C39</f>
        <v>0</v>
      </c>
      <c r="H41" s="1">
        <f>235895-H39</f>
        <v>0</v>
      </c>
    </row>
    <row r="42" spans="1:20">
      <c r="A42" s="1" t="s">
        <v>72</v>
      </c>
    </row>
    <row r="43" spans="1:20">
      <c r="A43" s="1" t="s">
        <v>73</v>
      </c>
    </row>
    <row r="45" spans="1:20">
      <c r="A45" s="15" t="s">
        <v>49</v>
      </c>
    </row>
    <row r="46" spans="1:20">
      <c r="A46" s="16" t="s">
        <v>50</v>
      </c>
      <c r="B46" s="16"/>
      <c r="C46" s="7">
        <v>0</v>
      </c>
      <c r="D46" s="7"/>
      <c r="E46" s="7"/>
      <c r="F46" s="7"/>
      <c r="G46" s="7"/>
      <c r="H46" s="7">
        <v>0</v>
      </c>
      <c r="I46" s="7"/>
      <c r="J46" s="7"/>
      <c r="K46" s="7"/>
      <c r="L46" s="7"/>
      <c r="M46" s="7"/>
      <c r="N46" s="7"/>
      <c r="O46" s="7"/>
      <c r="P46" s="7"/>
      <c r="Q46" s="7"/>
    </row>
    <row r="47" spans="1:20">
      <c r="A47" s="16" t="s">
        <v>51</v>
      </c>
      <c r="B47" s="16"/>
      <c r="C47" s="7">
        <v>0</v>
      </c>
      <c r="D47" s="7"/>
      <c r="E47" s="7"/>
      <c r="F47" s="7"/>
      <c r="G47" s="7"/>
      <c r="H47" s="7">
        <v>0</v>
      </c>
      <c r="I47" s="7"/>
      <c r="J47" s="7"/>
      <c r="K47" s="7"/>
      <c r="L47" s="7"/>
      <c r="M47" s="7"/>
      <c r="N47" s="7"/>
      <c r="O47" s="7"/>
      <c r="P47" s="7"/>
      <c r="Q47" s="7"/>
    </row>
    <row r="48" spans="1:20">
      <c r="A48" s="16" t="s">
        <v>52</v>
      </c>
      <c r="B48" s="16"/>
      <c r="C48" s="7">
        <v>0</v>
      </c>
      <c r="D48" s="7"/>
      <c r="E48" s="7"/>
      <c r="F48" s="7"/>
      <c r="G48" s="7"/>
      <c r="H48" s="7">
        <v>0</v>
      </c>
      <c r="I48" s="7"/>
      <c r="J48" s="7"/>
      <c r="K48" s="7"/>
      <c r="L48" s="7"/>
      <c r="M48" s="7"/>
      <c r="N48" s="7"/>
      <c r="O48" s="7"/>
      <c r="P48" s="7"/>
      <c r="Q48" s="7"/>
    </row>
    <row r="49" spans="1:20">
      <c r="A49" s="16" t="s">
        <v>53</v>
      </c>
      <c r="B49" s="16"/>
      <c r="C49" s="7">
        <v>0</v>
      </c>
      <c r="D49" s="7"/>
      <c r="E49" s="7"/>
      <c r="F49" s="7"/>
      <c r="G49" s="7"/>
      <c r="H49" s="7">
        <v>0</v>
      </c>
      <c r="I49" s="7"/>
      <c r="J49" s="7"/>
      <c r="K49" s="7"/>
      <c r="L49" s="7"/>
      <c r="M49" s="7"/>
      <c r="N49" s="7"/>
      <c r="O49" s="7"/>
      <c r="P49" s="7"/>
      <c r="Q49" s="7"/>
    </row>
    <row r="50" spans="1:20">
      <c r="A50" s="16" t="s">
        <v>54</v>
      </c>
      <c r="B50" s="16"/>
      <c r="C50" s="7">
        <v>0</v>
      </c>
      <c r="D50" s="7"/>
      <c r="E50" s="7"/>
      <c r="F50" s="7"/>
      <c r="G50" s="7"/>
      <c r="H50" s="7">
        <v>0</v>
      </c>
      <c r="I50" s="7"/>
      <c r="J50" s="7"/>
      <c r="K50" s="7"/>
      <c r="L50" s="7"/>
      <c r="M50" s="7"/>
      <c r="N50" s="7"/>
      <c r="O50" s="7"/>
      <c r="P50" s="7"/>
      <c r="Q50" s="7"/>
    </row>
    <row r="51" spans="1:20">
      <c r="A51" s="16" t="s">
        <v>55</v>
      </c>
      <c r="B51" s="16"/>
      <c r="C51" s="7">
        <v>0</v>
      </c>
      <c r="D51" s="7"/>
      <c r="E51" s="7"/>
      <c r="F51" s="7"/>
      <c r="G51" s="7"/>
      <c r="H51" s="7">
        <v>0</v>
      </c>
      <c r="I51" s="7"/>
      <c r="J51" s="7"/>
      <c r="K51" s="7"/>
      <c r="L51" s="7"/>
      <c r="M51" s="7"/>
      <c r="N51" s="7"/>
      <c r="O51" s="7"/>
      <c r="P51" s="7"/>
      <c r="Q51" s="7"/>
    </row>
    <row r="52" spans="1:20">
      <c r="A52" s="16" t="s">
        <v>47</v>
      </c>
      <c r="B52" s="16"/>
      <c r="C52" s="7">
        <v>0</v>
      </c>
      <c r="D52" s="7"/>
      <c r="E52" s="7"/>
      <c r="F52" s="7"/>
      <c r="G52" s="7"/>
      <c r="H52" s="7">
        <v>0</v>
      </c>
      <c r="I52" s="7"/>
      <c r="J52" s="7"/>
      <c r="K52" s="7"/>
      <c r="L52" s="7"/>
      <c r="M52" s="7"/>
      <c r="N52" s="7"/>
      <c r="O52" s="7"/>
      <c r="P52" s="7"/>
      <c r="Q52" s="7"/>
    </row>
    <row r="53" spans="1:20">
      <c r="A53" s="16" t="s">
        <v>56</v>
      </c>
      <c r="B53" s="16"/>
      <c r="C53" s="7">
        <v>0</v>
      </c>
      <c r="D53" s="7"/>
      <c r="E53" s="7"/>
      <c r="F53" s="7"/>
      <c r="G53" s="7"/>
      <c r="H53" s="7">
        <v>0</v>
      </c>
      <c r="I53" s="7"/>
      <c r="J53" s="7"/>
      <c r="K53" s="7"/>
      <c r="L53" s="7"/>
      <c r="M53" s="7"/>
      <c r="N53" s="7"/>
      <c r="O53" s="7"/>
      <c r="P53" s="7"/>
      <c r="Q53" s="7"/>
    </row>
    <row r="54" spans="1:20">
      <c r="A54" s="16" t="s">
        <v>57</v>
      </c>
      <c r="B54" s="16"/>
      <c r="C54" s="7">
        <v>0</v>
      </c>
      <c r="D54" s="7"/>
      <c r="E54" s="7"/>
      <c r="F54" s="7"/>
      <c r="G54" s="7"/>
      <c r="H54" s="7">
        <v>0</v>
      </c>
      <c r="I54" s="7"/>
      <c r="J54" s="7"/>
      <c r="K54" s="7"/>
      <c r="L54" s="7"/>
      <c r="M54" s="7"/>
      <c r="N54" s="7"/>
      <c r="O54" s="7"/>
      <c r="P54" s="7"/>
      <c r="Q54" s="7"/>
    </row>
    <row r="55" spans="1:20">
      <c r="A55" s="16" t="s">
        <v>58</v>
      </c>
      <c r="B55" s="16"/>
      <c r="C55" s="7">
        <v>0</v>
      </c>
      <c r="D55" s="7"/>
      <c r="E55" s="7"/>
      <c r="F55" s="7"/>
      <c r="G55" s="7"/>
      <c r="H55" s="7">
        <v>0</v>
      </c>
      <c r="I55" s="7"/>
      <c r="J55" s="7"/>
      <c r="K55" s="7"/>
      <c r="L55" s="7"/>
      <c r="M55" s="7"/>
      <c r="N55" s="7"/>
      <c r="O55" s="7"/>
      <c r="P55" s="7"/>
      <c r="Q55" s="7"/>
    </row>
    <row r="56" spans="1:20">
      <c r="A56" s="16" t="s">
        <v>59</v>
      </c>
      <c r="B56" s="16"/>
      <c r="C56" s="7">
        <v>0</v>
      </c>
      <c r="D56" s="7"/>
      <c r="E56" s="7"/>
      <c r="F56" s="7"/>
      <c r="G56" s="7"/>
      <c r="H56" s="7">
        <v>0</v>
      </c>
      <c r="I56" s="7"/>
      <c r="J56" s="7"/>
      <c r="K56" s="7"/>
      <c r="L56" s="7"/>
      <c r="M56" s="7"/>
      <c r="N56" s="7"/>
      <c r="O56" s="7"/>
      <c r="P56" s="7"/>
      <c r="Q56" s="7"/>
    </row>
    <row r="57" spans="1:20">
      <c r="A57" s="16" t="s">
        <v>60</v>
      </c>
      <c r="B57" s="16"/>
      <c r="C57" s="7">
        <v>0</v>
      </c>
      <c r="D57" s="7"/>
      <c r="E57" s="7"/>
      <c r="F57" s="7"/>
      <c r="G57" s="7"/>
      <c r="H57" s="7">
        <v>0</v>
      </c>
      <c r="I57" s="7"/>
      <c r="J57" s="7"/>
      <c r="K57" s="7"/>
      <c r="L57" s="7"/>
      <c r="M57" s="7"/>
      <c r="N57" s="7"/>
      <c r="O57" s="7"/>
      <c r="P57" s="7"/>
      <c r="Q57" s="7"/>
    </row>
    <row r="58" spans="1:20">
      <c r="A58" s="16" t="s">
        <v>61</v>
      </c>
      <c r="B58" s="16"/>
      <c r="C58" s="7">
        <v>0</v>
      </c>
      <c r="D58" s="7"/>
      <c r="E58" s="7"/>
      <c r="F58" s="7"/>
      <c r="G58" s="7"/>
      <c r="H58" s="7">
        <v>0</v>
      </c>
      <c r="I58" s="7"/>
      <c r="J58" s="7"/>
      <c r="K58" s="7"/>
      <c r="L58" s="7"/>
      <c r="M58" s="7"/>
      <c r="N58" s="7"/>
      <c r="O58" s="7"/>
      <c r="P58" s="7"/>
      <c r="Q58" s="7"/>
    </row>
    <row r="59" spans="1:20" s="3" customFormat="1">
      <c r="A59" s="17" t="s">
        <v>62</v>
      </c>
      <c r="B59" s="17"/>
      <c r="C59" s="8">
        <v>0</v>
      </c>
      <c r="D59" s="8"/>
      <c r="E59" s="8"/>
      <c r="F59" s="8"/>
      <c r="G59" s="8"/>
      <c r="H59" s="8">
        <v>0</v>
      </c>
      <c r="I59" s="8"/>
      <c r="J59" s="8"/>
      <c r="K59" s="8"/>
      <c r="L59" s="8"/>
      <c r="M59" s="8"/>
      <c r="N59" s="8"/>
      <c r="O59" s="8"/>
      <c r="P59" s="8"/>
      <c r="Q59" s="8"/>
      <c r="T59" s="18"/>
    </row>
    <row r="60" spans="1:20" s="3" customFormat="1">
      <c r="A60" s="19" t="s">
        <v>63</v>
      </c>
      <c r="B60" s="17"/>
      <c r="C60" s="8">
        <v>0</v>
      </c>
      <c r="D60" s="8"/>
      <c r="E60" s="8"/>
      <c r="F60" s="8"/>
      <c r="G60" s="8"/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T60" s="18"/>
    </row>
    <row r="61" spans="1:20" s="3" customFormat="1">
      <c r="A61" s="19" t="s">
        <v>41</v>
      </c>
      <c r="B61" s="17"/>
      <c r="C61" s="8">
        <v>0</v>
      </c>
      <c r="D61" s="8"/>
      <c r="E61" s="8"/>
      <c r="F61" s="8"/>
      <c r="G61" s="8"/>
      <c r="H61" s="8">
        <v>0</v>
      </c>
      <c r="I61" s="8"/>
      <c r="J61" s="8"/>
      <c r="K61" s="8"/>
      <c r="L61" s="8"/>
      <c r="M61" s="8"/>
      <c r="N61" s="8"/>
      <c r="O61" s="8"/>
      <c r="P61" s="8"/>
      <c r="Q61" s="8"/>
      <c r="T61" s="18"/>
    </row>
    <row r="62" spans="1:20" s="3" customFormat="1">
      <c r="A62" s="19" t="s">
        <v>64</v>
      </c>
      <c r="B62" s="17"/>
      <c r="C62" s="8">
        <v>0</v>
      </c>
      <c r="D62" s="8"/>
      <c r="E62" s="8"/>
      <c r="F62" s="8"/>
      <c r="G62" s="8"/>
      <c r="H62" s="8">
        <v>0</v>
      </c>
      <c r="I62" s="8"/>
      <c r="J62" s="8"/>
      <c r="K62" s="8"/>
      <c r="L62" s="8"/>
      <c r="M62" s="8"/>
      <c r="N62" s="8"/>
      <c r="O62" s="8"/>
      <c r="P62" s="8"/>
      <c r="Q62" s="8"/>
      <c r="T62" s="18"/>
    </row>
    <row r="63" spans="1:20" s="3" customFormat="1">
      <c r="A63" s="19" t="s">
        <v>65</v>
      </c>
      <c r="B63" s="17"/>
      <c r="C63" s="8">
        <v>0</v>
      </c>
      <c r="D63" s="8"/>
      <c r="E63" s="8"/>
      <c r="F63" s="8"/>
      <c r="G63" s="8"/>
      <c r="H63" s="8">
        <v>0</v>
      </c>
      <c r="I63" s="8"/>
      <c r="J63" s="8"/>
      <c r="K63" s="8"/>
      <c r="L63" s="8"/>
      <c r="M63" s="8"/>
      <c r="N63" s="8"/>
      <c r="O63" s="8"/>
      <c r="P63" s="8"/>
      <c r="Q63" s="8"/>
      <c r="T63" s="18"/>
    </row>
    <row r="64" spans="1:20" s="3" customFormat="1">
      <c r="A64" s="19" t="s">
        <v>20</v>
      </c>
      <c r="B64" s="17"/>
      <c r="C64" s="8">
        <v>0</v>
      </c>
      <c r="D64" s="8"/>
      <c r="E64" s="8"/>
      <c r="F64" s="8"/>
      <c r="G64" s="8"/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T64" s="18"/>
    </row>
    <row r="65" spans="1:20" s="3" customFormat="1">
      <c r="A65" s="19" t="s">
        <v>66</v>
      </c>
      <c r="B65" s="17"/>
      <c r="C65" s="8">
        <v>0</v>
      </c>
      <c r="D65" s="8"/>
      <c r="E65" s="8"/>
      <c r="F65" s="8"/>
      <c r="G65" s="8"/>
      <c r="H65" s="8">
        <v>0</v>
      </c>
      <c r="I65" s="8"/>
      <c r="J65" s="8"/>
      <c r="K65" s="8"/>
      <c r="L65" s="8"/>
      <c r="M65" s="8"/>
      <c r="N65" s="8"/>
      <c r="O65" s="8"/>
      <c r="P65" s="8"/>
      <c r="Q65" s="8"/>
      <c r="T65" s="18"/>
    </row>
    <row r="66" spans="1:20">
      <c r="A66" s="19" t="s">
        <v>6</v>
      </c>
      <c r="B66" s="16"/>
      <c r="C66" s="20">
        <v>0</v>
      </c>
      <c r="D66" s="20"/>
      <c r="E66" s="20"/>
      <c r="F66" s="20"/>
      <c r="G66" s="20"/>
      <c r="H66" s="20">
        <v>0</v>
      </c>
      <c r="I66" s="8"/>
      <c r="J66" s="8"/>
      <c r="K66" s="8"/>
      <c r="L66" s="8"/>
      <c r="M66" s="8"/>
      <c r="N66" s="8"/>
      <c r="O66" s="8"/>
      <c r="P66" s="8"/>
      <c r="Q66" s="8"/>
    </row>
    <row r="67" spans="1:20" ht="13.8" thickBot="1">
      <c r="A67" s="16" t="s">
        <v>3</v>
      </c>
      <c r="B67" s="16"/>
      <c r="C67" s="14">
        <f>SUM(C46:C66)</f>
        <v>0</v>
      </c>
      <c r="D67" s="14"/>
      <c r="E67" s="14"/>
      <c r="F67" s="14"/>
      <c r="G67" s="14"/>
      <c r="H67" s="14">
        <f>SUM(H46:H66)</f>
        <v>0</v>
      </c>
      <c r="I67" s="4"/>
      <c r="J67" s="4"/>
      <c r="K67" s="4"/>
      <c r="L67" s="4"/>
      <c r="M67" s="4"/>
      <c r="N67" s="4"/>
      <c r="O67" s="4"/>
      <c r="P67" s="4"/>
      <c r="Q67" s="4"/>
    </row>
    <row r="68" spans="1:20" ht="13.8" thickTop="1"/>
    <row r="72" spans="1:20">
      <c r="A72" s="21" t="str">
        <f ca="1">CELL("filename",A1)</f>
        <v>G:\Common\jvm\REPORTNG\EGAS\2001\special projects\[Aug 2001 GA est.xls]Operating projects</v>
      </c>
    </row>
    <row r="73" spans="1:20">
      <c r="A73" s="24">
        <f ca="1">NOW()</f>
        <v>37167.448355324072</v>
      </c>
    </row>
  </sheetData>
  <mergeCells count="7">
    <mergeCell ref="D7:H7"/>
    <mergeCell ref="J7:L7"/>
    <mergeCell ref="N7:R7"/>
    <mergeCell ref="A1:R1"/>
    <mergeCell ref="A2:R2"/>
    <mergeCell ref="A3:R3"/>
    <mergeCell ref="A4:R4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Expenses-YTD Aug 2001</vt:lpstr>
      <vt:lpstr>Operating projects</vt:lpstr>
      <vt:lpstr>'Expenses-YTD Aug 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Havlíček Jan</cp:lastModifiedBy>
  <cp:lastPrinted>2001-10-03T15:46:02Z</cp:lastPrinted>
  <dcterms:created xsi:type="dcterms:W3CDTF">2001-10-01T22:30:26Z</dcterms:created>
  <dcterms:modified xsi:type="dcterms:W3CDTF">2023-09-10T14:59:31Z</dcterms:modified>
</cp:coreProperties>
</file>