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92" yWindow="-108" windowWidth="12120" windowHeight="8340" activeTab="1"/>
  </bookViews>
  <sheets>
    <sheet name="Summary page" sheetId="3" r:id="rId1"/>
    <sheet name="BUDGETDATA" sheetId="2" r:id="rId2"/>
  </sheets>
  <definedNames>
    <definedName name="_xlnm.Print_Area" localSheetId="1">BUDGETDATA!$B$1:$K$244</definedName>
    <definedName name="_xlnm.Print_Titles" localSheetId="1">BUDGETDATA!$1:$1</definedName>
  </definedNames>
  <calcPr calcId="0" fullCalcOnLoad="1" iterate="1"/>
</workbook>
</file>

<file path=xl/calcChain.xml><?xml version="1.0" encoding="utf-8"?>
<calcChain xmlns="http://schemas.openxmlformats.org/spreadsheetml/2006/main">
  <c r="H160" i="2" l="1"/>
  <c r="H180" i="2"/>
  <c r="E181" i="2"/>
  <c r="F181" i="2"/>
  <c r="H181" i="2"/>
  <c r="H182" i="2"/>
  <c r="D197" i="2"/>
  <c r="E197" i="2"/>
  <c r="F197" i="2"/>
  <c r="H197" i="2"/>
  <c r="G198" i="2"/>
  <c r="H198" i="2"/>
  <c r="F201" i="2"/>
  <c r="F202" i="2"/>
  <c r="H202" i="2"/>
  <c r="F203" i="2"/>
  <c r="D205" i="2"/>
  <c r="E205" i="2"/>
  <c r="F205" i="2"/>
  <c r="H205" i="2"/>
  <c r="G206" i="2"/>
  <c r="H206" i="2"/>
  <c r="K206" i="2"/>
  <c r="F209" i="2"/>
  <c r="F210" i="2"/>
  <c r="F211" i="2"/>
  <c r="G211" i="2"/>
  <c r="H211" i="2"/>
  <c r="H212" i="2"/>
  <c r="D237" i="2"/>
  <c r="F237" i="2"/>
  <c r="H237" i="2"/>
  <c r="J237" i="2"/>
  <c r="G238" i="2"/>
  <c r="J238" i="2"/>
  <c r="C3" i="3"/>
  <c r="D3" i="3"/>
  <c r="E3" i="3"/>
  <c r="G3" i="3"/>
  <c r="H3" i="3"/>
  <c r="I3" i="3"/>
  <c r="C5" i="3"/>
  <c r="D5" i="3"/>
  <c r="E5" i="3"/>
  <c r="G5" i="3"/>
  <c r="H5" i="3"/>
  <c r="I5" i="3"/>
  <c r="C7" i="3"/>
  <c r="D7" i="3"/>
  <c r="E7" i="3"/>
  <c r="G7" i="3"/>
  <c r="H7" i="3"/>
  <c r="I7" i="3"/>
  <c r="C9" i="3"/>
  <c r="D9" i="3"/>
  <c r="E9" i="3"/>
  <c r="F9" i="3"/>
  <c r="G9" i="3"/>
  <c r="H9" i="3"/>
  <c r="I9" i="3"/>
  <c r="G11" i="3"/>
  <c r="H11" i="3"/>
  <c r="I11" i="3"/>
  <c r="C14" i="3"/>
  <c r="D14" i="3"/>
  <c r="E14" i="3"/>
  <c r="G14" i="3"/>
  <c r="I14" i="3"/>
</calcChain>
</file>

<file path=xl/sharedStrings.xml><?xml version="1.0" encoding="utf-8"?>
<sst xmlns="http://schemas.openxmlformats.org/spreadsheetml/2006/main" count="433" uniqueCount="249">
  <si>
    <t>GRID</t>
  </si>
  <si>
    <t>PLANT INFORMATION SYSTEM</t>
  </si>
  <si>
    <t>REPLACE OCE COPIERS</t>
  </si>
  <si>
    <t>OA FOR RC 744</t>
  </si>
  <si>
    <t>WEB RELEASE 12/01</t>
  </si>
  <si>
    <t>WEB RELEASE 3/01</t>
  </si>
  <si>
    <t>WEB RELEASE 6/01</t>
  </si>
  <si>
    <t>TCC RECORD ALL CALLS</t>
  </si>
  <si>
    <t>E MAIL VIRUS SCANNING</t>
  </si>
  <si>
    <t>PURCHASE NEW MAINFRAME PRINTERS</t>
  </si>
  <si>
    <t>PURCHASE SCANNER</t>
  </si>
  <si>
    <t>DATA CAPTURE FOR FITNESS</t>
  </si>
  <si>
    <t>REPLACE FIELDMASTER</t>
  </si>
  <si>
    <t>MN089</t>
  </si>
  <si>
    <t>M9201</t>
  </si>
  <si>
    <t>M9203</t>
  </si>
  <si>
    <t>M9204</t>
  </si>
  <si>
    <t>OTHER</t>
  </si>
  <si>
    <t>HDWR</t>
  </si>
  <si>
    <t>CLASS</t>
  </si>
  <si>
    <t>INTANG</t>
  </si>
  <si>
    <t>X0022</t>
  </si>
  <si>
    <t>HDWR-CIS</t>
  </si>
  <si>
    <t>2001 ACTUALS</t>
  </si>
  <si>
    <t>CORP COMPUTER ACQ</t>
  </si>
  <si>
    <t>ELECTRONIC METER READ REPLACMENT</t>
  </si>
  <si>
    <t>STREETLIGHT AUDIT INVENTORY</t>
  </si>
  <si>
    <t>LAN SERVER  VINTAGE</t>
  </si>
  <si>
    <t>SHERIDAN ACCESS  CONTROL</t>
  </si>
  <si>
    <t>NEWBERG ACCESS CONTROL</t>
  </si>
  <si>
    <t>OPEN IVR IMPLEMENTATION</t>
  </si>
  <si>
    <t>PURCH SUBSTATION MANAGEMENT SYSTEM</t>
  </si>
  <si>
    <t>P17987 -3WTC NETWORK STANDARIZATION</t>
  </si>
  <si>
    <t>P17987 1WTC NETWORK STANDARIZATION</t>
  </si>
  <si>
    <t>P17987  PSC NETWORK STANDARIZATION</t>
  </si>
  <si>
    <t>P17987 SALEM HORIZ CABLE UPGRADE</t>
  </si>
  <si>
    <t>P17987 GRESHAM HORIZ CABLE UPGRADE</t>
  </si>
  <si>
    <t>P17987 REPL COMM BATTERY AT MT SCOTT</t>
  </si>
  <si>
    <t>P17987 UPGRADE BANDWITH TO SHERIDAN</t>
  </si>
  <si>
    <t>AMS PURCH NEW INSERTER</t>
  </si>
  <si>
    <t>P19639 UPGRADE BANDWITH TO HILLSBORO</t>
  </si>
  <si>
    <t>INSTALL MONITOR ON 17</t>
  </si>
  <si>
    <t>SHERWOOD TRAINING FACILITIES</t>
  </si>
  <si>
    <t>MULTIMEDIA STUDION UPGRADES</t>
  </si>
  <si>
    <t>DATA MIGRATION TOOL PROFILING</t>
  </si>
  <si>
    <t>JOINT METER READINGS</t>
  </si>
  <si>
    <t>HUMAN RESOURCES PLANNING SOFTWARE</t>
  </si>
  <si>
    <t>HARDWARE NERC ELECTRONIC TAGGING</t>
  </si>
  <si>
    <t>PURCH NEW COMPUTER FOR MONET</t>
  </si>
  <si>
    <t>OUTAGE RESPONSE TEAM</t>
  </si>
  <si>
    <t>CASH REMITTANCE VINTAGE</t>
  </si>
  <si>
    <t>PRINTING SERVICES LABELER</t>
  </si>
  <si>
    <t>CASH REMITTANCE EXPAND CAPACITY</t>
  </si>
  <si>
    <t>NEW SCANNER</t>
  </si>
  <si>
    <t>SLIDE SCANNER</t>
  </si>
  <si>
    <t>NEW COLOR PRINTER</t>
  </si>
  <si>
    <t>TCC TRAINING ROOM ENHANCEMENTS</t>
  </si>
  <si>
    <t>ENRON IT DISENGAGE</t>
  </si>
  <si>
    <t>REPLACEMENT FOR WORKFORCE MANAGEMENT</t>
  </si>
  <si>
    <t>SCANNER AND PC</t>
  </si>
  <si>
    <t>UAM - EQUIP TO SUPPORT</t>
  </si>
  <si>
    <t>FIELDMASTER HARDWARE</t>
  </si>
  <si>
    <t>PERSONAL COMPUTER FOR SERVICEMAN</t>
  </si>
  <si>
    <t>FLAT SCREEN MONITOR 17</t>
  </si>
  <si>
    <t>POWER COORD UPGRADE WYGANT LINE</t>
  </si>
  <si>
    <t>REAL TIME MARKETING DATA STORAGE</t>
  </si>
  <si>
    <t>IVR REPLACEMENT</t>
  </si>
  <si>
    <t>PRINTING SERVICES TYING MACHINE</t>
  </si>
  <si>
    <t>PURCH COMPUTER BLOOMBERG  INFO</t>
  </si>
  <si>
    <t>METER APPL HOST HARDWARE</t>
  </si>
  <si>
    <t>POWERCHOICE SYS INTEGRATION</t>
  </si>
  <si>
    <t>CIS REPLACEMENT</t>
  </si>
  <si>
    <t>SAP MATERIALS</t>
  </si>
  <si>
    <t>CUST CHOICE BACKOUT</t>
  </si>
  <si>
    <t>PGE OPERATING BOOKS</t>
  </si>
  <si>
    <t>ENTERPRISE APPLICATON INTEGRATION TOOL</t>
  </si>
  <si>
    <t>MARKETING TRANSACTION INFO SYSTEM</t>
  </si>
  <si>
    <t>OUTAGE REPLACEMENT</t>
  </si>
  <si>
    <t>SAP FINANCE</t>
  </si>
  <si>
    <t>INTERNET INFRASTRUCTRE</t>
  </si>
  <si>
    <t>E COMMERCE ORDER SYSTEM</t>
  </si>
  <si>
    <t>RULES BASED WORKFLOW</t>
  </si>
  <si>
    <t>HR PLANNING SOFTWARE</t>
  </si>
  <si>
    <t>WEB SITE CUST BILL PRESENT</t>
  </si>
  <si>
    <t>PGE WEB INFRASTRUCTURE DISASTER</t>
  </si>
  <si>
    <t>LOAD PROFILING</t>
  </si>
  <si>
    <t>EDI HUB</t>
  </si>
  <si>
    <t>CUSTOMER INFO SYSTEM</t>
  </si>
  <si>
    <t>ESS BUSINESS SYSTEM</t>
  </si>
  <si>
    <t>POWERCHOICE SYSTEM INTEGRATION</t>
  </si>
  <si>
    <t>SETTLEMENT SYSTEM FOR 1149</t>
  </si>
  <si>
    <t>CONTROL ACCESS  SCHEDULING FOR 1149</t>
  </si>
  <si>
    <t>METER DATA APPL  HOST</t>
  </si>
  <si>
    <t>F&amp;A UPGRADE</t>
  </si>
  <si>
    <t>TRANSMISSION TRANSACTION INFO SYSTEM</t>
  </si>
  <si>
    <t>NEXTEL PHONES</t>
  </si>
  <si>
    <t>P17987 - REPL COMM BATTERY AT HARBORTON</t>
  </si>
  <si>
    <t>P17987 REPL COMM BATTERY AT FARADAY</t>
  </si>
  <si>
    <t>ANALOG  MICROWAVE REPLACMENT</t>
  </si>
  <si>
    <t>BEAVER MICROWAVE UPGRADE</t>
  </si>
  <si>
    <t>RIVERGATE MICROWAVE UPGRADE</t>
  </si>
  <si>
    <t>P17987 REPL COMM BATTERY RAINIER</t>
  </si>
  <si>
    <t>NETWORK INFRASTRUCTURE BUDGET</t>
  </si>
  <si>
    <t>REDUNDANT TELCO POINT OF ENTRY TCC</t>
  </si>
  <si>
    <t>REDUNDANT TELCO POINT OF ENTRY WTC</t>
  </si>
  <si>
    <t>REDUNDANT TELCO POINT OF ENTRY PSC</t>
  </si>
  <si>
    <t>REDUNDANT TELCO POINT OF ENTRY SALEM</t>
  </si>
  <si>
    <t xml:space="preserve">ABSU METER DATA </t>
  </si>
  <si>
    <t xml:space="preserve">LEGBA </t>
  </si>
  <si>
    <t>CIS PBS BILLING MODS</t>
  </si>
  <si>
    <t>ACCT MANAGEMENT TOOL</t>
  </si>
  <si>
    <t>IVR UPGRADES FOR RETAIL SERV</t>
  </si>
  <si>
    <t>DESKTOP/ TELEPHONY UPGRADES</t>
  </si>
  <si>
    <t>WEB RELEASE 9/01</t>
  </si>
  <si>
    <t>DOCUMENT SCANNERS VINTAGE REPL</t>
  </si>
  <si>
    <t>APPL SERVERS FOR INTERNAL WEB GATEWAYS</t>
  </si>
  <si>
    <t>MICROWAVE SYS ADAPTIVE INFRASTRUCTURE</t>
  </si>
  <si>
    <t>DISASTER RECOVERY</t>
  </si>
  <si>
    <t>SERVERS</t>
  </si>
  <si>
    <t>P19639 WTC &amp; REMOTE OFFICE WAN</t>
  </si>
  <si>
    <t>P19639 PSC NETWORK  AND INFRASTRUCTURE</t>
  </si>
  <si>
    <t>P19639 SALEM NETWORK &amp; INFRASTRUCTURE</t>
  </si>
  <si>
    <t>P19639 1WTC NETWORK  AND INFRASTRUCTURE</t>
  </si>
  <si>
    <t>P19639 3WTC NETWORK  AND INFRASTRUCTURE</t>
  </si>
  <si>
    <t>CASH REMITTANCE REPLACE</t>
  </si>
  <si>
    <t>P19639 REPL MICROWAVE BATTERY TROJAN</t>
  </si>
  <si>
    <t>REPLACE INK JET EQUIPMENT</t>
  </si>
  <si>
    <t>PURCHASE AUTO GBC PUNCHRE</t>
  </si>
  <si>
    <t>P19639 TCC NETWORK</t>
  </si>
  <si>
    <t>EAST SIDE HYDRO COMMUNICATIONS</t>
  </si>
  <si>
    <t>WEB RELEASE 3/2</t>
  </si>
  <si>
    <t>WEB RELEASE 6/02</t>
  </si>
  <si>
    <t>MOBILE COMMUNICATIONS IMPROVEMENTS</t>
  </si>
  <si>
    <t>P19639 WTC CORE  SWITCHING INFRASTRUCTURE</t>
  </si>
  <si>
    <t>REMOTE ACCESS INFRASTRUCTURE</t>
  </si>
  <si>
    <t>PAMS ACQUIRE ADDTL INSERT STATIONS</t>
  </si>
  <si>
    <t>VIDEOCONFERENCING EQUIP</t>
  </si>
  <si>
    <t>P19639 GRESHAM REPL COMMUN BATTERY</t>
  </si>
  <si>
    <t>P19639 CARVER SUB REPL COMMUN BATTERY'</t>
  </si>
  <si>
    <t>P19032 PURCH AND INSTL WIRELESS DATA PHONES</t>
  </si>
  <si>
    <t>FIBER OPTICS COMMUNICATIONS NETWORK</t>
  </si>
  <si>
    <t>P19639 ST MARYS WEST BATTERY REPLACEMENT</t>
  </si>
  <si>
    <t>VINTAGE REPL FOR SMALL OFFICE TELEPHONE</t>
  </si>
  <si>
    <t>PORTABLE IONIZING DETECTOR</t>
  </si>
  <si>
    <t>DISTRIBUTION OPS CENTER</t>
  </si>
  <si>
    <t>TELEMETERY EQUIPMENT VINTAGE</t>
  </si>
  <si>
    <t>SCADA MODIFICATIONS WORK BUDGET</t>
  </si>
  <si>
    <t xml:space="preserve">WEB INFRASTRUCTURE </t>
  </si>
  <si>
    <t>COMMUNICATION NETWORK MANAGMENT &amp; ALARM SYSTEM</t>
  </si>
  <si>
    <t>EMS MODIFICATIONS-SCC</t>
  </si>
  <si>
    <t>P17987 - REPLACE COMMUN BATTERY AT BALD PEAK</t>
  </si>
  <si>
    <t>PGE MOBILE RADIO REPEATER SYSTEM FOR FOUR REGIONS</t>
  </si>
  <si>
    <t>DISASTER RECOVERY INFRASTRUCTURE</t>
  </si>
  <si>
    <t>ICCP REPLACEMENT FOR DATA EXCHANGE PACKAGE</t>
  </si>
  <si>
    <t>Y2K - A&amp;G - TECHNICAL SVCS &amp; APPLICATION SYSTEMS</t>
  </si>
  <si>
    <t>Y2K - A&amp;G - TELECOMMUNICATIONS</t>
  </si>
  <si>
    <t xml:space="preserve">NEXTEL PHONE SYSTEM  </t>
  </si>
  <si>
    <t>OA VINTAGE PLAN-TROJAN</t>
  </si>
  <si>
    <t xml:space="preserve">AUTOMATIC BLOOD PRESSURE MONITORING SYSTEM </t>
  </si>
  <si>
    <t>CLOSED CIRCUIT TELEVISION CAMERAS &amp; VCR REPLACEMENTS</t>
  </si>
  <si>
    <t>SECURITY EVALUATION AND EVENT LOG ANALYSIS</t>
  </si>
  <si>
    <t>OA - PRINTING SERVICES</t>
  </si>
  <si>
    <t>GREENTREE WEB EDITION</t>
  </si>
  <si>
    <t xml:space="preserve">EIS UPGRADES </t>
  </si>
  <si>
    <t xml:space="preserve">W2 LASER PRINTING </t>
  </si>
  <si>
    <t xml:space="preserve">MOVE UNION AND RETIREES TO FLEX </t>
  </si>
  <si>
    <t xml:space="preserve">EMS COMMUNICATION PORT UPGRADE </t>
  </si>
  <si>
    <t xml:space="preserve">REPLACE MAINFRAME AUTOMATIC TAPE LIBRARY ROBOTICS </t>
  </si>
  <si>
    <t xml:space="preserve">VINTAGE DMS COOL SOFTWARE INFRASTRUCTURE </t>
  </si>
  <si>
    <t xml:space="preserve">EXPAND BANNER CIS CAPABILITIES </t>
  </si>
  <si>
    <t>MIGRATE CSF TO CLIENT/SERVER</t>
  </si>
  <si>
    <t>HR PROJECTOR PURCHASE</t>
  </si>
  <si>
    <t>BANNER WEB INTERACTIVE ACCESS</t>
  </si>
  <si>
    <t>WEB SITE PUBLISHING/CONTENT MANAGEMENT</t>
  </si>
  <si>
    <t>UPGRADE COMP EQUIP/HARDWARE-PSES &amp; PLANTS</t>
  </si>
  <si>
    <t>PROJECT PROFILE AND JIFS REPLACEMENT HARDWARE</t>
  </si>
  <si>
    <t xml:space="preserve">MIGRATE CSF TO CLIENT SERVER HARDWARE </t>
  </si>
  <si>
    <t xml:space="preserve">MOVE UNION AND RETIREES TO FLEX HARDWARE </t>
  </si>
  <si>
    <t>WEB SITE PUBLISHING/CONTENT MANAGEMENT SOFTWARE</t>
  </si>
  <si>
    <t>INSTALL DATA AND RELATED EQUIPMENT-GENERAL PLANT</t>
  </si>
  <si>
    <t>INSTALL MOBILE RADIOS &amp; RELATED EQUIPMENT-GEN PLANT</t>
  </si>
  <si>
    <t xml:space="preserve">INSTALL TELEPHONES &amp; RELATED EQUIPMENT-GENERAL PLANT </t>
  </si>
  <si>
    <t xml:space="preserve">PURCHASE PORTABLE ELECTRICAL INSTRUMENTS </t>
  </si>
  <si>
    <t xml:space="preserve">CRG RESERVE FUND </t>
  </si>
  <si>
    <t>CIS</t>
  </si>
  <si>
    <t>NMR</t>
  </si>
  <si>
    <t>AVID MEDIA COMPOSER</t>
  </si>
  <si>
    <t>INCREASE OFFICE SPACE AT ERC/TUALATIN</t>
  </si>
  <si>
    <t>EXPAND BANNER CIS RETAIL MARKETING CAPABILITIES</t>
  </si>
  <si>
    <t>LEGACY CIS RETIREMENT</t>
  </si>
  <si>
    <t>BANNER RELEASE UPGRADE</t>
  </si>
  <si>
    <t xml:space="preserve">INSTALL FIBER OPTIC CABLE FROM WTC TO TCC  </t>
  </si>
  <si>
    <t xml:space="preserve">INSTALL FIBER OPTIC CABLE FROM TCC TO PSC </t>
  </si>
  <si>
    <t>PROJECT PROFILES AND JIFS REPLACEMENT</t>
  </si>
  <si>
    <t>SAP</t>
  </si>
  <si>
    <t>JOB #'s</t>
  </si>
  <si>
    <t>FOM 07/03/01 2000 BUDGET</t>
  </si>
  <si>
    <t>FOM 07/03/01 2001 BUDGET</t>
  </si>
  <si>
    <t>Total Miscellaneous IT</t>
  </si>
  <si>
    <t>Rank</t>
  </si>
  <si>
    <t>3,3</t>
  </si>
  <si>
    <t>VARIOUS SUBS - REPLACE SCADA RTU's</t>
  </si>
  <si>
    <t xml:space="preserve">HRMS Retention on the Mainframe </t>
  </si>
  <si>
    <t xml:space="preserve">PBAS Replacement </t>
  </si>
  <si>
    <t>PBAS Replacement - software</t>
  </si>
  <si>
    <t>TCS Upgrade</t>
  </si>
  <si>
    <t>P20910</t>
  </si>
  <si>
    <t>P20937</t>
  </si>
  <si>
    <t>Barcoding</t>
  </si>
  <si>
    <t>Enhanced Reservation</t>
  </si>
  <si>
    <t>ASN</t>
  </si>
  <si>
    <t>GEAC Replacement</t>
  </si>
  <si>
    <t>SAP Upgrade</t>
  </si>
  <si>
    <t>P20936</t>
  </si>
  <si>
    <t>Platinum AR Replacement</t>
  </si>
  <si>
    <t>Migrate Masterpiece from Mainframe</t>
  </si>
  <si>
    <t>Powerplant</t>
  </si>
  <si>
    <t>FOM9/13/01 2002 BUDGET</t>
  </si>
  <si>
    <t>ERP</t>
  </si>
  <si>
    <t>excludes meters</t>
  </si>
  <si>
    <t>EIS Upgrades - Hardware</t>
  </si>
  <si>
    <t>HRMS Retention on the Mainframe - Hardware</t>
  </si>
  <si>
    <t>TCS Migration off the Mainframe - Hardware</t>
  </si>
  <si>
    <t>Project Profile 2003 Budget</t>
  </si>
  <si>
    <t>Miscellaneous IT</t>
  </si>
  <si>
    <t>Capplant 1/12/01 2000 ACTUALS</t>
  </si>
  <si>
    <r>
      <t xml:space="preserve">UE 115 Rate Case Approved Totals </t>
    </r>
    <r>
      <rPr>
        <b/>
        <vertAlign val="superscript"/>
        <sz val="10"/>
        <rFont val="Arial"/>
        <family val="2"/>
      </rPr>
      <t>(1)</t>
    </r>
  </si>
  <si>
    <t>Customer Information System (CIS)</t>
  </si>
  <si>
    <t>Network Meter Reading (NMR)</t>
  </si>
  <si>
    <t>Enterprise Resource Planning (ERP)</t>
  </si>
  <si>
    <t xml:space="preserve"> 2000 ACTUALS</t>
  </si>
  <si>
    <t xml:space="preserve"> 2001 BUDGET</t>
  </si>
  <si>
    <t>2002 BUDGET</t>
  </si>
  <si>
    <t>2003 Budget</t>
  </si>
  <si>
    <t>Loaded dollars</t>
  </si>
  <si>
    <t xml:space="preserve">Total </t>
  </si>
  <si>
    <t>Total vs Rate Case Variance</t>
  </si>
  <si>
    <t>Grand Total</t>
  </si>
  <si>
    <t>(1)</t>
  </si>
  <si>
    <t>Projects can carry over into 2003 for rate recovery</t>
  </si>
  <si>
    <r>
      <t xml:space="preserve">UE 115 Rate Case Approved for 2000-2002 </t>
    </r>
    <r>
      <rPr>
        <b/>
        <vertAlign val="superscript"/>
        <sz val="10"/>
        <rFont val="Arial"/>
        <family val="2"/>
      </rPr>
      <t>(1)</t>
    </r>
  </si>
  <si>
    <t>MIDAS NETWORK METER TEST AREA (excl meters)</t>
  </si>
  <si>
    <t>NMR Meter Data Appl.- SB1149 Deferral</t>
  </si>
  <si>
    <t>NMR Meter Data Application - SB1149 Deferral</t>
  </si>
  <si>
    <r>
      <t>(2)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These costs are subject to recovery in the SB1149 deferral.  OPUC docket UM-954, Order 01-722</t>
    </r>
  </si>
  <si>
    <r>
      <t>(1)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>The OPUC approved full recovery up to $96.8MM.  Costs are subject to a balancing account. If actual expenditures are less</t>
    </r>
  </si>
  <si>
    <t>than the authorized amount, the delta is refunded to customers.  The $96.8MM reflects projects budgeted for 2000-2002, but projects</t>
  </si>
  <si>
    <t>(2)</t>
  </si>
  <si>
    <t>can carry-over into 2003 and still receive full OPUC recovery.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</si>
</sst>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0" xfId="0" applyNumberFormat="1" applyFont="1"/>
    <xf numFmtId="165" fontId="0" fillId="0" borderId="0" xfId="1" applyNumberFormat="1" applyFont="1" applyFill="1"/>
    <xf numFmtId="165" fontId="0" fillId="2" borderId="0" xfId="1" applyNumberFormat="1" applyFont="1" applyFill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2" fillId="2" borderId="0" xfId="1" applyNumberFormat="1" applyFont="1" applyFill="1"/>
    <xf numFmtId="0" fontId="3" fillId="0" borderId="0" xfId="0" applyFont="1"/>
    <xf numFmtId="0" fontId="0" fillId="0" borderId="0" xfId="0" applyFill="1"/>
    <xf numFmtId="165" fontId="2" fillId="0" borderId="0" xfId="1" applyNumberFormat="1" applyFont="1" applyFill="1"/>
    <xf numFmtId="38" fontId="2" fillId="0" borderId="0" xfId="0" applyNumberFormat="1" applyFont="1" applyFill="1"/>
    <xf numFmtId="165" fontId="0" fillId="0" borderId="2" xfId="1" applyNumberFormat="1" applyFont="1" applyFill="1" applyBorder="1"/>
    <xf numFmtId="38" fontId="2" fillId="0" borderId="2" xfId="0" applyNumberFormat="1" applyFont="1" applyFill="1" applyBorder="1"/>
    <xf numFmtId="165" fontId="0" fillId="3" borderId="0" xfId="1" applyNumberFormat="1" applyFont="1" applyFill="1"/>
    <xf numFmtId="165" fontId="2" fillId="3" borderId="0" xfId="1" applyNumberFormat="1" applyFont="1" applyFill="1"/>
    <xf numFmtId="165" fontId="2" fillId="0" borderId="2" xfId="1" applyNumberFormat="1" applyFont="1" applyFill="1" applyBorder="1"/>
    <xf numFmtId="165" fontId="0" fillId="4" borderId="0" xfId="1" applyNumberFormat="1" applyFont="1" applyFill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165" fontId="2" fillId="4" borderId="0" xfId="1" applyNumberFormat="1" applyFont="1" applyFill="1"/>
    <xf numFmtId="0" fontId="4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165" fontId="0" fillId="5" borderId="0" xfId="1" applyNumberFormat="1" applyFont="1" applyFill="1"/>
    <xf numFmtId="165" fontId="2" fillId="5" borderId="0" xfId="1" applyNumberFormat="1" applyFont="1" applyFill="1"/>
    <xf numFmtId="165" fontId="0" fillId="0" borderId="2" xfId="0" applyNumberFormat="1" applyFill="1" applyBorder="1"/>
    <xf numFmtId="165" fontId="5" fillId="0" borderId="0" xfId="1" applyNumberFormat="1" applyFont="1" applyFill="1"/>
    <xf numFmtId="38" fontId="5" fillId="0" borderId="0" xfId="0" applyNumberFormat="1" applyFont="1" applyFill="1"/>
    <xf numFmtId="0" fontId="4" fillId="0" borderId="0" xfId="0" applyFont="1"/>
    <xf numFmtId="0" fontId="0" fillId="0" borderId="1" xfId="0" applyBorder="1" applyAlignment="1">
      <alignment horizontal="center" wrapText="1"/>
    </xf>
    <xf numFmtId="165" fontId="0" fillId="4" borderId="3" xfId="1" applyNumberFormat="1" applyFont="1" applyFill="1" applyBorder="1"/>
    <xf numFmtId="165" fontId="0" fillId="5" borderId="3" xfId="1" applyNumberFormat="1" applyFont="1" applyFill="1" applyBorder="1"/>
    <xf numFmtId="165" fontId="0" fillId="0" borderId="0" xfId="0" applyNumberFormat="1"/>
    <xf numFmtId="38" fontId="2" fillId="3" borderId="0" xfId="0" applyNumberFormat="1" applyFont="1" applyFill="1"/>
    <xf numFmtId="165" fontId="4" fillId="3" borderId="1" xfId="1" applyNumberFormat="1" applyFont="1" applyFill="1" applyBorder="1" applyAlignment="1">
      <alignment horizontal="center" wrapText="1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165" fontId="0" fillId="6" borderId="0" xfId="1" applyNumberFormat="1" applyFont="1" applyFill="1"/>
    <xf numFmtId="165" fontId="2" fillId="6" borderId="0" xfId="1" applyNumberFormat="1" applyFont="1" applyFill="1"/>
    <xf numFmtId="165" fontId="0" fillId="6" borderId="3" xfId="1" applyNumberFormat="1" applyFont="1" applyFill="1" applyBorder="1"/>
    <xf numFmtId="0" fontId="2" fillId="0" borderId="1" xfId="0" applyFont="1" applyFill="1" applyBorder="1" applyAlignment="1">
      <alignment horizontal="center" wrapText="1"/>
    </xf>
    <xf numFmtId="0" fontId="0" fillId="0" borderId="0" xfId="0" applyBorder="1"/>
    <xf numFmtId="0" fontId="2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1" applyNumberFormat="1" applyFont="1" applyFill="1" applyBorder="1"/>
    <xf numFmtId="0" fontId="0" fillId="0" borderId="0" xfId="0" applyFill="1" applyBorder="1"/>
    <xf numFmtId="165" fontId="0" fillId="3" borderId="0" xfId="1" applyNumberFormat="1" applyFont="1" applyFill="1" applyBorder="1"/>
    <xf numFmtId="165" fontId="0" fillId="0" borderId="0" xfId="1" applyNumberFormat="1" applyFont="1" applyBorder="1"/>
    <xf numFmtId="165" fontId="2" fillId="3" borderId="0" xfId="1" applyNumberFormat="1" applyFont="1" applyFill="1" applyBorder="1"/>
    <xf numFmtId="38" fontId="2" fillId="3" borderId="0" xfId="0" applyNumberFormat="1" applyFont="1" applyFill="1" applyBorder="1"/>
    <xf numFmtId="165" fontId="4" fillId="7" borderId="4" xfId="1" applyNumberFormat="1" applyFont="1" applyFill="1" applyBorder="1"/>
    <xf numFmtId="0" fontId="4" fillId="7" borderId="0" xfId="0" applyFont="1" applyFill="1" applyAlignment="1">
      <alignment horizontal="right"/>
    </xf>
    <xf numFmtId="0" fontId="0" fillId="7" borderId="0" xfId="0" applyFill="1"/>
    <xf numFmtId="165" fontId="0" fillId="7" borderId="0" xfId="1" applyNumberFormat="1" applyFont="1" applyFill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/>
    </xf>
    <xf numFmtId="165" fontId="4" fillId="0" borderId="5" xfId="1" applyNumberFormat="1" applyFont="1" applyFill="1" applyBorder="1"/>
    <xf numFmtId="165" fontId="0" fillId="3" borderId="6" xfId="1" applyNumberFormat="1" applyFont="1" applyFill="1" applyBorder="1"/>
    <xf numFmtId="165" fontId="2" fillId="3" borderId="6" xfId="1" applyNumberFormat="1" applyFon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3" fillId="0" borderId="8" xfId="0" applyFont="1" applyBorder="1"/>
    <xf numFmtId="0" fontId="0" fillId="0" borderId="8" xfId="0" applyBorder="1"/>
    <xf numFmtId="165" fontId="0" fillId="0" borderId="8" xfId="1" applyNumberFormat="1" applyFont="1" applyFill="1" applyBorder="1"/>
    <xf numFmtId="165" fontId="2" fillId="0" borderId="9" xfId="1" applyNumberFormat="1" applyFont="1" applyFill="1" applyBorder="1"/>
    <xf numFmtId="0" fontId="0" fillId="8" borderId="0" xfId="0" applyFill="1"/>
    <xf numFmtId="0" fontId="0" fillId="8" borderId="0" xfId="0" applyFill="1" applyAlignment="1">
      <alignment horizontal="left"/>
    </xf>
    <xf numFmtId="165" fontId="0" fillId="8" borderId="0" xfId="1" applyNumberFormat="1" applyFont="1" applyFill="1"/>
    <xf numFmtId="165" fontId="0" fillId="8" borderId="0" xfId="1" applyNumberFormat="1" applyFont="1" applyFill="1" applyBorder="1"/>
    <xf numFmtId="165" fontId="2" fillId="8" borderId="0" xfId="1" applyNumberFormat="1" applyFont="1" applyFill="1"/>
    <xf numFmtId="165" fontId="0" fillId="0" borderId="6" xfId="1" applyNumberFormat="1" applyFont="1" applyFill="1" applyBorder="1"/>
    <xf numFmtId="165" fontId="0" fillId="0" borderId="1" xfId="1" applyNumberFormat="1" applyFont="1" applyFill="1" applyBorder="1"/>
    <xf numFmtId="165" fontId="2" fillId="0" borderId="1" xfId="1" applyNumberFormat="1" applyFont="1" applyFill="1" applyBorder="1"/>
    <xf numFmtId="38" fontId="0" fillId="0" borderId="0" xfId="0" applyNumberFormat="1"/>
    <xf numFmtId="38" fontId="0" fillId="3" borderId="0" xfId="0" applyNumberFormat="1" applyFill="1"/>
    <xf numFmtId="38" fontId="2" fillId="0" borderId="6" xfId="0" applyNumberFormat="1" applyFont="1" applyFill="1" applyBorder="1"/>
    <xf numFmtId="38" fontId="2" fillId="0" borderId="1" xfId="0" applyNumberFormat="1" applyFont="1" applyFill="1" applyBorder="1"/>
    <xf numFmtId="38" fontId="0" fillId="0" borderId="0" xfId="0" applyNumberFormat="1" applyFill="1"/>
    <xf numFmtId="0" fontId="4" fillId="0" borderId="1" xfId="0" applyFont="1" applyBorder="1"/>
    <xf numFmtId="0" fontId="4" fillId="0" borderId="0" xfId="0" applyFont="1" applyBorder="1"/>
    <xf numFmtId="165" fontId="0" fillId="0" borderId="0" xfId="0" applyNumberFormat="1" applyBorder="1"/>
    <xf numFmtId="0" fontId="4" fillId="0" borderId="10" xfId="0" applyFont="1" applyBorder="1"/>
    <xf numFmtId="165" fontId="0" fillId="0" borderId="10" xfId="1" applyNumberFormat="1" applyFont="1" applyFill="1" applyBorder="1"/>
    <xf numFmtId="165" fontId="0" fillId="0" borderId="10" xfId="0" applyNumberFormat="1" applyBorder="1"/>
    <xf numFmtId="0" fontId="4" fillId="0" borderId="6" xfId="0" applyFont="1" applyBorder="1" applyAlignment="1">
      <alignment horizontal="right"/>
    </xf>
    <xf numFmtId="165" fontId="0" fillId="0" borderId="6" xfId="0" applyNumberFormat="1" applyBorder="1"/>
    <xf numFmtId="165" fontId="2" fillId="0" borderId="0" xfId="1" applyNumberFormat="1" applyFont="1" applyFill="1" applyBorder="1"/>
    <xf numFmtId="0" fontId="0" fillId="0" borderId="0" xfId="0" quotePrefix="1" applyAlignment="1">
      <alignment horizontal="right"/>
    </xf>
    <xf numFmtId="0" fontId="4" fillId="0" borderId="6" xfId="0" applyFont="1" applyFill="1" applyBorder="1"/>
    <xf numFmtId="165" fontId="0" fillId="0" borderId="6" xfId="0" applyNumberFormat="1" applyFill="1" applyBorder="1"/>
    <xf numFmtId="0" fontId="6" fillId="0" borderId="6" xfId="0" quotePrefix="1" applyFont="1" applyFill="1" applyBorder="1"/>
    <xf numFmtId="0" fontId="6" fillId="0" borderId="0" xfId="0" quotePrefix="1" applyFon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8" workbookViewId="0">
      <selection activeCell="A20" sqref="A20"/>
    </sheetView>
  </sheetViews>
  <sheetFormatPr defaultRowHeight="13.2" x14ac:dyDescent="0.25"/>
  <cols>
    <col min="1" max="1" width="36.33203125" style="34" customWidth="1"/>
    <col min="2" max="2" width="2.5546875" style="34" customWidth="1"/>
    <col min="3" max="8" width="11.33203125" customWidth="1"/>
    <col min="9" max="9" width="10.5546875" customWidth="1"/>
  </cols>
  <sheetData>
    <row r="1" spans="1:9" ht="57.75" customHeight="1" x14ac:dyDescent="0.25">
      <c r="A1" s="87" t="s">
        <v>234</v>
      </c>
      <c r="B1" s="87"/>
      <c r="C1" s="40" t="s">
        <v>230</v>
      </c>
      <c r="D1" s="40" t="s">
        <v>231</v>
      </c>
      <c r="E1" s="40" t="s">
        <v>232</v>
      </c>
      <c r="F1" s="40" t="s">
        <v>233</v>
      </c>
      <c r="G1" s="40" t="s">
        <v>235</v>
      </c>
      <c r="H1" s="40" t="s">
        <v>226</v>
      </c>
      <c r="I1" s="40" t="s">
        <v>236</v>
      </c>
    </row>
    <row r="2" spans="1:9" x14ac:dyDescent="0.25">
      <c r="A2" s="88"/>
      <c r="B2" s="88"/>
      <c r="C2" s="48"/>
      <c r="D2" s="48"/>
      <c r="E2" s="48"/>
      <c r="F2" s="48"/>
      <c r="G2" s="48"/>
      <c r="H2" s="48"/>
      <c r="I2" s="48"/>
    </row>
    <row r="3" spans="1:9" x14ac:dyDescent="0.25">
      <c r="A3" s="88" t="s">
        <v>224</v>
      </c>
      <c r="B3" s="88"/>
      <c r="C3" s="52">
        <f>BUDGETDATA!E181</f>
        <v>10614008</v>
      </c>
      <c r="D3" s="52">
        <f>BUDGETDATA!F181</f>
        <v>18821742</v>
      </c>
      <c r="E3" s="52">
        <f>BUDGETDATA!H181</f>
        <v>15148478</v>
      </c>
      <c r="F3" s="52"/>
      <c r="G3" s="52">
        <f>SUM(C3:F3)</f>
        <v>44584228</v>
      </c>
      <c r="H3" s="52">
        <f>BUDGETDATA!K182</f>
        <v>44584228</v>
      </c>
      <c r="I3" s="89">
        <f>G3-H3</f>
        <v>0</v>
      </c>
    </row>
    <row r="4" spans="1:9" x14ac:dyDescent="0.25">
      <c r="A4" s="88"/>
      <c r="B4" s="88"/>
      <c r="C4" s="52"/>
      <c r="D4" s="52"/>
      <c r="E4" s="52"/>
      <c r="F4" s="52"/>
      <c r="G4" s="52"/>
      <c r="H4" s="52"/>
      <c r="I4" s="48"/>
    </row>
    <row r="5" spans="1:9" x14ac:dyDescent="0.25">
      <c r="A5" s="88" t="s">
        <v>227</v>
      </c>
      <c r="B5" s="88"/>
      <c r="C5" s="52">
        <f>BUDGETDATA!E197</f>
        <v>11835295</v>
      </c>
      <c r="D5" s="52">
        <f>BUDGETDATA!F197</f>
        <v>13426271</v>
      </c>
      <c r="E5" s="52">
        <f>BUDGETDATA!H197</f>
        <v>4336205</v>
      </c>
      <c r="F5" s="52"/>
      <c r="G5" s="52">
        <f>SUM(C5:F5)</f>
        <v>29597771</v>
      </c>
      <c r="H5" s="52">
        <f>BUDGETDATA!K198</f>
        <v>30160724</v>
      </c>
      <c r="I5" s="89">
        <f>G5-H5</f>
        <v>-562953</v>
      </c>
    </row>
    <row r="6" spans="1:9" x14ac:dyDescent="0.25">
      <c r="A6" s="88"/>
      <c r="B6" s="88"/>
      <c r="C6" s="52"/>
      <c r="D6" s="52"/>
      <c r="E6" s="52"/>
      <c r="F6" s="52"/>
      <c r="G6" s="52"/>
      <c r="H6" s="52"/>
      <c r="I6" s="48"/>
    </row>
    <row r="7" spans="1:9" x14ac:dyDescent="0.25">
      <c r="A7" s="88" t="s">
        <v>228</v>
      </c>
      <c r="B7" s="88"/>
      <c r="C7" s="52">
        <f>BUDGETDATA!E205</f>
        <v>3411271</v>
      </c>
      <c r="D7" s="52">
        <f>BUDGETDATA!F205</f>
        <v>2444342.4</v>
      </c>
      <c r="E7" s="52">
        <f>BUDGETDATA!H205</f>
        <v>6171532</v>
      </c>
      <c r="F7" s="52"/>
      <c r="G7" s="52">
        <f>SUM(C7:F7)</f>
        <v>12027145.4</v>
      </c>
      <c r="H7" s="52">
        <f>BUDGETDATA!K206</f>
        <v>11031224</v>
      </c>
      <c r="I7" s="89">
        <f>G7-H7</f>
        <v>995921.40000000037</v>
      </c>
    </row>
    <row r="8" spans="1:9" x14ac:dyDescent="0.25">
      <c r="A8" s="88"/>
      <c r="B8" s="88"/>
      <c r="C8" s="52"/>
      <c r="D8" s="52"/>
      <c r="E8" s="52"/>
      <c r="F8" s="52"/>
      <c r="G8" s="52"/>
      <c r="H8" s="52"/>
      <c r="I8" s="48"/>
    </row>
    <row r="9" spans="1:9" ht="13.8" thickBot="1" x14ac:dyDescent="0.3">
      <c r="A9" s="90" t="s">
        <v>229</v>
      </c>
      <c r="B9" s="90"/>
      <c r="C9" s="91">
        <f>BUDGETDATA!E237</f>
        <v>0</v>
      </c>
      <c r="D9" s="91">
        <f>BUDGETDATA!F237</f>
        <v>2936750</v>
      </c>
      <c r="E9" s="91">
        <f>BUDGETDATA!H237</f>
        <v>5166935</v>
      </c>
      <c r="F9" s="91">
        <f>BUDGETDATA!J237</f>
        <v>2394800</v>
      </c>
      <c r="G9" s="91">
        <f>SUM(C9:F9)</f>
        <v>10498485</v>
      </c>
      <c r="H9" s="91">
        <f>BUDGETDATA!K238</f>
        <v>11071696</v>
      </c>
      <c r="I9" s="92">
        <f>G9-H9</f>
        <v>-573211</v>
      </c>
    </row>
    <row r="10" spans="1:9" x14ac:dyDescent="0.25">
      <c r="A10" s="88"/>
      <c r="B10" s="88"/>
      <c r="C10" s="52"/>
      <c r="D10" s="52"/>
      <c r="E10" s="52"/>
      <c r="F10" s="52"/>
      <c r="G10" s="52"/>
      <c r="H10" s="52"/>
      <c r="I10" s="48"/>
    </row>
    <row r="11" spans="1:9" ht="13.8" thickBot="1" x14ac:dyDescent="0.3">
      <c r="A11" s="93" t="s">
        <v>237</v>
      </c>
      <c r="B11" s="93"/>
      <c r="C11" s="79"/>
      <c r="D11" s="79"/>
      <c r="E11" s="79"/>
      <c r="F11" s="79"/>
      <c r="G11" s="79">
        <f>SUM(G3:G10)</f>
        <v>96707629.400000006</v>
      </c>
      <c r="H11" s="79">
        <f>SUM(H3:H10)</f>
        <v>96847872</v>
      </c>
      <c r="I11" s="94">
        <f>SUM(I3:I10)</f>
        <v>-140242.59999999963</v>
      </c>
    </row>
    <row r="12" spans="1:9" ht="13.8" thickTop="1" x14ac:dyDescent="0.25">
      <c r="C12" s="6"/>
      <c r="D12" s="6"/>
      <c r="E12" s="6"/>
      <c r="F12" s="6"/>
      <c r="G12" s="6"/>
      <c r="H12" s="6"/>
    </row>
    <row r="13" spans="1:9" ht="24.75" customHeight="1" x14ac:dyDescent="0.25">
      <c r="C13" s="6"/>
      <c r="D13" s="6"/>
      <c r="E13" s="6"/>
      <c r="F13" s="6"/>
      <c r="G13" s="6"/>
      <c r="H13" s="6"/>
    </row>
    <row r="14" spans="1:9" s="13" customFormat="1" ht="16.2" thickBot="1" x14ac:dyDescent="0.3">
      <c r="A14" s="97" t="s">
        <v>242</v>
      </c>
      <c r="B14" s="99" t="s">
        <v>247</v>
      </c>
      <c r="C14" s="79">
        <f>BUDGETDATA!E211</f>
        <v>0</v>
      </c>
      <c r="D14" s="79">
        <f>BUDGETDATA!F211</f>
        <v>3301485.5999999996</v>
      </c>
      <c r="E14" s="79">
        <f>BUDGETDATA!H211</f>
        <v>535740</v>
      </c>
      <c r="F14" s="79"/>
      <c r="G14" s="79">
        <f>SUM(C14:F14)</f>
        <v>3837225.5999999996</v>
      </c>
      <c r="H14" s="79"/>
      <c r="I14" s="98">
        <f>G14-H14</f>
        <v>3837225.5999999996</v>
      </c>
    </row>
    <row r="15" spans="1:9" ht="13.8" thickTop="1" x14ac:dyDescent="0.25">
      <c r="C15" s="6"/>
      <c r="D15" s="6"/>
      <c r="E15" s="6"/>
      <c r="F15" s="6"/>
      <c r="G15" s="6"/>
      <c r="H15" s="6"/>
    </row>
    <row r="16" spans="1:9" x14ac:dyDescent="0.25">
      <c r="C16" s="6"/>
      <c r="D16" s="6"/>
      <c r="E16" s="6"/>
      <c r="F16" s="6"/>
      <c r="G16" s="6"/>
      <c r="H16" s="6"/>
    </row>
    <row r="17" spans="1:8" ht="15.6" x14ac:dyDescent="0.25">
      <c r="A17" s="100" t="s">
        <v>245</v>
      </c>
      <c r="C17" s="6"/>
      <c r="D17" s="6"/>
      <c r="E17" s="6"/>
      <c r="F17" s="6"/>
      <c r="G17" s="6"/>
      <c r="H17" s="6"/>
    </row>
    <row r="18" spans="1:8" x14ac:dyDescent="0.25">
      <c r="A18" s="101" t="s">
        <v>246</v>
      </c>
      <c r="C18" s="6"/>
      <c r="D18" s="6"/>
      <c r="E18" s="6"/>
      <c r="F18" s="6"/>
      <c r="G18" s="6"/>
      <c r="H18" s="6"/>
    </row>
    <row r="19" spans="1:8" x14ac:dyDescent="0.25">
      <c r="A19" s="101" t="s">
        <v>248</v>
      </c>
    </row>
    <row r="21" spans="1:8" ht="15.6" x14ac:dyDescent="0.25">
      <c r="A21" s="100" t="s">
        <v>244</v>
      </c>
    </row>
  </sheetData>
  <pageMargins left="0.75" right="0.75" top="1" bottom="1" header="0.5" footer="0.5"/>
  <pageSetup orientation="landscape" horizontalDpi="300" r:id="rId1"/>
  <headerFooter alignWithMargins="0">
    <oddHeader>&amp;C&amp;"Arial,Bold"&amp;12Information Technology Capital Total</oddHeader>
    <oddFooter>&amp;Lg:\budget\bud01pge\ratecase2002\it\&amp;F&amp;R&amp;D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zoomScale="83"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B252" sqref="B252"/>
    </sheetView>
  </sheetViews>
  <sheetFormatPr defaultRowHeight="13.2" x14ac:dyDescent="0.25"/>
  <cols>
    <col min="1" max="1" width="6.6640625" hidden="1" customWidth="1"/>
    <col min="2" max="2" width="9" style="2" customWidth="1"/>
    <col min="3" max="3" width="48.44140625" style="10" customWidth="1"/>
    <col min="4" max="4" width="4.109375" style="8" hidden="1" customWidth="1"/>
    <col min="5" max="5" width="14.33203125" style="1" customWidth="1"/>
    <col min="6" max="6" width="14.33203125" style="7" customWidth="1"/>
    <col min="7" max="7" width="14.33203125" style="1" hidden="1" customWidth="1"/>
    <col min="8" max="8" width="14.33203125" style="11" customWidth="1"/>
    <col min="9" max="9" width="5.109375" hidden="1" customWidth="1"/>
    <col min="10" max="10" width="13.44140625" customWidth="1"/>
    <col min="11" max="11" width="13.5546875" customWidth="1"/>
  </cols>
  <sheetData>
    <row r="1" spans="1:11" ht="58.5" customHeight="1" x14ac:dyDescent="0.25">
      <c r="A1" s="3" t="s">
        <v>19</v>
      </c>
      <c r="B1" s="35" t="s">
        <v>195</v>
      </c>
      <c r="C1" s="9"/>
      <c r="D1" s="47" t="s">
        <v>196</v>
      </c>
      <c r="E1" s="40" t="s">
        <v>225</v>
      </c>
      <c r="F1" s="40" t="s">
        <v>197</v>
      </c>
      <c r="G1" s="4" t="s">
        <v>23</v>
      </c>
      <c r="H1" s="40" t="s">
        <v>217</v>
      </c>
      <c r="I1" t="s">
        <v>199</v>
      </c>
      <c r="J1" s="40" t="s">
        <v>223</v>
      </c>
      <c r="K1" s="40" t="s">
        <v>240</v>
      </c>
    </row>
    <row r="2" spans="1:11" x14ac:dyDescent="0.25">
      <c r="A2" s="5" t="s">
        <v>20</v>
      </c>
      <c r="B2" s="2">
        <v>15750</v>
      </c>
      <c r="C2" s="10" t="s">
        <v>0</v>
      </c>
      <c r="D2" s="6">
        <v>127000</v>
      </c>
      <c r="E2" s="18">
        <v>2934811</v>
      </c>
      <c r="F2" s="6"/>
      <c r="G2" s="6">
        <v>-44656</v>
      </c>
      <c r="H2" s="19"/>
    </row>
    <row r="3" spans="1:11" x14ac:dyDescent="0.25">
      <c r="A3" s="48" t="s">
        <v>18</v>
      </c>
      <c r="B3" s="50">
        <v>17208</v>
      </c>
      <c r="C3" s="51" t="s">
        <v>24</v>
      </c>
      <c r="D3" s="52">
        <v>1217426</v>
      </c>
      <c r="E3" s="54">
        <v>1183391</v>
      </c>
      <c r="F3" s="52">
        <v>1145498</v>
      </c>
      <c r="G3" s="55">
        <v>864628</v>
      </c>
      <c r="H3" s="57">
        <v>1084141</v>
      </c>
    </row>
    <row r="4" spans="1:11" x14ac:dyDescent="0.25">
      <c r="A4" s="48" t="s">
        <v>17</v>
      </c>
      <c r="B4" s="50">
        <v>17677</v>
      </c>
      <c r="C4" s="51" t="s">
        <v>186</v>
      </c>
      <c r="D4" s="52">
        <v>5000</v>
      </c>
      <c r="E4" s="54"/>
      <c r="F4" s="52"/>
      <c r="G4" s="55"/>
      <c r="H4" s="56"/>
    </row>
    <row r="5" spans="1:11" x14ac:dyDescent="0.25">
      <c r="A5" s="48"/>
      <c r="B5" s="50">
        <v>18150</v>
      </c>
      <c r="C5" s="51" t="s">
        <v>201</v>
      </c>
      <c r="D5" s="52"/>
      <c r="E5" s="54"/>
      <c r="F5" s="52">
        <v>389608</v>
      </c>
      <c r="G5" s="55"/>
      <c r="H5" s="56">
        <v>734631</v>
      </c>
      <c r="K5" s="38"/>
    </row>
    <row r="6" spans="1:11" x14ac:dyDescent="0.25">
      <c r="A6" s="48" t="s">
        <v>17</v>
      </c>
      <c r="B6" s="50">
        <v>18487</v>
      </c>
      <c r="C6" s="51" t="s">
        <v>147</v>
      </c>
      <c r="D6" s="52"/>
      <c r="E6" s="54">
        <v>1286</v>
      </c>
      <c r="F6" s="52"/>
      <c r="G6" s="55"/>
      <c r="H6" s="56"/>
      <c r="K6" s="38"/>
    </row>
    <row r="7" spans="1:11" x14ac:dyDescent="0.25">
      <c r="A7" s="48" t="s">
        <v>18</v>
      </c>
      <c r="B7" s="50">
        <v>18656</v>
      </c>
      <c r="C7" s="51" t="s">
        <v>25</v>
      </c>
      <c r="D7" s="52"/>
      <c r="E7" s="54">
        <v>14000</v>
      </c>
      <c r="F7" s="52"/>
      <c r="G7" s="55"/>
      <c r="H7" s="56"/>
    </row>
    <row r="8" spans="1:11" x14ac:dyDescent="0.25">
      <c r="A8" s="48" t="s">
        <v>17</v>
      </c>
      <c r="B8" s="50">
        <v>18681</v>
      </c>
      <c r="C8" s="51" t="s">
        <v>148</v>
      </c>
      <c r="D8" s="52">
        <v>166790</v>
      </c>
      <c r="E8" s="54">
        <v>183858</v>
      </c>
      <c r="F8" s="52"/>
      <c r="G8" s="55">
        <v>4678</v>
      </c>
      <c r="H8" s="56"/>
    </row>
    <row r="9" spans="1:11" x14ac:dyDescent="0.25">
      <c r="A9" s="48"/>
      <c r="B9" s="50">
        <v>18766</v>
      </c>
      <c r="C9" s="51" t="s">
        <v>149</v>
      </c>
      <c r="D9" s="52"/>
      <c r="E9" s="54"/>
      <c r="F9" s="52"/>
      <c r="G9" s="55"/>
      <c r="H9" s="57">
        <v>141148</v>
      </c>
    </row>
    <row r="10" spans="1:11" x14ac:dyDescent="0.25">
      <c r="A10" s="48" t="s">
        <v>17</v>
      </c>
      <c r="B10" s="50">
        <v>18864</v>
      </c>
      <c r="C10" s="51" t="s">
        <v>150</v>
      </c>
      <c r="D10" s="53"/>
      <c r="E10" s="54">
        <v>2597</v>
      </c>
      <c r="F10" s="52"/>
      <c r="G10" s="55"/>
      <c r="H10" s="56"/>
    </row>
    <row r="11" spans="1:11" x14ac:dyDescent="0.25">
      <c r="A11" s="48" t="s">
        <v>18</v>
      </c>
      <c r="B11" s="50">
        <v>19036</v>
      </c>
      <c r="C11" s="51" t="s">
        <v>26</v>
      </c>
      <c r="D11" s="52"/>
      <c r="E11" s="54">
        <v>19914</v>
      </c>
      <c r="F11" s="52"/>
      <c r="G11" s="55">
        <v>1461</v>
      </c>
      <c r="H11" s="56"/>
    </row>
    <row r="12" spans="1:11" x14ac:dyDescent="0.25">
      <c r="A12" s="48" t="s">
        <v>17</v>
      </c>
      <c r="B12" s="50">
        <v>19058</v>
      </c>
      <c r="C12" s="51" t="s">
        <v>151</v>
      </c>
      <c r="D12" s="52">
        <v>0</v>
      </c>
      <c r="E12" s="54">
        <v>0</v>
      </c>
      <c r="F12" s="52"/>
      <c r="G12" s="55"/>
      <c r="H12" s="56"/>
    </row>
    <row r="13" spans="1:11" x14ac:dyDescent="0.25">
      <c r="A13" s="48" t="s">
        <v>18</v>
      </c>
      <c r="B13" s="50">
        <v>19173</v>
      </c>
      <c r="C13" s="51" t="s">
        <v>27</v>
      </c>
      <c r="D13" s="52">
        <v>577000</v>
      </c>
      <c r="E13" s="54">
        <v>689478</v>
      </c>
      <c r="F13" s="52">
        <v>598858</v>
      </c>
      <c r="G13" s="55">
        <v>83399</v>
      </c>
      <c r="H13" s="57">
        <v>1428190</v>
      </c>
    </row>
    <row r="14" spans="1:11" x14ac:dyDescent="0.25">
      <c r="A14" s="48" t="s">
        <v>18</v>
      </c>
      <c r="B14" s="50">
        <v>19204</v>
      </c>
      <c r="C14" s="51" t="s">
        <v>28</v>
      </c>
      <c r="D14" s="52">
        <v>44850</v>
      </c>
      <c r="E14" s="54">
        <v>35874</v>
      </c>
      <c r="F14" s="52"/>
      <c r="G14" s="55"/>
      <c r="H14" s="56"/>
    </row>
    <row r="15" spans="1:11" x14ac:dyDescent="0.25">
      <c r="A15" s="48" t="s">
        <v>18</v>
      </c>
      <c r="B15" s="50">
        <v>19205</v>
      </c>
      <c r="C15" s="51" t="s">
        <v>29</v>
      </c>
      <c r="D15" s="52">
        <v>44850</v>
      </c>
      <c r="E15" s="54">
        <v>62031</v>
      </c>
      <c r="F15" s="52"/>
      <c r="G15" s="55"/>
      <c r="H15" s="56"/>
    </row>
    <row r="16" spans="1:11" x14ac:dyDescent="0.25">
      <c r="A16" t="s">
        <v>18</v>
      </c>
      <c r="B16" s="2">
        <v>19237</v>
      </c>
      <c r="C16" s="51" t="s">
        <v>1</v>
      </c>
      <c r="D16" s="6"/>
      <c r="E16" s="18">
        <v>304</v>
      </c>
      <c r="F16" s="6"/>
      <c r="H16" s="19"/>
    </row>
    <row r="17" spans="1:8" x14ac:dyDescent="0.25">
      <c r="A17" s="49" t="s">
        <v>20</v>
      </c>
      <c r="B17" s="50">
        <v>19239</v>
      </c>
      <c r="C17" s="51" t="s">
        <v>73</v>
      </c>
      <c r="D17" s="52"/>
      <c r="E17" s="54">
        <v>-1530</v>
      </c>
      <c r="F17" s="52"/>
      <c r="G17" s="52"/>
      <c r="H17" s="56"/>
    </row>
    <row r="18" spans="1:8" x14ac:dyDescent="0.25">
      <c r="A18" t="s">
        <v>17</v>
      </c>
      <c r="B18" s="2">
        <v>19276</v>
      </c>
      <c r="C18" s="51" t="s">
        <v>152</v>
      </c>
      <c r="D18" s="6"/>
      <c r="E18" s="18">
        <v>161981</v>
      </c>
      <c r="F18" s="6"/>
      <c r="G18" s="1">
        <v>24851</v>
      </c>
      <c r="H18" s="19"/>
    </row>
    <row r="19" spans="1:8" x14ac:dyDescent="0.25">
      <c r="A19" s="48" t="s">
        <v>17</v>
      </c>
      <c r="B19" s="50">
        <v>19295</v>
      </c>
      <c r="C19" s="51" t="s">
        <v>153</v>
      </c>
      <c r="D19" s="52">
        <v>0</v>
      </c>
      <c r="E19" s="54">
        <v>0</v>
      </c>
      <c r="F19" s="52"/>
      <c r="G19" s="55"/>
      <c r="H19" s="56"/>
    </row>
    <row r="20" spans="1:8" x14ac:dyDescent="0.25">
      <c r="A20" s="48" t="s">
        <v>17</v>
      </c>
      <c r="B20" s="50">
        <v>19382</v>
      </c>
      <c r="C20" s="51" t="s">
        <v>154</v>
      </c>
      <c r="D20" s="52"/>
      <c r="E20" s="54">
        <v>0</v>
      </c>
      <c r="F20" s="52"/>
      <c r="G20" s="55"/>
      <c r="H20" s="56"/>
    </row>
    <row r="21" spans="1:8" ht="13.5" customHeight="1" x14ac:dyDescent="0.25">
      <c r="A21" s="48" t="s">
        <v>17</v>
      </c>
      <c r="B21" s="50">
        <v>19383</v>
      </c>
      <c r="C21" s="51" t="s">
        <v>155</v>
      </c>
      <c r="D21" s="52"/>
      <c r="E21" s="54">
        <v>-9332</v>
      </c>
      <c r="F21" s="52"/>
      <c r="G21" s="55"/>
      <c r="H21" s="56"/>
    </row>
    <row r="22" spans="1:8" x14ac:dyDescent="0.25">
      <c r="A22" s="48" t="s">
        <v>18</v>
      </c>
      <c r="B22" s="50">
        <v>19402</v>
      </c>
      <c r="C22" s="51" t="s">
        <v>2</v>
      </c>
      <c r="D22" s="52">
        <v>10797</v>
      </c>
      <c r="E22" s="54">
        <v>10390</v>
      </c>
      <c r="F22" s="52"/>
      <c r="G22" s="55"/>
      <c r="H22" s="56"/>
    </row>
    <row r="23" spans="1:8" x14ac:dyDescent="0.25">
      <c r="A23" s="48" t="s">
        <v>17</v>
      </c>
      <c r="B23" s="50">
        <v>19419</v>
      </c>
      <c r="C23" s="51" t="s">
        <v>156</v>
      </c>
      <c r="D23" s="52"/>
      <c r="E23" s="54">
        <v>12479</v>
      </c>
      <c r="F23" s="52"/>
      <c r="G23" s="55"/>
      <c r="H23" s="56"/>
    </row>
    <row r="24" spans="1:8" x14ac:dyDescent="0.25">
      <c r="A24" s="48" t="s">
        <v>18</v>
      </c>
      <c r="B24" s="50">
        <v>19522</v>
      </c>
      <c r="C24" s="51" t="s">
        <v>30</v>
      </c>
      <c r="D24" s="52"/>
      <c r="E24" s="54">
        <v>48336</v>
      </c>
      <c r="F24" s="52"/>
      <c r="G24" s="55">
        <v>-1</v>
      </c>
      <c r="H24" s="56"/>
    </row>
    <row r="25" spans="1:8" x14ac:dyDescent="0.25">
      <c r="A25" s="48" t="s">
        <v>18</v>
      </c>
      <c r="B25" s="50">
        <v>19526</v>
      </c>
      <c r="C25" s="51" t="s">
        <v>31</v>
      </c>
      <c r="D25" s="52"/>
      <c r="E25" s="54">
        <v>2739</v>
      </c>
      <c r="F25" s="52"/>
      <c r="G25" s="55"/>
      <c r="H25" s="56"/>
    </row>
    <row r="26" spans="1:8" x14ac:dyDescent="0.25">
      <c r="A26" s="48" t="s">
        <v>17</v>
      </c>
      <c r="B26" s="50">
        <v>19540</v>
      </c>
      <c r="C26" s="51" t="s">
        <v>95</v>
      </c>
      <c r="D26" s="52"/>
      <c r="E26" s="54">
        <v>14682</v>
      </c>
      <c r="F26" s="52"/>
      <c r="G26" s="55">
        <v>846</v>
      </c>
      <c r="H26" s="56"/>
    </row>
    <row r="27" spans="1:8" x14ac:dyDescent="0.25">
      <c r="A27" s="48" t="s">
        <v>18</v>
      </c>
      <c r="B27" s="50">
        <v>19550</v>
      </c>
      <c r="C27" s="51" t="s">
        <v>32</v>
      </c>
      <c r="D27" s="52"/>
      <c r="E27" s="54">
        <v>11216</v>
      </c>
      <c r="F27" s="52"/>
      <c r="G27" s="55"/>
      <c r="H27" s="56"/>
    </row>
    <row r="28" spans="1:8" x14ac:dyDescent="0.25">
      <c r="A28" s="48" t="s">
        <v>18</v>
      </c>
      <c r="B28" s="50">
        <v>19551</v>
      </c>
      <c r="C28" s="51" t="s">
        <v>33</v>
      </c>
      <c r="D28" s="52"/>
      <c r="E28" s="54">
        <v>-1</v>
      </c>
      <c r="F28" s="52"/>
      <c r="G28" s="55"/>
      <c r="H28" s="56"/>
    </row>
    <row r="29" spans="1:8" x14ac:dyDescent="0.25">
      <c r="A29" s="48" t="s">
        <v>18</v>
      </c>
      <c r="B29" s="50">
        <v>19552</v>
      </c>
      <c r="C29" s="51" t="s">
        <v>34</v>
      </c>
      <c r="D29" s="52"/>
      <c r="E29" s="54">
        <v>8916</v>
      </c>
      <c r="F29" s="52"/>
      <c r="G29" s="55"/>
      <c r="H29" s="56"/>
    </row>
    <row r="30" spans="1:8" x14ac:dyDescent="0.25">
      <c r="A30" s="48" t="s">
        <v>18</v>
      </c>
      <c r="B30" s="50">
        <v>19553</v>
      </c>
      <c r="C30" s="51" t="s">
        <v>35</v>
      </c>
      <c r="D30" s="52"/>
      <c r="E30" s="54">
        <v>112</v>
      </c>
      <c r="F30" s="52"/>
      <c r="G30" s="55"/>
      <c r="H30" s="56"/>
    </row>
    <row r="31" spans="1:8" x14ac:dyDescent="0.25">
      <c r="A31" t="s">
        <v>18</v>
      </c>
      <c r="B31" s="2">
        <v>19554</v>
      </c>
      <c r="C31" s="51" t="s">
        <v>36</v>
      </c>
      <c r="D31" s="6"/>
      <c r="E31" s="18">
        <v>2022</v>
      </c>
      <c r="F31" s="6"/>
      <c r="H31" s="19"/>
    </row>
    <row r="32" spans="1:8" x14ac:dyDescent="0.25">
      <c r="A32" s="48" t="s">
        <v>17</v>
      </c>
      <c r="B32" s="50">
        <v>19556</v>
      </c>
      <c r="C32" s="51" t="s">
        <v>96</v>
      </c>
      <c r="D32" s="53"/>
      <c r="E32" s="54">
        <v>1117</v>
      </c>
      <c r="F32" s="52"/>
      <c r="G32" s="55"/>
      <c r="H32" s="56"/>
    </row>
    <row r="33" spans="1:8" x14ac:dyDescent="0.25">
      <c r="A33" t="s">
        <v>18</v>
      </c>
      <c r="B33" s="2">
        <v>19557</v>
      </c>
      <c r="C33" s="51" t="s">
        <v>37</v>
      </c>
      <c r="D33" s="6"/>
      <c r="E33" s="18">
        <v>111</v>
      </c>
      <c r="F33" s="6"/>
      <c r="H33" s="19"/>
    </row>
    <row r="34" spans="1:8" x14ac:dyDescent="0.25">
      <c r="A34" s="48" t="s">
        <v>17</v>
      </c>
      <c r="B34" s="50">
        <v>19557</v>
      </c>
      <c r="C34" s="51" t="s">
        <v>37</v>
      </c>
      <c r="D34" s="53"/>
      <c r="E34" s="54">
        <v>319</v>
      </c>
      <c r="F34" s="52"/>
      <c r="G34" s="55"/>
      <c r="H34" s="56"/>
    </row>
    <row r="35" spans="1:8" x14ac:dyDescent="0.25">
      <c r="A35" s="48" t="s">
        <v>18</v>
      </c>
      <c r="B35" s="50">
        <v>19559</v>
      </c>
      <c r="C35" s="51" t="s">
        <v>38</v>
      </c>
      <c r="D35" s="52"/>
      <c r="E35" s="54">
        <v>1290</v>
      </c>
      <c r="F35" s="52"/>
      <c r="G35" s="55"/>
      <c r="H35" s="56"/>
    </row>
    <row r="36" spans="1:8" x14ac:dyDescent="0.25">
      <c r="A36" s="48" t="s">
        <v>18</v>
      </c>
      <c r="B36" s="50">
        <v>19560</v>
      </c>
      <c r="C36" s="51" t="s">
        <v>40</v>
      </c>
      <c r="D36" s="52"/>
      <c r="E36" s="54">
        <v>45661</v>
      </c>
      <c r="F36" s="52"/>
      <c r="G36" s="55"/>
      <c r="H36" s="56"/>
    </row>
    <row r="37" spans="1:8" x14ac:dyDescent="0.25">
      <c r="A37" s="48" t="s">
        <v>17</v>
      </c>
      <c r="B37" s="50">
        <v>19566</v>
      </c>
      <c r="C37" s="51" t="s">
        <v>97</v>
      </c>
      <c r="D37" s="53"/>
      <c r="E37" s="54">
        <v>6535</v>
      </c>
      <c r="F37" s="52"/>
      <c r="G37" s="55"/>
      <c r="H37" s="56"/>
    </row>
    <row r="38" spans="1:8" x14ac:dyDescent="0.25">
      <c r="A38" s="48" t="s">
        <v>17</v>
      </c>
      <c r="B38" s="50">
        <v>19579</v>
      </c>
      <c r="C38" s="51" t="s">
        <v>98</v>
      </c>
      <c r="D38" s="53"/>
      <c r="E38" s="54">
        <v>4260</v>
      </c>
      <c r="F38" s="52"/>
      <c r="G38" s="55"/>
      <c r="H38" s="56"/>
    </row>
    <row r="39" spans="1:8" x14ac:dyDescent="0.25">
      <c r="A39" s="48" t="s">
        <v>18</v>
      </c>
      <c r="B39" s="50">
        <v>19580</v>
      </c>
      <c r="C39" s="51" t="s">
        <v>41</v>
      </c>
      <c r="D39" s="52"/>
      <c r="E39" s="54"/>
      <c r="F39" s="52"/>
      <c r="G39" s="55">
        <v>1369</v>
      </c>
      <c r="H39" s="56"/>
    </row>
    <row r="40" spans="1:8" x14ac:dyDescent="0.25">
      <c r="A40" s="48" t="s">
        <v>17</v>
      </c>
      <c r="B40" s="50">
        <v>19582</v>
      </c>
      <c r="C40" s="51" t="s">
        <v>99</v>
      </c>
      <c r="D40" s="53"/>
      <c r="E40" s="54">
        <v>608</v>
      </c>
      <c r="F40" s="52">
        <v>173971</v>
      </c>
      <c r="G40" s="55">
        <v>154759</v>
      </c>
      <c r="H40" s="56"/>
    </row>
    <row r="41" spans="1:8" x14ac:dyDescent="0.25">
      <c r="A41" s="48" t="s">
        <v>17</v>
      </c>
      <c r="B41" s="50">
        <v>19583</v>
      </c>
      <c r="C41" s="51" t="s">
        <v>100</v>
      </c>
      <c r="D41" s="53"/>
      <c r="E41" s="54">
        <v>224636</v>
      </c>
      <c r="F41" s="52"/>
      <c r="G41" s="55">
        <v>10325</v>
      </c>
      <c r="H41" s="56"/>
    </row>
    <row r="42" spans="1:8" x14ac:dyDescent="0.25">
      <c r="A42" s="48" t="s">
        <v>17</v>
      </c>
      <c r="B42" s="50">
        <v>19595</v>
      </c>
      <c r="C42" s="51" t="s">
        <v>101</v>
      </c>
      <c r="D42" s="53"/>
      <c r="E42" s="54">
        <v>235</v>
      </c>
      <c r="F42" s="52"/>
      <c r="G42" s="55"/>
      <c r="H42" s="56"/>
    </row>
    <row r="43" spans="1:8" x14ac:dyDescent="0.25">
      <c r="A43" s="48" t="s">
        <v>18</v>
      </c>
      <c r="B43" s="50">
        <v>19597</v>
      </c>
      <c r="C43" s="51" t="s">
        <v>39</v>
      </c>
      <c r="D43" s="52"/>
      <c r="E43" s="54"/>
      <c r="F43" s="52"/>
      <c r="G43" s="55">
        <v>-61816</v>
      </c>
      <c r="H43" s="56"/>
    </row>
    <row r="44" spans="1:8" x14ac:dyDescent="0.25">
      <c r="A44" s="48" t="s">
        <v>20</v>
      </c>
      <c r="B44" s="50">
        <v>19636</v>
      </c>
      <c r="C44" s="51" t="s">
        <v>74</v>
      </c>
      <c r="D44" s="52">
        <v>568800</v>
      </c>
      <c r="E44" s="54"/>
      <c r="F44" s="52">
        <v>441042</v>
      </c>
      <c r="G44" s="55">
        <v>90216</v>
      </c>
      <c r="H44" s="56"/>
    </row>
    <row r="45" spans="1:8" x14ac:dyDescent="0.25">
      <c r="A45" s="48" t="s">
        <v>17</v>
      </c>
      <c r="B45" s="50">
        <v>19639</v>
      </c>
      <c r="C45" s="51" t="s">
        <v>102</v>
      </c>
      <c r="D45" s="52">
        <v>915000</v>
      </c>
      <c r="E45" s="54"/>
      <c r="F45" s="52">
        <v>355530</v>
      </c>
      <c r="G45" s="55">
        <v>23014</v>
      </c>
      <c r="H45" s="57">
        <v>571915</v>
      </c>
    </row>
    <row r="46" spans="1:8" x14ac:dyDescent="0.25">
      <c r="A46" t="s">
        <v>17</v>
      </c>
      <c r="B46" s="2">
        <v>19641</v>
      </c>
      <c r="C46" s="51" t="s">
        <v>104</v>
      </c>
      <c r="D46" s="6">
        <v>75000</v>
      </c>
      <c r="E46" s="18">
        <v>53117</v>
      </c>
      <c r="F46" s="6"/>
      <c r="G46" s="1">
        <v>-4333</v>
      </c>
      <c r="H46" s="19"/>
    </row>
    <row r="47" spans="1:8" x14ac:dyDescent="0.25">
      <c r="A47" s="48" t="s">
        <v>17</v>
      </c>
      <c r="B47" s="50">
        <v>19642</v>
      </c>
      <c r="C47" s="51" t="s">
        <v>103</v>
      </c>
      <c r="D47" s="53"/>
      <c r="E47" s="54">
        <v>1963</v>
      </c>
      <c r="F47" s="52">
        <v>40000</v>
      </c>
      <c r="G47" s="55">
        <v>491</v>
      </c>
      <c r="H47" s="56"/>
    </row>
    <row r="48" spans="1:8" x14ac:dyDescent="0.25">
      <c r="A48" t="s">
        <v>17</v>
      </c>
      <c r="B48" s="2">
        <v>19643</v>
      </c>
      <c r="C48" s="51" t="s">
        <v>105</v>
      </c>
      <c r="D48" s="6">
        <v>30000</v>
      </c>
      <c r="E48" s="18">
        <v>8040</v>
      </c>
      <c r="F48" s="6"/>
      <c r="H48" s="19"/>
    </row>
    <row r="49" spans="1:8" x14ac:dyDescent="0.25">
      <c r="A49" s="48" t="s">
        <v>17</v>
      </c>
      <c r="B49" s="50">
        <v>19644</v>
      </c>
      <c r="C49" s="51" t="s">
        <v>106</v>
      </c>
      <c r="D49" s="52">
        <v>30000</v>
      </c>
      <c r="E49" s="54">
        <v>25187</v>
      </c>
      <c r="F49" s="52"/>
      <c r="G49" s="55">
        <v>-2102</v>
      </c>
      <c r="H49" s="56"/>
    </row>
    <row r="50" spans="1:8" x14ac:dyDescent="0.25">
      <c r="A50" s="48" t="s">
        <v>20</v>
      </c>
      <c r="B50" s="50">
        <v>19647</v>
      </c>
      <c r="C50" s="51" t="s">
        <v>75</v>
      </c>
      <c r="D50" s="52">
        <v>143757</v>
      </c>
      <c r="E50" s="54">
        <v>178154</v>
      </c>
      <c r="F50" s="52"/>
      <c r="G50" s="55">
        <v>-7</v>
      </c>
      <c r="H50" s="56"/>
    </row>
    <row r="51" spans="1:8" x14ac:dyDescent="0.25">
      <c r="A51" s="48" t="s">
        <v>17</v>
      </c>
      <c r="B51" s="50">
        <v>19647</v>
      </c>
      <c r="C51" s="51" t="s">
        <v>75</v>
      </c>
      <c r="D51" s="53"/>
      <c r="E51" s="54">
        <v>-13</v>
      </c>
      <c r="F51" s="52"/>
      <c r="G51" s="55">
        <v>7</v>
      </c>
      <c r="H51" s="56"/>
    </row>
    <row r="52" spans="1:8" x14ac:dyDescent="0.25">
      <c r="A52" s="48" t="s">
        <v>20</v>
      </c>
      <c r="B52" s="50">
        <v>19675</v>
      </c>
      <c r="C52" s="51" t="s">
        <v>76</v>
      </c>
      <c r="D52" s="52">
        <v>1305631</v>
      </c>
      <c r="E52" s="54"/>
      <c r="F52" s="52">
        <v>857019</v>
      </c>
      <c r="G52" s="55">
        <v>-180989</v>
      </c>
      <c r="H52" s="57">
        <v>181627</v>
      </c>
    </row>
    <row r="53" spans="1:8" x14ac:dyDescent="0.25">
      <c r="A53" s="48" t="s">
        <v>20</v>
      </c>
      <c r="B53" s="50">
        <v>19694</v>
      </c>
      <c r="C53" s="51" t="s">
        <v>77</v>
      </c>
      <c r="D53" s="52"/>
      <c r="E53" s="54"/>
      <c r="F53" s="52"/>
      <c r="G53" s="55"/>
      <c r="H53" s="56"/>
    </row>
    <row r="54" spans="1:8" x14ac:dyDescent="0.25">
      <c r="A54" s="48" t="s">
        <v>18</v>
      </c>
      <c r="B54" s="50">
        <v>19704</v>
      </c>
      <c r="C54" s="51" t="s">
        <v>3</v>
      </c>
      <c r="D54" s="52">
        <v>5959</v>
      </c>
      <c r="E54" s="54">
        <v>5567</v>
      </c>
      <c r="F54" s="52"/>
      <c r="G54" s="55"/>
      <c r="H54" s="56"/>
    </row>
    <row r="55" spans="1:8" x14ac:dyDescent="0.25">
      <c r="A55" s="48" t="s">
        <v>20</v>
      </c>
      <c r="B55" s="50">
        <v>19710</v>
      </c>
      <c r="C55" s="51" t="s">
        <v>78</v>
      </c>
      <c r="D55" s="52"/>
      <c r="E55" s="54">
        <v>-3223</v>
      </c>
      <c r="F55" s="52"/>
      <c r="G55" s="55"/>
      <c r="H55" s="56"/>
    </row>
    <row r="56" spans="1:8" x14ac:dyDescent="0.25">
      <c r="A56" s="48" t="s">
        <v>18</v>
      </c>
      <c r="B56" s="50">
        <v>19738</v>
      </c>
      <c r="C56" s="51" t="s">
        <v>42</v>
      </c>
      <c r="D56" s="52">
        <v>62686</v>
      </c>
      <c r="E56" s="54">
        <v>0</v>
      </c>
      <c r="F56" s="52"/>
      <c r="G56" s="55"/>
      <c r="H56" s="56"/>
    </row>
    <row r="57" spans="1:8" x14ac:dyDescent="0.25">
      <c r="A57" s="48" t="s">
        <v>18</v>
      </c>
      <c r="B57" s="50">
        <v>19768</v>
      </c>
      <c r="C57" s="51" t="s">
        <v>12</v>
      </c>
      <c r="D57" s="52">
        <v>10000</v>
      </c>
      <c r="E57" s="54">
        <v>11842</v>
      </c>
      <c r="F57" s="52"/>
      <c r="G57" s="55"/>
      <c r="H57" s="57">
        <v>373254</v>
      </c>
    </row>
    <row r="58" spans="1:8" x14ac:dyDescent="0.25">
      <c r="A58" s="48" t="s">
        <v>20</v>
      </c>
      <c r="B58" s="50">
        <v>19768</v>
      </c>
      <c r="C58" s="51" t="s">
        <v>12</v>
      </c>
      <c r="D58" s="52">
        <v>58537</v>
      </c>
      <c r="E58" s="54">
        <v>18803</v>
      </c>
      <c r="F58" s="52">
        <v>1106012</v>
      </c>
      <c r="G58" s="55">
        <v>245845</v>
      </c>
      <c r="H58" s="56"/>
    </row>
    <row r="59" spans="1:8" x14ac:dyDescent="0.25">
      <c r="A59" s="48" t="s">
        <v>17</v>
      </c>
      <c r="B59" s="50">
        <v>19768</v>
      </c>
      <c r="C59" s="51" t="s">
        <v>12</v>
      </c>
      <c r="D59" s="52"/>
      <c r="E59" s="54"/>
      <c r="F59" s="52"/>
      <c r="G59" s="55">
        <v>9313</v>
      </c>
      <c r="H59" s="56"/>
    </row>
    <row r="60" spans="1:8" x14ac:dyDescent="0.25">
      <c r="A60" s="48" t="s">
        <v>18</v>
      </c>
      <c r="B60" s="50">
        <v>19786</v>
      </c>
      <c r="C60" s="51" t="s">
        <v>43</v>
      </c>
      <c r="D60" s="52">
        <v>37900</v>
      </c>
      <c r="E60" s="54">
        <v>36991</v>
      </c>
      <c r="F60" s="52"/>
      <c r="G60" s="55"/>
      <c r="H60" s="56"/>
    </row>
    <row r="61" spans="1:8" x14ac:dyDescent="0.25">
      <c r="A61" t="s">
        <v>18</v>
      </c>
      <c r="B61" s="2">
        <v>19796</v>
      </c>
      <c r="C61" s="51" t="s">
        <v>44</v>
      </c>
      <c r="D61" s="6"/>
      <c r="E61" s="18">
        <v>-53</v>
      </c>
      <c r="F61" s="6"/>
      <c r="G61" s="1">
        <v>-714</v>
      </c>
      <c r="H61" s="19"/>
    </row>
    <row r="62" spans="1:8" x14ac:dyDescent="0.25">
      <c r="A62" s="48" t="s">
        <v>20</v>
      </c>
      <c r="B62" s="50">
        <v>19796</v>
      </c>
      <c r="C62" s="51" t="s">
        <v>44</v>
      </c>
      <c r="D62" s="52">
        <v>83316</v>
      </c>
      <c r="E62" s="54">
        <v>25791</v>
      </c>
      <c r="F62" s="52"/>
      <c r="G62" s="55">
        <v>714</v>
      </c>
      <c r="H62" s="56"/>
    </row>
    <row r="63" spans="1:8" x14ac:dyDescent="0.25">
      <c r="A63" t="s">
        <v>20</v>
      </c>
      <c r="B63" s="2">
        <v>19814</v>
      </c>
      <c r="C63" s="51" t="s">
        <v>79</v>
      </c>
      <c r="D63" s="6">
        <v>0</v>
      </c>
      <c r="E63" s="18">
        <v>-8691</v>
      </c>
      <c r="F63" s="6"/>
      <c r="G63" s="1">
        <v>-2</v>
      </c>
      <c r="H63" s="19"/>
    </row>
    <row r="64" spans="1:8" x14ac:dyDescent="0.25">
      <c r="A64" s="48" t="s">
        <v>17</v>
      </c>
      <c r="B64" s="50">
        <v>19814</v>
      </c>
      <c r="C64" s="51" t="s">
        <v>79</v>
      </c>
      <c r="D64" s="53"/>
      <c r="E64" s="54">
        <v>101</v>
      </c>
      <c r="F64" s="52"/>
      <c r="G64" s="55">
        <v>2</v>
      </c>
      <c r="H64" s="56"/>
    </row>
    <row r="65" spans="1:8" x14ac:dyDescent="0.25">
      <c r="A65" s="48" t="s">
        <v>20</v>
      </c>
      <c r="B65" s="50">
        <v>19815</v>
      </c>
      <c r="C65" s="51" t="s">
        <v>81</v>
      </c>
      <c r="D65" s="52">
        <v>176500</v>
      </c>
      <c r="E65" s="54">
        <v>117101</v>
      </c>
      <c r="F65" s="52">
        <v>114500</v>
      </c>
      <c r="G65" s="55">
        <v>57038</v>
      </c>
      <c r="H65" s="56"/>
    </row>
    <row r="66" spans="1:8" x14ac:dyDescent="0.25">
      <c r="A66" s="48" t="s">
        <v>17</v>
      </c>
      <c r="B66" s="50">
        <v>19815</v>
      </c>
      <c r="C66" s="51" t="s">
        <v>81</v>
      </c>
      <c r="D66" s="52">
        <v>30180</v>
      </c>
      <c r="E66" s="54"/>
      <c r="F66" s="52">
        <v>29102</v>
      </c>
      <c r="G66" s="55">
        <v>0</v>
      </c>
      <c r="H66" s="56"/>
    </row>
    <row r="67" spans="1:8" x14ac:dyDescent="0.25">
      <c r="A67" s="48" t="s">
        <v>20</v>
      </c>
      <c r="B67" s="50">
        <v>19852</v>
      </c>
      <c r="C67" s="51" t="s">
        <v>79</v>
      </c>
      <c r="D67" s="52">
        <v>276000</v>
      </c>
      <c r="E67" s="54">
        <v>462212</v>
      </c>
      <c r="F67" s="52"/>
      <c r="G67" s="55">
        <v>21347</v>
      </c>
      <c r="H67" s="56"/>
    </row>
    <row r="68" spans="1:8" x14ac:dyDescent="0.25">
      <c r="A68" s="48" t="s">
        <v>17</v>
      </c>
      <c r="B68" s="50">
        <v>19852</v>
      </c>
      <c r="C68" s="51" t="s">
        <v>79</v>
      </c>
      <c r="D68" s="52">
        <v>303028</v>
      </c>
      <c r="E68" s="54">
        <v>116983</v>
      </c>
      <c r="F68" s="52"/>
      <c r="G68" s="55">
        <v>5693</v>
      </c>
      <c r="H68" s="56"/>
    </row>
    <row r="69" spans="1:8" x14ac:dyDescent="0.25">
      <c r="A69" s="48" t="s">
        <v>18</v>
      </c>
      <c r="B69" s="50">
        <v>19861</v>
      </c>
      <c r="C69" s="51" t="s">
        <v>45</v>
      </c>
      <c r="D69" s="52">
        <v>24000</v>
      </c>
      <c r="E69" s="54">
        <v>13791</v>
      </c>
      <c r="F69" s="52"/>
      <c r="G69" s="55"/>
      <c r="H69" s="56"/>
    </row>
    <row r="70" spans="1:8" x14ac:dyDescent="0.25">
      <c r="A70" s="48" t="s">
        <v>18</v>
      </c>
      <c r="B70" s="50">
        <v>19879</v>
      </c>
      <c r="C70" s="51" t="s">
        <v>46</v>
      </c>
      <c r="D70" s="52">
        <v>49000</v>
      </c>
      <c r="E70" s="54">
        <v>43749</v>
      </c>
      <c r="F70" s="52">
        <v>34760</v>
      </c>
      <c r="G70" s="55"/>
      <c r="H70" s="56"/>
    </row>
    <row r="71" spans="1:8" x14ac:dyDescent="0.25">
      <c r="A71" s="48" t="s">
        <v>20</v>
      </c>
      <c r="B71" s="50">
        <v>19879</v>
      </c>
      <c r="C71" s="51" t="s">
        <v>82</v>
      </c>
      <c r="D71" s="52"/>
      <c r="E71" s="54"/>
      <c r="F71" s="52">
        <v>156329</v>
      </c>
      <c r="G71" s="55"/>
      <c r="H71" s="56"/>
    </row>
    <row r="72" spans="1:8" x14ac:dyDescent="0.25">
      <c r="A72" s="48" t="s">
        <v>18</v>
      </c>
      <c r="B72" s="50">
        <v>19881</v>
      </c>
      <c r="C72" s="51" t="s">
        <v>47</v>
      </c>
      <c r="D72" s="52">
        <v>352664</v>
      </c>
      <c r="E72" s="54">
        <v>302629</v>
      </c>
      <c r="F72" s="52"/>
      <c r="G72" s="55">
        <v>400</v>
      </c>
      <c r="H72" s="56"/>
    </row>
    <row r="73" spans="1:8" x14ac:dyDescent="0.25">
      <c r="A73" s="48" t="s">
        <v>20</v>
      </c>
      <c r="B73" s="50">
        <v>19881</v>
      </c>
      <c r="C73" s="51" t="s">
        <v>47</v>
      </c>
      <c r="D73" s="52">
        <v>0</v>
      </c>
      <c r="E73" s="54">
        <v>0</v>
      </c>
      <c r="F73" s="52"/>
      <c r="G73" s="55"/>
      <c r="H73" s="56"/>
    </row>
    <row r="74" spans="1:8" x14ac:dyDescent="0.25">
      <c r="A74" s="48"/>
      <c r="B74" s="50">
        <v>19887</v>
      </c>
      <c r="C74" s="51" t="s">
        <v>157</v>
      </c>
      <c r="D74" s="52"/>
      <c r="E74" s="54"/>
      <c r="F74" s="52"/>
      <c r="G74" s="55"/>
      <c r="H74" s="57">
        <v>122901</v>
      </c>
    </row>
    <row r="75" spans="1:8" x14ac:dyDescent="0.25">
      <c r="A75" s="48" t="s">
        <v>20</v>
      </c>
      <c r="B75" s="50">
        <v>19897</v>
      </c>
      <c r="C75" s="51" t="s">
        <v>83</v>
      </c>
      <c r="D75" s="52">
        <v>391000</v>
      </c>
      <c r="E75" s="54">
        <v>16072</v>
      </c>
      <c r="F75" s="52">
        <v>297000</v>
      </c>
      <c r="G75" s="55">
        <v>86814</v>
      </c>
      <c r="H75" s="56"/>
    </row>
    <row r="76" spans="1:8" x14ac:dyDescent="0.25">
      <c r="A76" t="s">
        <v>17</v>
      </c>
      <c r="B76" s="2">
        <v>19897</v>
      </c>
      <c r="C76" s="51" t="s">
        <v>83</v>
      </c>
      <c r="D76" s="6">
        <v>78988</v>
      </c>
      <c r="E76" s="18">
        <v>66036</v>
      </c>
      <c r="F76" s="6"/>
      <c r="G76" s="1">
        <v>1405</v>
      </c>
      <c r="H76" s="19"/>
    </row>
    <row r="77" spans="1:8" x14ac:dyDescent="0.25">
      <c r="A77" s="48" t="s">
        <v>20</v>
      </c>
      <c r="B77" s="50">
        <v>19898</v>
      </c>
      <c r="C77" s="51" t="s">
        <v>84</v>
      </c>
      <c r="D77" s="52"/>
      <c r="E77" s="54"/>
      <c r="F77" s="52">
        <v>68000</v>
      </c>
      <c r="G77" s="55"/>
      <c r="H77" s="56"/>
    </row>
    <row r="78" spans="1:8" x14ac:dyDescent="0.25">
      <c r="A78" t="s">
        <v>17</v>
      </c>
      <c r="B78" s="2">
        <v>19898</v>
      </c>
      <c r="C78" s="51" t="s">
        <v>84</v>
      </c>
      <c r="D78" s="13"/>
      <c r="E78" s="18"/>
      <c r="F78" s="6">
        <v>164500</v>
      </c>
      <c r="H78" s="19"/>
    </row>
    <row r="79" spans="1:8" x14ac:dyDescent="0.25">
      <c r="A79" s="48" t="s">
        <v>18</v>
      </c>
      <c r="B79" s="50">
        <v>19928</v>
      </c>
      <c r="C79" s="51" t="s">
        <v>48</v>
      </c>
      <c r="D79" s="52">
        <v>2800</v>
      </c>
      <c r="E79" s="54">
        <v>3264</v>
      </c>
      <c r="F79" s="52"/>
      <c r="G79" s="55"/>
      <c r="H79" s="56"/>
    </row>
    <row r="80" spans="1:8" x14ac:dyDescent="0.25">
      <c r="A80" s="48" t="s">
        <v>20</v>
      </c>
      <c r="B80" s="50">
        <v>19947</v>
      </c>
      <c r="C80" s="51" t="s">
        <v>80</v>
      </c>
      <c r="D80" s="52"/>
      <c r="E80" s="54"/>
      <c r="F80" s="52"/>
      <c r="G80" s="55">
        <v>117</v>
      </c>
      <c r="H80" s="56"/>
    </row>
    <row r="81" spans="1:8" x14ac:dyDescent="0.25">
      <c r="A81" s="48" t="s">
        <v>17</v>
      </c>
      <c r="B81" s="50">
        <v>19948</v>
      </c>
      <c r="C81" s="51" t="s">
        <v>109</v>
      </c>
      <c r="D81" s="52">
        <v>130000</v>
      </c>
      <c r="E81" s="54"/>
      <c r="F81" s="52"/>
      <c r="G81" s="55"/>
      <c r="H81" s="56"/>
    </row>
    <row r="82" spans="1:8" x14ac:dyDescent="0.25">
      <c r="A82" s="48" t="s">
        <v>20</v>
      </c>
      <c r="B82" s="50">
        <v>19949</v>
      </c>
      <c r="C82" s="51" t="s">
        <v>85</v>
      </c>
      <c r="D82" s="52"/>
      <c r="E82" s="54"/>
      <c r="F82" s="52">
        <v>554262</v>
      </c>
      <c r="G82" s="55">
        <v>250146</v>
      </c>
      <c r="H82" s="56"/>
    </row>
    <row r="83" spans="1:8" x14ac:dyDescent="0.25">
      <c r="A83" s="48" t="s">
        <v>17</v>
      </c>
      <c r="B83" s="50">
        <v>19950</v>
      </c>
      <c r="C83" s="51" t="s">
        <v>110</v>
      </c>
      <c r="D83" s="52"/>
      <c r="E83" s="54"/>
      <c r="F83" s="52"/>
      <c r="G83" s="55">
        <v>19529</v>
      </c>
      <c r="H83" s="56"/>
    </row>
    <row r="84" spans="1:8" x14ac:dyDescent="0.25">
      <c r="A84" s="48" t="s">
        <v>17</v>
      </c>
      <c r="B84" s="50">
        <v>19951</v>
      </c>
      <c r="C84" s="51" t="s">
        <v>111</v>
      </c>
      <c r="D84" s="52">
        <v>116408</v>
      </c>
      <c r="E84" s="54"/>
      <c r="F84" s="52"/>
      <c r="G84" s="55"/>
      <c r="H84" s="56"/>
    </row>
    <row r="85" spans="1:8" x14ac:dyDescent="0.25">
      <c r="A85" s="48" t="s">
        <v>17</v>
      </c>
      <c r="B85" s="50">
        <v>19956</v>
      </c>
      <c r="C85" s="51" t="s">
        <v>112</v>
      </c>
      <c r="D85" s="53"/>
      <c r="E85" s="54"/>
      <c r="F85" s="52">
        <v>60616</v>
      </c>
      <c r="G85" s="55">
        <v>0</v>
      </c>
      <c r="H85" s="56"/>
    </row>
    <row r="86" spans="1:8" x14ac:dyDescent="0.25">
      <c r="A86" s="48" t="s">
        <v>18</v>
      </c>
      <c r="B86" s="50">
        <v>19984</v>
      </c>
      <c r="C86" s="51" t="s">
        <v>5</v>
      </c>
      <c r="D86" s="52">
        <v>76667</v>
      </c>
      <c r="E86" s="54">
        <v>71981</v>
      </c>
      <c r="F86" s="52"/>
      <c r="G86" s="55">
        <v>135</v>
      </c>
      <c r="H86" s="56"/>
    </row>
    <row r="87" spans="1:8" x14ac:dyDescent="0.25">
      <c r="A87" s="48" t="s">
        <v>17</v>
      </c>
      <c r="B87" s="50">
        <v>19985</v>
      </c>
      <c r="C87" s="51" t="s">
        <v>6</v>
      </c>
      <c r="D87" s="52">
        <v>76667</v>
      </c>
      <c r="E87" s="54">
        <v>80604</v>
      </c>
      <c r="F87" s="52"/>
      <c r="G87" s="55"/>
      <c r="H87" s="56"/>
    </row>
    <row r="88" spans="1:8" x14ac:dyDescent="0.25">
      <c r="A88" s="48" t="s">
        <v>17</v>
      </c>
      <c r="B88" s="50">
        <v>19986</v>
      </c>
      <c r="C88" s="51" t="s">
        <v>113</v>
      </c>
      <c r="D88" s="53"/>
      <c r="E88" s="54"/>
      <c r="F88" s="52">
        <v>76667</v>
      </c>
      <c r="G88" s="55">
        <v>65490</v>
      </c>
      <c r="H88" s="56"/>
    </row>
    <row r="89" spans="1:8" x14ac:dyDescent="0.25">
      <c r="A89" s="48" t="s">
        <v>17</v>
      </c>
      <c r="B89" s="50">
        <v>19987</v>
      </c>
      <c r="C89" s="51" t="s">
        <v>4</v>
      </c>
      <c r="D89" s="53"/>
      <c r="E89" s="54"/>
      <c r="F89" s="52">
        <v>76667</v>
      </c>
      <c r="G89" s="55">
        <v>0</v>
      </c>
      <c r="H89" s="56"/>
    </row>
    <row r="90" spans="1:8" x14ac:dyDescent="0.25">
      <c r="A90" s="48" t="s">
        <v>18</v>
      </c>
      <c r="B90" s="50">
        <v>20009</v>
      </c>
      <c r="C90" s="51" t="s">
        <v>49</v>
      </c>
      <c r="D90" s="52">
        <v>12500</v>
      </c>
      <c r="E90" s="54">
        <v>7445</v>
      </c>
      <c r="F90" s="52"/>
      <c r="G90" s="55"/>
      <c r="H90" s="56"/>
    </row>
    <row r="91" spans="1:8" x14ac:dyDescent="0.25">
      <c r="A91" t="s">
        <v>18</v>
      </c>
      <c r="B91" s="2">
        <v>20111</v>
      </c>
      <c r="C91" s="51" t="s">
        <v>50</v>
      </c>
      <c r="D91" s="6">
        <v>59000</v>
      </c>
      <c r="E91" s="18">
        <v>55160</v>
      </c>
      <c r="F91" s="6"/>
      <c r="H91" s="19"/>
    </row>
    <row r="92" spans="1:8" x14ac:dyDescent="0.25">
      <c r="A92" s="48" t="s">
        <v>18</v>
      </c>
      <c r="B92" s="50">
        <v>20155</v>
      </c>
      <c r="C92" s="51" t="s">
        <v>51</v>
      </c>
      <c r="D92" s="52">
        <v>3800</v>
      </c>
      <c r="E92" s="54">
        <v>3734</v>
      </c>
      <c r="F92" s="52"/>
      <c r="G92" s="55"/>
      <c r="H92" s="56"/>
    </row>
    <row r="93" spans="1:8" x14ac:dyDescent="0.25">
      <c r="A93" t="s">
        <v>17</v>
      </c>
      <c r="B93" s="2">
        <v>20177</v>
      </c>
      <c r="C93" s="51" t="s">
        <v>7</v>
      </c>
      <c r="D93" s="6">
        <v>305000</v>
      </c>
      <c r="E93" s="18">
        <v>5752</v>
      </c>
      <c r="F93" s="6">
        <v>328786</v>
      </c>
      <c r="G93" s="1">
        <v>103555</v>
      </c>
      <c r="H93" s="19"/>
    </row>
    <row r="94" spans="1:8" x14ac:dyDescent="0.25">
      <c r="A94" s="48" t="s">
        <v>17</v>
      </c>
      <c r="B94" s="50">
        <v>20216</v>
      </c>
      <c r="C94" s="51" t="s">
        <v>114</v>
      </c>
      <c r="D94" s="53"/>
      <c r="E94" s="54"/>
      <c r="F94" s="52">
        <v>73456</v>
      </c>
      <c r="G94" s="55">
        <v>9785</v>
      </c>
      <c r="H94" s="56"/>
    </row>
    <row r="95" spans="1:8" x14ac:dyDescent="0.25">
      <c r="A95" s="48" t="s">
        <v>17</v>
      </c>
      <c r="B95" s="50">
        <v>20218</v>
      </c>
      <c r="C95" s="51" t="s">
        <v>115</v>
      </c>
      <c r="D95" s="53"/>
      <c r="E95" s="54"/>
      <c r="F95" s="52">
        <v>59764</v>
      </c>
      <c r="G95" s="55">
        <v>3570</v>
      </c>
      <c r="H95" s="57">
        <v>57264</v>
      </c>
    </row>
    <row r="96" spans="1:8" x14ac:dyDescent="0.25">
      <c r="A96" s="48" t="s">
        <v>17</v>
      </c>
      <c r="B96" s="50">
        <v>20234</v>
      </c>
      <c r="C96" s="51" t="s">
        <v>116</v>
      </c>
      <c r="D96" s="53"/>
      <c r="E96" s="54"/>
      <c r="F96" s="52">
        <v>486932</v>
      </c>
      <c r="G96" s="55">
        <v>8811</v>
      </c>
      <c r="H96" s="57">
        <v>1040123</v>
      </c>
    </row>
    <row r="97" spans="1:8" x14ac:dyDescent="0.25">
      <c r="A97" s="48" t="s">
        <v>17</v>
      </c>
      <c r="B97" s="50">
        <v>20235</v>
      </c>
      <c r="C97" s="51" t="s">
        <v>117</v>
      </c>
      <c r="D97" s="53"/>
      <c r="E97" s="54"/>
      <c r="F97" s="52">
        <v>33504</v>
      </c>
      <c r="G97" s="55">
        <v>30685</v>
      </c>
      <c r="H97" s="57">
        <v>150900</v>
      </c>
    </row>
    <row r="98" spans="1:8" x14ac:dyDescent="0.25">
      <c r="A98" s="48" t="s">
        <v>17</v>
      </c>
      <c r="B98" s="50">
        <v>20240</v>
      </c>
      <c r="C98" s="51" t="s">
        <v>118</v>
      </c>
      <c r="D98" s="53"/>
      <c r="E98" s="54"/>
      <c r="F98" s="52">
        <v>17607</v>
      </c>
      <c r="G98" s="55">
        <v>0</v>
      </c>
      <c r="H98" s="56"/>
    </row>
    <row r="99" spans="1:8" x14ac:dyDescent="0.25">
      <c r="A99" s="48" t="s">
        <v>18</v>
      </c>
      <c r="B99" s="50">
        <v>20241</v>
      </c>
      <c r="C99" s="51" t="s">
        <v>8</v>
      </c>
      <c r="D99" s="52"/>
      <c r="E99" s="54">
        <v>11019</v>
      </c>
      <c r="F99" s="52"/>
      <c r="G99" s="55">
        <v>14626</v>
      </c>
      <c r="H99" s="56"/>
    </row>
    <row r="100" spans="1:8" x14ac:dyDescent="0.25">
      <c r="A100" s="48" t="s">
        <v>17</v>
      </c>
      <c r="B100" s="50">
        <v>20245</v>
      </c>
      <c r="C100" s="51" t="s">
        <v>119</v>
      </c>
      <c r="D100" s="53"/>
      <c r="E100" s="54">
        <v>158693</v>
      </c>
      <c r="F100" s="52"/>
      <c r="G100" s="55">
        <v>-12535</v>
      </c>
      <c r="H100" s="56"/>
    </row>
    <row r="101" spans="1:8" x14ac:dyDescent="0.25">
      <c r="A101" s="48" t="s">
        <v>17</v>
      </c>
      <c r="B101" s="50">
        <v>20246</v>
      </c>
      <c r="C101" s="51" t="s">
        <v>121</v>
      </c>
      <c r="D101" s="53"/>
      <c r="E101" s="54">
        <v>90241</v>
      </c>
      <c r="F101" s="52"/>
      <c r="G101" s="55"/>
      <c r="H101" s="56"/>
    </row>
    <row r="102" spans="1:8" x14ac:dyDescent="0.25">
      <c r="A102" s="48" t="s">
        <v>17</v>
      </c>
      <c r="B102" s="50">
        <v>20247</v>
      </c>
      <c r="C102" s="51" t="s">
        <v>120</v>
      </c>
      <c r="D102" s="53"/>
      <c r="E102" s="54">
        <v>148897</v>
      </c>
      <c r="F102" s="52"/>
      <c r="G102" s="55">
        <v>675</v>
      </c>
      <c r="H102" s="56"/>
    </row>
    <row r="103" spans="1:8" x14ac:dyDescent="0.25">
      <c r="A103" s="48" t="s">
        <v>17</v>
      </c>
      <c r="B103" s="50">
        <v>20248</v>
      </c>
      <c r="C103" s="51" t="s">
        <v>122</v>
      </c>
      <c r="D103" s="53"/>
      <c r="E103" s="54">
        <v>33337</v>
      </c>
      <c r="F103" s="52"/>
      <c r="G103" s="55">
        <v>48</v>
      </c>
      <c r="H103" s="56"/>
    </row>
    <row r="104" spans="1:8" x14ac:dyDescent="0.25">
      <c r="A104" s="48" t="s">
        <v>17</v>
      </c>
      <c r="B104" s="50">
        <v>20249</v>
      </c>
      <c r="C104" s="51" t="s">
        <v>123</v>
      </c>
      <c r="D104" s="53"/>
      <c r="E104" s="54">
        <v>305359</v>
      </c>
      <c r="F104" s="52"/>
      <c r="G104" s="55">
        <v>3450</v>
      </c>
      <c r="H104" s="56"/>
    </row>
    <row r="105" spans="1:8" x14ac:dyDescent="0.25">
      <c r="A105" t="s">
        <v>18</v>
      </c>
      <c r="B105" s="2">
        <v>20252</v>
      </c>
      <c r="C105" s="51" t="s">
        <v>52</v>
      </c>
      <c r="D105" s="13"/>
      <c r="E105" s="18"/>
      <c r="F105" s="6"/>
      <c r="H105" s="19"/>
    </row>
    <row r="106" spans="1:8" x14ac:dyDescent="0.25">
      <c r="A106" s="48" t="s">
        <v>17</v>
      </c>
      <c r="B106" s="50">
        <v>20253</v>
      </c>
      <c r="C106" s="51" t="s">
        <v>124</v>
      </c>
      <c r="D106" s="53"/>
      <c r="E106" s="54"/>
      <c r="F106" s="52"/>
      <c r="G106" s="55"/>
      <c r="H106" s="57">
        <v>468000</v>
      </c>
    </row>
    <row r="107" spans="1:8" x14ac:dyDescent="0.25">
      <c r="A107" t="s">
        <v>17</v>
      </c>
      <c r="B107" s="2">
        <v>20255</v>
      </c>
      <c r="C107" s="51" t="s">
        <v>125</v>
      </c>
      <c r="D107" s="13"/>
      <c r="E107" s="18">
        <v>8006</v>
      </c>
      <c r="F107" s="6"/>
      <c r="H107" s="19"/>
    </row>
    <row r="108" spans="1:8" x14ac:dyDescent="0.25">
      <c r="A108" s="48"/>
      <c r="B108" s="50">
        <v>20258</v>
      </c>
      <c r="C108" s="51" t="s">
        <v>158</v>
      </c>
      <c r="D108" s="53"/>
      <c r="E108" s="54"/>
      <c r="F108" s="52"/>
      <c r="G108" s="55"/>
      <c r="H108" s="57">
        <v>21475</v>
      </c>
    </row>
    <row r="109" spans="1:8" x14ac:dyDescent="0.25">
      <c r="A109" s="48" t="s">
        <v>17</v>
      </c>
      <c r="B109" s="50">
        <v>20263</v>
      </c>
      <c r="C109" s="51" t="s">
        <v>9</v>
      </c>
      <c r="D109" s="53"/>
      <c r="E109" s="54">
        <v>535821</v>
      </c>
      <c r="F109" s="52">
        <v>448000</v>
      </c>
      <c r="G109" s="55"/>
      <c r="H109" s="56"/>
    </row>
    <row r="110" spans="1:8" x14ac:dyDescent="0.25">
      <c r="A110" s="48" t="s">
        <v>17</v>
      </c>
      <c r="B110" s="50">
        <v>20265</v>
      </c>
      <c r="C110" s="51" t="s">
        <v>126</v>
      </c>
      <c r="D110" s="53"/>
      <c r="E110" s="54"/>
      <c r="F110" s="52">
        <v>47000</v>
      </c>
      <c r="G110" s="55">
        <v>26418</v>
      </c>
      <c r="H110" s="56"/>
    </row>
    <row r="111" spans="1:8" x14ac:dyDescent="0.25">
      <c r="A111" s="48" t="s">
        <v>17</v>
      </c>
      <c r="B111" s="50">
        <v>20266</v>
      </c>
      <c r="C111" s="51" t="s">
        <v>127</v>
      </c>
      <c r="D111" s="53"/>
      <c r="E111" s="54"/>
      <c r="F111" s="52">
        <v>27000</v>
      </c>
      <c r="G111" s="55">
        <v>27239</v>
      </c>
      <c r="H111" s="56"/>
    </row>
    <row r="112" spans="1:8" x14ac:dyDescent="0.25">
      <c r="A112" s="48" t="s">
        <v>17</v>
      </c>
      <c r="B112" s="50">
        <v>20275</v>
      </c>
      <c r="C112" s="51" t="s">
        <v>128</v>
      </c>
      <c r="D112" s="53"/>
      <c r="E112" s="54">
        <v>120425</v>
      </c>
      <c r="F112" s="52"/>
      <c r="G112" s="55"/>
      <c r="H112" s="56"/>
    </row>
    <row r="113" spans="1:8" x14ac:dyDescent="0.25">
      <c r="A113" s="48" t="s">
        <v>17</v>
      </c>
      <c r="B113" s="50">
        <v>20276</v>
      </c>
      <c r="C113" s="51" t="s">
        <v>129</v>
      </c>
      <c r="D113" s="53"/>
      <c r="E113" s="54"/>
      <c r="F113" s="52"/>
      <c r="G113" s="55">
        <v>34233</v>
      </c>
      <c r="H113" s="56"/>
    </row>
    <row r="114" spans="1:8" x14ac:dyDescent="0.25">
      <c r="A114" s="48" t="s">
        <v>18</v>
      </c>
      <c r="B114" s="50">
        <v>20289</v>
      </c>
      <c r="C114" s="51" t="s">
        <v>53</v>
      </c>
      <c r="D114" s="53"/>
      <c r="E114" s="54"/>
      <c r="F114" s="52">
        <v>737</v>
      </c>
      <c r="G114" s="55">
        <v>475</v>
      </c>
      <c r="H114" s="56"/>
    </row>
    <row r="115" spans="1:8" x14ac:dyDescent="0.25">
      <c r="A115" s="48" t="s">
        <v>17</v>
      </c>
      <c r="B115" s="50">
        <v>20291</v>
      </c>
      <c r="C115" s="51" t="s">
        <v>130</v>
      </c>
      <c r="D115" s="53"/>
      <c r="E115" s="54"/>
      <c r="F115" s="52"/>
      <c r="G115" s="55"/>
      <c r="H115" s="57">
        <v>76667</v>
      </c>
    </row>
    <row r="116" spans="1:8" x14ac:dyDescent="0.25">
      <c r="A116" s="48" t="s">
        <v>17</v>
      </c>
      <c r="B116" s="50">
        <v>20292</v>
      </c>
      <c r="C116" s="51" t="s">
        <v>131</v>
      </c>
      <c r="D116" s="53"/>
      <c r="E116" s="54"/>
      <c r="F116" s="52"/>
      <c r="G116" s="55"/>
      <c r="H116" s="57">
        <v>76667</v>
      </c>
    </row>
    <row r="117" spans="1:8" x14ac:dyDescent="0.25">
      <c r="A117" s="48" t="s">
        <v>17</v>
      </c>
      <c r="B117" s="50">
        <v>20296</v>
      </c>
      <c r="C117" s="51" t="s">
        <v>132</v>
      </c>
      <c r="D117" s="53"/>
      <c r="E117" s="54"/>
      <c r="F117" s="52">
        <v>894952</v>
      </c>
      <c r="G117" s="55">
        <v>43531</v>
      </c>
      <c r="H117" s="56">
        <v>5543348</v>
      </c>
    </row>
    <row r="118" spans="1:8" x14ac:dyDescent="0.25">
      <c r="A118" s="48" t="s">
        <v>17</v>
      </c>
      <c r="B118" s="50">
        <v>20300</v>
      </c>
      <c r="C118" s="51" t="s">
        <v>95</v>
      </c>
      <c r="D118" s="53"/>
      <c r="E118" s="54"/>
      <c r="F118" s="52">
        <v>8000</v>
      </c>
      <c r="G118" s="55">
        <v>7139</v>
      </c>
      <c r="H118" s="57">
        <v>20000</v>
      </c>
    </row>
    <row r="119" spans="1:8" x14ac:dyDescent="0.25">
      <c r="A119" s="48" t="s">
        <v>17</v>
      </c>
      <c r="B119" s="50">
        <v>20305</v>
      </c>
      <c r="C119" s="51" t="s">
        <v>140</v>
      </c>
      <c r="D119" s="53"/>
      <c r="E119" s="54"/>
      <c r="F119" s="52">
        <v>318612</v>
      </c>
      <c r="G119" s="55">
        <v>51605</v>
      </c>
      <c r="H119" s="56"/>
    </row>
    <row r="120" spans="1:8" x14ac:dyDescent="0.25">
      <c r="A120" t="s">
        <v>17</v>
      </c>
      <c r="B120" s="2">
        <v>20309</v>
      </c>
      <c r="C120" s="51" t="s">
        <v>141</v>
      </c>
      <c r="D120" s="13"/>
      <c r="E120" s="18">
        <v>20642</v>
      </c>
      <c r="F120" s="6"/>
      <c r="H120" s="19"/>
    </row>
    <row r="121" spans="1:8" x14ac:dyDescent="0.25">
      <c r="A121" s="48"/>
      <c r="B121" s="50">
        <v>20320</v>
      </c>
      <c r="C121" s="51" t="s">
        <v>159</v>
      </c>
      <c r="D121" s="53"/>
      <c r="E121" s="54"/>
      <c r="F121" s="52"/>
      <c r="G121" s="55"/>
      <c r="H121" s="57">
        <v>25000</v>
      </c>
    </row>
    <row r="122" spans="1:8" x14ac:dyDescent="0.25">
      <c r="A122" s="48" t="s">
        <v>17</v>
      </c>
      <c r="B122" s="50">
        <v>20323</v>
      </c>
      <c r="C122" s="51" t="s">
        <v>142</v>
      </c>
      <c r="D122" s="53"/>
      <c r="E122" s="54"/>
      <c r="F122" s="52">
        <v>134689</v>
      </c>
      <c r="G122" s="55">
        <v>13371</v>
      </c>
      <c r="H122" s="57">
        <v>128540</v>
      </c>
    </row>
    <row r="123" spans="1:8" x14ac:dyDescent="0.25">
      <c r="A123" s="48" t="s">
        <v>18</v>
      </c>
      <c r="B123" s="50">
        <v>20326</v>
      </c>
      <c r="C123" s="51" t="s">
        <v>54</v>
      </c>
      <c r="D123" s="53"/>
      <c r="E123" s="54"/>
      <c r="F123" s="52">
        <v>2167</v>
      </c>
      <c r="G123" s="55">
        <v>0</v>
      </c>
      <c r="H123" s="56"/>
    </row>
    <row r="124" spans="1:8" x14ac:dyDescent="0.25">
      <c r="A124" s="48" t="s">
        <v>18</v>
      </c>
      <c r="B124" s="50">
        <v>20352</v>
      </c>
      <c r="C124" s="51" t="s">
        <v>10</v>
      </c>
      <c r="D124" s="52">
        <v>1983</v>
      </c>
      <c r="E124" s="54">
        <v>2312</v>
      </c>
      <c r="F124" s="52"/>
      <c r="G124" s="55"/>
      <c r="H124" s="56"/>
    </row>
    <row r="125" spans="1:8" x14ac:dyDescent="0.25">
      <c r="A125" s="48" t="s">
        <v>17</v>
      </c>
      <c r="B125" s="50">
        <v>20353</v>
      </c>
      <c r="C125" s="51" t="s">
        <v>143</v>
      </c>
      <c r="D125" s="53"/>
      <c r="E125" s="54"/>
      <c r="F125" s="52">
        <v>3900</v>
      </c>
      <c r="G125" s="55">
        <v>3568</v>
      </c>
      <c r="H125" s="56"/>
    </row>
    <row r="126" spans="1:8" x14ac:dyDescent="0.25">
      <c r="A126" s="48" t="s">
        <v>17</v>
      </c>
      <c r="B126" s="50">
        <v>20359</v>
      </c>
      <c r="C126" s="51" t="s">
        <v>144</v>
      </c>
      <c r="D126" s="53"/>
      <c r="E126" s="54"/>
      <c r="F126" s="52"/>
      <c r="G126" s="55"/>
      <c r="H126" s="56">
        <v>1500000</v>
      </c>
    </row>
    <row r="127" spans="1:8" x14ac:dyDescent="0.25">
      <c r="A127" s="48" t="s">
        <v>17</v>
      </c>
      <c r="B127" s="50">
        <v>20375</v>
      </c>
      <c r="C127" s="51" t="s">
        <v>145</v>
      </c>
      <c r="D127" s="52">
        <v>23450</v>
      </c>
      <c r="E127" s="54"/>
      <c r="F127" s="52"/>
      <c r="G127" s="55"/>
      <c r="H127" s="56"/>
    </row>
    <row r="128" spans="1:8" x14ac:dyDescent="0.25">
      <c r="A128" s="48" t="s">
        <v>17</v>
      </c>
      <c r="B128" s="50">
        <v>20382</v>
      </c>
      <c r="C128" s="51" t="s">
        <v>146</v>
      </c>
      <c r="D128" s="53"/>
      <c r="E128" s="54"/>
      <c r="F128" s="52">
        <v>227425</v>
      </c>
      <c r="G128" s="55">
        <v>0</v>
      </c>
      <c r="H128" s="56">
        <v>166831</v>
      </c>
    </row>
    <row r="129" spans="1:11" x14ac:dyDescent="0.25">
      <c r="A129" s="48" t="s">
        <v>18</v>
      </c>
      <c r="B129" s="50">
        <v>20395</v>
      </c>
      <c r="C129" s="51" t="s">
        <v>55</v>
      </c>
      <c r="D129" s="52">
        <v>2228</v>
      </c>
      <c r="E129" s="54">
        <v>1744</v>
      </c>
      <c r="F129" s="52"/>
      <c r="G129" s="55"/>
      <c r="H129" s="56"/>
      <c r="K129" s="38"/>
    </row>
    <row r="130" spans="1:11" x14ac:dyDescent="0.25">
      <c r="A130" s="48" t="s">
        <v>18</v>
      </c>
      <c r="B130" s="50">
        <v>20472</v>
      </c>
      <c r="C130" s="51" t="s">
        <v>56</v>
      </c>
      <c r="D130" s="52"/>
      <c r="E130" s="54"/>
      <c r="F130" s="52">
        <v>40931</v>
      </c>
      <c r="G130" s="55">
        <v>8485</v>
      </c>
      <c r="H130" s="56"/>
      <c r="K130" s="38"/>
    </row>
    <row r="131" spans="1:11" x14ac:dyDescent="0.25">
      <c r="A131" s="48" t="s">
        <v>18</v>
      </c>
      <c r="B131" s="50">
        <v>20485</v>
      </c>
      <c r="C131" s="51" t="s">
        <v>57</v>
      </c>
      <c r="D131" s="52">
        <v>154254</v>
      </c>
      <c r="E131" s="54">
        <v>1830</v>
      </c>
      <c r="F131" s="52">
        <v>153600</v>
      </c>
      <c r="G131" s="55">
        <v>45924</v>
      </c>
      <c r="H131" s="56"/>
      <c r="K131" s="38"/>
    </row>
    <row r="132" spans="1:11" x14ac:dyDescent="0.25">
      <c r="A132" t="s">
        <v>18</v>
      </c>
      <c r="B132" s="2">
        <v>20560</v>
      </c>
      <c r="C132" s="51" t="s">
        <v>58</v>
      </c>
      <c r="D132" s="6"/>
      <c r="E132" s="18"/>
      <c r="F132" s="6">
        <v>37422</v>
      </c>
      <c r="H132" s="19"/>
    </row>
    <row r="133" spans="1:11" x14ac:dyDescent="0.25">
      <c r="A133" s="48" t="s">
        <v>17</v>
      </c>
      <c r="B133" s="50">
        <v>20572</v>
      </c>
      <c r="C133" s="51" t="s">
        <v>139</v>
      </c>
      <c r="D133" s="53"/>
      <c r="E133" s="54"/>
      <c r="F133" s="52"/>
      <c r="G133" s="55">
        <v>1530</v>
      </c>
      <c r="H133" s="56"/>
    </row>
    <row r="134" spans="1:11" x14ac:dyDescent="0.25">
      <c r="A134" s="48" t="s">
        <v>17</v>
      </c>
      <c r="B134" s="50">
        <v>20578</v>
      </c>
      <c r="C134" s="51" t="s">
        <v>138</v>
      </c>
      <c r="D134" s="53"/>
      <c r="E134" s="54">
        <v>4881</v>
      </c>
      <c r="F134" s="52"/>
      <c r="G134" s="55">
        <v>1457</v>
      </c>
      <c r="H134" s="56"/>
    </row>
    <row r="135" spans="1:11" x14ac:dyDescent="0.25">
      <c r="A135" s="48" t="s">
        <v>17</v>
      </c>
      <c r="B135" s="50">
        <v>20579</v>
      </c>
      <c r="C135" s="51" t="s">
        <v>137</v>
      </c>
      <c r="D135" s="53"/>
      <c r="E135" s="54">
        <v>10420</v>
      </c>
      <c r="F135" s="52"/>
      <c r="G135" s="55"/>
      <c r="H135" s="56"/>
    </row>
    <row r="136" spans="1:11" x14ac:dyDescent="0.25">
      <c r="A136" s="48" t="s">
        <v>18</v>
      </c>
      <c r="B136" s="50">
        <v>20595</v>
      </c>
      <c r="C136" s="51" t="s">
        <v>59</v>
      </c>
      <c r="D136" s="52"/>
      <c r="E136" s="54">
        <v>3719</v>
      </c>
      <c r="F136" s="52"/>
      <c r="G136" s="55"/>
      <c r="H136" s="56"/>
    </row>
    <row r="137" spans="1:11" x14ac:dyDescent="0.25">
      <c r="A137" s="48" t="s">
        <v>17</v>
      </c>
      <c r="B137" s="50">
        <v>20607</v>
      </c>
      <c r="C137" s="51" t="s">
        <v>136</v>
      </c>
      <c r="D137" s="53"/>
      <c r="E137" s="54">
        <v>29353</v>
      </c>
      <c r="F137" s="52"/>
      <c r="G137" s="55">
        <v>1980</v>
      </c>
      <c r="H137" s="56"/>
    </row>
    <row r="138" spans="1:11" x14ac:dyDescent="0.25">
      <c r="A138" s="48" t="s">
        <v>18</v>
      </c>
      <c r="B138" s="50">
        <v>20608</v>
      </c>
      <c r="C138" s="51" t="s">
        <v>60</v>
      </c>
      <c r="D138" s="52"/>
      <c r="E138" s="54">
        <v>63963</v>
      </c>
      <c r="F138" s="52"/>
      <c r="G138" s="55">
        <v>1926</v>
      </c>
      <c r="H138" s="56"/>
    </row>
    <row r="139" spans="1:11" x14ac:dyDescent="0.25">
      <c r="A139" s="48" t="s">
        <v>18</v>
      </c>
      <c r="B139" s="50">
        <v>20611</v>
      </c>
      <c r="C139" s="51" t="s">
        <v>61</v>
      </c>
      <c r="D139" s="52"/>
      <c r="E139" s="54">
        <v>32664</v>
      </c>
      <c r="F139" s="52"/>
      <c r="G139" s="55"/>
      <c r="H139" s="56"/>
    </row>
    <row r="140" spans="1:11" x14ac:dyDescent="0.25">
      <c r="A140" s="48" t="s">
        <v>18</v>
      </c>
      <c r="B140" s="50">
        <v>20622</v>
      </c>
      <c r="C140" s="51" t="s">
        <v>62</v>
      </c>
      <c r="D140" s="52"/>
      <c r="E140" s="54">
        <v>2017</v>
      </c>
      <c r="F140" s="52"/>
      <c r="G140" s="55"/>
      <c r="H140" s="56"/>
    </row>
    <row r="141" spans="1:11" x14ac:dyDescent="0.25">
      <c r="A141" s="48" t="s">
        <v>18</v>
      </c>
      <c r="B141" s="50">
        <v>20640</v>
      </c>
      <c r="C141" s="51" t="s">
        <v>11</v>
      </c>
      <c r="D141" s="52"/>
      <c r="E141" s="54">
        <v>64622</v>
      </c>
      <c r="F141" s="52"/>
      <c r="G141" s="55"/>
      <c r="H141" s="56"/>
    </row>
    <row r="142" spans="1:11" x14ac:dyDescent="0.25">
      <c r="A142" s="48" t="s">
        <v>18</v>
      </c>
      <c r="B142" s="50">
        <v>20718</v>
      </c>
      <c r="C142" s="51" t="s">
        <v>63</v>
      </c>
      <c r="D142" s="52"/>
      <c r="E142" s="54">
        <v>7539</v>
      </c>
      <c r="F142" s="52"/>
      <c r="G142" s="55">
        <v>8438</v>
      </c>
      <c r="H142" s="56"/>
    </row>
    <row r="143" spans="1:11" x14ac:dyDescent="0.25">
      <c r="A143" s="48" t="s">
        <v>18</v>
      </c>
      <c r="B143" s="50">
        <v>20724</v>
      </c>
      <c r="C143" s="51" t="s">
        <v>64</v>
      </c>
      <c r="D143" s="53"/>
      <c r="E143" s="54"/>
      <c r="F143" s="52">
        <v>17442</v>
      </c>
      <c r="G143" s="55">
        <v>13479</v>
      </c>
      <c r="H143" s="56"/>
    </row>
    <row r="144" spans="1:11" x14ac:dyDescent="0.25">
      <c r="A144" t="s">
        <v>17</v>
      </c>
      <c r="B144" s="2">
        <v>20724</v>
      </c>
      <c r="C144" s="51" t="s">
        <v>64</v>
      </c>
      <c r="D144" s="13"/>
      <c r="E144" s="18">
        <v>20185</v>
      </c>
      <c r="F144" s="6"/>
      <c r="H144" s="19"/>
    </row>
    <row r="145" spans="1:8" x14ac:dyDescent="0.25">
      <c r="A145" s="48" t="s">
        <v>20</v>
      </c>
      <c r="B145" s="50">
        <v>20727</v>
      </c>
      <c r="C145" s="51" t="s">
        <v>88</v>
      </c>
      <c r="D145" s="52"/>
      <c r="E145" s="54">
        <v>477491</v>
      </c>
      <c r="F145" s="52">
        <v>5005354</v>
      </c>
      <c r="G145" s="55">
        <v>1517360</v>
      </c>
      <c r="H145" s="56"/>
    </row>
    <row r="146" spans="1:8" x14ac:dyDescent="0.25">
      <c r="A146" s="48" t="s">
        <v>17</v>
      </c>
      <c r="B146" s="50">
        <v>20727</v>
      </c>
      <c r="C146" s="51" t="s">
        <v>88</v>
      </c>
      <c r="D146" s="53"/>
      <c r="E146" s="54"/>
      <c r="F146" s="52"/>
      <c r="G146" s="55">
        <v>25700</v>
      </c>
      <c r="H146" s="56"/>
    </row>
    <row r="147" spans="1:8" x14ac:dyDescent="0.25">
      <c r="A147" s="48" t="s">
        <v>20</v>
      </c>
      <c r="B147" s="50">
        <v>20757</v>
      </c>
      <c r="C147" s="51" t="s">
        <v>89</v>
      </c>
      <c r="D147" s="52"/>
      <c r="E147" s="54"/>
      <c r="F147" s="52"/>
      <c r="G147" s="55">
        <v>148268</v>
      </c>
      <c r="H147" s="56"/>
    </row>
    <row r="148" spans="1:8" x14ac:dyDescent="0.25">
      <c r="A148" s="48" t="s">
        <v>17</v>
      </c>
      <c r="B148" s="50">
        <v>20757</v>
      </c>
      <c r="C148" s="51" t="s">
        <v>89</v>
      </c>
      <c r="D148" s="53"/>
      <c r="E148" s="54"/>
      <c r="F148" s="52"/>
      <c r="G148" s="55">
        <v>-4648</v>
      </c>
      <c r="H148" s="56"/>
    </row>
    <row r="149" spans="1:8" x14ac:dyDescent="0.25">
      <c r="A149" s="48" t="s">
        <v>20</v>
      </c>
      <c r="B149" s="50">
        <v>20793</v>
      </c>
      <c r="C149" s="51" t="s">
        <v>90</v>
      </c>
      <c r="D149" s="52"/>
      <c r="E149" s="54"/>
      <c r="F149" s="52">
        <v>282594</v>
      </c>
      <c r="G149" s="55">
        <v>143539</v>
      </c>
      <c r="H149" s="56"/>
    </row>
    <row r="150" spans="1:8" x14ac:dyDescent="0.25">
      <c r="A150" s="48" t="s">
        <v>20</v>
      </c>
      <c r="B150" s="50">
        <v>20794</v>
      </c>
      <c r="C150" s="51" t="s">
        <v>91</v>
      </c>
      <c r="D150" s="52"/>
      <c r="E150" s="54"/>
      <c r="F150" s="52">
        <v>281569</v>
      </c>
      <c r="G150" s="55">
        <v>107325</v>
      </c>
      <c r="H150" s="56"/>
    </row>
    <row r="151" spans="1:8" x14ac:dyDescent="0.25">
      <c r="A151" s="48" t="s">
        <v>17</v>
      </c>
      <c r="B151" s="50">
        <v>20808</v>
      </c>
      <c r="C151" s="51" t="s">
        <v>133</v>
      </c>
      <c r="D151" s="53"/>
      <c r="E151" s="54"/>
      <c r="F151" s="52"/>
      <c r="G151" s="55">
        <v>14070</v>
      </c>
      <c r="H151" s="56"/>
    </row>
    <row r="152" spans="1:8" x14ac:dyDescent="0.25">
      <c r="A152" s="48" t="s">
        <v>17</v>
      </c>
      <c r="B152" s="50">
        <v>20810</v>
      </c>
      <c r="C152" s="51" t="s">
        <v>134</v>
      </c>
      <c r="D152" s="53"/>
      <c r="E152" s="54"/>
      <c r="F152" s="52"/>
      <c r="G152" s="55">
        <v>10766</v>
      </c>
      <c r="H152" s="56"/>
    </row>
    <row r="153" spans="1:8" x14ac:dyDescent="0.25">
      <c r="A153" s="48" t="s">
        <v>18</v>
      </c>
      <c r="B153" s="50">
        <v>20814</v>
      </c>
      <c r="C153" s="51" t="s">
        <v>65</v>
      </c>
      <c r="D153" s="52"/>
      <c r="E153" s="54"/>
      <c r="F153" s="52">
        <v>110078</v>
      </c>
      <c r="G153" s="55">
        <v>55725</v>
      </c>
      <c r="H153" s="56"/>
    </row>
    <row r="154" spans="1:8" x14ac:dyDescent="0.25">
      <c r="A154" s="48" t="s">
        <v>18</v>
      </c>
      <c r="B154" s="50">
        <v>20825</v>
      </c>
      <c r="C154" s="51" t="s">
        <v>66</v>
      </c>
      <c r="D154" s="52"/>
      <c r="E154" s="54"/>
      <c r="F154" s="52">
        <v>1514960</v>
      </c>
      <c r="G154" s="55">
        <v>71160</v>
      </c>
      <c r="H154" s="56"/>
    </row>
    <row r="155" spans="1:8" x14ac:dyDescent="0.25">
      <c r="A155" s="48" t="s">
        <v>18</v>
      </c>
      <c r="B155" s="50">
        <v>20855</v>
      </c>
      <c r="C155" s="51" t="s">
        <v>67</v>
      </c>
      <c r="D155" s="53"/>
      <c r="E155" s="54"/>
      <c r="F155" s="52">
        <v>5000</v>
      </c>
      <c r="G155" s="55">
        <v>4228</v>
      </c>
      <c r="H155" s="56"/>
    </row>
    <row r="156" spans="1:8" x14ac:dyDescent="0.25">
      <c r="A156" t="s">
        <v>18</v>
      </c>
      <c r="B156" s="2">
        <v>20868</v>
      </c>
      <c r="C156" s="51" t="s">
        <v>68</v>
      </c>
      <c r="D156" s="13"/>
      <c r="E156" s="18"/>
      <c r="F156" s="6">
        <v>5192</v>
      </c>
      <c r="G156" s="1">
        <v>4912</v>
      </c>
      <c r="H156" s="19"/>
    </row>
    <row r="157" spans="1:8" x14ac:dyDescent="0.25">
      <c r="A157" s="48"/>
      <c r="B157" s="50">
        <v>20891</v>
      </c>
      <c r="C157" s="51" t="s">
        <v>160</v>
      </c>
      <c r="D157" s="52"/>
      <c r="E157" s="54"/>
      <c r="F157" s="52"/>
      <c r="G157" s="55"/>
      <c r="H157" s="57">
        <v>4150</v>
      </c>
    </row>
    <row r="158" spans="1:8" x14ac:dyDescent="0.25">
      <c r="A158" s="48"/>
      <c r="B158" s="50">
        <v>20893</v>
      </c>
      <c r="C158" s="51" t="s">
        <v>161</v>
      </c>
      <c r="D158" s="52"/>
      <c r="E158" s="54"/>
      <c r="F158" s="52"/>
      <c r="G158" s="55"/>
      <c r="H158" s="57">
        <v>12876</v>
      </c>
    </row>
    <row r="159" spans="1:8" x14ac:dyDescent="0.25">
      <c r="A159" s="48"/>
      <c r="B159" s="50">
        <v>20895</v>
      </c>
      <c r="C159" s="51" t="s">
        <v>162</v>
      </c>
      <c r="D159" s="52"/>
      <c r="E159" s="54"/>
      <c r="F159" s="52"/>
      <c r="G159" s="55"/>
      <c r="H159" s="57">
        <v>311961</v>
      </c>
    </row>
    <row r="160" spans="1:8" x14ac:dyDescent="0.25">
      <c r="A160" s="48"/>
      <c r="B160" s="50">
        <v>20905</v>
      </c>
      <c r="C160" s="51" t="s">
        <v>164</v>
      </c>
      <c r="D160" s="52"/>
      <c r="E160" s="54"/>
      <c r="F160" s="52"/>
      <c r="G160" s="55"/>
      <c r="H160" s="57">
        <f>5400+1500</f>
        <v>6900</v>
      </c>
    </row>
    <row r="161" spans="1:8" x14ac:dyDescent="0.25">
      <c r="A161" s="48"/>
      <c r="B161" s="50">
        <v>20922</v>
      </c>
      <c r="C161" s="51" t="s">
        <v>166</v>
      </c>
      <c r="D161" s="52"/>
      <c r="E161" s="54"/>
      <c r="F161" s="52"/>
      <c r="G161" s="55"/>
      <c r="H161" s="57">
        <v>113653</v>
      </c>
    </row>
    <row r="162" spans="1:8" x14ac:dyDescent="0.25">
      <c r="A162" s="48"/>
      <c r="B162" s="50">
        <v>20925</v>
      </c>
      <c r="C162" s="51" t="s">
        <v>192</v>
      </c>
      <c r="D162" s="52"/>
      <c r="E162" s="54"/>
      <c r="F162" s="52"/>
      <c r="G162" s="55"/>
      <c r="H162" s="57">
        <v>0</v>
      </c>
    </row>
    <row r="163" spans="1:8" x14ac:dyDescent="0.25">
      <c r="A163" s="48"/>
      <c r="B163" s="50">
        <v>20926</v>
      </c>
      <c r="C163" s="51" t="s">
        <v>191</v>
      </c>
      <c r="D163" s="52"/>
      <c r="E163" s="54"/>
      <c r="F163" s="52"/>
      <c r="G163" s="55"/>
      <c r="H163" s="57">
        <v>664723</v>
      </c>
    </row>
    <row r="164" spans="1:8" x14ac:dyDescent="0.25">
      <c r="A164" s="48"/>
      <c r="B164" s="50">
        <v>20928</v>
      </c>
      <c r="C164" s="51" t="s">
        <v>160</v>
      </c>
      <c r="D164" s="52"/>
      <c r="E164" s="54"/>
      <c r="F164" s="52"/>
      <c r="G164" s="55"/>
      <c r="H164" s="57">
        <v>22000</v>
      </c>
    </row>
    <row r="165" spans="1:8" x14ac:dyDescent="0.25">
      <c r="A165" s="48"/>
      <c r="B165" s="50">
        <v>20944</v>
      </c>
      <c r="C165" s="51" t="s">
        <v>167</v>
      </c>
      <c r="D165" s="53"/>
      <c r="E165" s="54"/>
      <c r="F165" s="52"/>
      <c r="G165" s="55"/>
      <c r="H165" s="57">
        <v>159394</v>
      </c>
    </row>
    <row r="166" spans="1:8" x14ac:dyDescent="0.25">
      <c r="B166" s="2">
        <v>20949</v>
      </c>
      <c r="C166" s="51" t="s">
        <v>168</v>
      </c>
      <c r="D166" s="13"/>
      <c r="E166" s="18"/>
      <c r="F166" s="6"/>
      <c r="H166" s="39">
        <v>180000</v>
      </c>
    </row>
    <row r="167" spans="1:8" x14ac:dyDescent="0.25">
      <c r="A167" s="48"/>
      <c r="B167" s="50">
        <v>20986</v>
      </c>
      <c r="C167" s="51" t="s">
        <v>171</v>
      </c>
      <c r="D167" s="52"/>
      <c r="E167" s="54"/>
      <c r="F167" s="52"/>
      <c r="G167" s="55"/>
      <c r="H167" s="57">
        <v>9800</v>
      </c>
    </row>
    <row r="168" spans="1:8" x14ac:dyDescent="0.25">
      <c r="A168" s="48" t="s">
        <v>18</v>
      </c>
      <c r="B168" s="50">
        <v>21004</v>
      </c>
      <c r="C168" s="51" t="s">
        <v>70</v>
      </c>
      <c r="D168" s="52"/>
      <c r="E168" s="54"/>
      <c r="F168" s="52"/>
      <c r="G168" s="55">
        <v>2216</v>
      </c>
      <c r="H168" s="56"/>
    </row>
    <row r="169" spans="1:8" x14ac:dyDescent="0.25">
      <c r="A169" s="48"/>
      <c r="B169" s="50">
        <v>21014</v>
      </c>
      <c r="C169" s="51" t="s">
        <v>172</v>
      </c>
      <c r="D169" s="52"/>
      <c r="E169" s="54"/>
      <c r="F169" s="52"/>
      <c r="G169" s="55"/>
      <c r="H169" s="57">
        <v>0</v>
      </c>
    </row>
    <row r="170" spans="1:8" x14ac:dyDescent="0.25">
      <c r="A170" s="48"/>
      <c r="B170" s="50">
        <v>21015</v>
      </c>
      <c r="C170" s="51" t="s">
        <v>173</v>
      </c>
      <c r="D170" s="52"/>
      <c r="E170" s="54"/>
      <c r="F170" s="52"/>
      <c r="G170" s="55"/>
      <c r="H170" s="57">
        <v>65072</v>
      </c>
    </row>
    <row r="171" spans="1:8" x14ac:dyDescent="0.25">
      <c r="A171" t="s">
        <v>17</v>
      </c>
      <c r="B171" s="2">
        <v>21035</v>
      </c>
      <c r="C171" s="51" t="s">
        <v>135</v>
      </c>
      <c r="D171" s="13"/>
      <c r="E171" s="18"/>
      <c r="F171" s="6">
        <v>74200</v>
      </c>
      <c r="G171" s="1">
        <v>20143</v>
      </c>
      <c r="H171" s="19"/>
    </row>
    <row r="172" spans="1:8" x14ac:dyDescent="0.25">
      <c r="A172" s="48" t="s">
        <v>20</v>
      </c>
      <c r="B172" s="50">
        <v>21045</v>
      </c>
      <c r="C172" s="51" t="s">
        <v>94</v>
      </c>
      <c r="D172" s="52"/>
      <c r="E172" s="54"/>
      <c r="F172" s="52">
        <v>441042</v>
      </c>
      <c r="G172" s="55"/>
      <c r="H172" s="57">
        <v>181627</v>
      </c>
    </row>
    <row r="173" spans="1:8" x14ac:dyDescent="0.25">
      <c r="A173" s="48"/>
      <c r="B173" s="50">
        <v>21067</v>
      </c>
      <c r="C173" s="51" t="s">
        <v>174</v>
      </c>
      <c r="D173" s="52"/>
      <c r="E173" s="54"/>
      <c r="F173" s="52"/>
      <c r="G173" s="55"/>
      <c r="H173" s="57">
        <v>34228</v>
      </c>
    </row>
    <row r="174" spans="1:8" x14ac:dyDescent="0.25">
      <c r="B174" s="2">
        <v>21110</v>
      </c>
      <c r="C174" s="51" t="s">
        <v>162</v>
      </c>
      <c r="D174" s="6"/>
      <c r="E174" s="18"/>
      <c r="F174" s="6"/>
      <c r="H174" s="39">
        <v>99487</v>
      </c>
    </row>
    <row r="175" spans="1:8" x14ac:dyDescent="0.25">
      <c r="B175" s="2">
        <v>21114</v>
      </c>
      <c r="C175" s="51" t="s">
        <v>178</v>
      </c>
      <c r="D175" s="6"/>
      <c r="E175" s="18"/>
      <c r="F175" s="6"/>
      <c r="H175" s="39">
        <v>400000</v>
      </c>
    </row>
    <row r="176" spans="1:8" x14ac:dyDescent="0.25">
      <c r="A176" t="s">
        <v>17</v>
      </c>
      <c r="B176" s="2" t="s">
        <v>14</v>
      </c>
      <c r="C176" s="51" t="s">
        <v>179</v>
      </c>
      <c r="D176" s="6">
        <v>419216</v>
      </c>
      <c r="E176" s="18">
        <v>448167</v>
      </c>
      <c r="F176" s="6">
        <v>388551</v>
      </c>
      <c r="G176" s="1">
        <v>194090</v>
      </c>
      <c r="H176" s="39">
        <v>90095</v>
      </c>
    </row>
    <row r="177" spans="1:11" x14ac:dyDescent="0.25">
      <c r="A177" t="s">
        <v>17</v>
      </c>
      <c r="B177" s="2" t="s">
        <v>15</v>
      </c>
      <c r="C177" s="51" t="s">
        <v>180</v>
      </c>
      <c r="D177" s="6">
        <v>50124</v>
      </c>
      <c r="E177" s="18">
        <v>108166</v>
      </c>
      <c r="F177" s="6">
        <v>82453</v>
      </c>
      <c r="G177" s="1">
        <v>54361</v>
      </c>
      <c r="H177" s="39">
        <v>84554</v>
      </c>
    </row>
    <row r="178" spans="1:11" x14ac:dyDescent="0.25">
      <c r="A178" t="s">
        <v>17</v>
      </c>
      <c r="B178" s="2" t="s">
        <v>16</v>
      </c>
      <c r="C178" s="51" t="s">
        <v>181</v>
      </c>
      <c r="D178" s="6">
        <v>24724</v>
      </c>
      <c r="E178" s="18">
        <v>22357</v>
      </c>
      <c r="F178" s="6">
        <v>17072</v>
      </c>
      <c r="G178" s="1">
        <v>10650</v>
      </c>
      <c r="H178" s="39">
        <v>17050</v>
      </c>
    </row>
    <row r="179" spans="1:11" x14ac:dyDescent="0.25">
      <c r="A179" t="s">
        <v>17</v>
      </c>
      <c r="B179" s="2" t="s">
        <v>13</v>
      </c>
      <c r="C179" s="12" t="s">
        <v>182</v>
      </c>
      <c r="D179" s="6">
        <v>453689</v>
      </c>
      <c r="E179" s="18">
        <v>485723</v>
      </c>
      <c r="F179" s="6">
        <v>511810</v>
      </c>
      <c r="H179" s="39">
        <v>558000</v>
      </c>
    </row>
    <row r="180" spans="1:11" x14ac:dyDescent="0.25">
      <c r="A180" s="68" t="s">
        <v>20</v>
      </c>
      <c r="B180" s="69" t="s">
        <v>21</v>
      </c>
      <c r="C180" s="70" t="s">
        <v>183</v>
      </c>
      <c r="D180" s="71"/>
      <c r="E180" s="72"/>
      <c r="F180" s="72"/>
      <c r="G180" s="72"/>
      <c r="H180" s="73">
        <f>44584228-(E181+F181+SUM(H2:H179))</f>
        <v>-1779714</v>
      </c>
    </row>
    <row r="181" spans="1:11" ht="13.8" thickBot="1" x14ac:dyDescent="0.3">
      <c r="D181"/>
      <c r="E181" s="66">
        <f>SUM(E2:E180)</f>
        <v>10614008</v>
      </c>
      <c r="F181" s="66">
        <f>SUM(F2:F180)</f>
        <v>18821742</v>
      </c>
      <c r="H181" s="67">
        <f>SUM(H2:H180)</f>
        <v>15148478</v>
      </c>
      <c r="K181" s="38"/>
    </row>
    <row r="182" spans="1:11" ht="14.4" thickTop="1" thickBot="1" x14ac:dyDescent="0.3">
      <c r="A182" s="60"/>
      <c r="B182" s="62"/>
      <c r="C182" s="59" t="s">
        <v>198</v>
      </c>
      <c r="D182" s="60"/>
      <c r="E182" s="61"/>
      <c r="F182" s="61"/>
      <c r="G182" s="61"/>
      <c r="H182" s="58">
        <f>E181+F181+H181</f>
        <v>44584228</v>
      </c>
      <c r="I182" s="38"/>
      <c r="K182" s="83">
        <v>44584228</v>
      </c>
    </row>
    <row r="183" spans="1:11" x14ac:dyDescent="0.25">
      <c r="A183" s="13"/>
      <c r="B183" s="63"/>
      <c r="C183" s="64"/>
      <c r="D183" s="13"/>
      <c r="E183" s="6"/>
      <c r="F183" s="6"/>
      <c r="G183" s="6"/>
      <c r="H183" s="65"/>
      <c r="I183" s="38"/>
      <c r="K183" s="82"/>
    </row>
    <row r="184" spans="1:11" x14ac:dyDescent="0.25">
      <c r="D184" s="13"/>
      <c r="E184" s="6"/>
      <c r="F184" s="6"/>
      <c r="G184" s="6"/>
      <c r="H184" s="14"/>
      <c r="I184" s="38"/>
      <c r="K184" s="82"/>
    </row>
    <row r="185" spans="1:11" x14ac:dyDescent="0.25">
      <c r="B185" s="41" t="s">
        <v>184</v>
      </c>
      <c r="C185" s="42"/>
      <c r="D185" s="43"/>
      <c r="E185" s="44"/>
      <c r="F185" s="44"/>
      <c r="G185" s="44"/>
      <c r="H185" s="45"/>
      <c r="J185" s="45"/>
      <c r="K185" s="82"/>
    </row>
    <row r="186" spans="1:11" x14ac:dyDescent="0.25">
      <c r="A186" t="s">
        <v>22</v>
      </c>
      <c r="B186" s="2">
        <v>19955</v>
      </c>
      <c r="C186" s="10" t="s">
        <v>71</v>
      </c>
      <c r="D186" s="6"/>
      <c r="E186" s="6">
        <v>0</v>
      </c>
      <c r="F186" s="6"/>
      <c r="G186" s="6">
        <v>-308</v>
      </c>
      <c r="H186" s="14"/>
      <c r="I186" s="38"/>
      <c r="K186" s="82"/>
    </row>
    <row r="187" spans="1:11" x14ac:dyDescent="0.25">
      <c r="A187" t="s">
        <v>17</v>
      </c>
      <c r="B187" s="2">
        <v>19963</v>
      </c>
      <c r="C187" s="10" t="s">
        <v>86</v>
      </c>
      <c r="D187" s="6">
        <v>263931</v>
      </c>
      <c r="E187" s="6">
        <v>401637</v>
      </c>
      <c r="F187" s="6">
        <v>252217</v>
      </c>
      <c r="G187" s="6">
        <v>-5936</v>
      </c>
      <c r="H187" s="14"/>
      <c r="K187" s="82"/>
    </row>
    <row r="188" spans="1:11" x14ac:dyDescent="0.25">
      <c r="A188" t="s">
        <v>20</v>
      </c>
      <c r="B188" s="2">
        <v>20021</v>
      </c>
      <c r="C188" s="10" t="s">
        <v>87</v>
      </c>
      <c r="D188" s="6">
        <v>10018918</v>
      </c>
      <c r="E188" s="6">
        <v>11433658</v>
      </c>
      <c r="F188" s="6">
        <v>13174054</v>
      </c>
      <c r="G188" s="6">
        <v>5861107</v>
      </c>
      <c r="H188" s="14">
        <v>2254332</v>
      </c>
      <c r="K188" s="82"/>
    </row>
    <row r="189" spans="1:11" x14ac:dyDescent="0.25">
      <c r="B189" s="2">
        <v>20791</v>
      </c>
      <c r="C189" s="10" t="s">
        <v>187</v>
      </c>
      <c r="D189" s="6"/>
      <c r="E189" s="6"/>
      <c r="F189" s="32"/>
      <c r="G189" s="6"/>
      <c r="H189" s="14"/>
      <c r="K189" s="82"/>
    </row>
    <row r="190" spans="1:11" x14ac:dyDescent="0.25">
      <c r="B190" s="2">
        <v>20950</v>
      </c>
      <c r="C190" s="10" t="s">
        <v>169</v>
      </c>
      <c r="D190" s="13"/>
      <c r="E190" s="6"/>
      <c r="F190" s="6"/>
      <c r="G190" s="6"/>
      <c r="H190" s="15">
        <v>345371</v>
      </c>
      <c r="K190" s="82"/>
    </row>
    <row r="191" spans="1:11" x14ac:dyDescent="0.25">
      <c r="B191" s="2">
        <v>20951</v>
      </c>
      <c r="C191" s="10" t="s">
        <v>188</v>
      </c>
      <c r="D191" s="13"/>
      <c r="E191" s="6"/>
      <c r="F191" s="6"/>
      <c r="G191" s="6"/>
      <c r="H191" s="15">
        <v>676729</v>
      </c>
      <c r="K191" s="82"/>
    </row>
    <row r="192" spans="1:11" x14ac:dyDescent="0.25">
      <c r="B192" s="2">
        <v>20952</v>
      </c>
      <c r="C192" s="10" t="s">
        <v>170</v>
      </c>
      <c r="D192" s="13"/>
      <c r="E192" s="6"/>
      <c r="F192" s="6"/>
      <c r="G192" s="6"/>
      <c r="H192" s="15">
        <v>294673</v>
      </c>
      <c r="K192" s="82"/>
    </row>
    <row r="193" spans="1:12" x14ac:dyDescent="0.25">
      <c r="B193" s="2">
        <v>21014</v>
      </c>
      <c r="C193" s="10" t="s">
        <v>172</v>
      </c>
      <c r="D193" s="13"/>
      <c r="E193" s="6"/>
      <c r="F193" s="6"/>
      <c r="G193" s="6"/>
      <c r="H193" s="15">
        <v>715100</v>
      </c>
      <c r="K193" s="82"/>
    </row>
    <row r="194" spans="1:12" x14ac:dyDescent="0.25">
      <c r="B194" s="2">
        <v>21021</v>
      </c>
      <c r="C194" s="10" t="s">
        <v>189</v>
      </c>
      <c r="D194" s="13"/>
      <c r="E194" s="6"/>
      <c r="F194" s="6"/>
      <c r="G194" s="6"/>
      <c r="H194" s="33"/>
      <c r="K194" s="82"/>
    </row>
    <row r="195" spans="1:12" x14ac:dyDescent="0.25">
      <c r="B195" s="2">
        <v>21022</v>
      </c>
      <c r="C195" s="10" t="s">
        <v>190</v>
      </c>
      <c r="D195" s="13"/>
      <c r="E195" s="6"/>
      <c r="F195" s="6"/>
      <c r="G195" s="6"/>
      <c r="H195" s="15"/>
      <c r="K195" s="82"/>
    </row>
    <row r="196" spans="1:12" x14ac:dyDescent="0.25">
      <c r="B196" s="2">
        <v>21108</v>
      </c>
      <c r="C196" s="10" t="s">
        <v>176</v>
      </c>
      <c r="D196" s="6"/>
      <c r="E196" s="80"/>
      <c r="F196" s="6"/>
      <c r="G196" s="6"/>
      <c r="H196" s="15">
        <v>50000</v>
      </c>
      <c r="K196" s="82"/>
    </row>
    <row r="197" spans="1:12" ht="13.8" thickBot="1" x14ac:dyDescent="0.3">
      <c r="C197" s="12"/>
      <c r="D197" s="16">
        <f>SUM(D187:D196)</f>
        <v>10282849</v>
      </c>
      <c r="E197" s="16">
        <f>SUM(E186:E196)</f>
        <v>11835295</v>
      </c>
      <c r="F197" s="16">
        <f>SUM(F187:F196)</f>
        <v>13426271</v>
      </c>
      <c r="G197" s="6"/>
      <c r="H197" s="17">
        <f>SUM(H187:H196)</f>
        <v>4336205</v>
      </c>
      <c r="K197" s="82"/>
    </row>
    <row r="198" spans="1:12" ht="14.4" thickTop="1" thickBot="1" x14ac:dyDescent="0.3">
      <c r="D198" s="13"/>
      <c r="E198" s="6"/>
      <c r="F198" s="6"/>
      <c r="G198" s="46">
        <f>D197+F197+H197</f>
        <v>28045325</v>
      </c>
      <c r="H198" s="14">
        <f>E197+F197+H197</f>
        <v>29597771</v>
      </c>
      <c r="K198" s="83">
        <v>30160724</v>
      </c>
    </row>
    <row r="199" spans="1:12" x14ac:dyDescent="0.25">
      <c r="D199" s="13"/>
      <c r="E199" s="6"/>
      <c r="F199" s="6"/>
      <c r="G199" s="52"/>
      <c r="H199" s="14"/>
      <c r="K199" s="82"/>
    </row>
    <row r="200" spans="1:12" x14ac:dyDescent="0.25">
      <c r="B200" s="22" t="s">
        <v>185</v>
      </c>
      <c r="C200" s="23"/>
      <c r="D200" s="24"/>
      <c r="E200" s="21"/>
      <c r="F200" s="21"/>
      <c r="G200" s="21"/>
      <c r="H200" s="25"/>
      <c r="J200" s="25"/>
      <c r="K200" s="82"/>
    </row>
    <row r="201" spans="1:12" x14ac:dyDescent="0.25">
      <c r="A201" t="s">
        <v>17</v>
      </c>
      <c r="B201" s="2">
        <v>19731</v>
      </c>
      <c r="C201" s="10" t="s">
        <v>241</v>
      </c>
      <c r="D201" s="32">
        <v>142653</v>
      </c>
      <c r="E201" s="6">
        <v>112585</v>
      </c>
      <c r="F201" s="6">
        <f>256740*1.14</f>
        <v>292683.59999999998</v>
      </c>
      <c r="G201" s="6"/>
      <c r="H201" s="14">
        <v>0</v>
      </c>
      <c r="K201" s="82"/>
    </row>
    <row r="202" spans="1:12" x14ac:dyDescent="0.25">
      <c r="A202" t="s">
        <v>17</v>
      </c>
      <c r="B202" s="2">
        <v>19734</v>
      </c>
      <c r="C202" s="10" t="s">
        <v>108</v>
      </c>
      <c r="D202" s="32">
        <v>990265</v>
      </c>
      <c r="E202" s="6">
        <v>2575</v>
      </c>
      <c r="F202" s="6">
        <f>1644628*1.14</f>
        <v>1874875.92</v>
      </c>
      <c r="G202" s="6"/>
      <c r="H202" s="14">
        <f>4171532+2000000</f>
        <v>6171532</v>
      </c>
      <c r="K202" s="82"/>
    </row>
    <row r="203" spans="1:12" x14ac:dyDescent="0.25">
      <c r="A203" t="s">
        <v>17</v>
      </c>
      <c r="B203" s="2">
        <v>19732</v>
      </c>
      <c r="C203" s="10" t="s">
        <v>107</v>
      </c>
      <c r="D203" s="32">
        <v>17165</v>
      </c>
      <c r="E203" s="6">
        <v>2677409</v>
      </c>
      <c r="F203" s="14">
        <f>242792*1.14</f>
        <v>276782.88</v>
      </c>
      <c r="G203" s="6"/>
      <c r="H203" s="14"/>
      <c r="K203" s="82"/>
    </row>
    <row r="204" spans="1:12" x14ac:dyDescent="0.25">
      <c r="B204" s="2">
        <v>20673</v>
      </c>
      <c r="D204" s="32">
        <v>592000</v>
      </c>
      <c r="E204" s="6">
        <v>618702</v>
      </c>
      <c r="F204" s="6"/>
      <c r="G204" s="6"/>
      <c r="H204" s="14"/>
      <c r="K204" s="82"/>
    </row>
    <row r="205" spans="1:12" ht="13.8" thickBot="1" x14ac:dyDescent="0.3">
      <c r="D205" s="16">
        <f>SUM(D201:D204)</f>
        <v>1742083</v>
      </c>
      <c r="E205" s="16">
        <f>SUM(E201:E204)</f>
        <v>3411271</v>
      </c>
      <c r="F205" s="16">
        <f>SUM(F201:F204)</f>
        <v>2444342.4</v>
      </c>
      <c r="G205" s="6"/>
      <c r="H205" s="20">
        <f>SUM(H201:I204)</f>
        <v>6171532</v>
      </c>
    </row>
    <row r="206" spans="1:12" ht="14.4" thickTop="1" thickBot="1" x14ac:dyDescent="0.3">
      <c r="D206" s="13"/>
      <c r="E206" s="6"/>
      <c r="F206" s="6"/>
      <c r="G206" s="36">
        <f>D205+F205+H205</f>
        <v>10357957.4</v>
      </c>
      <c r="H206" s="14">
        <f>E205+F205+H205</f>
        <v>12027145.4</v>
      </c>
      <c r="K206" s="83">
        <f>25427831-14396607</f>
        <v>11031224</v>
      </c>
      <c r="L206" t="s">
        <v>219</v>
      </c>
    </row>
    <row r="207" spans="1:12" x14ac:dyDescent="0.25">
      <c r="D207" s="13"/>
      <c r="E207" s="6"/>
      <c r="F207" s="6"/>
      <c r="G207" s="52"/>
      <c r="H207" s="14"/>
      <c r="K207" s="82"/>
    </row>
    <row r="208" spans="1:12" s="13" customFormat="1" x14ac:dyDescent="0.25">
      <c r="B208" s="74" t="s">
        <v>243</v>
      </c>
      <c r="C208" s="75"/>
      <c r="D208" s="74"/>
      <c r="E208" s="76"/>
      <c r="F208" s="76"/>
      <c r="G208" s="77"/>
      <c r="H208" s="78"/>
      <c r="J208" s="78"/>
      <c r="K208" s="86"/>
    </row>
    <row r="209" spans="1:11" x14ac:dyDescent="0.25">
      <c r="A209" t="s">
        <v>20</v>
      </c>
      <c r="B209" s="2">
        <v>20870</v>
      </c>
      <c r="C209" s="10" t="s">
        <v>92</v>
      </c>
      <c r="D209" s="32">
        <v>301000</v>
      </c>
      <c r="E209" s="6"/>
      <c r="F209" s="6">
        <f>2500109*1.14</f>
        <v>2850124.26</v>
      </c>
      <c r="G209" s="6">
        <v>1382661</v>
      </c>
      <c r="H209" s="14">
        <v>535740</v>
      </c>
      <c r="K209" s="82"/>
    </row>
    <row r="210" spans="1:11" x14ac:dyDescent="0.25">
      <c r="A210" t="s">
        <v>18</v>
      </c>
      <c r="B210" s="2">
        <v>20953</v>
      </c>
      <c r="C210" s="10" t="s">
        <v>69</v>
      </c>
      <c r="D210" s="80"/>
      <c r="E210" s="6"/>
      <c r="F210" s="80">
        <f>395931*1.14</f>
        <v>451361.33999999997</v>
      </c>
      <c r="G210" s="6">
        <v>338026</v>
      </c>
      <c r="H210" s="81"/>
      <c r="K210" s="82"/>
    </row>
    <row r="211" spans="1:11" ht="13.8" thickBot="1" x14ac:dyDescent="0.3">
      <c r="D211" s="6"/>
      <c r="E211" s="6"/>
      <c r="F211" s="79">
        <f>SUM(F209:F210)</f>
        <v>3301485.5999999996</v>
      </c>
      <c r="G211" s="76">
        <f>F211+H211</f>
        <v>3837225.5999999996</v>
      </c>
      <c r="H211" s="20">
        <f>SUM(H209:H210)</f>
        <v>535740</v>
      </c>
      <c r="K211" s="82"/>
    </row>
    <row r="212" spans="1:11" ht="13.8" thickTop="1" x14ac:dyDescent="0.25">
      <c r="D212" s="6"/>
      <c r="E212" s="6"/>
      <c r="F212" s="52"/>
      <c r="G212" s="76"/>
      <c r="H212" s="95">
        <f>E211+F211+H211</f>
        <v>3837225.5999999996</v>
      </c>
      <c r="K212" s="82"/>
    </row>
    <row r="213" spans="1:11" x14ac:dyDescent="0.25">
      <c r="D213" s="13"/>
      <c r="E213" s="6"/>
      <c r="F213" s="6"/>
      <c r="G213" s="52"/>
      <c r="H213" s="14"/>
      <c r="K213" s="82"/>
    </row>
    <row r="214" spans="1:11" x14ac:dyDescent="0.25">
      <c r="B214" s="26" t="s">
        <v>218</v>
      </c>
      <c r="C214" s="27"/>
      <c r="D214" s="28"/>
      <c r="E214" s="29"/>
      <c r="F214" s="29"/>
      <c r="G214" s="29"/>
      <c r="H214" s="30"/>
      <c r="I214" s="28"/>
      <c r="J214" s="28"/>
      <c r="K214" s="82"/>
    </row>
    <row r="215" spans="1:11" x14ac:dyDescent="0.25">
      <c r="A215" t="s">
        <v>206</v>
      </c>
      <c r="B215" s="2">
        <v>20896</v>
      </c>
      <c r="C215" s="10" t="s">
        <v>163</v>
      </c>
      <c r="D215" s="6"/>
      <c r="E215" s="6"/>
      <c r="F215" s="6"/>
      <c r="H215" s="15">
        <v>373000</v>
      </c>
      <c r="K215" s="82"/>
    </row>
    <row r="216" spans="1:11" x14ac:dyDescent="0.25">
      <c r="B216" s="2">
        <v>20903</v>
      </c>
      <c r="C216" s="10" t="s">
        <v>203</v>
      </c>
      <c r="D216" s="6"/>
      <c r="E216" s="6"/>
      <c r="F216" s="6"/>
      <c r="H216" s="15">
        <v>148000</v>
      </c>
      <c r="K216" s="82"/>
    </row>
    <row r="217" spans="1:11" x14ac:dyDescent="0.25">
      <c r="B217" s="2">
        <v>20906</v>
      </c>
      <c r="C217" s="10" t="s">
        <v>165</v>
      </c>
      <c r="D217" s="6"/>
      <c r="E217" s="6"/>
      <c r="F217" s="6"/>
      <c r="H217" s="15">
        <v>1388000</v>
      </c>
      <c r="J217" s="15"/>
      <c r="K217" s="82"/>
    </row>
    <row r="218" spans="1:11" x14ac:dyDescent="0.25">
      <c r="B218" s="2">
        <v>20910</v>
      </c>
      <c r="C218" s="10" t="s">
        <v>202</v>
      </c>
      <c r="D218" s="6"/>
      <c r="E218" s="6"/>
      <c r="F218" s="6">
        <v>648000</v>
      </c>
      <c r="H218" s="15"/>
      <c r="J218" s="15"/>
      <c r="K218" s="82"/>
    </row>
    <row r="219" spans="1:11" x14ac:dyDescent="0.25">
      <c r="B219" s="2">
        <v>21109</v>
      </c>
      <c r="C219" s="10" t="s">
        <v>204</v>
      </c>
      <c r="D219" s="6"/>
      <c r="E219" s="6"/>
      <c r="F219" s="6"/>
      <c r="H219" s="15">
        <v>503000</v>
      </c>
      <c r="J219" s="15"/>
      <c r="K219" s="82"/>
    </row>
    <row r="220" spans="1:11" x14ac:dyDescent="0.25">
      <c r="B220" s="2">
        <v>21113</v>
      </c>
      <c r="C220" s="10" t="s">
        <v>177</v>
      </c>
      <c r="D220" s="6"/>
      <c r="E220" s="6"/>
      <c r="F220" s="6"/>
      <c r="G220" s="6"/>
      <c r="H220" s="15">
        <v>5935</v>
      </c>
      <c r="J220" s="15"/>
      <c r="K220" s="82"/>
    </row>
    <row r="221" spans="1:11" x14ac:dyDescent="0.25">
      <c r="B221" s="2">
        <v>21134</v>
      </c>
      <c r="C221" s="10" t="s">
        <v>205</v>
      </c>
      <c r="D221" s="6"/>
      <c r="E221" s="6"/>
      <c r="F221" s="6"/>
      <c r="H221" s="15"/>
      <c r="J221" s="15">
        <v>681000</v>
      </c>
      <c r="K221" s="82"/>
    </row>
    <row r="222" spans="1:11" x14ac:dyDescent="0.25">
      <c r="B222" s="2">
        <v>21180</v>
      </c>
      <c r="C222" s="10" t="s">
        <v>220</v>
      </c>
      <c r="D222" s="6"/>
      <c r="E222" s="6"/>
      <c r="F222" s="6"/>
      <c r="H222" s="15"/>
      <c r="J222" s="15"/>
      <c r="K222" s="82"/>
    </row>
    <row r="223" spans="1:11" x14ac:dyDescent="0.25">
      <c r="B223" s="2">
        <v>21181</v>
      </c>
      <c r="C223" s="10" t="s">
        <v>221</v>
      </c>
      <c r="D223" s="6"/>
      <c r="E223" s="6"/>
      <c r="F223" s="6">
        <v>8750</v>
      </c>
      <c r="H223" s="15"/>
      <c r="J223" s="15"/>
      <c r="K223" s="82"/>
    </row>
    <row r="224" spans="1:11" x14ac:dyDescent="0.25">
      <c r="B224" s="2">
        <v>21182</v>
      </c>
      <c r="C224" s="10" t="s">
        <v>222</v>
      </c>
      <c r="D224" s="6"/>
      <c r="E224" s="6"/>
      <c r="F224" s="6"/>
      <c r="H224" s="15"/>
      <c r="J224" s="15">
        <v>192800</v>
      </c>
      <c r="K224" s="82"/>
    </row>
    <row r="225" spans="1:11" x14ac:dyDescent="0.25">
      <c r="A225" t="s">
        <v>207</v>
      </c>
      <c r="B225" s="2">
        <v>20935</v>
      </c>
      <c r="C225" s="10" t="s">
        <v>210</v>
      </c>
      <c r="D225" s="6"/>
      <c r="E225" s="6"/>
      <c r="F225" s="6"/>
      <c r="H225" s="15">
        <v>158000</v>
      </c>
      <c r="J225" s="15"/>
      <c r="K225" s="82"/>
    </row>
    <row r="226" spans="1:11" x14ac:dyDescent="0.25">
      <c r="B226" s="2">
        <v>20937</v>
      </c>
      <c r="C226" s="10" t="s">
        <v>208</v>
      </c>
      <c r="D226" s="6"/>
      <c r="E226" s="6"/>
      <c r="F226" s="6">
        <v>81000</v>
      </c>
      <c r="H226" s="15">
        <v>511000</v>
      </c>
      <c r="J226" s="15"/>
      <c r="K226" s="82"/>
    </row>
    <row r="227" spans="1:11" x14ac:dyDescent="0.25">
      <c r="B227" s="2">
        <v>20938</v>
      </c>
      <c r="C227" s="10" t="s">
        <v>209</v>
      </c>
      <c r="D227" s="6"/>
      <c r="E227" s="6"/>
      <c r="F227" s="6">
        <v>86000</v>
      </c>
      <c r="H227" s="15">
        <v>96000</v>
      </c>
      <c r="J227" s="15"/>
      <c r="K227" s="82"/>
    </row>
    <row r="228" spans="1:11" x14ac:dyDescent="0.25">
      <c r="B228" s="2">
        <v>20941</v>
      </c>
      <c r="C228" s="10" t="s">
        <v>212</v>
      </c>
      <c r="D228" s="6"/>
      <c r="E228" s="6"/>
      <c r="F228" s="6"/>
      <c r="H228" s="15">
        <v>220000</v>
      </c>
      <c r="J228" s="15"/>
      <c r="K228" s="82"/>
    </row>
    <row r="229" spans="1:11" x14ac:dyDescent="0.25">
      <c r="B229" s="2">
        <v>21131</v>
      </c>
      <c r="C229" s="10" t="s">
        <v>211</v>
      </c>
      <c r="D229" s="6"/>
      <c r="E229" s="6"/>
      <c r="F229" s="6"/>
      <c r="H229" s="15"/>
      <c r="J229" s="15">
        <v>983000</v>
      </c>
      <c r="K229" s="82"/>
    </row>
    <row r="230" spans="1:11" x14ac:dyDescent="0.25">
      <c r="A230" t="s">
        <v>213</v>
      </c>
      <c r="B230" s="2">
        <v>20936</v>
      </c>
      <c r="C230" s="10" t="s">
        <v>93</v>
      </c>
      <c r="D230" s="6"/>
      <c r="E230" s="6"/>
      <c r="F230" s="6">
        <v>754000</v>
      </c>
      <c r="H230" s="15">
        <v>358000</v>
      </c>
      <c r="J230" s="15"/>
      <c r="K230" s="82"/>
    </row>
    <row r="231" spans="1:11" x14ac:dyDescent="0.25">
      <c r="B231" s="2">
        <v>18655</v>
      </c>
      <c r="C231" s="10" t="s">
        <v>193</v>
      </c>
      <c r="D231" s="6"/>
      <c r="E231" s="6"/>
      <c r="F231" s="6"/>
      <c r="H231" s="15">
        <v>576000</v>
      </c>
      <c r="J231" s="15">
        <v>538000</v>
      </c>
      <c r="K231" s="82"/>
    </row>
    <row r="232" spans="1:11" x14ac:dyDescent="0.25">
      <c r="B232" s="2">
        <v>19961</v>
      </c>
      <c r="C232" s="10" t="s">
        <v>216</v>
      </c>
      <c r="D232"/>
      <c r="E232"/>
      <c r="F232" s="6">
        <v>1115000</v>
      </c>
      <c r="G232"/>
      <c r="H232" s="15"/>
      <c r="J232" s="15"/>
      <c r="K232" s="82"/>
    </row>
    <row r="233" spans="1:11" ht="13.5" customHeight="1" x14ac:dyDescent="0.25">
      <c r="A233" s="48"/>
      <c r="B233" s="50">
        <v>21107</v>
      </c>
      <c r="C233" s="10" t="s">
        <v>175</v>
      </c>
      <c r="D233" s="52"/>
      <c r="E233" s="52"/>
      <c r="F233" s="6"/>
      <c r="G233" s="52"/>
      <c r="H233" s="15"/>
      <c r="I233" t="s">
        <v>200</v>
      </c>
      <c r="J233" s="15"/>
      <c r="K233" s="82"/>
    </row>
    <row r="234" spans="1:11" x14ac:dyDescent="0.25">
      <c r="B234" s="2">
        <v>21125</v>
      </c>
      <c r="C234" s="10" t="s">
        <v>214</v>
      </c>
      <c r="D234"/>
      <c r="E234"/>
      <c r="F234" s="6">
        <v>217000</v>
      </c>
      <c r="G234"/>
      <c r="H234" s="15">
        <v>63000</v>
      </c>
      <c r="J234" s="15"/>
      <c r="K234" s="82"/>
    </row>
    <row r="235" spans="1:11" x14ac:dyDescent="0.25">
      <c r="B235" s="2">
        <v>21132</v>
      </c>
      <c r="C235" s="10" t="s">
        <v>215</v>
      </c>
      <c r="D235"/>
      <c r="E235"/>
      <c r="F235" s="6">
        <v>27000</v>
      </c>
      <c r="G235"/>
      <c r="H235" s="15">
        <v>767000</v>
      </c>
      <c r="J235" s="15"/>
      <c r="K235" s="82"/>
    </row>
    <row r="236" spans="1:11" x14ac:dyDescent="0.25">
      <c r="C236"/>
      <c r="D236"/>
      <c r="E236"/>
      <c r="F236"/>
      <c r="G236"/>
      <c r="H236"/>
      <c r="J236" s="85"/>
      <c r="K236" s="82"/>
    </row>
    <row r="237" spans="1:11" ht="13.8" thickBot="1" x14ac:dyDescent="0.3">
      <c r="D237" s="31">
        <f>SUM(D215:D235)</f>
        <v>0</v>
      </c>
      <c r="E237" s="6"/>
      <c r="F237" s="16">
        <f>SUM(F215:F235)</f>
        <v>2936750</v>
      </c>
      <c r="G237" s="6"/>
      <c r="H237" s="20">
        <f>SUM(H215:H235)</f>
        <v>5166935</v>
      </c>
      <c r="J237" s="84">
        <f>SUM(J215:J235)</f>
        <v>2394800</v>
      </c>
      <c r="K237" s="82"/>
    </row>
    <row r="238" spans="1:11" ht="14.4" thickTop="1" thickBot="1" x14ac:dyDescent="0.3">
      <c r="D238" s="13"/>
      <c r="E238" s="6"/>
      <c r="F238" s="6"/>
      <c r="G238" s="37">
        <f>D237+F237+H237+J237</f>
        <v>10498485</v>
      </c>
      <c r="H238" s="14"/>
      <c r="J238" s="15">
        <f>F237+H237+J237</f>
        <v>10498485</v>
      </c>
      <c r="K238" s="83">
        <v>11071696</v>
      </c>
    </row>
    <row r="239" spans="1:11" x14ac:dyDescent="0.25">
      <c r="D239" s="13"/>
      <c r="E239" s="6"/>
      <c r="F239" s="6"/>
      <c r="G239" s="6"/>
      <c r="H239" s="14"/>
      <c r="J239" s="15"/>
      <c r="K239" s="82"/>
    </row>
    <row r="240" spans="1:11" hidden="1" x14ac:dyDescent="0.25">
      <c r="A240" s="34" t="s">
        <v>194</v>
      </c>
      <c r="D240" s="13"/>
      <c r="E240" s="6"/>
      <c r="F240" s="6"/>
      <c r="G240" s="6"/>
      <c r="H240" s="14"/>
      <c r="K240" s="82"/>
    </row>
    <row r="241" spans="1:11" hidden="1" x14ac:dyDescent="0.25">
      <c r="A241" s="5" t="s">
        <v>20</v>
      </c>
      <c r="B241" s="2">
        <v>17995</v>
      </c>
      <c r="C241" s="10" t="s">
        <v>72</v>
      </c>
      <c r="D241" s="6">
        <v>0</v>
      </c>
      <c r="E241" s="6">
        <v>-8614</v>
      </c>
      <c r="F241" s="6"/>
      <c r="G241" s="6"/>
      <c r="H241" s="14"/>
      <c r="K241" s="82"/>
    </row>
    <row r="242" spans="1:11" hidden="1" x14ac:dyDescent="0.25">
      <c r="A242" t="s">
        <v>17</v>
      </c>
      <c r="B242" s="2">
        <v>17995</v>
      </c>
      <c r="C242" s="10" t="s">
        <v>72</v>
      </c>
      <c r="D242" s="6"/>
      <c r="E242" s="6">
        <v>2795</v>
      </c>
      <c r="F242" s="6"/>
      <c r="G242" s="6"/>
      <c r="H242" s="14"/>
      <c r="K242" s="82"/>
    </row>
    <row r="243" spans="1:11" x14ac:dyDescent="0.25">
      <c r="B243" s="96" t="s">
        <v>238</v>
      </c>
      <c r="C243" s="10" t="s">
        <v>239</v>
      </c>
      <c r="D243" s="13"/>
      <c r="E243" s="6"/>
      <c r="F243" s="6"/>
      <c r="G243" s="6"/>
      <c r="H243" s="14"/>
      <c r="J243" s="82"/>
      <c r="K243" s="82"/>
    </row>
    <row r="244" spans="1:11" x14ac:dyDescent="0.25">
      <c r="D244" s="13"/>
      <c r="E244" s="6"/>
      <c r="F244" s="6"/>
      <c r="G244" s="6"/>
      <c r="H244" s="14"/>
      <c r="K244" s="82"/>
    </row>
    <row r="245" spans="1:11" x14ac:dyDescent="0.25">
      <c r="F245" s="6"/>
      <c r="G245" s="6"/>
      <c r="H245" s="14"/>
    </row>
    <row r="246" spans="1:11" x14ac:dyDescent="0.25">
      <c r="F246" s="6"/>
      <c r="G246" s="6"/>
      <c r="H246" s="14"/>
    </row>
    <row r="247" spans="1:11" x14ac:dyDescent="0.25">
      <c r="F247" s="6"/>
      <c r="G247" s="6"/>
      <c r="H247" s="14"/>
    </row>
    <row r="248" spans="1:11" x14ac:dyDescent="0.25">
      <c r="F248" s="6"/>
      <c r="G248" s="6"/>
      <c r="H248" s="14"/>
    </row>
    <row r="249" spans="1:11" x14ac:dyDescent="0.25">
      <c r="F249" s="6"/>
      <c r="G249" s="6"/>
      <c r="H249" s="14"/>
    </row>
    <row r="250" spans="1:11" x14ac:dyDescent="0.25">
      <c r="F250" s="6"/>
      <c r="G250" s="6"/>
      <c r="H250" s="14"/>
    </row>
    <row r="251" spans="1:11" x14ac:dyDescent="0.25">
      <c r="F251" s="6"/>
      <c r="G251" s="6"/>
      <c r="H251" s="14"/>
    </row>
    <row r="252" spans="1:11" x14ac:dyDescent="0.25">
      <c r="F252" s="6"/>
      <c r="G252" s="6"/>
      <c r="H252" s="14"/>
    </row>
    <row r="253" spans="1:11" x14ac:dyDescent="0.25">
      <c r="F253" s="6"/>
      <c r="G253" s="6"/>
      <c r="H253" s="14"/>
    </row>
    <row r="254" spans="1:11" x14ac:dyDescent="0.25">
      <c r="F254" s="6"/>
      <c r="G254" s="6"/>
      <c r="H254" s="14"/>
    </row>
    <row r="255" spans="1:11" x14ac:dyDescent="0.25">
      <c r="F255" s="6"/>
      <c r="G255" s="6"/>
      <c r="H255" s="14"/>
    </row>
  </sheetData>
  <pageMargins left="0.39" right="0.37" top="0.6" bottom="0.68" header="0.5" footer="0.5"/>
  <pageSetup orientation="landscape" r:id="rId1"/>
  <headerFooter alignWithMargins="0">
    <oddFooter>&amp;L&amp;8g:\budget\budpge01\rate case\IT\&amp;F&amp;C&amp;P of &amp;N&amp;R&amp;8&amp;D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page</vt:lpstr>
      <vt:lpstr>BUDGETDATA</vt:lpstr>
      <vt:lpstr>BUDGETDATA!Print_Area</vt:lpstr>
      <vt:lpstr>BUDGETDATA!Print_Titles</vt:lpstr>
    </vt:vector>
  </TitlesOfParts>
  <Company>ENRON PGE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J. Martin</dc:creator>
  <cp:lastModifiedBy>Havlíček Jan</cp:lastModifiedBy>
  <cp:lastPrinted>2001-10-22T21:29:26Z</cp:lastPrinted>
  <dcterms:created xsi:type="dcterms:W3CDTF">2001-07-06T19:02:43Z</dcterms:created>
  <dcterms:modified xsi:type="dcterms:W3CDTF">2023-09-10T14:59:34Z</dcterms:modified>
</cp:coreProperties>
</file>