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Income State. - Month" sheetId="1" r:id="rId1"/>
    <sheet name="Income State. - YTD" sheetId="5" r:id="rId2"/>
    <sheet name="Income State. - LY" sheetId="10" r:id="rId3"/>
    <sheet name="Balance Sheet" sheetId="4" r:id="rId4"/>
    <sheet name="Balance Sheet LY" sheetId="9" r:id="rId5"/>
    <sheet name="Cash Flow" sheetId="7" r:id="rId6"/>
    <sheet name="CapEx" sheetId="2" r:id="rId7"/>
    <sheet name="Acct. Rec." sheetId="6" r:id="rId8"/>
    <sheet name="Forecast" sheetId="8" r:id="rId9"/>
  </sheets>
  <definedNames>
    <definedName name="_xlnm.Print_Area" localSheetId="7">'Acct. Rec.'!$A$1:$O$40</definedName>
    <definedName name="_xlnm.Print_Area" localSheetId="3">'Balance Sheet'!$A$1:$H$73</definedName>
    <definedName name="_xlnm.Print_Area" localSheetId="6">CapEx!$A$1:$R$44</definedName>
    <definedName name="_xlnm.Print_Area" localSheetId="5">'Cash Flow'!$A$1:$R$39</definedName>
    <definedName name="_xlnm.Print_Titles" localSheetId="5">'Cash Flow'!$A:$A,'Cash Flow'!$1:$4</definedName>
  </definedNames>
  <calcPr calcId="0" fullCalcOnLoad="1"/>
</workbook>
</file>

<file path=xl/calcChain.xml><?xml version="1.0" encoding="utf-8"?>
<calcChain xmlns="http://schemas.openxmlformats.org/spreadsheetml/2006/main">
  <c r="C12" i="6" l="1"/>
  <c r="E12" i="6"/>
  <c r="G12" i="6"/>
  <c r="I12" i="6"/>
  <c r="K12" i="6"/>
  <c r="M12" i="6"/>
  <c r="O12" i="6"/>
  <c r="C19" i="6"/>
  <c r="E19" i="6"/>
  <c r="G19" i="6"/>
  <c r="I19" i="6"/>
  <c r="K19" i="6"/>
  <c r="M19" i="6"/>
  <c r="O19" i="6"/>
  <c r="D19" i="4"/>
  <c r="F19" i="4"/>
  <c r="H19" i="4"/>
  <c r="D23" i="4"/>
  <c r="F23" i="4"/>
  <c r="H23" i="4"/>
  <c r="D33" i="4"/>
  <c r="F33" i="4"/>
  <c r="H33" i="4"/>
  <c r="D38" i="4"/>
  <c r="F38" i="4"/>
  <c r="H38" i="4"/>
  <c r="D40" i="4"/>
  <c r="F40" i="4"/>
  <c r="H40" i="4"/>
  <c r="D53" i="4"/>
  <c r="F53" i="4"/>
  <c r="H53" i="4"/>
  <c r="D60" i="4"/>
  <c r="F60" i="4"/>
  <c r="H60" i="4"/>
  <c r="D70" i="4"/>
  <c r="F70" i="4"/>
  <c r="H70" i="4"/>
  <c r="D72" i="4"/>
  <c r="F72" i="4"/>
  <c r="H72" i="4"/>
  <c r="H9" i="9"/>
  <c r="H10" i="9"/>
  <c r="H11" i="9"/>
  <c r="H12" i="9"/>
  <c r="H13" i="9"/>
  <c r="H14" i="9"/>
  <c r="H15" i="9"/>
  <c r="H16" i="9"/>
  <c r="H17" i="9"/>
  <c r="H18" i="9"/>
  <c r="D19" i="9"/>
  <c r="F19" i="9"/>
  <c r="H19" i="9"/>
  <c r="H21" i="9"/>
  <c r="H22" i="9"/>
  <c r="D23" i="9"/>
  <c r="F23" i="9"/>
  <c r="H23" i="9"/>
  <c r="H25" i="9"/>
  <c r="H27" i="9"/>
  <c r="H28" i="9"/>
  <c r="H29" i="9"/>
  <c r="H30" i="9"/>
  <c r="H31" i="9"/>
  <c r="H32" i="9"/>
  <c r="D33" i="9"/>
  <c r="F33" i="9"/>
  <c r="H33" i="9"/>
  <c r="H35" i="9"/>
  <c r="H36" i="9"/>
  <c r="H37" i="9"/>
  <c r="D38" i="9"/>
  <c r="F38" i="9"/>
  <c r="H38" i="9"/>
  <c r="D40" i="9"/>
  <c r="F40" i="9"/>
  <c r="H40" i="9"/>
  <c r="H43" i="9"/>
  <c r="H44" i="9"/>
  <c r="H45" i="9"/>
  <c r="H46" i="9"/>
  <c r="H47" i="9"/>
  <c r="H48" i="9"/>
  <c r="H49" i="9"/>
  <c r="H50" i="9"/>
  <c r="H51" i="9"/>
  <c r="H52" i="9"/>
  <c r="D53" i="9"/>
  <c r="F53" i="9"/>
  <c r="H53" i="9"/>
  <c r="H55" i="9"/>
  <c r="H56" i="9"/>
  <c r="H57" i="9"/>
  <c r="H58" i="9"/>
  <c r="H59" i="9"/>
  <c r="D60" i="9"/>
  <c r="F60" i="9"/>
  <c r="H60" i="9"/>
  <c r="H62" i="9"/>
  <c r="H65" i="9"/>
  <c r="H66" i="9"/>
  <c r="H67" i="9"/>
  <c r="H68" i="9"/>
  <c r="H69" i="9"/>
  <c r="D70" i="9"/>
  <c r="F70" i="9"/>
  <c r="H70" i="9"/>
  <c r="D72" i="9"/>
  <c r="F72" i="9"/>
  <c r="H72" i="9"/>
  <c r="F17" i="2"/>
  <c r="H17" i="2"/>
  <c r="L17" i="2"/>
  <c r="F23" i="2"/>
  <c r="H23" i="2"/>
  <c r="L23" i="2"/>
  <c r="F33" i="2"/>
  <c r="H33" i="2"/>
  <c r="J33" i="2"/>
  <c r="L33" i="2"/>
  <c r="N33" i="2"/>
  <c r="P33" i="2"/>
  <c r="R33" i="2"/>
  <c r="R38" i="2"/>
  <c r="R40" i="2"/>
  <c r="R42" i="2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E13" i="7"/>
  <c r="I13" i="7"/>
  <c r="M13" i="7"/>
  <c r="Q13" i="7"/>
  <c r="R13" i="7"/>
  <c r="E14" i="7"/>
  <c r="I14" i="7"/>
  <c r="M14" i="7"/>
  <c r="Q14" i="7"/>
  <c r="R14" i="7"/>
  <c r="E15" i="7"/>
  <c r="I15" i="7"/>
  <c r="M15" i="7"/>
  <c r="Q15" i="7"/>
  <c r="R15" i="7"/>
  <c r="E16" i="7"/>
  <c r="I16" i="7"/>
  <c r="M16" i="7"/>
  <c r="Q16" i="7"/>
  <c r="R16" i="7"/>
  <c r="E17" i="7"/>
  <c r="I17" i="7"/>
  <c r="M17" i="7"/>
  <c r="Q17" i="7"/>
  <c r="R17" i="7"/>
  <c r="E18" i="7"/>
  <c r="I18" i="7"/>
  <c r="M18" i="7"/>
  <c r="Q18" i="7"/>
  <c r="R18" i="7"/>
  <c r="E19" i="7"/>
  <c r="I19" i="7"/>
  <c r="M19" i="7"/>
  <c r="Q19" i="7"/>
  <c r="R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E23" i="7"/>
  <c r="I23" i="7"/>
  <c r="M23" i="7"/>
  <c r="Q23" i="7"/>
  <c r="R23" i="7"/>
  <c r="E24" i="7"/>
  <c r="I24" i="7"/>
  <c r="M24" i="7"/>
  <c r="Q24" i="7"/>
  <c r="R24" i="7"/>
  <c r="E25" i="7"/>
  <c r="I25" i="7"/>
  <c r="M25" i="7"/>
  <c r="Q25" i="7"/>
  <c r="R25" i="7"/>
  <c r="E26" i="7"/>
  <c r="I26" i="7"/>
  <c r="M26" i="7"/>
  <c r="Q26" i="7"/>
  <c r="R26" i="7"/>
  <c r="E27" i="7"/>
  <c r="I27" i="7"/>
  <c r="M27" i="7"/>
  <c r="Q27" i="7"/>
  <c r="R27" i="7"/>
  <c r="E28" i="7"/>
  <c r="I28" i="7"/>
  <c r="M28" i="7"/>
  <c r="Q28" i="7"/>
  <c r="R28" i="7"/>
  <c r="E29" i="7"/>
  <c r="I29" i="7"/>
  <c r="M29" i="7"/>
  <c r="Q29" i="7"/>
  <c r="R29" i="7"/>
  <c r="E30" i="7"/>
  <c r="I30" i="7"/>
  <c r="M30" i="7"/>
  <c r="Q30" i="7"/>
  <c r="R30" i="7"/>
  <c r="E31" i="7"/>
  <c r="I31" i="7"/>
  <c r="M31" i="7"/>
  <c r="Q31" i="7"/>
  <c r="R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K11" i="8"/>
  <c r="O11" i="8"/>
  <c r="S11" i="8"/>
  <c r="T11" i="8"/>
  <c r="G12" i="8"/>
  <c r="K12" i="8"/>
  <c r="O12" i="8"/>
  <c r="S12" i="8"/>
  <c r="T12" i="8"/>
  <c r="G13" i="8"/>
  <c r="K13" i="8"/>
  <c r="O13" i="8"/>
  <c r="S13" i="8"/>
  <c r="T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G17" i="8"/>
  <c r="K17" i="8"/>
  <c r="O17" i="8"/>
  <c r="S17" i="8"/>
  <c r="T17" i="8"/>
  <c r="G18" i="8"/>
  <c r="K18" i="8"/>
  <c r="O18" i="8"/>
  <c r="S18" i="8"/>
  <c r="T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G22" i="8"/>
  <c r="K22" i="8"/>
  <c r="O22" i="8"/>
  <c r="S22" i="8"/>
  <c r="T22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G27" i="8"/>
  <c r="K27" i="8"/>
  <c r="O27" i="8"/>
  <c r="S27" i="8"/>
  <c r="T27" i="8"/>
  <c r="G28" i="8"/>
  <c r="K28" i="8"/>
  <c r="O28" i="8"/>
  <c r="S28" i="8"/>
  <c r="T28" i="8"/>
  <c r="G29" i="8"/>
  <c r="K29" i="8"/>
  <c r="O29" i="8"/>
  <c r="S29" i="8"/>
  <c r="T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G34" i="8"/>
  <c r="K34" i="8"/>
  <c r="O34" i="8"/>
  <c r="S34" i="8"/>
  <c r="T34" i="8"/>
  <c r="G35" i="8"/>
  <c r="K35" i="8"/>
  <c r="O35" i="8"/>
  <c r="S35" i="8"/>
  <c r="T35" i="8"/>
  <c r="G36" i="8"/>
  <c r="K36" i="8"/>
  <c r="O36" i="8"/>
  <c r="S36" i="8"/>
  <c r="T36" i="8"/>
  <c r="G37" i="8"/>
  <c r="K37" i="8"/>
  <c r="O37" i="8"/>
  <c r="S37" i="8"/>
  <c r="T37" i="8"/>
  <c r="G38" i="8"/>
  <c r="K38" i="8"/>
  <c r="O38" i="8"/>
  <c r="S38" i="8"/>
  <c r="T38" i="8"/>
  <c r="G39" i="8"/>
  <c r="K39" i="8"/>
  <c r="O39" i="8"/>
  <c r="S39" i="8"/>
  <c r="T39" i="8"/>
  <c r="G40" i="8"/>
  <c r="K40" i="8"/>
  <c r="O40" i="8"/>
  <c r="S40" i="8"/>
  <c r="T40" i="8"/>
  <c r="G41" i="8"/>
  <c r="K41" i="8"/>
  <c r="O41" i="8"/>
  <c r="S41" i="8"/>
  <c r="T41" i="8"/>
  <c r="G42" i="8"/>
  <c r="K42" i="8"/>
  <c r="O42" i="8"/>
  <c r="S42" i="8"/>
  <c r="T42" i="8"/>
  <c r="G43" i="8"/>
  <c r="K43" i="8"/>
  <c r="O43" i="8"/>
  <c r="S43" i="8"/>
  <c r="T43" i="8"/>
  <c r="G44" i="8"/>
  <c r="K44" i="8"/>
  <c r="O44" i="8"/>
  <c r="S44" i="8"/>
  <c r="T44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G48" i="8"/>
  <c r="K48" i="8"/>
  <c r="O48" i="8"/>
  <c r="S48" i="8"/>
  <c r="T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G50" i="8"/>
  <c r="K50" i="8"/>
  <c r="O50" i="8"/>
  <c r="S50" i="8"/>
  <c r="T50" i="8"/>
  <c r="G51" i="8"/>
  <c r="K51" i="8"/>
  <c r="O51" i="8"/>
  <c r="S51" i="8"/>
  <c r="T51" i="8"/>
  <c r="G52" i="8"/>
  <c r="K52" i="8"/>
  <c r="O52" i="8"/>
  <c r="S52" i="8"/>
  <c r="T52" i="8"/>
  <c r="G53" i="8"/>
  <c r="K53" i="8"/>
  <c r="O53" i="8"/>
  <c r="S53" i="8"/>
  <c r="T53" i="8"/>
  <c r="G54" i="8"/>
  <c r="K54" i="8"/>
  <c r="O54" i="8"/>
  <c r="S54" i="8"/>
  <c r="T54" i="8"/>
  <c r="G55" i="8"/>
  <c r="K55" i="8"/>
  <c r="O55" i="8"/>
  <c r="S55" i="8"/>
  <c r="T55" i="8"/>
  <c r="G56" i="8"/>
  <c r="K56" i="8"/>
  <c r="O56" i="8"/>
  <c r="S56" i="8"/>
  <c r="T56" i="8"/>
  <c r="G57" i="8"/>
  <c r="K57" i="8"/>
  <c r="O57" i="8"/>
  <c r="S57" i="8"/>
  <c r="T57" i="8"/>
  <c r="G58" i="8"/>
  <c r="K58" i="8"/>
  <c r="O58" i="8"/>
  <c r="S58" i="8"/>
  <c r="T58" i="8"/>
  <c r="G59" i="8"/>
  <c r="K59" i="8"/>
  <c r="O59" i="8"/>
  <c r="S59" i="8"/>
  <c r="T59" i="8"/>
  <c r="G60" i="8"/>
  <c r="K60" i="8"/>
  <c r="O60" i="8"/>
  <c r="S60" i="8"/>
  <c r="T60" i="8"/>
  <c r="G61" i="8"/>
  <c r="K61" i="8"/>
  <c r="O61" i="8"/>
  <c r="S61" i="8"/>
  <c r="T61" i="8"/>
  <c r="G62" i="8"/>
  <c r="K62" i="8"/>
  <c r="O62" i="8"/>
  <c r="S62" i="8"/>
  <c r="T62" i="8"/>
  <c r="G63" i="8"/>
  <c r="K63" i="8"/>
  <c r="O63" i="8"/>
  <c r="S63" i="8"/>
  <c r="T63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G65" i="8"/>
  <c r="K65" i="8"/>
  <c r="O65" i="8"/>
  <c r="S65" i="8"/>
  <c r="T65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G67" i="8"/>
  <c r="K67" i="8"/>
  <c r="O67" i="8"/>
  <c r="S67" i="8"/>
  <c r="T67" i="8"/>
  <c r="G68" i="8"/>
  <c r="K68" i="8"/>
  <c r="O68" i="8"/>
  <c r="S68" i="8"/>
  <c r="T68" i="8"/>
  <c r="G69" i="8"/>
  <c r="K69" i="8"/>
  <c r="O69" i="8"/>
  <c r="S69" i="8"/>
  <c r="T69" i="8"/>
  <c r="G70" i="8"/>
  <c r="K70" i="8"/>
  <c r="O70" i="8"/>
  <c r="S70" i="8"/>
  <c r="T70" i="8"/>
  <c r="G72" i="8"/>
  <c r="K72" i="8"/>
  <c r="O72" i="8"/>
  <c r="S72" i="8"/>
  <c r="T72" i="8"/>
  <c r="G73" i="8"/>
  <c r="K73" i="8"/>
  <c r="O73" i="8"/>
  <c r="S73" i="8"/>
  <c r="T73" i="8"/>
  <c r="G74" i="8"/>
  <c r="K74" i="8"/>
  <c r="O74" i="8"/>
  <c r="S74" i="8"/>
  <c r="T74" i="8"/>
  <c r="G75" i="8"/>
  <c r="K75" i="8"/>
  <c r="O75" i="8"/>
  <c r="S75" i="8"/>
  <c r="T75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G81" i="8"/>
  <c r="K81" i="8"/>
  <c r="O81" i="8"/>
  <c r="S81" i="8"/>
  <c r="T81" i="8"/>
  <c r="G82" i="8"/>
  <c r="K82" i="8"/>
  <c r="O82" i="8"/>
  <c r="S82" i="8"/>
  <c r="T82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H9" i="10"/>
  <c r="H10" i="10"/>
  <c r="H11" i="10"/>
  <c r="H12" i="10"/>
  <c r="H13" i="10"/>
  <c r="D15" i="10"/>
  <c r="F15" i="10"/>
  <c r="H15" i="10"/>
  <c r="H17" i="10"/>
  <c r="H18" i="10"/>
  <c r="H19" i="10"/>
  <c r="H20" i="10"/>
  <c r="H21" i="10"/>
  <c r="H22" i="10"/>
  <c r="H23" i="10"/>
  <c r="H24" i="10"/>
  <c r="H25" i="10"/>
  <c r="H26" i="10"/>
  <c r="H27" i="10"/>
  <c r="D29" i="10"/>
  <c r="F29" i="10"/>
  <c r="H29" i="10"/>
  <c r="H32" i="10"/>
  <c r="H33" i="10"/>
  <c r="H34" i="10"/>
  <c r="D36" i="10"/>
  <c r="F36" i="10"/>
  <c r="H36" i="10"/>
  <c r="D38" i="10"/>
  <c r="F38" i="10"/>
  <c r="H38" i="10"/>
  <c r="H40" i="10"/>
  <c r="H41" i="10"/>
  <c r="D42" i="10"/>
  <c r="F42" i="10"/>
  <c r="H42" i="10"/>
  <c r="H46" i="10"/>
  <c r="H47" i="10"/>
  <c r="H48" i="10"/>
  <c r="H49" i="10"/>
  <c r="H50" i="10"/>
  <c r="H51" i="10"/>
  <c r="D55" i="10"/>
  <c r="F55" i="10"/>
  <c r="H55" i="10"/>
  <c r="H57" i="10"/>
  <c r="H58" i="10"/>
  <c r="D59" i="10"/>
  <c r="F59" i="10"/>
  <c r="H59" i="10"/>
  <c r="H61" i="10"/>
  <c r="D63" i="10"/>
  <c r="F63" i="10"/>
  <c r="H63" i="10"/>
  <c r="H9" i="1"/>
  <c r="L9" i="1"/>
  <c r="H10" i="1"/>
  <c r="L10" i="1"/>
  <c r="H11" i="1"/>
  <c r="L11" i="1"/>
  <c r="H12" i="1"/>
  <c r="L12" i="1"/>
  <c r="H13" i="1"/>
  <c r="L13" i="1"/>
  <c r="D15" i="1"/>
  <c r="F15" i="1"/>
  <c r="H15" i="1"/>
  <c r="J15" i="1"/>
  <c r="L15" i="1"/>
  <c r="H17" i="1"/>
  <c r="L17" i="1"/>
  <c r="H18" i="1"/>
  <c r="L18" i="1"/>
  <c r="H19" i="1"/>
  <c r="L19" i="1"/>
  <c r="H20" i="1"/>
  <c r="L20" i="1"/>
  <c r="H21" i="1"/>
  <c r="L21" i="1"/>
  <c r="H22" i="1"/>
  <c r="L22" i="1"/>
  <c r="H23" i="1"/>
  <c r="L23" i="1"/>
  <c r="H24" i="1"/>
  <c r="L24" i="1"/>
  <c r="H25" i="1"/>
  <c r="L25" i="1"/>
  <c r="H26" i="1"/>
  <c r="L26" i="1"/>
  <c r="H27" i="1"/>
  <c r="L27" i="1"/>
  <c r="D29" i="1"/>
  <c r="F29" i="1"/>
  <c r="H29" i="1"/>
  <c r="J29" i="1"/>
  <c r="L29" i="1"/>
  <c r="H32" i="1"/>
  <c r="L32" i="1"/>
  <c r="H33" i="1"/>
  <c r="L33" i="1"/>
  <c r="H34" i="1"/>
  <c r="L34" i="1"/>
  <c r="D36" i="1"/>
  <c r="F36" i="1"/>
  <c r="H36" i="1"/>
  <c r="J36" i="1"/>
  <c r="L36" i="1"/>
  <c r="D38" i="1"/>
  <c r="F38" i="1"/>
  <c r="H38" i="1"/>
  <c r="J38" i="1"/>
  <c r="L38" i="1"/>
  <c r="H40" i="1"/>
  <c r="L40" i="1"/>
  <c r="H41" i="1"/>
  <c r="L41" i="1"/>
  <c r="D42" i="1"/>
  <c r="F42" i="1"/>
  <c r="H42" i="1"/>
  <c r="J42" i="1"/>
  <c r="L42" i="1"/>
  <c r="H45" i="1"/>
  <c r="L45" i="1"/>
  <c r="H46" i="1"/>
  <c r="L46" i="1"/>
  <c r="H47" i="1"/>
  <c r="L47" i="1"/>
  <c r="H48" i="1"/>
  <c r="L48" i="1"/>
  <c r="H49" i="1"/>
  <c r="L49" i="1"/>
  <c r="H50" i="1"/>
  <c r="L50" i="1"/>
  <c r="H51" i="1"/>
  <c r="L51" i="1"/>
  <c r="H52" i="1"/>
  <c r="L52" i="1"/>
  <c r="H53" i="1"/>
  <c r="L53" i="1"/>
  <c r="H54" i="1"/>
  <c r="L54" i="1"/>
  <c r="D55" i="1"/>
  <c r="F55" i="1"/>
  <c r="H55" i="1"/>
  <c r="J55" i="1"/>
  <c r="L55" i="1"/>
  <c r="H57" i="1"/>
  <c r="L57" i="1"/>
  <c r="H58" i="1"/>
  <c r="L58" i="1"/>
  <c r="D59" i="1"/>
  <c r="F59" i="1"/>
  <c r="H59" i="1"/>
  <c r="J59" i="1"/>
  <c r="L59" i="1"/>
  <c r="H61" i="1"/>
  <c r="L61" i="1"/>
  <c r="D63" i="1"/>
  <c r="F63" i="1"/>
  <c r="H63" i="1"/>
  <c r="J63" i="1"/>
  <c r="L63" i="1"/>
  <c r="H9" i="5"/>
  <c r="L9" i="5"/>
  <c r="H10" i="5"/>
  <c r="L10" i="5"/>
  <c r="H11" i="5"/>
  <c r="L11" i="5"/>
  <c r="H12" i="5"/>
  <c r="L12" i="5"/>
  <c r="H13" i="5"/>
  <c r="L13" i="5"/>
  <c r="D15" i="5"/>
  <c r="F15" i="5"/>
  <c r="H15" i="5"/>
  <c r="J15" i="5"/>
  <c r="L15" i="5"/>
  <c r="H17" i="5"/>
  <c r="L17" i="5"/>
  <c r="H18" i="5"/>
  <c r="L18" i="5"/>
  <c r="H19" i="5"/>
  <c r="L19" i="5"/>
  <c r="H20" i="5"/>
  <c r="L20" i="5"/>
  <c r="H21" i="5"/>
  <c r="L21" i="5"/>
  <c r="H22" i="5"/>
  <c r="L22" i="5"/>
  <c r="H23" i="5"/>
  <c r="L23" i="5"/>
  <c r="H24" i="5"/>
  <c r="L24" i="5"/>
  <c r="H25" i="5"/>
  <c r="L25" i="5"/>
  <c r="H26" i="5"/>
  <c r="L26" i="5"/>
  <c r="H27" i="5"/>
  <c r="L27" i="5"/>
  <c r="D29" i="5"/>
  <c r="F29" i="5"/>
  <c r="H29" i="5"/>
  <c r="J29" i="5"/>
  <c r="L29" i="5"/>
  <c r="H32" i="5"/>
  <c r="L32" i="5"/>
  <c r="H33" i="5"/>
  <c r="L33" i="5"/>
  <c r="H34" i="5"/>
  <c r="L34" i="5"/>
  <c r="D36" i="5"/>
  <c r="F36" i="5"/>
  <c r="H36" i="5"/>
  <c r="J36" i="5"/>
  <c r="L36" i="5"/>
  <c r="D38" i="5"/>
  <c r="F38" i="5"/>
  <c r="H38" i="5"/>
  <c r="J38" i="5"/>
  <c r="L38" i="5"/>
  <c r="H40" i="5"/>
  <c r="L40" i="5"/>
  <c r="H41" i="5"/>
  <c r="L41" i="5"/>
  <c r="D42" i="5"/>
  <c r="F42" i="5"/>
  <c r="H42" i="5"/>
  <c r="J42" i="5"/>
  <c r="L42" i="5"/>
  <c r="H45" i="5"/>
  <c r="L45" i="5"/>
  <c r="H46" i="5"/>
  <c r="L46" i="5"/>
  <c r="H47" i="5"/>
  <c r="L47" i="5"/>
  <c r="H48" i="5"/>
  <c r="L48" i="5"/>
  <c r="H49" i="5"/>
  <c r="L49" i="5"/>
  <c r="H50" i="5"/>
  <c r="L50" i="5"/>
  <c r="H51" i="5"/>
  <c r="L51" i="5"/>
  <c r="H52" i="5"/>
  <c r="L52" i="5"/>
  <c r="H53" i="5"/>
  <c r="L53" i="5"/>
  <c r="H54" i="5"/>
  <c r="L54" i="5"/>
  <c r="D55" i="5"/>
  <c r="F55" i="5"/>
  <c r="H55" i="5"/>
  <c r="J55" i="5"/>
  <c r="L55" i="5"/>
  <c r="H57" i="5"/>
  <c r="L57" i="5"/>
  <c r="H58" i="5"/>
  <c r="L58" i="5"/>
  <c r="D59" i="5"/>
  <c r="F59" i="5"/>
  <c r="H59" i="5"/>
  <c r="J59" i="5"/>
  <c r="L59" i="5"/>
  <c r="H61" i="5"/>
  <c r="L61" i="5"/>
  <c r="D63" i="5"/>
  <c r="F63" i="5"/>
  <c r="H63" i="5"/>
  <c r="J63" i="5"/>
  <c r="L63" i="5"/>
</calcChain>
</file>

<file path=xl/sharedStrings.xml><?xml version="1.0" encoding="utf-8"?>
<sst xmlns="http://schemas.openxmlformats.org/spreadsheetml/2006/main" count="621" uniqueCount="278">
  <si>
    <t>Revenues:</t>
  </si>
  <si>
    <t>Net operating revenues</t>
  </si>
  <si>
    <t>Operating and maintenance expenses:</t>
  </si>
  <si>
    <t>Personnel</t>
  </si>
  <si>
    <t>Transportation</t>
  </si>
  <si>
    <t>Total O&amp;M expense</t>
  </si>
  <si>
    <t>General and administrative expense</t>
  </si>
  <si>
    <t>Total G&amp;A expense</t>
  </si>
  <si>
    <t>Total D&amp;A expense</t>
  </si>
  <si>
    <t>Equity in (gain)/loss of unconsolidated affiliates</t>
  </si>
  <si>
    <t>Interest income - affiliates (list separately)</t>
  </si>
  <si>
    <t>Interest income - 3rd party</t>
  </si>
  <si>
    <t>Interest expense, gross - affiliates (list separately)</t>
  </si>
  <si>
    <t>Interest expense, gross - 3rd parties</t>
  </si>
  <si>
    <t>Amort. &amp; W/O, deferred financing costs</t>
  </si>
  <si>
    <t>Dividend Income</t>
  </si>
  <si>
    <t>(Gain)/loss on disposition of assets</t>
  </si>
  <si>
    <t>Currency transaction (gain)/loss</t>
  </si>
  <si>
    <t>Total other (income)/expense</t>
  </si>
  <si>
    <t>Income tax expense, current</t>
  </si>
  <si>
    <t>Income tax expense, deferred</t>
  </si>
  <si>
    <t>Total income tax expense</t>
  </si>
  <si>
    <t>Minority Interest</t>
  </si>
  <si>
    <t>Net Income</t>
  </si>
  <si>
    <t>Current Assets:</t>
  </si>
  <si>
    <t>Cash and cash equivalents</t>
  </si>
  <si>
    <t>Restricted cash and cash equivalents</t>
  </si>
  <si>
    <t>Third party trade receivables</t>
  </si>
  <si>
    <t>Allowance for doubtful accounts</t>
  </si>
  <si>
    <t>Accounts receivable - affiliates</t>
  </si>
  <si>
    <t>Unbilled receivables</t>
  </si>
  <si>
    <t>Other current assets</t>
  </si>
  <si>
    <t>Total current assets</t>
  </si>
  <si>
    <t>Property, plant and equipment, at cost</t>
  </si>
  <si>
    <t>Accumulated depreciation</t>
  </si>
  <si>
    <t>Property, plant and equipment - net</t>
  </si>
  <si>
    <t>Investments in unconsolidated affiliates</t>
  </si>
  <si>
    <t>Goodwill</t>
  </si>
  <si>
    <t>Accumulated amortization, goodwill</t>
  </si>
  <si>
    <t>Concession rights</t>
  </si>
  <si>
    <t>Accumulated amortization, concession rights</t>
  </si>
  <si>
    <t>Other intangible assets</t>
  </si>
  <si>
    <t>Accumulated amortization, other intangible assets</t>
  </si>
  <si>
    <t>Intangibles, net</t>
  </si>
  <si>
    <t>Deferred financing fees</t>
  </si>
  <si>
    <t>Deferred tax asset</t>
  </si>
  <si>
    <t>Other long-term assets</t>
  </si>
  <si>
    <t>Other assets</t>
  </si>
  <si>
    <t>Total Assets</t>
  </si>
  <si>
    <t>Current Liabilities:</t>
  </si>
  <si>
    <t>Accounts payable - trade</t>
  </si>
  <si>
    <t>Accrued taxes</t>
  </si>
  <si>
    <t>Accounts payable--affiliates</t>
  </si>
  <si>
    <t>Short-term debt - third party</t>
  </si>
  <si>
    <t>Short-term debt - affiliates</t>
  </si>
  <si>
    <t>Current maturities of long-term debt</t>
  </si>
  <si>
    <t>Other current liabilities</t>
  </si>
  <si>
    <t>Total current liabilities</t>
  </si>
  <si>
    <t>Long-term debt (excluding current maturities)</t>
  </si>
  <si>
    <t>Long-term debt--affiliates</t>
  </si>
  <si>
    <t>Customer deposits</t>
  </si>
  <si>
    <t>Deferred taxes</t>
  </si>
  <si>
    <t>Other long-term liabilities</t>
  </si>
  <si>
    <t>Total liabilities</t>
  </si>
  <si>
    <t>Stockholders' equity:</t>
  </si>
  <si>
    <t>Common stock</t>
  </si>
  <si>
    <t>Additional paid-in capital</t>
  </si>
  <si>
    <t>Retained earnings</t>
  </si>
  <si>
    <t>Cumulative FX translation adjustment</t>
  </si>
  <si>
    <t>Total stockholders' equity</t>
  </si>
  <si>
    <t>Total Liabilities and Stockholders' Equity</t>
  </si>
  <si>
    <t>Actuals</t>
  </si>
  <si>
    <t>Forecast</t>
  </si>
  <si>
    <t>Variance</t>
  </si>
  <si>
    <t>Budget</t>
  </si>
  <si>
    <t>Current Month</t>
  </si>
  <si>
    <t>Statement of Income</t>
  </si>
  <si>
    <t>EBITDA</t>
  </si>
  <si>
    <t>YTD</t>
  </si>
  <si>
    <t>Current</t>
  </si>
  <si>
    <t>Month</t>
  </si>
  <si>
    <t>Prior</t>
  </si>
  <si>
    <t>December</t>
  </si>
  <si>
    <t>Prepaid items</t>
  </si>
  <si>
    <t>Balance Sheet</t>
  </si>
  <si>
    <t>Deferred income</t>
  </si>
  <si>
    <t>Marketable securities</t>
  </si>
  <si>
    <t>Inventory &amp; WIP</t>
  </si>
  <si>
    <t>Summary of Capital Expenditures</t>
  </si>
  <si>
    <t>AFE #</t>
  </si>
  <si>
    <t>Amount</t>
  </si>
  <si>
    <t>Approved</t>
  </si>
  <si>
    <t>for 2000</t>
  </si>
  <si>
    <t>in Total</t>
  </si>
  <si>
    <t>Estimate</t>
  </si>
  <si>
    <t>to</t>
  </si>
  <si>
    <t>Complete</t>
  </si>
  <si>
    <t>Total</t>
  </si>
  <si>
    <t>Expected</t>
  </si>
  <si>
    <t>Costs</t>
  </si>
  <si>
    <t>Over/</t>
  </si>
  <si>
    <t>(Under)</t>
  </si>
  <si>
    <t>Expend.</t>
  </si>
  <si>
    <t>Major Projects (list):</t>
  </si>
  <si>
    <t>Others (in total)</t>
  </si>
  <si>
    <t>Balance</t>
  </si>
  <si>
    <t>Beginning Balance - P,P &amp; E</t>
  </si>
  <si>
    <t>Ending Balance - P, P &amp; E</t>
  </si>
  <si>
    <t>Customer/Type</t>
  </si>
  <si>
    <t>Overdue</t>
  </si>
  <si>
    <t>Overdue &gt;</t>
  </si>
  <si>
    <t xml:space="preserve">   Total current month</t>
  </si>
  <si>
    <t xml:space="preserve">   </t>
  </si>
  <si>
    <t xml:space="preserve">   Total prior month</t>
  </si>
  <si>
    <t>BEGINNING BALANCE - CASH</t>
  </si>
  <si>
    <t>RECEIPTS</t>
  </si>
  <si>
    <t>TOTAL RECEIPTS</t>
  </si>
  <si>
    <t>DISBURSEMENTS</t>
  </si>
  <si>
    <t>Capital Expenditures</t>
  </si>
  <si>
    <t>Investments</t>
  </si>
  <si>
    <t>Other Disbursements</t>
  </si>
  <si>
    <t>TOTAL DISBURSEMENTS</t>
  </si>
  <si>
    <t>ENDING BALANCE - CASH</t>
  </si>
  <si>
    <t>USD Equivalent</t>
  </si>
  <si>
    <t>1st Quarter</t>
  </si>
  <si>
    <t>2nd Quarter</t>
  </si>
  <si>
    <t>3rd Quarter</t>
  </si>
  <si>
    <t>4th 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</si>
  <si>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</si>
  <si>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</si>
  <si>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</si>
  <si>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</si>
  <si>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</si>
  <si>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</si>
  <si>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</si>
  <si>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</si>
  <si>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</si>
  <si>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</si>
  <si>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</si>
  <si>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</si>
  <si>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</si>
  <si>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Actual</t>
  </si>
  <si>
    <t>Other revenue</t>
  </si>
  <si>
    <t>Trade revenue</t>
  </si>
  <si>
    <t>Operating revenues</t>
  </si>
  <si>
    <t>Sales growth %</t>
  </si>
  <si>
    <t>Operating and maintenance expense</t>
  </si>
  <si>
    <t>Total operating expenses</t>
  </si>
  <si>
    <t>% of total sales</t>
  </si>
  <si>
    <t>Margin %</t>
  </si>
  <si>
    <t>Goodwill amortization expense</t>
  </si>
  <si>
    <t>Concession rights amortization expense</t>
  </si>
  <si>
    <t>Depreciation and other amortization expense</t>
  </si>
  <si>
    <t>Total depreciation &amp; amortization</t>
  </si>
  <si>
    <t>EBIT</t>
  </si>
  <si>
    <t>Interest income - AZX Corporate</t>
  </si>
  <si>
    <t>Interest income - AZX Fin. Corp.</t>
  </si>
  <si>
    <t>Interest income - AEL</t>
  </si>
  <si>
    <t>Interest income - Azurix Buenos Aires</t>
  </si>
  <si>
    <t>Interest income - Azurix North America</t>
  </si>
  <si>
    <t>Interest income - Global Industrial</t>
  </si>
  <si>
    <t>Interest income - Azurix Brasil</t>
  </si>
  <si>
    <t>Interest income - Azurix Mexico</t>
  </si>
  <si>
    <t>Interest income - Madera Ranch</t>
  </si>
  <si>
    <t>Interest income - Grand Cayman Desal</t>
  </si>
  <si>
    <t>Interest income - Toluca</t>
  </si>
  <si>
    <t>Interest income - Azurix Cancun SRL</t>
  </si>
  <si>
    <t>Interest income - Mendoza</t>
  </si>
  <si>
    <t>Interest income - To be eliminated</t>
  </si>
  <si>
    <t>Interest income - Other affiliates</t>
  </si>
  <si>
    <t>Interest income - Total affiliates</t>
  </si>
  <si>
    <t>Interest income - public</t>
  </si>
  <si>
    <t>Interest expense - AZX Corporate</t>
  </si>
  <si>
    <t>Interest expense - AZX Fin. Corp.</t>
  </si>
  <si>
    <t>Interest expense - AEL</t>
  </si>
  <si>
    <t>Interest expense - Azurix Buenos Aires</t>
  </si>
  <si>
    <t>Interest expense - Azurix North America</t>
  </si>
  <si>
    <t>Interest expense - Global Industrial</t>
  </si>
  <si>
    <t>Interest expense - Azurix Brasil</t>
  </si>
  <si>
    <t>Interest expense - Azurix Mexico</t>
  </si>
  <si>
    <t>Interest expense - Madera Ranch</t>
  </si>
  <si>
    <t>Interest expense - Grand Cayman Desal</t>
  </si>
  <si>
    <t>Interest expense - Toluca</t>
  </si>
  <si>
    <t>Interest expense - Azurix Cancun SRL</t>
  </si>
  <si>
    <t>Interest expense - Mendoza</t>
  </si>
  <si>
    <t>Interest expense - To be eliminated</t>
  </si>
  <si>
    <t>Interest expense - Other affiliates</t>
  </si>
  <si>
    <t>Interest expense - Total affiliates</t>
  </si>
  <si>
    <t>Interest expense, gross - public</t>
  </si>
  <si>
    <t>Less:  capitalized interest</t>
  </si>
  <si>
    <t>Net interest income/(expense)</t>
  </si>
  <si>
    <t>Minority interest</t>
  </si>
  <si>
    <t>Currency transaction gain/(loss)</t>
  </si>
  <si>
    <t>Other income</t>
  </si>
  <si>
    <t>Total other income</t>
  </si>
  <si>
    <t>Profit before tax</t>
  </si>
  <si>
    <t xml:space="preserve">Fees earned </t>
  </si>
  <si>
    <t>Equity in gain/(loss) of unconsolidated affiliates</t>
  </si>
  <si>
    <t>Current Forecast</t>
  </si>
  <si>
    <t>Exchange Rate (end of period):</t>
  </si>
  <si>
    <t>Cash Flow Summary</t>
  </si>
  <si>
    <t>Summary Accounts Receivable Aging</t>
  </si>
  <si>
    <t>Depreciation and amort. expense</t>
  </si>
  <si>
    <t>(Capitalized interest)</t>
  </si>
  <si>
    <t>Dividends</t>
  </si>
  <si>
    <t>Approved Budget</t>
  </si>
  <si>
    <t>Remaining Balance</t>
  </si>
  <si>
    <t>Reconciliation to Balance Sheet:</t>
  </si>
  <si>
    <t>Approved for 2000</t>
  </si>
  <si>
    <t>Azurix Europe Ltd</t>
  </si>
  <si>
    <t>(£ sterling millions)</t>
  </si>
  <si>
    <t>Restructuring provision</t>
  </si>
  <si>
    <t>Capital creditor</t>
  </si>
  <si>
    <t>Add back depreciation/amortisation</t>
  </si>
  <si>
    <t>Add back infrastructure maintenance</t>
  </si>
  <si>
    <t>Connection charges and grants</t>
  </si>
  <si>
    <t>New borrowings</t>
  </si>
  <si>
    <t>Billing receipts in advance</t>
  </si>
  <si>
    <t>Repayment of borrowings</t>
  </si>
  <si>
    <t>Working capital movements</t>
  </si>
  <si>
    <t>Taxation</t>
  </si>
  <si>
    <t>Profit on sale of Wessex House</t>
  </si>
  <si>
    <t>7 to 12 mths</t>
  </si>
  <si>
    <t>1 to 6 mths</t>
  </si>
  <si>
    <t>1 to 2 yrs</t>
  </si>
  <si>
    <t>2 to 3 yrs</t>
  </si>
  <si>
    <t>3 yrs</t>
  </si>
  <si>
    <t>Unmeasured - instalments</t>
  </si>
  <si>
    <t>Unmeasured - summonsed</t>
  </si>
  <si>
    <t>Unmeasured - other</t>
  </si>
  <si>
    <t xml:space="preserve">Water supply </t>
  </si>
  <si>
    <t>Capital maintenance</t>
  </si>
  <si>
    <t>Quality</t>
  </si>
  <si>
    <t>Volume</t>
  </si>
  <si>
    <t>Customer service</t>
  </si>
  <si>
    <t>Waste water</t>
  </si>
  <si>
    <t>Management &amp; General</t>
  </si>
  <si>
    <t>Unregulated</t>
  </si>
  <si>
    <t>Full year</t>
  </si>
  <si>
    <t>Gain/loss on held for sale securities</t>
  </si>
  <si>
    <t>Loan to affiliates received</t>
  </si>
  <si>
    <t>Retirements and US GAAP adj.</t>
  </si>
  <si>
    <t>Trade effluent</t>
  </si>
  <si>
    <t>Miscellaneous debt</t>
  </si>
  <si>
    <t>Measured debt</t>
  </si>
  <si>
    <t>TOTAL</t>
  </si>
  <si>
    <t xml:space="preserve"> </t>
  </si>
  <si>
    <t>Power</t>
  </si>
  <si>
    <t>Equipment costs</t>
  </si>
  <si>
    <t>Chemicals and materials</t>
  </si>
  <si>
    <t>Abstraction/Discharge fees</t>
  </si>
  <si>
    <t>Rent and rates</t>
  </si>
  <si>
    <t>Other operations costs</t>
  </si>
  <si>
    <t>Billing and customer services</t>
  </si>
  <si>
    <t>Other overhead departments</t>
  </si>
  <si>
    <t>New borrowing for affiliates</t>
  </si>
  <si>
    <t>Loan to affiliates</t>
  </si>
  <si>
    <t>WWSL - excludes Swiss Combi</t>
  </si>
  <si>
    <t>(US GAAP &amp; £ sterling 000)</t>
  </si>
  <si>
    <t>Balance Sheet - Variance to Last Year</t>
  </si>
  <si>
    <t>variance</t>
  </si>
  <si>
    <t>Statement of Income - Variance to Last Year</t>
  </si>
  <si>
    <t xml:space="preserve">Interest expense, gross - affiliates </t>
  </si>
  <si>
    <t xml:space="preserve">Interest income - affiliates </t>
  </si>
  <si>
    <t>Swiss Combi</t>
  </si>
  <si>
    <t>WWSL Potable Water</t>
  </si>
  <si>
    <t>WWSL Sewage</t>
  </si>
  <si>
    <t>WWSL Unregulated</t>
  </si>
  <si>
    <t>Wessex Water Enterprises</t>
  </si>
  <si>
    <t>(£ sterling 000)</t>
  </si>
  <si>
    <t>Summary of 2001 CapEx Budget</t>
  </si>
  <si>
    <t>Azurix Corp share options</t>
  </si>
  <si>
    <t>Azurix share options</t>
  </si>
  <si>
    <t>June 2001</t>
  </si>
  <si>
    <t>YTD June 2001</t>
  </si>
  <si>
    <t xml:space="preserve"> June 2001</t>
  </si>
  <si>
    <t>Actuals through June 2001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</si>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</sst>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3" formatCode="_(* #,##0.00_);_(* \(#,##0.00\);_(* &quot;-&quot;??_);_(@_)"/>
    <numFmt numFmtId="193" formatCode="0.00_);[Red]\(0.00\)"/>
    <numFmt numFmtId="207" formatCode="0_);\(0\)"/>
    <numFmt numFmtId="212" formatCode="0.0"/>
    <numFmt numFmtId="213" formatCode="0.0000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u/>
      <sz val="10"/>
      <name val="Arial"/>
      <family val="2"/>
    </font>
    <font>
      <sz val="12"/>
      <color indexed="8"/>
      <name val="Times New Roman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93" fontId="1" fillId="0" borderId="0"/>
    <xf numFmtId="0" fontId="12" fillId="0" borderId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2" fillId="0" borderId="0" xfId="0" applyFont="1" applyBorder="1"/>
    <xf numFmtId="43" fontId="2" fillId="0" borderId="0" xfId="0" applyNumberFormat="1" applyFont="1" applyBorder="1"/>
    <xf numFmtId="0" fontId="4" fillId="0" borderId="0" xfId="0" applyFont="1" applyBorder="1"/>
    <xf numFmtId="0" fontId="2" fillId="0" borderId="0" xfId="0" quotePrefix="1" applyFont="1"/>
    <xf numFmtId="0" fontId="0" fillId="0" borderId="0" xfId="0" applyFill="1"/>
    <xf numFmtId="0" fontId="5" fillId="0" borderId="0" xfId="0" applyFont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Continuous"/>
    </xf>
    <xf numFmtId="37" fontId="5" fillId="0" borderId="0" xfId="0" applyNumberFormat="1" applyFont="1"/>
    <xf numFmtId="0" fontId="5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17" fontId="9" fillId="0" borderId="0" xfId="0" quotePrefix="1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0" fillId="0" borderId="1" xfId="0" quotePrefix="1" applyBorder="1" applyAlignment="1">
      <alignment horizontal="center"/>
    </xf>
    <xf numFmtId="37" fontId="5" fillId="0" borderId="0" xfId="0" applyNumberFormat="1" applyFont="1" applyFill="1"/>
    <xf numFmtId="0" fontId="8" fillId="0" borderId="0" xfId="0" applyFont="1" applyAlignment="1">
      <alignment horizontal="left"/>
    </xf>
    <xf numFmtId="37" fontId="0" fillId="0" borderId="0" xfId="0" applyNumberFormat="1"/>
    <xf numFmtId="37" fontId="0" fillId="0" borderId="1" xfId="0" applyNumberFormat="1" applyBorder="1"/>
    <xf numFmtId="37" fontId="0" fillId="0" borderId="2" xfId="0" applyNumberFormat="1" applyBorder="1"/>
    <xf numFmtId="37" fontId="0" fillId="0" borderId="0" xfId="0" applyNumberFormat="1" applyBorder="1"/>
    <xf numFmtId="193" fontId="1" fillId="0" borderId="0" xfId="2"/>
    <xf numFmtId="193" fontId="2" fillId="0" borderId="0" xfId="2" applyFont="1"/>
    <xf numFmtId="38" fontId="1" fillId="0" borderId="0" xfId="2" applyNumberFormat="1"/>
    <xf numFmtId="193" fontId="5" fillId="0" borderId="0" xfId="2" applyNumberFormat="1" applyFont="1"/>
    <xf numFmtId="193" fontId="1" fillId="0" borderId="0" xfId="2" applyNumberFormat="1"/>
    <xf numFmtId="193" fontId="11" fillId="0" borderId="0" xfId="2" applyNumberFormat="1" applyFont="1"/>
    <xf numFmtId="193" fontId="2" fillId="0" borderId="0" xfId="2" applyNumberFormat="1" applyFont="1"/>
    <xf numFmtId="193" fontId="5" fillId="0" borderId="0" xfId="2" applyNumberFormat="1" applyFont="1" applyBorder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9" fontId="18" fillId="0" borderId="0" xfId="4" applyFont="1"/>
    <xf numFmtId="0" fontId="15" fillId="2" borderId="3" xfId="3" applyNumberFormat="1" applyFont="1" applyFill="1" applyBorder="1" applyAlignment="1">
      <alignment horizontal="centerContinuous"/>
    </xf>
    <xf numFmtId="207" fontId="15" fillId="2" borderId="4" xfId="3" applyNumberFormat="1" applyFont="1" applyFill="1" applyBorder="1" applyAlignment="1">
      <alignment horizontal="center"/>
    </xf>
    <xf numFmtId="207" fontId="15" fillId="2" borderId="5" xfId="3" applyNumberFormat="1" applyFont="1" applyFill="1" applyBorder="1" applyAlignment="1">
      <alignment horizontal="center"/>
    </xf>
    <xf numFmtId="207" fontId="15" fillId="2" borderId="6" xfId="3" applyNumberFormat="1" applyFont="1" applyFill="1" applyBorder="1" applyAlignment="1">
      <alignment horizontal="center"/>
    </xf>
    <xf numFmtId="207" fontId="15" fillId="2" borderId="7" xfId="3" applyNumberFormat="1" applyFont="1" applyFill="1" applyBorder="1" applyAlignment="1">
      <alignment horizontal="center"/>
    </xf>
    <xf numFmtId="207" fontId="15" fillId="2" borderId="0" xfId="3" applyNumberFormat="1" applyFont="1" applyFill="1" applyBorder="1" applyAlignment="1">
      <alignment horizontal="center"/>
    </xf>
    <xf numFmtId="207" fontId="15" fillId="2" borderId="8" xfId="3" applyNumberFormat="1" applyFont="1" applyFill="1" applyBorder="1" applyAlignment="1">
      <alignment horizontal="center"/>
    </xf>
    <xf numFmtId="38" fontId="1" fillId="0" borderId="8" xfId="2" applyNumberFormat="1" applyBorder="1"/>
    <xf numFmtId="193" fontId="1" fillId="0" borderId="9" xfId="2" applyBorder="1"/>
    <xf numFmtId="38" fontId="2" fillId="2" borderId="8" xfId="2" applyNumberFormat="1" applyFont="1" applyFill="1" applyBorder="1"/>
    <xf numFmtId="193" fontId="2" fillId="0" borderId="0" xfId="2" applyNumberFormat="1" applyFont="1" applyAlignment="1">
      <alignment horizontal="center"/>
    </xf>
    <xf numFmtId="193" fontId="2" fillId="0" borderId="0" xfId="2" applyFont="1" applyAlignment="1">
      <alignment horizontal="centerContinuous"/>
    </xf>
    <xf numFmtId="193" fontId="1" fillId="0" borderId="0" xfId="2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0" fillId="0" borderId="0" xfId="0" applyBorder="1"/>
    <xf numFmtId="212" fontId="2" fillId="0" borderId="0" xfId="2" applyNumberFormat="1" applyFont="1" applyBorder="1"/>
    <xf numFmtId="212" fontId="2" fillId="0" borderId="8" xfId="2" applyNumberFormat="1" applyFont="1" applyBorder="1"/>
    <xf numFmtId="212" fontId="2" fillId="0" borderId="9" xfId="2" applyNumberFormat="1" applyFont="1" applyBorder="1"/>
    <xf numFmtId="212" fontId="1" fillId="0" borderId="0" xfId="2" applyNumberFormat="1"/>
    <xf numFmtId="212" fontId="1" fillId="0" borderId="8" xfId="2" applyNumberFormat="1" applyBorder="1"/>
    <xf numFmtId="212" fontId="1" fillId="0" borderId="9" xfId="2" applyNumberFormat="1" applyBorder="1"/>
    <xf numFmtId="212" fontId="1" fillId="0" borderId="1" xfId="2" applyNumberFormat="1" applyBorder="1"/>
    <xf numFmtId="212" fontId="1" fillId="0" borderId="7" xfId="2" applyNumberFormat="1" applyBorder="1"/>
    <xf numFmtId="212" fontId="2" fillId="0" borderId="0" xfId="2" applyNumberFormat="1" applyFont="1"/>
    <xf numFmtId="212" fontId="19" fillId="0" borderId="0" xfId="2" applyNumberFormat="1" applyFont="1"/>
    <xf numFmtId="212" fontId="19" fillId="0" borderId="1" xfId="2" applyNumberFormat="1" applyFont="1" applyBorder="1"/>
    <xf numFmtId="212" fontId="3" fillId="0" borderId="0" xfId="2" applyNumberFormat="1" applyFont="1"/>
    <xf numFmtId="212" fontId="3" fillId="0" borderId="8" xfId="2" applyNumberFormat="1" applyFont="1" applyBorder="1"/>
    <xf numFmtId="212" fontId="1" fillId="0" borderId="0" xfId="2" applyNumberFormat="1" applyBorder="1"/>
    <xf numFmtId="212" fontId="2" fillId="2" borderId="0" xfId="2" applyNumberFormat="1" applyFont="1" applyFill="1" applyBorder="1"/>
    <xf numFmtId="213" fontId="1" fillId="2" borderId="3" xfId="2" applyNumberFormat="1" applyFill="1" applyBorder="1"/>
    <xf numFmtId="212" fontId="0" fillId="0" borderId="0" xfId="0" applyNumberFormat="1"/>
    <xf numFmtId="212" fontId="0" fillId="0" borderId="1" xfId="0" applyNumberFormat="1" applyBorder="1"/>
    <xf numFmtId="212" fontId="0" fillId="0" borderId="2" xfId="0" applyNumberFormat="1" applyBorder="1"/>
    <xf numFmtId="212" fontId="0" fillId="0" borderId="10" xfId="0" applyNumberFormat="1" applyBorder="1"/>
    <xf numFmtId="212" fontId="10" fillId="0" borderId="0" xfId="0" applyNumberFormat="1" applyFont="1"/>
    <xf numFmtId="212" fontId="0" fillId="0" borderId="11" xfId="0" applyNumberFormat="1" applyBorder="1"/>
    <xf numFmtId="3" fontId="5" fillId="0" borderId="0" xfId="0" applyNumberFormat="1" applyFont="1"/>
    <xf numFmtId="3" fontId="5" fillId="0" borderId="1" xfId="0" applyNumberFormat="1" applyFont="1" applyBorder="1"/>
    <xf numFmtId="3" fontId="2" fillId="2" borderId="1" xfId="0" applyNumberFormat="1" applyFont="1" applyFill="1" applyBorder="1"/>
    <xf numFmtId="3" fontId="7" fillId="2" borderId="0" xfId="0" applyNumberFormat="1" applyFont="1" applyFill="1"/>
    <xf numFmtId="3" fontId="2" fillId="0" borderId="0" xfId="0" applyNumberFormat="1" applyFont="1"/>
    <xf numFmtId="3" fontId="2" fillId="2" borderId="0" xfId="0" applyNumberFormat="1" applyFont="1" applyFill="1"/>
    <xf numFmtId="3" fontId="5" fillId="2" borderId="0" xfId="0" applyNumberFormat="1" applyFont="1" applyFill="1"/>
    <xf numFmtId="3" fontId="2" fillId="2" borderId="0" xfId="0" applyNumberFormat="1" applyFont="1" applyFill="1" applyBorder="1"/>
    <xf numFmtId="3" fontId="2" fillId="0" borderId="1" xfId="0" applyNumberFormat="1" applyFont="1" applyBorder="1"/>
    <xf numFmtId="3" fontId="2" fillId="2" borderId="2" xfId="0" applyNumberFormat="1" applyFont="1" applyFill="1" applyBorder="1"/>
    <xf numFmtId="3" fontId="6" fillId="2" borderId="0" xfId="0" applyNumberFormat="1" applyFont="1" applyFill="1"/>
    <xf numFmtId="3" fontId="2" fillId="2" borderId="10" xfId="0" applyNumberFormat="1" applyFont="1" applyFill="1" applyBorder="1"/>
    <xf numFmtId="0" fontId="8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17" fontId="9" fillId="0" borderId="0" xfId="0" quotePrefix="1" applyNumberFormat="1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"/>
    </xf>
    <xf numFmtId="3" fontId="5" fillId="0" borderId="0" xfId="0" applyNumberFormat="1" applyFont="1" applyBorder="1"/>
    <xf numFmtId="0" fontId="2" fillId="2" borderId="0" xfId="0" applyFont="1" applyFill="1" applyBorder="1"/>
    <xf numFmtId="0" fontId="5" fillId="2" borderId="0" xfId="0" applyFont="1" applyFill="1" applyBorder="1"/>
    <xf numFmtId="3" fontId="5" fillId="2" borderId="0" xfId="0" applyNumberFormat="1" applyFont="1" applyFill="1" applyBorder="1"/>
    <xf numFmtId="0" fontId="0" fillId="2" borderId="0" xfId="0" applyFill="1" applyBorder="1"/>
    <xf numFmtId="0" fontId="5" fillId="0" borderId="0" xfId="0" applyFont="1" applyBorder="1" applyAlignment="1">
      <alignment horizontal="centerContinuous"/>
    </xf>
    <xf numFmtId="0" fontId="2" fillId="0" borderId="0" xfId="0" quotePrefix="1" applyFont="1" applyBorder="1"/>
    <xf numFmtId="0" fontId="6" fillId="2" borderId="0" xfId="0" applyFont="1" applyFill="1" applyBorder="1"/>
    <xf numFmtId="3" fontId="6" fillId="2" borderId="0" xfId="0" applyNumberFormat="1" applyFont="1" applyFill="1" applyBorder="1"/>
    <xf numFmtId="3" fontId="2" fillId="2" borderId="11" xfId="0" applyNumberFormat="1" applyFont="1" applyFill="1" applyBorder="1"/>
    <xf numFmtId="212" fontId="1" fillId="0" borderId="0" xfId="2" applyNumberFormat="1" applyFont="1"/>
    <xf numFmtId="3" fontId="14" fillId="0" borderId="0" xfId="1" applyNumberFormat="1" applyFont="1"/>
    <xf numFmtId="3" fontId="14" fillId="0" borderId="8" xfId="1" applyNumberFormat="1" applyFont="1" applyBorder="1"/>
    <xf numFmtId="3" fontId="14" fillId="0" borderId="1" xfId="1" applyNumberFormat="1" applyFont="1" applyBorder="1"/>
    <xf numFmtId="3" fontId="14" fillId="0" borderId="7" xfId="1" applyNumberFormat="1" applyFont="1" applyBorder="1"/>
    <xf numFmtId="3" fontId="17" fillId="0" borderId="0" xfId="1" applyNumberFormat="1" applyFont="1"/>
    <xf numFmtId="3" fontId="17" fillId="0" borderId="8" xfId="1" applyNumberFormat="1" applyFont="1" applyBorder="1"/>
    <xf numFmtId="3" fontId="17" fillId="0" borderId="0" xfId="4" applyNumberFormat="1" applyFont="1"/>
    <xf numFmtId="3" fontId="0" fillId="0" borderId="0" xfId="0" applyNumberFormat="1"/>
    <xf numFmtId="3" fontId="17" fillId="0" borderId="8" xfId="4" applyNumberFormat="1" applyFont="1" applyBorder="1"/>
    <xf numFmtId="3" fontId="16" fillId="0" borderId="0" xfId="1" applyNumberFormat="1" applyFont="1"/>
    <xf numFmtId="3" fontId="16" fillId="0" borderId="8" xfId="1" applyNumberFormat="1" applyFont="1" applyBorder="1"/>
    <xf numFmtId="3" fontId="14" fillId="0" borderId="0" xfId="1" applyNumberFormat="1" applyFont="1" applyBorder="1"/>
    <xf numFmtId="3" fontId="14" fillId="0" borderId="12" xfId="1" applyNumberFormat="1" applyFont="1" applyBorder="1"/>
    <xf numFmtId="3" fontId="14" fillId="0" borderId="0" xfId="4" applyNumberFormat="1" applyFont="1"/>
    <xf numFmtId="3" fontId="14" fillId="0" borderId="8" xfId="4" applyNumberFormat="1" applyFont="1" applyBorder="1"/>
    <xf numFmtId="3" fontId="16" fillId="0" borderId="7" xfId="1" applyNumberFormat="1" applyFont="1" applyBorder="1"/>
    <xf numFmtId="3" fontId="0" fillId="0" borderId="10" xfId="0" applyNumberFormat="1" applyBorder="1"/>
    <xf numFmtId="3" fontId="0" fillId="0" borderId="1" xfId="0" applyNumberFormat="1" applyBorder="1"/>
    <xf numFmtId="3" fontId="0" fillId="0" borderId="2" xfId="0" applyNumberFormat="1" applyBorder="1"/>
    <xf numFmtId="42" fontId="15" fillId="2" borderId="13" xfId="3" applyNumberFormat="1" applyFont="1" applyFill="1" applyBorder="1" applyAlignment="1">
      <alignment horizontal="center"/>
    </xf>
    <xf numFmtId="42" fontId="15" fillId="2" borderId="11" xfId="3" applyNumberFormat="1" applyFont="1" applyFill="1" applyBorder="1" applyAlignment="1">
      <alignment horizontal="center"/>
    </xf>
    <xf numFmtId="42" fontId="15" fillId="2" borderId="14" xfId="3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02-25 Azurix Brazil" xfId="2"/>
    <cellStyle name="Normal_Target Input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5"/>
  <sheetViews>
    <sheetView showGridLines="0" tabSelected="1" workbookViewId="0"/>
  </sheetViews>
  <sheetFormatPr defaultRowHeight="13.2" x14ac:dyDescent="0.25"/>
  <cols>
    <col min="1" max="1" width="3.6640625" customWidth="1"/>
    <col min="2" max="2" width="37.88671875" customWidth="1"/>
    <col min="3" max="3" width="2.109375" customWidth="1"/>
    <col min="5" max="5" width="2.109375" customWidth="1"/>
    <col min="7" max="7" width="2.109375" customWidth="1"/>
    <col min="9" max="9" width="4.6640625" customWidth="1"/>
    <col min="11" max="11" width="2.109375" customWidth="1"/>
  </cols>
  <sheetData>
    <row r="1" spans="1:12" ht="17.399999999999999" x14ac:dyDescent="0.3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6" x14ac:dyDescent="0.3">
      <c r="A2" s="22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3.8" x14ac:dyDescent="0.25">
      <c r="A3" s="23" t="s">
        <v>273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24" t="s">
        <v>258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5"/>
    <row r="6" spans="1:12" x14ac:dyDescent="0.25">
      <c r="D6" s="20" t="s">
        <v>75</v>
      </c>
      <c r="E6" s="16"/>
      <c r="F6" s="16"/>
      <c r="G6" s="16"/>
      <c r="H6" s="16"/>
      <c r="I6" s="16"/>
      <c r="J6" s="16"/>
      <c r="K6" s="16"/>
      <c r="L6" s="16"/>
    </row>
    <row r="7" spans="1:12" x14ac:dyDescent="0.25">
      <c r="D7" s="19" t="s">
        <v>71</v>
      </c>
      <c r="E7" s="14"/>
      <c r="F7" s="19" t="s">
        <v>72</v>
      </c>
      <c r="G7" s="14"/>
      <c r="H7" s="19" t="s">
        <v>73</v>
      </c>
      <c r="I7" s="14"/>
      <c r="J7" s="19" t="s">
        <v>74</v>
      </c>
      <c r="K7" s="14"/>
      <c r="L7" s="19" t="s">
        <v>73</v>
      </c>
    </row>
    <row r="8" spans="1:12" x14ac:dyDescent="0.25">
      <c r="A8" s="7" t="s">
        <v>0</v>
      </c>
      <c r="B8" s="7"/>
      <c r="C8" s="1"/>
      <c r="D8" s="1"/>
      <c r="E8" s="1"/>
    </row>
    <row r="9" spans="1:12" x14ac:dyDescent="0.25">
      <c r="A9" s="7"/>
      <c r="B9" s="7" t="s">
        <v>265</v>
      </c>
      <c r="C9" s="1"/>
      <c r="D9" s="82">
        <v>7029</v>
      </c>
      <c r="E9" s="82"/>
      <c r="F9" s="82">
        <v>6419</v>
      </c>
      <c r="G9" s="82"/>
      <c r="H9" s="82">
        <f>+D9-F9</f>
        <v>610</v>
      </c>
      <c r="I9" s="82"/>
      <c r="J9" s="82">
        <v>6419</v>
      </c>
      <c r="K9" s="82"/>
      <c r="L9" s="82">
        <f>+D9-J9</f>
        <v>610</v>
      </c>
    </row>
    <row r="10" spans="1:12" x14ac:dyDescent="0.25">
      <c r="A10" s="7"/>
      <c r="B10" s="7" t="s">
        <v>266</v>
      </c>
      <c r="C10" s="1"/>
      <c r="D10" s="82">
        <v>14059</v>
      </c>
      <c r="E10" s="82"/>
      <c r="F10" s="82">
        <v>14240</v>
      </c>
      <c r="G10" s="82"/>
      <c r="H10" s="82">
        <f>+D10-F10</f>
        <v>-181</v>
      </c>
      <c r="I10" s="82"/>
      <c r="J10" s="82">
        <v>14040</v>
      </c>
      <c r="K10" s="82"/>
      <c r="L10" s="82">
        <f>+D10-J10</f>
        <v>19</v>
      </c>
    </row>
    <row r="11" spans="1:12" x14ac:dyDescent="0.25">
      <c r="A11" s="7"/>
      <c r="B11" s="7" t="s">
        <v>267</v>
      </c>
      <c r="C11" s="1"/>
      <c r="D11" s="82">
        <v>1019</v>
      </c>
      <c r="E11" s="82"/>
      <c r="F11" s="82">
        <v>938</v>
      </c>
      <c r="G11" s="82"/>
      <c r="H11" s="82">
        <f>+D11-F11</f>
        <v>81</v>
      </c>
      <c r="I11" s="82"/>
      <c r="J11" s="82">
        <v>938</v>
      </c>
      <c r="K11" s="82"/>
      <c r="L11" s="82">
        <f>+D11-J11</f>
        <v>81</v>
      </c>
    </row>
    <row r="12" spans="1:12" x14ac:dyDescent="0.25">
      <c r="A12" s="7" t="s">
        <v>246</v>
      </c>
      <c r="B12" s="7" t="s">
        <v>264</v>
      </c>
      <c r="C12" s="1"/>
      <c r="D12" s="82">
        <v>1238</v>
      </c>
      <c r="E12" s="82"/>
      <c r="F12" s="82">
        <v>899</v>
      </c>
      <c r="G12" s="82"/>
      <c r="H12" s="82">
        <f>+D12-F12</f>
        <v>339</v>
      </c>
      <c r="I12" s="82"/>
      <c r="J12" s="82">
        <v>899</v>
      </c>
      <c r="K12" s="82"/>
      <c r="L12" s="82">
        <f>+D12-J12</f>
        <v>339</v>
      </c>
    </row>
    <row r="13" spans="1:12" x14ac:dyDescent="0.25">
      <c r="A13" s="7"/>
      <c r="B13" s="7" t="s">
        <v>268</v>
      </c>
      <c r="C13" s="1"/>
      <c r="D13" s="82">
        <v>477</v>
      </c>
      <c r="E13" s="82"/>
      <c r="F13" s="82">
        <v>677</v>
      </c>
      <c r="G13" s="82"/>
      <c r="H13" s="82">
        <f>+D13-F13</f>
        <v>-200</v>
      </c>
      <c r="I13" s="82"/>
      <c r="J13" s="82">
        <v>677</v>
      </c>
      <c r="K13" s="82"/>
      <c r="L13" s="82">
        <f>+D13-J13</f>
        <v>-200</v>
      </c>
    </row>
    <row r="14" spans="1:12" x14ac:dyDescent="0.25">
      <c r="A14" s="7"/>
      <c r="B14" s="7" t="s">
        <v>246</v>
      </c>
      <c r="C14" s="1"/>
      <c r="D14" s="83"/>
      <c r="E14" s="82"/>
      <c r="F14" s="83"/>
      <c r="G14" s="82"/>
      <c r="H14" s="83" t="s">
        <v>246</v>
      </c>
      <c r="I14" s="82"/>
      <c r="J14" s="83"/>
      <c r="K14" s="82"/>
      <c r="L14" s="83" t="s">
        <v>246</v>
      </c>
    </row>
    <row r="15" spans="1:12" x14ac:dyDescent="0.25">
      <c r="A15" s="8" t="s">
        <v>1</v>
      </c>
      <c r="B15" s="9"/>
      <c r="D15" s="84">
        <f>SUM(D8:D14)</f>
        <v>23822</v>
      </c>
      <c r="E15" s="85"/>
      <c r="F15" s="84">
        <f>SUM(F8:F14)</f>
        <v>23173</v>
      </c>
      <c r="G15" s="86"/>
      <c r="H15" s="84">
        <f>SUM(H8:H14)</f>
        <v>649</v>
      </c>
      <c r="I15" s="86"/>
      <c r="J15" s="84">
        <f>SUM(J8:J14)</f>
        <v>22973</v>
      </c>
      <c r="K15" s="86"/>
      <c r="L15" s="84">
        <f>SUM(L8:L14)</f>
        <v>849</v>
      </c>
    </row>
    <row r="16" spans="1:12" x14ac:dyDescent="0.25">
      <c r="A16" s="7" t="s">
        <v>2</v>
      </c>
      <c r="B16" s="7"/>
      <c r="C16" s="1"/>
      <c r="D16" s="82"/>
      <c r="E16" s="82"/>
      <c r="F16" s="82"/>
      <c r="G16" s="82"/>
      <c r="H16" s="82"/>
      <c r="I16" s="82"/>
      <c r="J16" s="82"/>
      <c r="K16" s="82"/>
      <c r="L16" s="82"/>
    </row>
    <row r="17" spans="1:12" x14ac:dyDescent="0.25">
      <c r="A17" s="7"/>
      <c r="B17" s="7" t="s">
        <v>3</v>
      </c>
      <c r="C17" s="1"/>
      <c r="D17" s="82">
        <v>1243</v>
      </c>
      <c r="E17" s="82"/>
      <c r="F17" s="82">
        <v>1180</v>
      </c>
      <c r="G17" s="82"/>
      <c r="H17" s="82">
        <f>+F17-D17</f>
        <v>-63</v>
      </c>
      <c r="I17" s="82"/>
      <c r="J17" s="82">
        <v>1180</v>
      </c>
      <c r="K17" s="82"/>
      <c r="L17" s="82">
        <f>+J17-D17</f>
        <v>-63</v>
      </c>
    </row>
    <row r="18" spans="1:12" x14ac:dyDescent="0.25">
      <c r="A18" s="7"/>
      <c r="B18" s="7" t="s">
        <v>247</v>
      </c>
      <c r="C18" s="1"/>
      <c r="D18" s="82">
        <v>819</v>
      </c>
      <c r="E18" s="82"/>
      <c r="F18" s="82">
        <v>871</v>
      </c>
      <c r="G18" s="82"/>
      <c r="H18" s="82">
        <f t="shared" ref="H18:H27" si="0">+F18-D18</f>
        <v>52</v>
      </c>
      <c r="I18" s="82"/>
      <c r="J18" s="82">
        <v>871</v>
      </c>
      <c r="K18" s="82"/>
      <c r="L18" s="82">
        <f t="shared" ref="L18:L27" si="1">+J18-D18</f>
        <v>52</v>
      </c>
    </row>
    <row r="19" spans="1:12" x14ac:dyDescent="0.25">
      <c r="A19" s="7"/>
      <c r="B19" s="7" t="s">
        <v>249</v>
      </c>
      <c r="C19" s="1"/>
      <c r="D19" s="82">
        <v>92</v>
      </c>
      <c r="E19" s="82"/>
      <c r="F19" s="82">
        <v>347</v>
      </c>
      <c r="G19" s="82"/>
      <c r="H19" s="82">
        <f t="shared" si="0"/>
        <v>255</v>
      </c>
      <c r="I19" s="82"/>
      <c r="J19" s="82">
        <v>347</v>
      </c>
      <c r="K19" s="82"/>
      <c r="L19" s="82">
        <f t="shared" si="1"/>
        <v>255</v>
      </c>
    </row>
    <row r="20" spans="1:12" x14ac:dyDescent="0.25">
      <c r="A20" s="7"/>
      <c r="B20" s="7" t="s">
        <v>248</v>
      </c>
      <c r="C20" s="1"/>
      <c r="D20" s="82">
        <v>272</v>
      </c>
      <c r="E20" s="82"/>
      <c r="F20" s="82">
        <v>202</v>
      </c>
      <c r="G20" s="82"/>
      <c r="H20" s="82">
        <f t="shared" si="0"/>
        <v>-70</v>
      </c>
      <c r="I20" s="82"/>
      <c r="J20" s="82">
        <v>202</v>
      </c>
      <c r="K20" s="82"/>
      <c r="L20" s="82">
        <f t="shared" si="1"/>
        <v>-70</v>
      </c>
    </row>
    <row r="21" spans="1:12" x14ac:dyDescent="0.25">
      <c r="A21" s="7"/>
      <c r="B21" s="7" t="s">
        <v>250</v>
      </c>
      <c r="C21" s="1"/>
      <c r="D21" s="82">
        <v>451</v>
      </c>
      <c r="E21" s="82"/>
      <c r="F21" s="82">
        <v>400</v>
      </c>
      <c r="G21" s="82"/>
      <c r="H21" s="82">
        <f t="shared" si="0"/>
        <v>-51</v>
      </c>
      <c r="I21" s="82"/>
      <c r="J21" s="82">
        <v>400</v>
      </c>
      <c r="K21" s="82"/>
      <c r="L21" s="82">
        <f t="shared" si="1"/>
        <v>-51</v>
      </c>
    </row>
    <row r="22" spans="1:12" x14ac:dyDescent="0.25">
      <c r="A22" s="7"/>
      <c r="B22" s="7" t="s">
        <v>4</v>
      </c>
      <c r="C22" s="1"/>
      <c r="D22" s="82">
        <v>529</v>
      </c>
      <c r="E22" s="82"/>
      <c r="F22" s="82">
        <v>354</v>
      </c>
      <c r="G22" s="82"/>
      <c r="H22" s="82">
        <f t="shared" si="0"/>
        <v>-175</v>
      </c>
      <c r="I22" s="82"/>
      <c r="J22" s="82">
        <v>354</v>
      </c>
      <c r="K22" s="82"/>
      <c r="L22" s="82">
        <f t="shared" si="1"/>
        <v>-175</v>
      </c>
    </row>
    <row r="23" spans="1:12" x14ac:dyDescent="0.25">
      <c r="A23" s="7"/>
      <c r="B23" s="7" t="s">
        <v>251</v>
      </c>
      <c r="C23" s="1"/>
      <c r="D23" s="82">
        <v>905</v>
      </c>
      <c r="E23" s="82"/>
      <c r="F23" s="82">
        <v>875</v>
      </c>
      <c r="G23" s="82"/>
      <c r="H23" s="82">
        <f t="shared" si="0"/>
        <v>-30</v>
      </c>
      <c r="I23" s="82"/>
      <c r="J23" s="82">
        <v>875</v>
      </c>
      <c r="K23" s="82"/>
      <c r="L23" s="82">
        <f t="shared" si="1"/>
        <v>-30</v>
      </c>
    </row>
    <row r="24" spans="1:12" x14ac:dyDescent="0.25">
      <c r="A24" s="7"/>
      <c r="B24" s="7" t="s">
        <v>252</v>
      </c>
      <c r="C24" s="1"/>
      <c r="D24" s="82">
        <v>999</v>
      </c>
      <c r="E24" s="82"/>
      <c r="F24" s="82">
        <v>770</v>
      </c>
      <c r="G24" s="82"/>
      <c r="H24" s="82">
        <f t="shared" si="0"/>
        <v>-229</v>
      </c>
      <c r="I24" s="82"/>
      <c r="J24" s="82">
        <v>570</v>
      </c>
      <c r="K24" s="82"/>
      <c r="L24" s="82">
        <f t="shared" si="1"/>
        <v>-429</v>
      </c>
    </row>
    <row r="25" spans="1:12" x14ac:dyDescent="0.25">
      <c r="A25" s="7"/>
      <c r="B25" s="7" t="s">
        <v>267</v>
      </c>
      <c r="C25" s="1"/>
      <c r="D25" s="82">
        <v>720</v>
      </c>
      <c r="E25" s="82"/>
      <c r="F25" s="82">
        <v>372</v>
      </c>
      <c r="G25" s="82"/>
      <c r="H25" s="82">
        <f t="shared" si="0"/>
        <v>-348</v>
      </c>
      <c r="I25" s="82"/>
      <c r="J25" s="82">
        <v>372</v>
      </c>
      <c r="K25" s="82"/>
      <c r="L25" s="82">
        <f t="shared" si="1"/>
        <v>-348</v>
      </c>
    </row>
    <row r="26" spans="1:12" x14ac:dyDescent="0.25">
      <c r="A26" s="7"/>
      <c r="B26" s="7" t="s">
        <v>264</v>
      </c>
      <c r="C26" s="1"/>
      <c r="D26" s="82">
        <v>1378</v>
      </c>
      <c r="E26" s="82"/>
      <c r="F26" s="82">
        <v>1158</v>
      </c>
      <c r="G26" s="82"/>
      <c r="H26" s="82">
        <f t="shared" si="0"/>
        <v>-220</v>
      </c>
      <c r="I26" s="82"/>
      <c r="J26" s="82">
        <v>958</v>
      </c>
      <c r="K26" s="82"/>
      <c r="L26" s="82">
        <f t="shared" si="1"/>
        <v>-420</v>
      </c>
    </row>
    <row r="27" spans="1:12" x14ac:dyDescent="0.25">
      <c r="A27" s="7"/>
      <c r="B27" s="7" t="s">
        <v>268</v>
      </c>
      <c r="C27" s="1"/>
      <c r="D27" s="100">
        <v>467</v>
      </c>
      <c r="E27" s="82"/>
      <c r="F27" s="100">
        <v>615</v>
      </c>
      <c r="G27" s="82"/>
      <c r="H27" s="82">
        <f t="shared" si="0"/>
        <v>148</v>
      </c>
      <c r="I27" s="82"/>
      <c r="J27" s="100">
        <v>615</v>
      </c>
      <c r="K27" s="82"/>
      <c r="L27" s="82">
        <f t="shared" si="1"/>
        <v>148</v>
      </c>
    </row>
    <row r="28" spans="1:12" x14ac:dyDescent="0.25">
      <c r="A28" s="7"/>
      <c r="B28" s="7"/>
      <c r="C28" s="1"/>
      <c r="D28" s="83"/>
      <c r="E28" s="100"/>
      <c r="F28" s="83"/>
      <c r="G28" s="100"/>
      <c r="H28" s="83"/>
      <c r="I28" s="100"/>
      <c r="J28" s="83"/>
      <c r="K28" s="100"/>
      <c r="L28" s="83"/>
    </row>
    <row r="29" spans="1:12" x14ac:dyDescent="0.25">
      <c r="A29" s="8" t="s">
        <v>5</v>
      </c>
      <c r="B29" s="9"/>
      <c r="D29" s="84">
        <f>SUM(D17:D27)</f>
        <v>7875</v>
      </c>
      <c r="E29" s="87"/>
      <c r="F29" s="84">
        <f>SUM(F17:F27)</f>
        <v>7144</v>
      </c>
      <c r="G29" s="86"/>
      <c r="H29" s="84">
        <f>SUM(H17:H27)</f>
        <v>-731</v>
      </c>
      <c r="I29" s="86"/>
      <c r="J29" s="84">
        <f>SUM(J17:J27)</f>
        <v>6744</v>
      </c>
      <c r="K29" s="86"/>
      <c r="L29" s="84">
        <f>SUM(L17:L27)</f>
        <v>-1131</v>
      </c>
    </row>
    <row r="30" spans="1:12" x14ac:dyDescent="0.25">
      <c r="A30" s="7"/>
      <c r="B30" s="7"/>
      <c r="C30" s="1"/>
      <c r="D30" s="82"/>
      <c r="E30" s="82"/>
      <c r="F30" s="82"/>
      <c r="G30" s="82"/>
      <c r="H30" s="82"/>
      <c r="I30" s="82"/>
      <c r="J30" s="82"/>
      <c r="K30" s="82"/>
      <c r="L30" s="82"/>
    </row>
    <row r="31" spans="1:12" x14ac:dyDescent="0.25">
      <c r="A31" s="7" t="s">
        <v>6</v>
      </c>
      <c r="B31" s="7"/>
      <c r="C31" s="1"/>
      <c r="D31" s="82"/>
      <c r="E31" s="82"/>
      <c r="F31" s="82" t="s">
        <v>246</v>
      </c>
      <c r="G31" s="82"/>
      <c r="H31" s="82"/>
      <c r="I31" s="82"/>
      <c r="J31" s="82"/>
      <c r="K31" s="82"/>
      <c r="L31" s="82"/>
    </row>
    <row r="32" spans="1:12" x14ac:dyDescent="0.25">
      <c r="A32" s="7"/>
      <c r="B32" s="7" t="s">
        <v>253</v>
      </c>
      <c r="C32" s="1"/>
      <c r="D32" s="82">
        <v>1058</v>
      </c>
      <c r="E32" s="82"/>
      <c r="F32" s="82">
        <v>1084</v>
      </c>
      <c r="G32" s="82"/>
      <c r="H32" s="82">
        <f>+F32-D32</f>
        <v>26</v>
      </c>
      <c r="I32" s="82"/>
      <c r="J32" s="82">
        <v>1084</v>
      </c>
      <c r="K32" s="82"/>
      <c r="L32" s="82">
        <f>+J32-D32</f>
        <v>26</v>
      </c>
    </row>
    <row r="33" spans="1:12" x14ac:dyDescent="0.25">
      <c r="A33" s="7"/>
      <c r="B33" s="7" t="s">
        <v>254</v>
      </c>
      <c r="C33" s="1"/>
      <c r="D33" s="82">
        <v>861</v>
      </c>
      <c r="E33" s="82"/>
      <c r="F33" s="82">
        <v>871</v>
      </c>
      <c r="G33" s="82"/>
      <c r="H33" s="82">
        <f>+F33-D33</f>
        <v>10</v>
      </c>
      <c r="I33" s="82"/>
      <c r="J33" s="82">
        <v>871</v>
      </c>
      <c r="K33" s="82"/>
      <c r="L33" s="82">
        <f>+J33-D33</f>
        <v>10</v>
      </c>
    </row>
    <row r="34" spans="1:12" x14ac:dyDescent="0.25">
      <c r="A34" s="7"/>
      <c r="B34" s="7" t="s">
        <v>271</v>
      </c>
      <c r="C34" s="1"/>
      <c r="D34" s="82">
        <v>0</v>
      </c>
      <c r="E34" s="82"/>
      <c r="F34" s="82">
        <v>0</v>
      </c>
      <c r="G34" s="82"/>
      <c r="H34" s="82">
        <f>+F34-D34</f>
        <v>0</v>
      </c>
      <c r="I34" s="82"/>
      <c r="J34" s="82">
        <v>0</v>
      </c>
      <c r="K34" s="82"/>
      <c r="L34" s="82">
        <f>+J34-D34</f>
        <v>0</v>
      </c>
    </row>
    <row r="35" spans="1:12" x14ac:dyDescent="0.25">
      <c r="A35" s="7"/>
      <c r="B35" s="7" t="s">
        <v>246</v>
      </c>
      <c r="C35" s="1"/>
      <c r="D35" s="83" t="s">
        <v>246</v>
      </c>
      <c r="E35" s="82"/>
      <c r="F35" s="83" t="s">
        <v>246</v>
      </c>
      <c r="G35" s="82"/>
      <c r="H35" s="83" t="s">
        <v>246</v>
      </c>
      <c r="I35" s="82"/>
      <c r="J35" s="83" t="s">
        <v>246</v>
      </c>
      <c r="K35" s="82"/>
      <c r="L35" s="83" t="s">
        <v>246</v>
      </c>
    </row>
    <row r="36" spans="1:12" x14ac:dyDescent="0.25">
      <c r="A36" s="8" t="s">
        <v>7</v>
      </c>
      <c r="B36" s="9"/>
      <c r="D36" s="84">
        <f>SUM(D32:D35)</f>
        <v>1919</v>
      </c>
      <c r="E36" s="88"/>
      <c r="F36" s="84">
        <f>SUM(F32:F35)</f>
        <v>1955</v>
      </c>
      <c r="G36" s="82"/>
      <c r="H36" s="84">
        <f>SUM(H32:H35)</f>
        <v>36</v>
      </c>
      <c r="I36" s="82"/>
      <c r="J36" s="84">
        <f>SUM(J32:J35)</f>
        <v>1955</v>
      </c>
      <c r="K36" s="82"/>
      <c r="L36" s="84">
        <f>SUM(L32:L35)</f>
        <v>36</v>
      </c>
    </row>
    <row r="37" spans="1:12" x14ac:dyDescent="0.25">
      <c r="A37" s="8"/>
      <c r="B37" s="9"/>
      <c r="D37" s="89"/>
      <c r="E37" s="88"/>
      <c r="F37" s="89"/>
      <c r="G37" s="82"/>
      <c r="H37" s="89"/>
      <c r="I37" s="82"/>
      <c r="J37" s="89"/>
      <c r="K37" s="82"/>
      <c r="L37" s="89"/>
    </row>
    <row r="38" spans="1:12" x14ac:dyDescent="0.25">
      <c r="A38" s="8" t="s">
        <v>77</v>
      </c>
      <c r="B38" s="9"/>
      <c r="D38" s="84">
        <f>+D15-D29-D36</f>
        <v>14028</v>
      </c>
      <c r="E38" s="88"/>
      <c r="F38" s="84">
        <f>+F15-F29-F36</f>
        <v>14074</v>
      </c>
      <c r="G38" s="82"/>
      <c r="H38" s="84">
        <f>+H15+H29+H36</f>
        <v>-46</v>
      </c>
      <c r="I38" s="82"/>
      <c r="J38" s="84">
        <f>+J15-J29-J36</f>
        <v>14274</v>
      </c>
      <c r="K38" s="82"/>
      <c r="L38" s="84">
        <f>+L15+L29+L36</f>
        <v>-246</v>
      </c>
    </row>
    <row r="39" spans="1:12" x14ac:dyDescent="0.25">
      <c r="A39" s="7"/>
      <c r="B39" s="7"/>
      <c r="C39" s="1"/>
      <c r="D39" s="82"/>
      <c r="E39" s="82"/>
      <c r="F39" s="82"/>
      <c r="G39" s="82"/>
      <c r="H39" s="82"/>
      <c r="I39" s="82"/>
      <c r="J39" s="82"/>
      <c r="K39" s="82"/>
      <c r="L39" s="82"/>
    </row>
    <row r="40" spans="1:12" x14ac:dyDescent="0.25">
      <c r="A40" s="7" t="s">
        <v>202</v>
      </c>
      <c r="B40" s="7"/>
      <c r="C40" s="1"/>
      <c r="D40" s="82">
        <v>4982</v>
      </c>
      <c r="E40" s="82"/>
      <c r="F40" s="82">
        <v>4501</v>
      </c>
      <c r="G40" s="82"/>
      <c r="H40" s="82">
        <f>+F40-D40</f>
        <v>-481</v>
      </c>
      <c r="I40" s="82"/>
      <c r="J40" s="82">
        <v>4451</v>
      </c>
      <c r="K40" s="82"/>
      <c r="L40" s="82">
        <f>+J40-D40</f>
        <v>-531</v>
      </c>
    </row>
    <row r="41" spans="1:12" x14ac:dyDescent="0.25">
      <c r="A41" s="7" t="s">
        <v>150</v>
      </c>
      <c r="B41" s="7"/>
      <c r="C41" s="1"/>
      <c r="D41" s="83">
        <v>1108</v>
      </c>
      <c r="E41" s="82"/>
      <c r="F41" s="83">
        <v>1200</v>
      </c>
      <c r="G41" s="82"/>
      <c r="H41" s="83">
        <f>+F41-D41</f>
        <v>92</v>
      </c>
      <c r="I41" s="82"/>
      <c r="J41" s="83">
        <v>1200</v>
      </c>
      <c r="K41" s="82"/>
      <c r="L41" s="83">
        <f>+J41-D41</f>
        <v>92</v>
      </c>
    </row>
    <row r="42" spans="1:12" x14ac:dyDescent="0.25">
      <c r="A42" s="8" t="s">
        <v>8</v>
      </c>
      <c r="B42" s="9"/>
      <c r="D42" s="84">
        <f>SUM(D40:D41)</f>
        <v>6090</v>
      </c>
      <c r="E42" s="88"/>
      <c r="F42" s="84">
        <f>SUM(F40:F41)</f>
        <v>5701</v>
      </c>
      <c r="G42" s="82"/>
      <c r="H42" s="84">
        <f>SUM(H40:H41)</f>
        <v>-389</v>
      </c>
      <c r="I42" s="82"/>
      <c r="J42" s="84">
        <f>SUM(J40:J41)</f>
        <v>5651</v>
      </c>
      <c r="K42" s="82"/>
      <c r="L42" s="84">
        <f>SUM(L40:L41)</f>
        <v>-439</v>
      </c>
    </row>
    <row r="43" spans="1:12" x14ac:dyDescent="0.25">
      <c r="A43" s="7"/>
      <c r="B43" s="7"/>
      <c r="C43" s="1"/>
      <c r="D43" s="82"/>
      <c r="E43" s="82"/>
      <c r="F43" s="82"/>
      <c r="G43" s="82"/>
      <c r="H43" s="82"/>
      <c r="I43" s="82"/>
      <c r="J43" s="82"/>
      <c r="K43" s="82"/>
      <c r="L43" s="82"/>
    </row>
    <row r="44" spans="1:12" x14ac:dyDescent="0.25">
      <c r="A44" s="7"/>
      <c r="B44" s="7"/>
      <c r="C44" s="1"/>
      <c r="D44" s="82"/>
      <c r="E44" s="82"/>
      <c r="F44" s="82"/>
      <c r="G44" s="82"/>
      <c r="H44" s="82"/>
      <c r="I44" s="82"/>
      <c r="J44" s="82"/>
      <c r="K44" s="82"/>
      <c r="L44" s="82"/>
    </row>
    <row r="45" spans="1:12" x14ac:dyDescent="0.25">
      <c r="A45" s="7" t="s">
        <v>9</v>
      </c>
      <c r="B45" s="7"/>
      <c r="C45" s="1"/>
      <c r="D45" s="82"/>
      <c r="E45" s="82"/>
      <c r="F45" s="82"/>
      <c r="G45" s="82"/>
      <c r="H45" s="82">
        <f>+F45-D45</f>
        <v>0</v>
      </c>
      <c r="I45" s="82"/>
      <c r="J45" s="82"/>
      <c r="K45" s="82"/>
      <c r="L45" s="82">
        <f t="shared" ref="L45:L54" si="2">+J45-D45</f>
        <v>0</v>
      </c>
    </row>
    <row r="46" spans="1:12" x14ac:dyDescent="0.25">
      <c r="A46" s="7" t="s">
        <v>10</v>
      </c>
      <c r="B46" s="7"/>
      <c r="C46" s="1"/>
      <c r="D46" s="82">
        <v>-584</v>
      </c>
      <c r="E46" s="82"/>
      <c r="F46" s="82">
        <v>-570</v>
      </c>
      <c r="G46" s="82"/>
      <c r="H46" s="82">
        <f t="shared" ref="H46:H54" si="3">+F46-D46</f>
        <v>14</v>
      </c>
      <c r="I46" s="82"/>
      <c r="J46" s="82">
        <v>-570</v>
      </c>
      <c r="K46" s="82"/>
      <c r="L46" s="82">
        <f t="shared" si="2"/>
        <v>14</v>
      </c>
    </row>
    <row r="47" spans="1:12" x14ac:dyDescent="0.25">
      <c r="A47" s="7" t="s">
        <v>11</v>
      </c>
      <c r="B47" s="7"/>
      <c r="C47" s="1"/>
      <c r="D47" s="82">
        <v>-370</v>
      </c>
      <c r="E47" s="82"/>
      <c r="F47" s="82">
        <v>-520</v>
      </c>
      <c r="G47" s="82"/>
      <c r="H47" s="82">
        <f t="shared" si="3"/>
        <v>-150</v>
      </c>
      <c r="I47" s="82"/>
      <c r="J47" s="82">
        <v>-520</v>
      </c>
      <c r="K47" s="82"/>
      <c r="L47" s="82">
        <f t="shared" si="2"/>
        <v>-150</v>
      </c>
    </row>
    <row r="48" spans="1:12" x14ac:dyDescent="0.25">
      <c r="A48" s="7" t="s">
        <v>12</v>
      </c>
      <c r="B48" s="7"/>
      <c r="C48" s="1"/>
      <c r="D48" s="82">
        <v>380</v>
      </c>
      <c r="E48" s="82"/>
      <c r="F48" s="82">
        <v>370</v>
      </c>
      <c r="G48" s="82"/>
      <c r="H48" s="82">
        <f t="shared" si="3"/>
        <v>-10</v>
      </c>
      <c r="I48" s="82"/>
      <c r="J48" s="82">
        <v>370</v>
      </c>
      <c r="K48" s="82"/>
      <c r="L48" s="82">
        <f t="shared" si="2"/>
        <v>-10</v>
      </c>
    </row>
    <row r="49" spans="1:12" x14ac:dyDescent="0.25">
      <c r="A49" s="7" t="s">
        <v>13</v>
      </c>
      <c r="B49" s="7"/>
      <c r="C49" s="1"/>
      <c r="D49" s="82">
        <v>3652</v>
      </c>
      <c r="E49" s="82"/>
      <c r="F49" s="82">
        <v>4550</v>
      </c>
      <c r="G49" s="82"/>
      <c r="H49" s="82">
        <f t="shared" si="3"/>
        <v>898</v>
      </c>
      <c r="I49" s="82"/>
      <c r="J49" s="82">
        <v>4630</v>
      </c>
      <c r="K49" s="82"/>
      <c r="L49" s="82">
        <f t="shared" si="2"/>
        <v>978</v>
      </c>
    </row>
    <row r="50" spans="1:12" x14ac:dyDescent="0.25">
      <c r="A50" s="7" t="s">
        <v>14</v>
      </c>
      <c r="B50" s="7"/>
      <c r="C50" s="1"/>
      <c r="D50" s="82">
        <v>78</v>
      </c>
      <c r="E50" s="82"/>
      <c r="F50" s="82">
        <v>100</v>
      </c>
      <c r="G50" s="82"/>
      <c r="H50" s="82">
        <f t="shared" si="3"/>
        <v>22</v>
      </c>
      <c r="I50" s="82"/>
      <c r="J50" s="82">
        <v>100</v>
      </c>
      <c r="K50" s="82"/>
      <c r="L50" s="82">
        <f t="shared" si="2"/>
        <v>22</v>
      </c>
    </row>
    <row r="51" spans="1:12" x14ac:dyDescent="0.25">
      <c r="A51" s="7" t="s">
        <v>203</v>
      </c>
      <c r="B51" s="7"/>
      <c r="C51" s="1"/>
      <c r="D51" s="82">
        <v>-256</v>
      </c>
      <c r="E51" s="82"/>
      <c r="F51" s="82">
        <v>-400</v>
      </c>
      <c r="G51" s="82"/>
      <c r="H51" s="82">
        <f t="shared" si="3"/>
        <v>-144</v>
      </c>
      <c r="I51" s="82"/>
      <c r="J51" s="82">
        <v>-400</v>
      </c>
      <c r="K51" s="82"/>
      <c r="L51" s="82">
        <f t="shared" si="2"/>
        <v>-144</v>
      </c>
    </row>
    <row r="52" spans="1:12" x14ac:dyDescent="0.25">
      <c r="A52" s="7" t="s">
        <v>15</v>
      </c>
      <c r="B52" s="7"/>
      <c r="C52" s="1"/>
      <c r="D52" s="82"/>
      <c r="E52" s="82"/>
      <c r="F52" s="82"/>
      <c r="G52" s="82"/>
      <c r="H52" s="82">
        <f t="shared" si="3"/>
        <v>0</v>
      </c>
      <c r="I52" s="82"/>
      <c r="J52" s="82"/>
      <c r="K52" s="82"/>
      <c r="L52" s="82">
        <f t="shared" si="2"/>
        <v>0</v>
      </c>
    </row>
    <row r="53" spans="1:12" x14ac:dyDescent="0.25">
      <c r="A53" s="7" t="s">
        <v>16</v>
      </c>
      <c r="B53" s="7"/>
      <c r="C53" s="1"/>
      <c r="D53" s="82">
        <v>0</v>
      </c>
      <c r="E53" s="82"/>
      <c r="F53" s="82"/>
      <c r="G53" s="82"/>
      <c r="H53" s="82">
        <f t="shared" si="3"/>
        <v>0</v>
      </c>
      <c r="I53" s="82"/>
      <c r="J53" s="82"/>
      <c r="K53" s="82"/>
      <c r="L53" s="82">
        <f t="shared" si="2"/>
        <v>0</v>
      </c>
    </row>
    <row r="54" spans="1:12" x14ac:dyDescent="0.25">
      <c r="A54" s="7" t="s">
        <v>17</v>
      </c>
      <c r="B54" s="7"/>
      <c r="C54" s="1"/>
      <c r="D54" s="83"/>
      <c r="E54" s="82"/>
      <c r="F54" s="83"/>
      <c r="G54" s="82"/>
      <c r="H54" s="83">
        <f t="shared" si="3"/>
        <v>0</v>
      </c>
      <c r="I54" s="82"/>
      <c r="J54" s="83"/>
      <c r="K54" s="82"/>
      <c r="L54" s="83">
        <f t="shared" si="2"/>
        <v>0</v>
      </c>
    </row>
    <row r="55" spans="1:12" x14ac:dyDescent="0.25">
      <c r="A55" s="8" t="s">
        <v>18</v>
      </c>
      <c r="B55" s="9"/>
      <c r="D55" s="84">
        <f>SUM(D45:D54)</f>
        <v>2900</v>
      </c>
      <c r="E55" s="88"/>
      <c r="F55" s="84">
        <f>SUM(F45:F54)</f>
        <v>3530</v>
      </c>
      <c r="G55" s="82"/>
      <c r="H55" s="84">
        <f>SUM(H45:H54)</f>
        <v>630</v>
      </c>
      <c r="I55" s="82"/>
      <c r="J55" s="84">
        <f>SUM(J45:J54)</f>
        <v>3610</v>
      </c>
      <c r="K55" s="82"/>
      <c r="L55" s="84">
        <f>SUM(L45:L54)</f>
        <v>710</v>
      </c>
    </row>
    <row r="56" spans="1:12" x14ac:dyDescent="0.25">
      <c r="A56" s="7"/>
      <c r="B56" s="7"/>
      <c r="C56" s="1"/>
      <c r="D56" s="82"/>
      <c r="E56" s="82"/>
      <c r="F56" s="82"/>
      <c r="G56" s="82"/>
      <c r="H56" s="82"/>
      <c r="I56" s="82"/>
      <c r="J56" s="82"/>
      <c r="K56" s="82"/>
      <c r="L56" s="82"/>
    </row>
    <row r="57" spans="1:12" x14ac:dyDescent="0.25">
      <c r="A57" s="7" t="s">
        <v>19</v>
      </c>
      <c r="B57" s="7"/>
      <c r="C57" s="1"/>
      <c r="D57" s="82">
        <v>710</v>
      </c>
      <c r="E57" s="82"/>
      <c r="F57" s="82">
        <v>300</v>
      </c>
      <c r="G57" s="82"/>
      <c r="H57" s="82">
        <f>+F57-D57</f>
        <v>-410</v>
      </c>
      <c r="I57" s="82"/>
      <c r="J57" s="82">
        <v>300</v>
      </c>
      <c r="K57" s="82"/>
      <c r="L57" s="82">
        <f>+J57-D57</f>
        <v>-410</v>
      </c>
    </row>
    <row r="58" spans="1:12" x14ac:dyDescent="0.25">
      <c r="A58" s="7" t="s">
        <v>20</v>
      </c>
      <c r="B58" s="7"/>
      <c r="C58" s="1"/>
      <c r="D58" s="83">
        <v>1134</v>
      </c>
      <c r="E58" s="82"/>
      <c r="F58" s="83">
        <v>1500</v>
      </c>
      <c r="G58" s="82"/>
      <c r="H58" s="83">
        <f>+F58-D58</f>
        <v>366</v>
      </c>
      <c r="I58" s="82"/>
      <c r="J58" s="83">
        <v>1570</v>
      </c>
      <c r="K58" s="82"/>
      <c r="L58" s="83">
        <f>+J58-D58</f>
        <v>436</v>
      </c>
    </row>
    <row r="59" spans="1:12" x14ac:dyDescent="0.25">
      <c r="A59" s="8" t="s">
        <v>21</v>
      </c>
      <c r="B59" s="9"/>
      <c r="D59" s="84">
        <f>SUM(D57:D58)</f>
        <v>1844</v>
      </c>
      <c r="E59" s="88"/>
      <c r="F59" s="84">
        <f>SUM(F57:F58)</f>
        <v>1800</v>
      </c>
      <c r="G59" s="82"/>
      <c r="H59" s="84">
        <f>SUM(H57:H58)</f>
        <v>-44</v>
      </c>
      <c r="I59" s="82"/>
      <c r="J59" s="84">
        <f>SUM(J57:J58)</f>
        <v>1870</v>
      </c>
      <c r="K59" s="82"/>
      <c r="L59" s="84">
        <f>SUM(L57:L58)</f>
        <v>26</v>
      </c>
    </row>
    <row r="60" spans="1:12" x14ac:dyDescent="0.25">
      <c r="A60" s="7"/>
      <c r="B60" s="7"/>
      <c r="C60" s="1"/>
      <c r="D60" s="82"/>
      <c r="E60" s="82"/>
      <c r="F60" s="82"/>
      <c r="G60" s="82"/>
      <c r="H60" s="82"/>
      <c r="I60" s="82"/>
      <c r="J60" s="82"/>
      <c r="K60" s="82"/>
      <c r="L60" s="82"/>
    </row>
    <row r="61" spans="1:12" x14ac:dyDescent="0.25">
      <c r="A61" s="1" t="s">
        <v>22</v>
      </c>
      <c r="B61" s="7"/>
      <c r="C61" s="1"/>
      <c r="D61" s="90">
        <v>0</v>
      </c>
      <c r="E61" s="86"/>
      <c r="F61" s="90">
        <v>0</v>
      </c>
      <c r="G61" s="86"/>
      <c r="H61" s="90">
        <f>+D61-F61</f>
        <v>0</v>
      </c>
      <c r="I61" s="86"/>
      <c r="J61" s="90">
        <v>0</v>
      </c>
      <c r="K61" s="86"/>
      <c r="L61" s="90">
        <f>+D61-J61</f>
        <v>0</v>
      </c>
    </row>
    <row r="62" spans="1:12" x14ac:dyDescent="0.25">
      <c r="A62" s="7"/>
      <c r="B62" s="7"/>
      <c r="C62" s="1"/>
      <c r="D62" s="82"/>
      <c r="E62" s="82"/>
      <c r="F62" s="82"/>
      <c r="G62" s="82"/>
      <c r="H62" s="82"/>
      <c r="I62" s="82"/>
      <c r="J62" s="82"/>
      <c r="K62" s="82"/>
      <c r="L62" s="82"/>
    </row>
    <row r="63" spans="1:12" ht="13.8" thickBot="1" x14ac:dyDescent="0.3">
      <c r="A63" s="11" t="s">
        <v>23</v>
      </c>
      <c r="B63" s="10"/>
      <c r="D63" s="91">
        <f>+D15-D29-D36-D42-D55-D59+D61</f>
        <v>3194</v>
      </c>
      <c r="E63" s="92"/>
      <c r="F63" s="91">
        <f>+F15-F29-F36-F42-F55-F59+F61</f>
        <v>3043</v>
      </c>
      <c r="G63" s="82"/>
      <c r="H63" s="91">
        <f>+H15+H29+H36+H42+H55+H59+H61</f>
        <v>151</v>
      </c>
      <c r="I63" s="82"/>
      <c r="J63" s="91">
        <f>+J15-J29-J36-J42-J55-J59+J61</f>
        <v>3143</v>
      </c>
      <c r="K63" s="82"/>
      <c r="L63" s="91">
        <f>+L15+L29+L36+L42+L55+L59+L61</f>
        <v>51</v>
      </c>
    </row>
    <row r="64" spans="1:12" ht="13.8" thickTop="1" x14ac:dyDescent="0.25">
      <c r="A64" s="2"/>
      <c r="B64" s="2"/>
      <c r="C64" s="2"/>
      <c r="D64" s="18"/>
      <c r="E64" s="18"/>
      <c r="F64" s="7"/>
      <c r="G64" s="7"/>
      <c r="H64" s="7"/>
      <c r="I64" s="7"/>
      <c r="J64" s="7"/>
      <c r="K64" s="7"/>
      <c r="L64" s="7"/>
    </row>
    <row r="65" spans="1:5" ht="15.6" x14ac:dyDescent="0.3">
      <c r="A65" s="3"/>
      <c r="B65" s="2"/>
      <c r="C65" s="2"/>
      <c r="D65" s="4"/>
      <c r="E65" s="4"/>
    </row>
  </sheetData>
  <printOptions horizontalCentered="1"/>
  <pageMargins left="0.25" right="0.25" top="0.5" bottom="1" header="0.5" footer="0.5"/>
  <pageSetup scale="85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5"/>
  <sheetViews>
    <sheetView showGridLines="0" workbookViewId="0"/>
  </sheetViews>
  <sheetFormatPr defaultRowHeight="13.2" x14ac:dyDescent="0.25"/>
  <cols>
    <col min="1" max="1" width="3.6640625" customWidth="1"/>
    <col min="2" max="2" width="37.88671875" customWidth="1"/>
    <col min="3" max="3" width="2.109375" customWidth="1"/>
    <col min="5" max="5" width="2.109375" customWidth="1"/>
    <col min="7" max="7" width="2.109375" customWidth="1"/>
    <col min="9" max="9" width="4.6640625" customWidth="1"/>
    <col min="11" max="11" width="2.109375" customWidth="1"/>
  </cols>
  <sheetData>
    <row r="1" spans="1:12" ht="17.399999999999999" x14ac:dyDescent="0.3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6" x14ac:dyDescent="0.3">
      <c r="A2" s="22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3.8" x14ac:dyDescent="0.25">
      <c r="A3" s="23" t="s">
        <v>274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24" t="s">
        <v>258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5"/>
    <row r="6" spans="1:12" x14ac:dyDescent="0.25">
      <c r="D6" s="20" t="s">
        <v>78</v>
      </c>
      <c r="E6" s="16"/>
      <c r="F6" s="16"/>
      <c r="G6" s="16"/>
      <c r="H6" s="16"/>
      <c r="I6" s="16"/>
      <c r="J6" s="16"/>
      <c r="K6" s="16"/>
      <c r="L6" s="16"/>
    </row>
    <row r="7" spans="1:12" x14ac:dyDescent="0.25">
      <c r="D7" s="19" t="s">
        <v>71</v>
      </c>
      <c r="E7" s="14"/>
      <c r="F7" s="19" t="s">
        <v>72</v>
      </c>
      <c r="G7" s="14"/>
      <c r="H7" s="19" t="s">
        <v>73</v>
      </c>
      <c r="I7" s="14"/>
      <c r="J7" s="19" t="s">
        <v>74</v>
      </c>
      <c r="K7" s="14"/>
      <c r="L7" s="19" t="s">
        <v>73</v>
      </c>
    </row>
    <row r="8" spans="1:12" x14ac:dyDescent="0.25">
      <c r="A8" s="7" t="s">
        <v>0</v>
      </c>
      <c r="B8" s="7"/>
      <c r="C8" s="1"/>
      <c r="D8" s="1"/>
      <c r="E8" s="1"/>
    </row>
    <row r="9" spans="1:12" x14ac:dyDescent="0.25">
      <c r="A9" s="7"/>
      <c r="B9" s="7" t="s">
        <v>265</v>
      </c>
      <c r="C9" s="1"/>
      <c r="D9" s="82">
        <v>39095</v>
      </c>
      <c r="E9" s="82"/>
      <c r="F9" s="82">
        <v>38485</v>
      </c>
      <c r="G9" s="82"/>
      <c r="H9" s="82">
        <f>+D9-F9</f>
        <v>610</v>
      </c>
      <c r="I9" s="82"/>
      <c r="J9" s="82">
        <v>38606</v>
      </c>
      <c r="K9" s="82"/>
      <c r="L9" s="82">
        <f>+D9-J9</f>
        <v>489</v>
      </c>
    </row>
    <row r="10" spans="1:12" x14ac:dyDescent="0.25">
      <c r="A10" s="7"/>
      <c r="B10" s="7" t="s">
        <v>266</v>
      </c>
      <c r="C10" s="1"/>
      <c r="D10" s="82">
        <v>83807</v>
      </c>
      <c r="E10" s="82"/>
      <c r="F10" s="82">
        <v>83988</v>
      </c>
      <c r="G10" s="82"/>
      <c r="H10" s="82">
        <f>+D10-F10</f>
        <v>-181</v>
      </c>
      <c r="I10" s="82"/>
      <c r="J10" s="82">
        <v>82980</v>
      </c>
      <c r="K10" s="82"/>
      <c r="L10" s="82">
        <f>+D10-J10</f>
        <v>827</v>
      </c>
    </row>
    <row r="11" spans="1:12" x14ac:dyDescent="0.25">
      <c r="A11" s="7"/>
      <c r="B11" s="7" t="s">
        <v>267</v>
      </c>
      <c r="C11" s="1"/>
      <c r="D11" s="82">
        <v>6180</v>
      </c>
      <c r="E11" s="82"/>
      <c r="F11" s="82">
        <v>6099</v>
      </c>
      <c r="G11" s="82"/>
      <c r="H11" s="82">
        <f>+D11-F11</f>
        <v>81</v>
      </c>
      <c r="I11" s="82"/>
      <c r="J11" s="82">
        <v>5326</v>
      </c>
      <c r="K11" s="82"/>
      <c r="L11" s="82">
        <f>+D11-J11</f>
        <v>854</v>
      </c>
    </row>
    <row r="12" spans="1:12" x14ac:dyDescent="0.25">
      <c r="A12" s="7" t="s">
        <v>246</v>
      </c>
      <c r="B12" s="7" t="s">
        <v>264</v>
      </c>
      <c r="C12" s="1"/>
      <c r="D12" s="82">
        <v>5080</v>
      </c>
      <c r="E12" s="82"/>
      <c r="F12" s="82">
        <v>4741</v>
      </c>
      <c r="G12" s="82"/>
      <c r="H12" s="82">
        <f>+D12-F12</f>
        <v>339</v>
      </c>
      <c r="I12" s="82"/>
      <c r="J12" s="82">
        <v>5394</v>
      </c>
      <c r="K12" s="82"/>
      <c r="L12" s="82">
        <f>+D12-J12</f>
        <v>-314</v>
      </c>
    </row>
    <row r="13" spans="1:12" x14ac:dyDescent="0.25">
      <c r="A13" s="7"/>
      <c r="B13" s="7" t="s">
        <v>268</v>
      </c>
      <c r="C13" s="1"/>
      <c r="D13" s="82">
        <v>3706</v>
      </c>
      <c r="E13" s="82"/>
      <c r="F13" s="82">
        <v>3906</v>
      </c>
      <c r="G13" s="82"/>
      <c r="H13" s="82">
        <f>+D13-F13</f>
        <v>-200</v>
      </c>
      <c r="I13" s="82"/>
      <c r="J13" s="82">
        <v>3686</v>
      </c>
      <c r="K13" s="82"/>
      <c r="L13" s="82">
        <f>+D13-J13</f>
        <v>20</v>
      </c>
    </row>
    <row r="14" spans="1:12" x14ac:dyDescent="0.25">
      <c r="A14" s="7"/>
      <c r="B14" s="7" t="s">
        <v>246</v>
      </c>
      <c r="C14" s="1"/>
      <c r="D14" s="83"/>
      <c r="E14" s="82"/>
      <c r="F14" s="83"/>
      <c r="G14" s="82"/>
      <c r="H14" s="83" t="s">
        <v>246</v>
      </c>
      <c r="I14" s="82"/>
      <c r="J14" s="83"/>
      <c r="K14" s="82"/>
      <c r="L14" s="83" t="s">
        <v>246</v>
      </c>
    </row>
    <row r="15" spans="1:12" x14ac:dyDescent="0.25">
      <c r="A15" s="8" t="s">
        <v>1</v>
      </c>
      <c r="B15" s="9"/>
      <c r="D15" s="84">
        <f>SUM(D8:D14)</f>
        <v>137868</v>
      </c>
      <c r="E15" s="85"/>
      <c r="F15" s="84">
        <f>SUM(F8:F14)</f>
        <v>137219</v>
      </c>
      <c r="G15" s="86"/>
      <c r="H15" s="84">
        <f>SUM(H8:H14)</f>
        <v>649</v>
      </c>
      <c r="I15" s="86"/>
      <c r="J15" s="84">
        <f>SUM(J8:J14)</f>
        <v>135992</v>
      </c>
      <c r="K15" s="86"/>
      <c r="L15" s="84">
        <f>SUM(L8:L14)</f>
        <v>1876</v>
      </c>
    </row>
    <row r="16" spans="1:12" x14ac:dyDescent="0.25">
      <c r="A16" s="7" t="s">
        <v>2</v>
      </c>
      <c r="B16" s="7"/>
      <c r="C16" s="1"/>
      <c r="D16" s="82"/>
      <c r="E16" s="82"/>
      <c r="F16" s="82"/>
      <c r="G16" s="82"/>
      <c r="H16" s="82"/>
      <c r="I16" s="82"/>
      <c r="J16" s="82"/>
      <c r="K16" s="82"/>
      <c r="L16" s="82"/>
    </row>
    <row r="17" spans="1:12" x14ac:dyDescent="0.25">
      <c r="A17" s="7"/>
      <c r="B17" s="7" t="s">
        <v>3</v>
      </c>
      <c r="C17" s="1"/>
      <c r="D17" s="82">
        <v>7869</v>
      </c>
      <c r="E17" s="82"/>
      <c r="F17" s="82">
        <v>7806</v>
      </c>
      <c r="G17" s="82"/>
      <c r="H17" s="82">
        <f t="shared" ref="H17:H27" si="0">+F17-D17</f>
        <v>-63</v>
      </c>
      <c r="I17" s="82"/>
      <c r="J17" s="82">
        <v>7096</v>
      </c>
      <c r="K17" s="82"/>
      <c r="L17" s="82">
        <f t="shared" ref="L17:L27" si="1">+J17-D17</f>
        <v>-773</v>
      </c>
    </row>
    <row r="18" spans="1:12" x14ac:dyDescent="0.25">
      <c r="A18" s="7"/>
      <c r="B18" s="7" t="s">
        <v>247</v>
      </c>
      <c r="C18" s="1"/>
      <c r="D18" s="82">
        <v>4658</v>
      </c>
      <c r="E18" s="82"/>
      <c r="F18" s="82">
        <v>4710</v>
      </c>
      <c r="G18" s="82"/>
      <c r="H18" s="82">
        <f t="shared" si="0"/>
        <v>52</v>
      </c>
      <c r="I18" s="82"/>
      <c r="J18" s="82">
        <v>4843</v>
      </c>
      <c r="K18" s="82"/>
      <c r="L18" s="82">
        <f t="shared" si="1"/>
        <v>185</v>
      </c>
    </row>
    <row r="19" spans="1:12" x14ac:dyDescent="0.25">
      <c r="A19" s="7"/>
      <c r="B19" s="7" t="s">
        <v>249</v>
      </c>
      <c r="C19" s="1"/>
      <c r="D19" s="82">
        <v>1346</v>
      </c>
      <c r="E19" s="82"/>
      <c r="F19" s="82">
        <v>1601</v>
      </c>
      <c r="G19" s="82"/>
      <c r="H19" s="82">
        <f t="shared" si="0"/>
        <v>255</v>
      </c>
      <c r="I19" s="82"/>
      <c r="J19" s="82">
        <v>2052</v>
      </c>
      <c r="K19" s="82"/>
      <c r="L19" s="82">
        <f t="shared" si="1"/>
        <v>706</v>
      </c>
    </row>
    <row r="20" spans="1:12" x14ac:dyDescent="0.25">
      <c r="A20" s="7"/>
      <c r="B20" s="7" t="s">
        <v>248</v>
      </c>
      <c r="C20" s="1"/>
      <c r="D20" s="82">
        <v>1393</v>
      </c>
      <c r="E20" s="82"/>
      <c r="F20" s="82">
        <v>1323</v>
      </c>
      <c r="G20" s="82"/>
      <c r="H20" s="82">
        <f t="shared" si="0"/>
        <v>-70</v>
      </c>
      <c r="I20" s="82"/>
      <c r="J20" s="82">
        <v>1210</v>
      </c>
      <c r="K20" s="82"/>
      <c r="L20" s="82">
        <f t="shared" si="1"/>
        <v>-183</v>
      </c>
    </row>
    <row r="21" spans="1:12" x14ac:dyDescent="0.25">
      <c r="A21" s="7"/>
      <c r="B21" s="7" t="s">
        <v>250</v>
      </c>
      <c r="C21" s="1"/>
      <c r="D21" s="82">
        <v>2516</v>
      </c>
      <c r="E21" s="82"/>
      <c r="F21" s="82">
        <v>2465</v>
      </c>
      <c r="G21" s="82"/>
      <c r="H21" s="82">
        <f t="shared" si="0"/>
        <v>-51</v>
      </c>
      <c r="I21" s="82"/>
      <c r="J21" s="82">
        <v>2347</v>
      </c>
      <c r="K21" s="82"/>
      <c r="L21" s="82">
        <f t="shared" si="1"/>
        <v>-169</v>
      </c>
    </row>
    <row r="22" spans="1:12" x14ac:dyDescent="0.25">
      <c r="A22" s="7"/>
      <c r="B22" s="7" t="s">
        <v>4</v>
      </c>
      <c r="C22" s="1"/>
      <c r="D22" s="82">
        <v>2305</v>
      </c>
      <c r="E22" s="82"/>
      <c r="F22" s="82">
        <v>2130</v>
      </c>
      <c r="G22" s="82"/>
      <c r="H22" s="82">
        <f t="shared" si="0"/>
        <v>-175</v>
      </c>
      <c r="I22" s="82"/>
      <c r="J22" s="82">
        <v>2257</v>
      </c>
      <c r="K22" s="82"/>
      <c r="L22" s="82">
        <f t="shared" si="1"/>
        <v>-48</v>
      </c>
    </row>
    <row r="23" spans="1:12" x14ac:dyDescent="0.25">
      <c r="A23" s="7"/>
      <c r="B23" s="7" t="s">
        <v>251</v>
      </c>
      <c r="C23" s="1"/>
      <c r="D23" s="82">
        <v>5104</v>
      </c>
      <c r="E23" s="82"/>
      <c r="F23" s="82">
        <v>5074</v>
      </c>
      <c r="G23" s="82"/>
      <c r="H23" s="82">
        <f t="shared" si="0"/>
        <v>-30</v>
      </c>
      <c r="I23" s="82"/>
      <c r="J23" s="82">
        <v>4944</v>
      </c>
      <c r="K23" s="82"/>
      <c r="L23" s="82">
        <f t="shared" si="1"/>
        <v>-160</v>
      </c>
    </row>
    <row r="24" spans="1:12" x14ac:dyDescent="0.25">
      <c r="A24" s="7"/>
      <c r="B24" s="7" t="s">
        <v>252</v>
      </c>
      <c r="C24" s="1"/>
      <c r="D24" s="82">
        <v>4967</v>
      </c>
      <c r="E24" s="82"/>
      <c r="F24" s="82">
        <v>4738</v>
      </c>
      <c r="G24" s="82"/>
      <c r="H24" s="82">
        <f t="shared" si="0"/>
        <v>-229</v>
      </c>
      <c r="I24" s="82"/>
      <c r="J24" s="82">
        <v>4410</v>
      </c>
      <c r="K24" s="82"/>
      <c r="L24" s="82">
        <f t="shared" si="1"/>
        <v>-557</v>
      </c>
    </row>
    <row r="25" spans="1:12" x14ac:dyDescent="0.25">
      <c r="A25" s="7"/>
      <c r="B25" s="7" t="s">
        <v>267</v>
      </c>
      <c r="C25" s="1"/>
      <c r="D25" s="82">
        <v>2568</v>
      </c>
      <c r="E25" s="82"/>
      <c r="F25" s="82">
        <v>2220</v>
      </c>
      <c r="G25" s="82"/>
      <c r="H25" s="82">
        <f t="shared" si="0"/>
        <v>-348</v>
      </c>
      <c r="I25" s="82"/>
      <c r="J25" s="82">
        <v>2245</v>
      </c>
      <c r="K25" s="82"/>
      <c r="L25" s="82">
        <f t="shared" si="1"/>
        <v>-323</v>
      </c>
    </row>
    <row r="26" spans="1:12" x14ac:dyDescent="0.25">
      <c r="A26" s="7"/>
      <c r="B26" s="7" t="s">
        <v>264</v>
      </c>
      <c r="C26" s="1"/>
      <c r="D26" s="82">
        <v>5859</v>
      </c>
      <c r="E26" s="82"/>
      <c r="F26" s="82">
        <v>5639</v>
      </c>
      <c r="G26" s="82"/>
      <c r="H26" s="82">
        <f t="shared" si="0"/>
        <v>-220</v>
      </c>
      <c r="I26" s="82"/>
      <c r="J26" s="82">
        <v>5748</v>
      </c>
      <c r="K26" s="82"/>
      <c r="L26" s="82">
        <f t="shared" si="1"/>
        <v>-111</v>
      </c>
    </row>
    <row r="27" spans="1:12" x14ac:dyDescent="0.25">
      <c r="A27" s="7"/>
      <c r="B27" s="7" t="s">
        <v>268</v>
      </c>
      <c r="C27" s="1"/>
      <c r="D27" s="82">
        <v>3917</v>
      </c>
      <c r="E27" s="82"/>
      <c r="F27" s="82">
        <v>4065</v>
      </c>
      <c r="G27" s="82"/>
      <c r="H27" s="82">
        <f t="shared" si="0"/>
        <v>148</v>
      </c>
      <c r="I27" s="82"/>
      <c r="J27" s="82">
        <v>3372</v>
      </c>
      <c r="K27" s="82"/>
      <c r="L27" s="82">
        <f t="shared" si="1"/>
        <v>-545</v>
      </c>
    </row>
    <row r="28" spans="1:12" x14ac:dyDescent="0.25">
      <c r="A28" s="7"/>
      <c r="B28" s="7" t="s">
        <v>246</v>
      </c>
      <c r="C28" s="1"/>
      <c r="D28" s="83" t="s">
        <v>246</v>
      </c>
      <c r="E28" s="82" t="s">
        <v>246</v>
      </c>
      <c r="F28" s="83" t="s">
        <v>246</v>
      </c>
      <c r="G28" s="82"/>
      <c r="H28" s="83" t="s">
        <v>246</v>
      </c>
      <c r="I28" s="82"/>
      <c r="J28" s="83" t="s">
        <v>246</v>
      </c>
      <c r="K28" s="82" t="s">
        <v>246</v>
      </c>
      <c r="L28" s="83" t="s">
        <v>246</v>
      </c>
    </row>
    <row r="29" spans="1:12" x14ac:dyDescent="0.25">
      <c r="A29" s="8" t="s">
        <v>5</v>
      </c>
      <c r="B29" s="9"/>
      <c r="D29" s="84">
        <f>SUM(D17:D28)</f>
        <v>42502</v>
      </c>
      <c r="E29" s="87"/>
      <c r="F29" s="84">
        <f>SUM(F17:F28)</f>
        <v>41771</v>
      </c>
      <c r="G29" s="86"/>
      <c r="H29" s="84">
        <f>SUM(H17:H28)</f>
        <v>-731</v>
      </c>
      <c r="I29" s="86"/>
      <c r="J29" s="84">
        <f>SUM(J17:J28)</f>
        <v>40524</v>
      </c>
      <c r="K29" s="86"/>
      <c r="L29" s="84">
        <f>SUM(L17:L28)</f>
        <v>-1978</v>
      </c>
    </row>
    <row r="30" spans="1:12" x14ac:dyDescent="0.25">
      <c r="A30" s="7"/>
      <c r="B30" s="7"/>
      <c r="C30" s="1"/>
      <c r="D30" s="82"/>
      <c r="E30" s="82"/>
      <c r="F30" s="82"/>
      <c r="G30" s="82"/>
      <c r="H30" s="82"/>
      <c r="I30" s="82"/>
      <c r="J30" s="82"/>
      <c r="K30" s="82"/>
      <c r="L30" s="82"/>
    </row>
    <row r="31" spans="1:12" x14ac:dyDescent="0.25">
      <c r="A31" s="7" t="s">
        <v>6</v>
      </c>
      <c r="B31" s="7"/>
      <c r="C31" s="1"/>
      <c r="D31" s="82"/>
      <c r="E31" s="82"/>
      <c r="F31" s="82"/>
      <c r="G31" s="82"/>
      <c r="H31" s="82"/>
      <c r="I31" s="82"/>
      <c r="J31" s="82"/>
      <c r="K31" s="82"/>
      <c r="L31" s="82"/>
    </row>
    <row r="32" spans="1:12" x14ac:dyDescent="0.25">
      <c r="A32" s="7"/>
      <c r="B32" s="7" t="s">
        <v>253</v>
      </c>
      <c r="C32" s="1"/>
      <c r="D32" s="82">
        <v>5869</v>
      </c>
      <c r="E32" s="82"/>
      <c r="F32" s="82">
        <v>5895</v>
      </c>
      <c r="G32" s="82"/>
      <c r="H32" s="82">
        <f>+F32-D32</f>
        <v>26</v>
      </c>
      <c r="I32" s="82"/>
      <c r="J32" s="82">
        <v>6282</v>
      </c>
      <c r="K32" s="82"/>
      <c r="L32" s="82">
        <f>+J32-D32</f>
        <v>413</v>
      </c>
    </row>
    <row r="33" spans="1:12" x14ac:dyDescent="0.25">
      <c r="A33" s="7"/>
      <c r="B33" s="7" t="s">
        <v>254</v>
      </c>
      <c r="C33" s="1"/>
      <c r="D33" s="82">
        <v>4546</v>
      </c>
      <c r="E33" s="82"/>
      <c r="F33" s="82">
        <v>4556</v>
      </c>
      <c r="G33" s="82"/>
      <c r="H33" s="82">
        <f>+F33-D33</f>
        <v>10</v>
      </c>
      <c r="I33" s="82"/>
      <c r="J33" s="82">
        <v>4231</v>
      </c>
      <c r="K33" s="82"/>
      <c r="L33" s="82">
        <f>+J33-D33</f>
        <v>-315</v>
      </c>
    </row>
    <row r="34" spans="1:12" x14ac:dyDescent="0.25">
      <c r="A34" s="7"/>
      <c r="B34" s="7" t="s">
        <v>271</v>
      </c>
      <c r="C34" s="1"/>
      <c r="D34" s="82">
        <v>529</v>
      </c>
      <c r="E34" s="82"/>
      <c r="F34" s="82">
        <v>529</v>
      </c>
      <c r="G34" s="82"/>
      <c r="H34" s="82">
        <f>+F34-D34</f>
        <v>0</v>
      </c>
      <c r="I34" s="82"/>
      <c r="J34" s="82">
        <v>0</v>
      </c>
      <c r="K34" s="82"/>
      <c r="L34" s="82">
        <f>+J34-D34</f>
        <v>-529</v>
      </c>
    </row>
    <row r="35" spans="1:12" x14ac:dyDescent="0.25">
      <c r="A35" s="7"/>
      <c r="B35" s="7" t="s">
        <v>246</v>
      </c>
      <c r="C35" s="1"/>
      <c r="D35" s="83" t="s">
        <v>246</v>
      </c>
      <c r="E35" s="82"/>
      <c r="F35" s="83" t="s">
        <v>246</v>
      </c>
      <c r="G35" s="82"/>
      <c r="H35" s="83" t="s">
        <v>246</v>
      </c>
      <c r="I35" s="82"/>
      <c r="J35" s="83" t="s">
        <v>246</v>
      </c>
      <c r="K35" s="82"/>
      <c r="L35" s="83" t="s">
        <v>246</v>
      </c>
    </row>
    <row r="36" spans="1:12" x14ac:dyDescent="0.25">
      <c r="A36" s="8" t="s">
        <v>7</v>
      </c>
      <c r="B36" s="9"/>
      <c r="D36" s="84">
        <f>SUM(D32:D35)</f>
        <v>10944</v>
      </c>
      <c r="E36" s="88"/>
      <c r="F36" s="84">
        <f>SUM(F32:F35)</f>
        <v>10980</v>
      </c>
      <c r="G36" s="82"/>
      <c r="H36" s="84">
        <f>SUM(H32:H35)</f>
        <v>36</v>
      </c>
      <c r="I36" s="82"/>
      <c r="J36" s="84">
        <f>SUM(J32:J35)</f>
        <v>10513</v>
      </c>
      <c r="K36" s="82"/>
      <c r="L36" s="84">
        <f>SUM(L32:L35)</f>
        <v>-431</v>
      </c>
    </row>
    <row r="37" spans="1:12" x14ac:dyDescent="0.25">
      <c r="A37" s="8"/>
      <c r="B37" s="9"/>
      <c r="D37" s="89"/>
      <c r="E37" s="88"/>
      <c r="F37" s="89"/>
      <c r="G37" s="82"/>
      <c r="H37" s="89"/>
      <c r="I37" s="82"/>
      <c r="J37" s="89"/>
      <c r="K37" s="82"/>
      <c r="L37" s="89"/>
    </row>
    <row r="38" spans="1:12" x14ac:dyDescent="0.25">
      <c r="A38" s="8" t="s">
        <v>77</v>
      </c>
      <c r="B38" s="9"/>
      <c r="D38" s="84">
        <f>+D15-D29-D36</f>
        <v>84422</v>
      </c>
      <c r="E38" s="88"/>
      <c r="F38" s="84">
        <f>+F15-F29-F36</f>
        <v>84468</v>
      </c>
      <c r="G38" s="82"/>
      <c r="H38" s="84">
        <f>+H15+H29+H36</f>
        <v>-46</v>
      </c>
      <c r="I38" s="82"/>
      <c r="J38" s="84">
        <f>+J15-J29-J36</f>
        <v>84955</v>
      </c>
      <c r="K38" s="82"/>
      <c r="L38" s="84">
        <f>+L15+L29+L36</f>
        <v>-533</v>
      </c>
    </row>
    <row r="39" spans="1:12" x14ac:dyDescent="0.25">
      <c r="A39" s="7"/>
      <c r="B39" s="7"/>
      <c r="C39" s="1"/>
      <c r="D39" s="82"/>
      <c r="E39" s="82"/>
      <c r="F39" s="82"/>
      <c r="G39" s="82"/>
      <c r="H39" s="82"/>
      <c r="I39" s="82"/>
      <c r="J39" s="82"/>
      <c r="K39" s="82"/>
      <c r="L39" s="82"/>
    </row>
    <row r="40" spans="1:12" x14ac:dyDescent="0.25">
      <c r="A40" s="7" t="s">
        <v>202</v>
      </c>
      <c r="B40" s="7"/>
      <c r="C40" s="1"/>
      <c r="D40" s="82">
        <v>27607</v>
      </c>
      <c r="E40" s="82"/>
      <c r="F40" s="82">
        <v>27126</v>
      </c>
      <c r="G40" s="82"/>
      <c r="H40" s="82">
        <f>+F40-D40</f>
        <v>-481</v>
      </c>
      <c r="I40" s="82"/>
      <c r="J40" s="82">
        <v>26808</v>
      </c>
      <c r="K40" s="82"/>
      <c r="L40" s="82">
        <f>+J40-D40</f>
        <v>-799</v>
      </c>
    </row>
    <row r="41" spans="1:12" x14ac:dyDescent="0.25">
      <c r="A41" s="7" t="s">
        <v>150</v>
      </c>
      <c r="B41" s="7"/>
      <c r="C41" s="1"/>
      <c r="D41" s="83">
        <v>6648</v>
      </c>
      <c r="E41" s="82"/>
      <c r="F41" s="83">
        <v>6740</v>
      </c>
      <c r="G41" s="82"/>
      <c r="H41" s="83">
        <f>+F41-D41</f>
        <v>92</v>
      </c>
      <c r="I41" s="82"/>
      <c r="J41" s="83">
        <v>6700</v>
      </c>
      <c r="K41" s="82"/>
      <c r="L41" s="83">
        <f>+J41-D41</f>
        <v>52</v>
      </c>
    </row>
    <row r="42" spans="1:12" x14ac:dyDescent="0.25">
      <c r="A42" s="8" t="s">
        <v>8</v>
      </c>
      <c r="B42" s="9"/>
      <c r="D42" s="84">
        <f>SUM(D40:D41)</f>
        <v>34255</v>
      </c>
      <c r="E42" s="88"/>
      <c r="F42" s="84">
        <f>SUM(F40:F41)</f>
        <v>33866</v>
      </c>
      <c r="G42" s="82"/>
      <c r="H42" s="84">
        <f>SUM(H40:H41)</f>
        <v>-389</v>
      </c>
      <c r="I42" s="82"/>
      <c r="J42" s="84">
        <f>SUM(J40:J41)</f>
        <v>33508</v>
      </c>
      <c r="K42" s="82"/>
      <c r="L42" s="84">
        <f>SUM(L40:L41)</f>
        <v>-747</v>
      </c>
    </row>
    <row r="43" spans="1:12" x14ac:dyDescent="0.25">
      <c r="A43" s="7"/>
      <c r="B43" s="7"/>
      <c r="C43" s="1"/>
      <c r="D43" s="82"/>
      <c r="E43" s="82"/>
      <c r="F43" s="82"/>
      <c r="G43" s="82"/>
      <c r="H43" s="82"/>
      <c r="I43" s="82"/>
      <c r="J43" s="82"/>
      <c r="K43" s="82"/>
      <c r="L43" s="82"/>
    </row>
    <row r="44" spans="1:12" x14ac:dyDescent="0.25">
      <c r="A44" s="7"/>
      <c r="B44" s="7"/>
      <c r="C44" s="1"/>
      <c r="D44" s="82"/>
      <c r="E44" s="82"/>
      <c r="F44" s="82"/>
      <c r="G44" s="82"/>
      <c r="H44" s="82"/>
      <c r="I44" s="82"/>
      <c r="J44" s="82"/>
      <c r="K44" s="82"/>
      <c r="L44" s="82"/>
    </row>
    <row r="45" spans="1:12" x14ac:dyDescent="0.25">
      <c r="A45" s="7" t="s">
        <v>9</v>
      </c>
      <c r="B45" s="7"/>
      <c r="C45" s="1"/>
      <c r="D45" s="82"/>
      <c r="E45" s="82"/>
      <c r="F45" s="82"/>
      <c r="G45" s="82"/>
      <c r="H45" s="82">
        <f t="shared" ref="H45:H54" si="2">+F45-D45</f>
        <v>0</v>
      </c>
      <c r="I45" s="82"/>
      <c r="J45" s="82"/>
      <c r="K45" s="82"/>
      <c r="L45" s="82">
        <f t="shared" ref="L45:L54" si="3">+J45-D45</f>
        <v>0</v>
      </c>
    </row>
    <row r="46" spans="1:12" x14ac:dyDescent="0.25">
      <c r="A46" s="7" t="s">
        <v>10</v>
      </c>
      <c r="B46" s="7"/>
      <c r="C46" s="1"/>
      <c r="D46" s="82">
        <v>-3491</v>
      </c>
      <c r="E46" s="82"/>
      <c r="F46" s="82">
        <v>-3477</v>
      </c>
      <c r="G46" s="82"/>
      <c r="H46" s="82">
        <f t="shared" si="2"/>
        <v>14</v>
      </c>
      <c r="I46" s="82"/>
      <c r="J46" s="82">
        <v>-3380</v>
      </c>
      <c r="K46" s="82"/>
      <c r="L46" s="82">
        <f t="shared" si="3"/>
        <v>111</v>
      </c>
    </row>
    <row r="47" spans="1:12" x14ac:dyDescent="0.25">
      <c r="A47" s="7" t="s">
        <v>11</v>
      </c>
      <c r="B47" s="7"/>
      <c r="C47" s="1"/>
      <c r="D47" s="82">
        <v>-2179</v>
      </c>
      <c r="E47" s="82"/>
      <c r="F47" s="82">
        <v>-2329</v>
      </c>
      <c r="G47" s="82"/>
      <c r="H47" s="82">
        <f t="shared" si="2"/>
        <v>-150</v>
      </c>
      <c r="I47" s="82"/>
      <c r="J47" s="82">
        <v>-3080</v>
      </c>
      <c r="K47" s="82"/>
      <c r="L47" s="82">
        <f t="shared" si="3"/>
        <v>-901</v>
      </c>
    </row>
    <row r="48" spans="1:12" x14ac:dyDescent="0.25">
      <c r="A48" s="7" t="s">
        <v>12</v>
      </c>
      <c r="B48" s="7"/>
      <c r="C48" s="1"/>
      <c r="D48" s="82">
        <v>2281</v>
      </c>
      <c r="E48" s="82"/>
      <c r="F48" s="82">
        <v>2271</v>
      </c>
      <c r="G48" s="82"/>
      <c r="H48" s="82">
        <f t="shared" si="2"/>
        <v>-10</v>
      </c>
      <c r="I48" s="82"/>
      <c r="J48" s="82">
        <v>2220</v>
      </c>
      <c r="K48" s="82"/>
      <c r="L48" s="82">
        <f t="shared" si="3"/>
        <v>-61</v>
      </c>
    </row>
    <row r="49" spans="1:12" x14ac:dyDescent="0.25">
      <c r="A49" s="7" t="s">
        <v>13</v>
      </c>
      <c r="B49" s="7"/>
      <c r="C49" s="1"/>
      <c r="D49" s="82">
        <v>23825</v>
      </c>
      <c r="E49" s="82"/>
      <c r="F49" s="82">
        <v>24723</v>
      </c>
      <c r="G49" s="82"/>
      <c r="H49" s="82">
        <f t="shared" si="2"/>
        <v>898</v>
      </c>
      <c r="I49" s="82"/>
      <c r="J49" s="82">
        <v>27180</v>
      </c>
      <c r="K49" s="82"/>
      <c r="L49" s="82">
        <f t="shared" si="3"/>
        <v>3355</v>
      </c>
    </row>
    <row r="50" spans="1:12" x14ac:dyDescent="0.25">
      <c r="A50" s="7" t="s">
        <v>14</v>
      </c>
      <c r="B50" s="7"/>
      <c r="C50" s="1"/>
      <c r="D50" s="82">
        <v>470</v>
      </c>
      <c r="E50" s="82"/>
      <c r="F50" s="82">
        <v>492</v>
      </c>
      <c r="G50" s="82"/>
      <c r="H50" s="82">
        <f t="shared" si="2"/>
        <v>22</v>
      </c>
      <c r="I50" s="82"/>
      <c r="J50" s="82">
        <v>600</v>
      </c>
      <c r="K50" s="82"/>
      <c r="L50" s="82">
        <f t="shared" si="3"/>
        <v>130</v>
      </c>
    </row>
    <row r="51" spans="1:12" x14ac:dyDescent="0.25">
      <c r="A51" s="7" t="s">
        <v>203</v>
      </c>
      <c r="B51" s="7"/>
      <c r="C51" s="1"/>
      <c r="D51" s="82">
        <v>-1534</v>
      </c>
      <c r="E51" s="82"/>
      <c r="F51" s="82">
        <v>-1678</v>
      </c>
      <c r="G51" s="82"/>
      <c r="H51" s="82">
        <f t="shared" si="2"/>
        <v>-144</v>
      </c>
      <c r="I51" s="82"/>
      <c r="J51" s="82">
        <v>-2500</v>
      </c>
      <c r="K51" s="82"/>
      <c r="L51" s="82">
        <f t="shared" si="3"/>
        <v>-966</v>
      </c>
    </row>
    <row r="52" spans="1:12" x14ac:dyDescent="0.25">
      <c r="A52" s="7" t="s">
        <v>15</v>
      </c>
      <c r="B52" s="7"/>
      <c r="C52" s="1"/>
      <c r="D52" s="82"/>
      <c r="E52" s="82"/>
      <c r="F52" s="82"/>
      <c r="G52" s="82"/>
      <c r="H52" s="82">
        <f t="shared" si="2"/>
        <v>0</v>
      </c>
      <c r="I52" s="82"/>
      <c r="J52" s="82"/>
      <c r="K52" s="82"/>
      <c r="L52" s="82">
        <f t="shared" si="3"/>
        <v>0</v>
      </c>
    </row>
    <row r="53" spans="1:12" x14ac:dyDescent="0.25">
      <c r="A53" s="7" t="s">
        <v>16</v>
      </c>
      <c r="B53" s="7"/>
      <c r="C53" s="1"/>
      <c r="D53" s="82"/>
      <c r="E53" s="82"/>
      <c r="F53" s="82"/>
      <c r="G53" s="82"/>
      <c r="H53" s="82">
        <f t="shared" si="2"/>
        <v>0</v>
      </c>
      <c r="I53" s="82"/>
      <c r="J53" s="82"/>
      <c r="K53" s="82"/>
      <c r="L53" s="82">
        <f t="shared" si="3"/>
        <v>0</v>
      </c>
    </row>
    <row r="54" spans="1:12" x14ac:dyDescent="0.25">
      <c r="A54" s="7" t="s">
        <v>17</v>
      </c>
      <c r="B54" s="7"/>
      <c r="C54" s="1"/>
      <c r="D54" s="83"/>
      <c r="E54" s="82"/>
      <c r="F54" s="83"/>
      <c r="G54" s="82"/>
      <c r="H54" s="83">
        <f t="shared" si="2"/>
        <v>0</v>
      </c>
      <c r="I54" s="82"/>
      <c r="J54" s="83"/>
      <c r="K54" s="82"/>
      <c r="L54" s="83">
        <f t="shared" si="3"/>
        <v>0</v>
      </c>
    </row>
    <row r="55" spans="1:12" x14ac:dyDescent="0.25">
      <c r="A55" s="8" t="s">
        <v>18</v>
      </c>
      <c r="B55" s="9"/>
      <c r="D55" s="84">
        <f>SUM(D45:D54)</f>
        <v>19372</v>
      </c>
      <c r="E55" s="88"/>
      <c r="F55" s="84">
        <f>SUM(F45:F54)</f>
        <v>20002</v>
      </c>
      <c r="G55" s="82"/>
      <c r="H55" s="84">
        <f>SUM(H45:H54)</f>
        <v>630</v>
      </c>
      <c r="I55" s="82"/>
      <c r="J55" s="84">
        <f>SUM(J45:J54)</f>
        <v>21040</v>
      </c>
      <c r="K55" s="82"/>
      <c r="L55" s="84">
        <f>SUM(L45:L54)</f>
        <v>1668</v>
      </c>
    </row>
    <row r="56" spans="1:12" x14ac:dyDescent="0.25">
      <c r="A56" s="7"/>
      <c r="B56" s="7"/>
      <c r="C56" s="1"/>
      <c r="D56" s="82"/>
      <c r="E56" s="82"/>
      <c r="F56" s="82"/>
      <c r="G56" s="82"/>
      <c r="H56" s="82"/>
      <c r="I56" s="82"/>
      <c r="J56" s="82"/>
      <c r="K56" s="82"/>
      <c r="L56" s="82"/>
    </row>
    <row r="57" spans="1:12" x14ac:dyDescent="0.25">
      <c r="A57" s="7" t="s">
        <v>19</v>
      </c>
      <c r="B57" s="7"/>
      <c r="C57" s="1"/>
      <c r="D57" s="82">
        <v>3449</v>
      </c>
      <c r="E57" s="82"/>
      <c r="F57" s="82">
        <v>3039</v>
      </c>
      <c r="G57" s="82"/>
      <c r="H57" s="82">
        <f>+F57-D57</f>
        <v>-410</v>
      </c>
      <c r="I57" s="82"/>
      <c r="J57" s="82">
        <v>700</v>
      </c>
      <c r="K57" s="82"/>
      <c r="L57" s="82">
        <f>+J57-D57</f>
        <v>-2749</v>
      </c>
    </row>
    <row r="58" spans="1:12" x14ac:dyDescent="0.25">
      <c r="A58" s="7" t="s">
        <v>20</v>
      </c>
      <c r="B58" s="7"/>
      <c r="C58" s="1"/>
      <c r="D58" s="83">
        <v>7784</v>
      </c>
      <c r="E58" s="82"/>
      <c r="F58" s="83">
        <v>8150</v>
      </c>
      <c r="G58" s="82"/>
      <c r="H58" s="83">
        <f>+F58-D58</f>
        <v>366</v>
      </c>
      <c r="I58" s="82"/>
      <c r="J58" s="83">
        <v>10500</v>
      </c>
      <c r="K58" s="82"/>
      <c r="L58" s="83">
        <f>+J58-D58</f>
        <v>2716</v>
      </c>
    </row>
    <row r="59" spans="1:12" x14ac:dyDescent="0.25">
      <c r="A59" s="8" t="s">
        <v>21</v>
      </c>
      <c r="B59" s="9"/>
      <c r="D59" s="84">
        <f>SUM(D57:D58)</f>
        <v>11233</v>
      </c>
      <c r="E59" s="88"/>
      <c r="F59" s="84">
        <f>SUM(F57:F58)</f>
        <v>11189</v>
      </c>
      <c r="G59" s="82"/>
      <c r="H59" s="84">
        <f>SUM(H57:H58)</f>
        <v>-44</v>
      </c>
      <c r="I59" s="82"/>
      <c r="J59" s="84">
        <f>SUM(J57:J58)</f>
        <v>11200</v>
      </c>
      <c r="K59" s="82"/>
      <c r="L59" s="84">
        <f>SUM(L57:L58)</f>
        <v>-33</v>
      </c>
    </row>
    <row r="60" spans="1:12" x14ac:dyDescent="0.25">
      <c r="A60" s="7"/>
      <c r="B60" s="7"/>
      <c r="C60" s="1"/>
      <c r="D60" s="82"/>
      <c r="E60" s="82"/>
      <c r="F60" s="82"/>
      <c r="G60" s="82"/>
      <c r="H60" s="82"/>
      <c r="I60" s="82"/>
      <c r="J60" s="82"/>
      <c r="K60" s="82"/>
      <c r="L60" s="82"/>
    </row>
    <row r="61" spans="1:12" x14ac:dyDescent="0.25">
      <c r="A61" s="1" t="s">
        <v>22</v>
      </c>
      <c r="B61" s="7"/>
      <c r="C61" s="1"/>
      <c r="D61" s="90"/>
      <c r="E61" s="86"/>
      <c r="F61" s="90"/>
      <c r="G61" s="86"/>
      <c r="H61" s="90">
        <f>+D61-F61</f>
        <v>0</v>
      </c>
      <c r="I61" s="86"/>
      <c r="J61" s="90"/>
      <c r="K61" s="86"/>
      <c r="L61" s="90">
        <f>+D61-J61</f>
        <v>0</v>
      </c>
    </row>
    <row r="62" spans="1:12" x14ac:dyDescent="0.25">
      <c r="A62" s="7"/>
      <c r="B62" s="7"/>
      <c r="C62" s="1"/>
      <c r="D62" s="82"/>
      <c r="E62" s="82"/>
      <c r="F62" s="82"/>
      <c r="G62" s="82"/>
      <c r="H62" s="82"/>
      <c r="I62" s="82"/>
      <c r="J62" s="82"/>
      <c r="K62" s="82"/>
      <c r="L62" s="82"/>
    </row>
    <row r="63" spans="1:12" ht="13.8" thickBot="1" x14ac:dyDescent="0.3">
      <c r="A63" s="11" t="s">
        <v>23</v>
      </c>
      <c r="B63" s="10"/>
      <c r="D63" s="91">
        <f>+D15-D29-D36-D42-D55-D59+D61</f>
        <v>19562</v>
      </c>
      <c r="E63" s="92"/>
      <c r="F63" s="91">
        <f>+F15-F29-F36-F42-F55-F59+F61</f>
        <v>19411</v>
      </c>
      <c r="G63" s="82"/>
      <c r="H63" s="91">
        <f>+H15+H29+H36+H42+H55+H59+H61</f>
        <v>151</v>
      </c>
      <c r="I63" s="82"/>
      <c r="J63" s="91">
        <f>+J15-J29-J36-J42-J55-J59+J61</f>
        <v>19207</v>
      </c>
      <c r="K63" s="82"/>
      <c r="L63" s="91">
        <f>+L15+L29+L36+L42+L55+L59+L61</f>
        <v>355</v>
      </c>
    </row>
    <row r="64" spans="1:12" ht="13.8" thickTop="1" x14ac:dyDescent="0.25">
      <c r="A64" s="2"/>
      <c r="B64" s="2"/>
      <c r="C64" s="2"/>
      <c r="D64" s="18"/>
      <c r="E64" s="18"/>
      <c r="F64" s="7"/>
      <c r="G64" s="7"/>
      <c r="H64" s="7"/>
      <c r="I64" s="7"/>
      <c r="J64" s="7"/>
      <c r="K64" s="7"/>
      <c r="L64" s="7"/>
    </row>
    <row r="65" spans="1:5" ht="15.6" x14ac:dyDescent="0.3">
      <c r="A65" s="3"/>
      <c r="B65" s="2"/>
      <c r="C65" s="2"/>
      <c r="D65" s="4"/>
      <c r="E65" s="4"/>
    </row>
  </sheetData>
  <printOptions horizontalCentered="1"/>
  <pageMargins left="0.25" right="0.25" top="0.5" bottom="1" header="0.5" footer="0.5"/>
  <pageSetup scale="85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"/>
  <sheetViews>
    <sheetView zoomScaleNormal="100" workbookViewId="0"/>
  </sheetViews>
  <sheetFormatPr defaultRowHeight="13.2" x14ac:dyDescent="0.25"/>
  <cols>
    <col min="1" max="1" width="4.6640625" customWidth="1"/>
    <col min="2" max="2" width="30.6640625" customWidth="1"/>
    <col min="3" max="3" width="4.6640625" customWidth="1"/>
  </cols>
  <sheetData>
    <row r="1" spans="1:8" ht="17.399999999999999" x14ac:dyDescent="0.3">
      <c r="A1" s="21" t="s">
        <v>209</v>
      </c>
      <c r="B1" s="13"/>
      <c r="C1" s="13"/>
      <c r="D1" s="13"/>
      <c r="E1" s="13"/>
      <c r="F1" s="13"/>
      <c r="G1" s="13"/>
      <c r="H1" s="13"/>
    </row>
    <row r="2" spans="1:8" ht="15.6" x14ac:dyDescent="0.3">
      <c r="A2" s="22" t="s">
        <v>261</v>
      </c>
      <c r="B2" s="13"/>
      <c r="C2" s="13"/>
      <c r="D2" s="13"/>
      <c r="E2" s="13"/>
      <c r="F2" s="13"/>
      <c r="G2" s="13"/>
      <c r="H2" s="13"/>
    </row>
    <row r="3" spans="1:8" ht="13.8" x14ac:dyDescent="0.25">
      <c r="A3" s="23" t="s">
        <v>275</v>
      </c>
      <c r="B3" s="13"/>
      <c r="C3" s="13"/>
      <c r="D3" s="13"/>
      <c r="E3" s="13"/>
      <c r="F3" s="13"/>
      <c r="G3" s="13"/>
      <c r="H3" s="13"/>
    </row>
    <row r="4" spans="1:8" x14ac:dyDescent="0.25">
      <c r="A4" s="24" t="s">
        <v>258</v>
      </c>
      <c r="B4" s="13"/>
      <c r="C4" s="13"/>
      <c r="D4" s="13"/>
      <c r="E4" s="13"/>
      <c r="F4" s="13"/>
      <c r="G4" s="13"/>
      <c r="H4" s="13"/>
    </row>
    <row r="6" spans="1:8" x14ac:dyDescent="0.25">
      <c r="D6" s="20" t="s">
        <v>277</v>
      </c>
      <c r="E6" s="16"/>
      <c r="F6" s="16"/>
      <c r="G6" s="16"/>
      <c r="H6" s="16"/>
    </row>
    <row r="7" spans="1:8" x14ac:dyDescent="0.25">
      <c r="D7" s="19">
        <v>2001</v>
      </c>
      <c r="E7" s="14"/>
      <c r="F7" s="19">
        <v>2000</v>
      </c>
      <c r="G7" s="14"/>
      <c r="H7" s="19" t="s">
        <v>73</v>
      </c>
    </row>
    <row r="8" spans="1:8" x14ac:dyDescent="0.25">
      <c r="A8" s="7" t="s">
        <v>0</v>
      </c>
      <c r="B8" s="7"/>
      <c r="C8" s="1"/>
      <c r="D8" s="1"/>
      <c r="E8" s="1"/>
    </row>
    <row r="9" spans="1:8" x14ac:dyDescent="0.25">
      <c r="A9" s="7"/>
      <c r="B9" s="7" t="s">
        <v>265</v>
      </c>
      <c r="C9" s="1"/>
      <c r="D9" s="82">
        <v>7029</v>
      </c>
      <c r="E9" s="82"/>
      <c r="F9" s="82">
        <v>6500</v>
      </c>
      <c r="G9" s="82"/>
      <c r="H9" s="82">
        <f>+D9-F9</f>
        <v>529</v>
      </c>
    </row>
    <row r="10" spans="1:8" x14ac:dyDescent="0.25">
      <c r="A10" s="7"/>
      <c r="B10" s="7" t="s">
        <v>266</v>
      </c>
      <c r="C10" s="1"/>
      <c r="D10" s="82">
        <v>14059</v>
      </c>
      <c r="E10" s="82"/>
      <c r="F10" s="82">
        <v>13900</v>
      </c>
      <c r="G10" s="82"/>
      <c r="H10" s="82">
        <f>+D10-F10</f>
        <v>159</v>
      </c>
    </row>
    <row r="11" spans="1:8" x14ac:dyDescent="0.25">
      <c r="A11" s="7"/>
      <c r="B11" s="7" t="s">
        <v>267</v>
      </c>
      <c r="C11" s="1"/>
      <c r="D11" s="82">
        <v>1019</v>
      </c>
      <c r="E11" s="82"/>
      <c r="F11" s="82">
        <v>300</v>
      </c>
      <c r="G11" s="82"/>
      <c r="H11" s="82">
        <f>+D11-F11</f>
        <v>719</v>
      </c>
    </row>
    <row r="12" spans="1:8" x14ac:dyDescent="0.25">
      <c r="A12" s="7" t="s">
        <v>246</v>
      </c>
      <c r="B12" s="7" t="s">
        <v>264</v>
      </c>
      <c r="C12" s="1"/>
      <c r="D12" s="82">
        <v>1238</v>
      </c>
      <c r="E12" s="82"/>
      <c r="F12" s="82">
        <v>1000</v>
      </c>
      <c r="G12" s="82"/>
      <c r="H12" s="82">
        <f>+D12-F12</f>
        <v>238</v>
      </c>
    </row>
    <row r="13" spans="1:8" x14ac:dyDescent="0.25">
      <c r="A13" s="7"/>
      <c r="B13" s="7" t="s">
        <v>268</v>
      </c>
      <c r="C13" s="1"/>
      <c r="D13" s="82">
        <v>477</v>
      </c>
      <c r="E13" s="82"/>
      <c r="F13" s="82">
        <v>0</v>
      </c>
      <c r="G13" s="82"/>
      <c r="H13" s="82">
        <f>+D13-F13</f>
        <v>477</v>
      </c>
    </row>
    <row r="14" spans="1:8" x14ac:dyDescent="0.25">
      <c r="A14" s="7"/>
      <c r="B14" s="7" t="s">
        <v>246</v>
      </c>
      <c r="C14" s="1"/>
      <c r="D14" s="83"/>
      <c r="E14" s="82"/>
      <c r="F14" s="83"/>
      <c r="G14" s="82"/>
      <c r="H14" s="83" t="s">
        <v>246</v>
      </c>
    </row>
    <row r="15" spans="1:8" x14ac:dyDescent="0.25">
      <c r="A15" s="8" t="s">
        <v>1</v>
      </c>
      <c r="B15" s="9"/>
      <c r="D15" s="84">
        <f>SUM(D8:D14)</f>
        <v>23822</v>
      </c>
      <c r="E15" s="85"/>
      <c r="F15" s="84">
        <f>SUM(F8:F14)</f>
        <v>21700</v>
      </c>
      <c r="G15" s="86"/>
      <c r="H15" s="84">
        <f>SUM(H8:H14)</f>
        <v>2122</v>
      </c>
    </row>
    <row r="16" spans="1:8" x14ac:dyDescent="0.25">
      <c r="A16" s="7" t="s">
        <v>2</v>
      </c>
      <c r="B16" s="7"/>
      <c r="C16" s="1"/>
      <c r="D16" s="82"/>
      <c r="E16" s="82"/>
      <c r="F16" s="82"/>
      <c r="G16" s="82"/>
      <c r="H16" s="82"/>
    </row>
    <row r="17" spans="1:8" x14ac:dyDescent="0.25">
      <c r="A17" s="7"/>
      <c r="B17" s="7" t="s">
        <v>3</v>
      </c>
      <c r="C17" s="1"/>
      <c r="D17" s="82">
        <v>1243</v>
      </c>
      <c r="E17" s="82"/>
      <c r="F17" s="82">
        <v>1400</v>
      </c>
      <c r="G17" s="82"/>
      <c r="H17" s="82">
        <f t="shared" ref="H17:H27" si="0">+F17-D17</f>
        <v>157</v>
      </c>
    </row>
    <row r="18" spans="1:8" x14ac:dyDescent="0.25">
      <c r="A18" s="7"/>
      <c r="B18" s="7" t="s">
        <v>247</v>
      </c>
      <c r="C18" s="1"/>
      <c r="D18" s="82">
        <v>819</v>
      </c>
      <c r="E18" s="82"/>
      <c r="F18" s="82">
        <v>500</v>
      </c>
      <c r="G18" s="82"/>
      <c r="H18" s="82">
        <f t="shared" si="0"/>
        <v>-319</v>
      </c>
    </row>
    <row r="19" spans="1:8" x14ac:dyDescent="0.25">
      <c r="A19" s="7"/>
      <c r="B19" s="7" t="s">
        <v>249</v>
      </c>
      <c r="C19" s="1"/>
      <c r="D19" s="82">
        <v>92</v>
      </c>
      <c r="E19" s="82"/>
      <c r="F19" s="82">
        <v>200</v>
      </c>
      <c r="G19" s="82"/>
      <c r="H19" s="82">
        <f t="shared" si="0"/>
        <v>108</v>
      </c>
    </row>
    <row r="20" spans="1:8" x14ac:dyDescent="0.25">
      <c r="A20" s="7"/>
      <c r="B20" s="7" t="s">
        <v>248</v>
      </c>
      <c r="C20" s="1"/>
      <c r="D20" s="82">
        <v>272</v>
      </c>
      <c r="E20" s="82"/>
      <c r="F20" s="82">
        <v>100</v>
      </c>
      <c r="G20" s="82"/>
      <c r="H20" s="82">
        <f t="shared" si="0"/>
        <v>-172</v>
      </c>
    </row>
    <row r="21" spans="1:8" x14ac:dyDescent="0.25">
      <c r="A21" s="7"/>
      <c r="B21" s="7" t="s">
        <v>250</v>
      </c>
      <c r="C21" s="1"/>
      <c r="D21" s="82">
        <v>451</v>
      </c>
      <c r="E21" s="82"/>
      <c r="F21" s="82">
        <v>300</v>
      </c>
      <c r="G21" s="82"/>
      <c r="H21" s="82">
        <f t="shared" si="0"/>
        <v>-151</v>
      </c>
    </row>
    <row r="22" spans="1:8" x14ac:dyDescent="0.25">
      <c r="A22" s="7"/>
      <c r="B22" s="7" t="s">
        <v>4</v>
      </c>
      <c r="C22" s="1"/>
      <c r="D22" s="82">
        <v>529</v>
      </c>
      <c r="E22" s="82"/>
      <c r="F22" s="82">
        <v>200</v>
      </c>
      <c r="G22" s="82"/>
      <c r="H22" s="82">
        <f t="shared" si="0"/>
        <v>-329</v>
      </c>
    </row>
    <row r="23" spans="1:8" x14ac:dyDescent="0.25">
      <c r="A23" s="7"/>
      <c r="B23" s="7" t="s">
        <v>251</v>
      </c>
      <c r="C23" s="1"/>
      <c r="D23" s="82">
        <v>905</v>
      </c>
      <c r="E23" s="82"/>
      <c r="F23" s="82">
        <v>600</v>
      </c>
      <c r="G23" s="82"/>
      <c r="H23" s="82">
        <f t="shared" si="0"/>
        <v>-305</v>
      </c>
    </row>
    <row r="24" spans="1:8" x14ac:dyDescent="0.25">
      <c r="A24" s="7"/>
      <c r="B24" s="7" t="s">
        <v>252</v>
      </c>
      <c r="C24" s="1"/>
      <c r="D24" s="82">
        <v>999</v>
      </c>
      <c r="E24" s="82"/>
      <c r="F24" s="82">
        <v>500</v>
      </c>
      <c r="G24" s="82"/>
      <c r="H24" s="82">
        <f t="shared" si="0"/>
        <v>-499</v>
      </c>
    </row>
    <row r="25" spans="1:8" x14ac:dyDescent="0.25">
      <c r="A25" s="7"/>
      <c r="B25" s="7" t="s">
        <v>267</v>
      </c>
      <c r="C25" s="1"/>
      <c r="D25" s="82">
        <v>720</v>
      </c>
      <c r="E25" s="82"/>
      <c r="F25" s="82">
        <v>200</v>
      </c>
      <c r="G25" s="82"/>
      <c r="H25" s="82">
        <f t="shared" si="0"/>
        <v>-520</v>
      </c>
    </row>
    <row r="26" spans="1:8" x14ac:dyDescent="0.25">
      <c r="A26" s="7"/>
      <c r="B26" s="7" t="s">
        <v>264</v>
      </c>
      <c r="C26" s="1"/>
      <c r="D26" s="82">
        <v>1378</v>
      </c>
      <c r="E26" s="82"/>
      <c r="F26" s="82">
        <v>900</v>
      </c>
      <c r="G26" s="82"/>
      <c r="H26" s="82">
        <f t="shared" si="0"/>
        <v>-478</v>
      </c>
    </row>
    <row r="27" spans="1:8" x14ac:dyDescent="0.25">
      <c r="A27" s="7"/>
      <c r="B27" s="7" t="s">
        <v>268</v>
      </c>
      <c r="C27" s="1"/>
      <c r="D27" s="82">
        <v>467</v>
      </c>
      <c r="E27" s="82"/>
      <c r="F27" s="82">
        <v>0</v>
      </c>
      <c r="G27" s="82"/>
      <c r="H27" s="82">
        <f t="shared" si="0"/>
        <v>-467</v>
      </c>
    </row>
    <row r="28" spans="1:8" x14ac:dyDescent="0.25">
      <c r="A28" s="7"/>
      <c r="B28" s="7" t="s">
        <v>246</v>
      </c>
      <c r="C28" s="1"/>
      <c r="D28" s="83" t="s">
        <v>246</v>
      </c>
      <c r="E28" s="82" t="s">
        <v>246</v>
      </c>
      <c r="F28" s="83" t="s">
        <v>246</v>
      </c>
      <c r="G28" s="82"/>
      <c r="H28" s="83" t="s">
        <v>246</v>
      </c>
    </row>
    <row r="29" spans="1:8" x14ac:dyDescent="0.25">
      <c r="A29" s="8" t="s">
        <v>5</v>
      </c>
      <c r="B29" s="9"/>
      <c r="D29" s="84">
        <f>SUM(D17:D28)</f>
        <v>7875</v>
      </c>
      <c r="E29" s="87"/>
      <c r="F29" s="84">
        <f>SUM(F17:F28)</f>
        <v>4900</v>
      </c>
      <c r="G29" s="86"/>
      <c r="H29" s="84">
        <f>SUM(H17:H28)</f>
        <v>-2975</v>
      </c>
    </row>
    <row r="30" spans="1:8" x14ac:dyDescent="0.25">
      <c r="A30" s="7"/>
      <c r="B30" s="7"/>
      <c r="C30" s="1"/>
      <c r="D30" s="82"/>
      <c r="E30" s="82"/>
      <c r="F30" s="82"/>
      <c r="G30" s="82"/>
      <c r="H30" s="82"/>
    </row>
    <row r="31" spans="1:8" x14ac:dyDescent="0.25">
      <c r="A31" s="7" t="s">
        <v>6</v>
      </c>
      <c r="B31" s="7"/>
      <c r="C31" s="1"/>
      <c r="D31" s="82"/>
      <c r="E31" s="82"/>
      <c r="F31" s="82"/>
      <c r="G31" s="82"/>
      <c r="H31" s="82"/>
    </row>
    <row r="32" spans="1:8" x14ac:dyDescent="0.25">
      <c r="A32" s="7"/>
      <c r="B32" s="7" t="s">
        <v>253</v>
      </c>
      <c r="C32" s="1"/>
      <c r="D32" s="82">
        <v>1058</v>
      </c>
      <c r="E32" s="82"/>
      <c r="F32" s="82">
        <v>1000</v>
      </c>
      <c r="G32" s="82"/>
      <c r="H32" s="82">
        <f>+F32-D32</f>
        <v>-58</v>
      </c>
    </row>
    <row r="33" spans="1:8" x14ac:dyDescent="0.25">
      <c r="A33" s="7"/>
      <c r="B33" s="7" t="s">
        <v>254</v>
      </c>
      <c r="C33" s="1"/>
      <c r="D33" s="82">
        <v>861</v>
      </c>
      <c r="E33" s="82"/>
      <c r="F33" s="82">
        <v>600</v>
      </c>
      <c r="G33" s="82"/>
      <c r="H33" s="82">
        <f>+F33-D33</f>
        <v>-261</v>
      </c>
    </row>
    <row r="34" spans="1:8" x14ac:dyDescent="0.25">
      <c r="A34" s="7"/>
      <c r="B34" s="7" t="s">
        <v>272</v>
      </c>
      <c r="C34" s="1"/>
      <c r="D34" s="82">
        <v>0</v>
      </c>
      <c r="E34" s="82"/>
      <c r="F34" s="82">
        <v>0</v>
      </c>
      <c r="G34" s="82"/>
      <c r="H34" s="82">
        <f>+F34-D34</f>
        <v>0</v>
      </c>
    </row>
    <row r="35" spans="1:8" x14ac:dyDescent="0.25">
      <c r="A35" s="7"/>
      <c r="B35" s="7" t="s">
        <v>246</v>
      </c>
      <c r="C35" s="1"/>
      <c r="D35" s="83" t="s">
        <v>246</v>
      </c>
      <c r="E35" s="82"/>
      <c r="F35" s="83" t="s">
        <v>246</v>
      </c>
      <c r="G35" s="82"/>
      <c r="H35" s="83" t="s">
        <v>246</v>
      </c>
    </row>
    <row r="36" spans="1:8" x14ac:dyDescent="0.25">
      <c r="A36" s="8" t="s">
        <v>7</v>
      </c>
      <c r="B36" s="9"/>
      <c r="D36" s="84">
        <f>SUM(D32:D35)</f>
        <v>1919</v>
      </c>
      <c r="E36" s="88"/>
      <c r="F36" s="84">
        <f>SUM(F32:F35)</f>
        <v>1600</v>
      </c>
      <c r="G36" s="82"/>
      <c r="H36" s="84">
        <f>SUM(H32:H35)</f>
        <v>-319</v>
      </c>
    </row>
    <row r="37" spans="1:8" x14ac:dyDescent="0.25">
      <c r="A37" s="8"/>
      <c r="B37" s="9"/>
      <c r="D37" s="89"/>
      <c r="E37" s="88"/>
      <c r="F37" s="89"/>
      <c r="G37" s="82"/>
      <c r="H37" s="89"/>
    </row>
    <row r="38" spans="1:8" x14ac:dyDescent="0.25">
      <c r="A38" s="8" t="s">
        <v>77</v>
      </c>
      <c r="B38" s="9"/>
      <c r="D38" s="84">
        <f>+D15-D29-D36</f>
        <v>14028</v>
      </c>
      <c r="E38" s="88"/>
      <c r="F38" s="84">
        <f>+F15-F29-F36</f>
        <v>15200</v>
      </c>
      <c r="G38" s="82"/>
      <c r="H38" s="84">
        <f>+H15+H29+H36</f>
        <v>-1172</v>
      </c>
    </row>
    <row r="39" spans="1:8" x14ac:dyDescent="0.25">
      <c r="A39" s="7"/>
      <c r="B39" s="7"/>
      <c r="C39" s="1"/>
      <c r="D39" s="82"/>
      <c r="E39" s="82"/>
      <c r="F39" s="82"/>
      <c r="G39" s="82"/>
      <c r="H39" s="82"/>
    </row>
    <row r="40" spans="1:8" x14ac:dyDescent="0.25">
      <c r="A40" s="7" t="s">
        <v>202</v>
      </c>
      <c r="B40" s="7"/>
      <c r="C40" s="1"/>
      <c r="D40" s="82">
        <v>4982</v>
      </c>
      <c r="E40" s="82"/>
      <c r="F40" s="82">
        <v>3800</v>
      </c>
      <c r="G40" s="82"/>
      <c r="H40" s="82">
        <f>+F40-D40</f>
        <v>-1182</v>
      </c>
    </row>
    <row r="41" spans="1:8" x14ac:dyDescent="0.25">
      <c r="A41" s="7" t="s">
        <v>150</v>
      </c>
      <c r="B41" s="7"/>
      <c r="C41" s="1"/>
      <c r="D41" s="83">
        <v>1108</v>
      </c>
      <c r="E41" s="82"/>
      <c r="F41" s="83">
        <v>1100</v>
      </c>
      <c r="G41" s="82"/>
      <c r="H41" s="83">
        <f>+F41-D41</f>
        <v>-8</v>
      </c>
    </row>
    <row r="42" spans="1:8" x14ac:dyDescent="0.25">
      <c r="A42" s="8" t="s">
        <v>8</v>
      </c>
      <c r="B42" s="9"/>
      <c r="D42" s="84">
        <f>SUM(D40:D41)</f>
        <v>6090</v>
      </c>
      <c r="E42" s="88"/>
      <c r="F42" s="84">
        <f>SUM(F40:F41)</f>
        <v>4900</v>
      </c>
      <c r="G42" s="82"/>
      <c r="H42" s="84">
        <f>SUM(H40:H41)</f>
        <v>-1190</v>
      </c>
    </row>
    <row r="43" spans="1:8" x14ac:dyDescent="0.25">
      <c r="A43" s="7"/>
      <c r="B43" s="7"/>
      <c r="C43" s="1"/>
      <c r="D43" s="82"/>
      <c r="E43" s="82"/>
      <c r="F43" s="82"/>
      <c r="G43" s="82"/>
      <c r="H43" s="82"/>
    </row>
    <row r="44" spans="1:8" x14ac:dyDescent="0.25">
      <c r="A44" s="7"/>
      <c r="B44" s="7"/>
      <c r="C44" s="1"/>
      <c r="D44" s="82"/>
      <c r="E44" s="82"/>
      <c r="F44" s="82"/>
      <c r="G44" s="82"/>
      <c r="H44" s="82"/>
    </row>
    <row r="45" spans="1:8" x14ac:dyDescent="0.25">
      <c r="A45" s="7" t="s">
        <v>9</v>
      </c>
      <c r="B45" s="7"/>
      <c r="C45" s="1"/>
      <c r="D45" s="82"/>
      <c r="E45" s="82"/>
      <c r="F45" s="82"/>
      <c r="G45" s="82"/>
      <c r="H45" s="82" t="s">
        <v>246</v>
      </c>
    </row>
    <row r="46" spans="1:8" x14ac:dyDescent="0.25">
      <c r="A46" s="7" t="s">
        <v>263</v>
      </c>
      <c r="B46" s="7"/>
      <c r="C46" s="1"/>
      <c r="D46" s="82">
        <v>-584</v>
      </c>
      <c r="E46" s="82"/>
      <c r="F46" s="82">
        <v>-100</v>
      </c>
      <c r="G46" s="82"/>
      <c r="H46" s="82">
        <f t="shared" ref="H46:H51" si="1">+F46-D46</f>
        <v>484</v>
      </c>
    </row>
    <row r="47" spans="1:8" x14ac:dyDescent="0.25">
      <c r="A47" s="7" t="s">
        <v>11</v>
      </c>
      <c r="B47" s="7"/>
      <c r="C47" s="1"/>
      <c r="D47" s="82">
        <v>-370</v>
      </c>
      <c r="E47" s="82"/>
      <c r="F47" s="82">
        <v>-700</v>
      </c>
      <c r="G47" s="82"/>
      <c r="H47" s="82">
        <f t="shared" si="1"/>
        <v>-330</v>
      </c>
    </row>
    <row r="48" spans="1:8" x14ac:dyDescent="0.25">
      <c r="A48" s="7" t="s">
        <v>262</v>
      </c>
      <c r="B48" s="7"/>
      <c r="C48" s="1"/>
      <c r="D48" s="82">
        <v>380</v>
      </c>
      <c r="E48" s="82"/>
      <c r="F48" s="82">
        <v>400</v>
      </c>
      <c r="G48" s="82"/>
      <c r="H48" s="82">
        <f t="shared" si="1"/>
        <v>20</v>
      </c>
    </row>
    <row r="49" spans="1:8" x14ac:dyDescent="0.25">
      <c r="A49" s="7" t="s">
        <v>13</v>
      </c>
      <c r="B49" s="7"/>
      <c r="C49" s="1"/>
      <c r="D49" s="82">
        <v>3652</v>
      </c>
      <c r="E49" s="82"/>
      <c r="F49" s="82">
        <v>3700</v>
      </c>
      <c r="G49" s="82"/>
      <c r="H49" s="82">
        <f t="shared" si="1"/>
        <v>48</v>
      </c>
    </row>
    <row r="50" spans="1:8" x14ac:dyDescent="0.25">
      <c r="A50" s="7" t="s">
        <v>14</v>
      </c>
      <c r="B50" s="7"/>
      <c r="C50" s="1"/>
      <c r="D50" s="82">
        <v>78</v>
      </c>
      <c r="E50" s="82"/>
      <c r="F50" s="82">
        <v>100</v>
      </c>
      <c r="G50" s="82"/>
      <c r="H50" s="82">
        <f t="shared" si="1"/>
        <v>22</v>
      </c>
    </row>
    <row r="51" spans="1:8" x14ac:dyDescent="0.25">
      <c r="A51" s="7" t="s">
        <v>203</v>
      </c>
      <c r="B51" s="7"/>
      <c r="C51" s="1"/>
      <c r="D51" s="82">
        <v>-256</v>
      </c>
      <c r="E51" s="82"/>
      <c r="F51" s="82">
        <v>-400</v>
      </c>
      <c r="G51" s="82"/>
      <c r="H51" s="82">
        <f t="shared" si="1"/>
        <v>-144</v>
      </c>
    </row>
    <row r="52" spans="1:8" x14ac:dyDescent="0.25">
      <c r="A52" s="7" t="s">
        <v>15</v>
      </c>
      <c r="B52" s="7"/>
      <c r="C52" s="1"/>
      <c r="D52" s="82"/>
      <c r="E52" s="82"/>
      <c r="F52" s="82"/>
      <c r="G52" s="82"/>
      <c r="H52" s="82" t="s">
        <v>246</v>
      </c>
    </row>
    <row r="53" spans="1:8" x14ac:dyDescent="0.25">
      <c r="A53" s="7" t="s">
        <v>16</v>
      </c>
      <c r="B53" s="7"/>
      <c r="C53" s="1"/>
      <c r="D53" s="82"/>
      <c r="E53" s="82"/>
      <c r="F53" s="82"/>
      <c r="G53" s="82"/>
      <c r="H53" s="82" t="s">
        <v>246</v>
      </c>
    </row>
    <row r="54" spans="1:8" x14ac:dyDescent="0.25">
      <c r="A54" s="7" t="s">
        <v>17</v>
      </c>
      <c r="B54" s="7"/>
      <c r="C54" s="1"/>
      <c r="D54" s="83"/>
      <c r="E54" s="82"/>
      <c r="F54" s="83"/>
      <c r="G54" s="82"/>
      <c r="H54" s="83" t="s">
        <v>246</v>
      </c>
    </row>
    <row r="55" spans="1:8" x14ac:dyDescent="0.25">
      <c r="A55" s="8" t="s">
        <v>18</v>
      </c>
      <c r="B55" s="9"/>
      <c r="D55" s="84">
        <f>SUM(D45:D54)</f>
        <v>2900</v>
      </c>
      <c r="E55" s="88"/>
      <c r="F55" s="84">
        <f>SUM(F45:F54)</f>
        <v>3000</v>
      </c>
      <c r="G55" s="82"/>
      <c r="H55" s="84">
        <f>SUM(H45:H54)</f>
        <v>100</v>
      </c>
    </row>
    <row r="56" spans="1:8" x14ac:dyDescent="0.25">
      <c r="A56" s="7"/>
      <c r="B56" s="7"/>
      <c r="C56" s="1"/>
      <c r="D56" s="82"/>
      <c r="E56" s="82"/>
      <c r="F56" s="82"/>
      <c r="G56" s="82"/>
      <c r="H56" s="82"/>
    </row>
    <row r="57" spans="1:8" x14ac:dyDescent="0.25">
      <c r="A57" s="7" t="s">
        <v>19</v>
      </c>
      <c r="B57" s="7"/>
      <c r="C57" s="1"/>
      <c r="D57" s="82">
        <v>710</v>
      </c>
      <c r="E57" s="82"/>
      <c r="F57" s="82">
        <v>100</v>
      </c>
      <c r="G57" s="82"/>
      <c r="H57" s="82">
        <f>+F57-D57</f>
        <v>-610</v>
      </c>
    </row>
    <row r="58" spans="1:8" x14ac:dyDescent="0.25">
      <c r="A58" s="7" t="s">
        <v>20</v>
      </c>
      <c r="B58" s="7"/>
      <c r="C58" s="1"/>
      <c r="D58" s="83">
        <v>1134</v>
      </c>
      <c r="E58" s="82"/>
      <c r="F58" s="83">
        <v>2400</v>
      </c>
      <c r="G58" s="82"/>
      <c r="H58" s="83">
        <f>+F58-D58</f>
        <v>1266</v>
      </c>
    </row>
    <row r="59" spans="1:8" x14ac:dyDescent="0.25">
      <c r="A59" s="8" t="s">
        <v>21</v>
      </c>
      <c r="B59" s="9"/>
      <c r="D59" s="84">
        <f>SUM(D57:D58)</f>
        <v>1844</v>
      </c>
      <c r="E59" s="88"/>
      <c r="F59" s="84">
        <f>SUM(F57:F58)</f>
        <v>2500</v>
      </c>
      <c r="G59" s="82"/>
      <c r="H59" s="84">
        <f>SUM(H57:H58)</f>
        <v>656</v>
      </c>
    </row>
    <row r="60" spans="1:8" x14ac:dyDescent="0.25">
      <c r="A60" s="7"/>
      <c r="B60" s="7"/>
      <c r="C60" s="1"/>
      <c r="D60" s="82"/>
      <c r="E60" s="82"/>
      <c r="F60" s="82"/>
      <c r="G60" s="82"/>
      <c r="H60" s="82"/>
    </row>
    <row r="61" spans="1:8" x14ac:dyDescent="0.25">
      <c r="A61" s="1" t="s">
        <v>22</v>
      </c>
      <c r="B61" s="7"/>
      <c r="C61" s="1"/>
      <c r="D61" s="90"/>
      <c r="E61" s="86"/>
      <c r="F61" s="90"/>
      <c r="G61" s="86"/>
      <c r="H61" s="90">
        <f>+D61-F61</f>
        <v>0</v>
      </c>
    </row>
    <row r="62" spans="1:8" x14ac:dyDescent="0.25">
      <c r="A62" s="7"/>
      <c r="B62" s="7"/>
      <c r="C62" s="1"/>
      <c r="D62" s="82"/>
      <c r="E62" s="82"/>
      <c r="F62" s="82"/>
      <c r="G62" s="82"/>
      <c r="H62" s="82"/>
    </row>
    <row r="63" spans="1:8" ht="13.8" thickBot="1" x14ac:dyDescent="0.3">
      <c r="A63" s="11" t="s">
        <v>23</v>
      </c>
      <c r="B63" s="10"/>
      <c r="D63" s="91">
        <f>+D15-D29-D36-D42-D55-D59+D61</f>
        <v>3194</v>
      </c>
      <c r="E63" s="92"/>
      <c r="F63" s="91">
        <f>+F15-F29-F36-F42-F55-F59+F61</f>
        <v>4800</v>
      </c>
      <c r="G63" s="82"/>
      <c r="H63" s="91">
        <f>+H15+H29+H36+H42+H55+H59+H61</f>
        <v>-1606</v>
      </c>
    </row>
    <row r="64" spans="1:8" ht="13.8" thickTop="1" x14ac:dyDescent="0.25"/>
  </sheetData>
  <printOptions horizontalCentered="1"/>
  <pageMargins left="0.75" right="0.75" top="1" bottom="1" header="0.5" footer="0.5"/>
  <pageSetup scale="81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3"/>
  <sheetViews>
    <sheetView showGridLines="0" workbookViewId="0"/>
  </sheetViews>
  <sheetFormatPr defaultRowHeight="13.2" x14ac:dyDescent="0.25"/>
  <cols>
    <col min="1" max="1" width="3.6640625" customWidth="1"/>
    <col min="2" max="2" width="38.88671875" customWidth="1"/>
    <col min="3" max="3" width="4.6640625" customWidth="1"/>
    <col min="4" max="4" width="9.6640625" customWidth="1"/>
    <col min="5" max="5" width="4.6640625" customWidth="1"/>
    <col min="6" max="6" width="9.6640625" customWidth="1"/>
    <col min="7" max="7" width="4.6640625" customWidth="1"/>
    <col min="8" max="8" width="9.6640625" customWidth="1"/>
  </cols>
  <sheetData>
    <row r="1" spans="1:256" ht="17.399999999999999" x14ac:dyDescent="0.3">
      <c r="A1" s="21" t="s">
        <v>209</v>
      </c>
      <c r="B1" s="13"/>
      <c r="C1" s="13"/>
      <c r="D1" s="13"/>
      <c r="E1" s="13"/>
      <c r="F1" s="13"/>
      <c r="G1" s="13"/>
      <c r="H1" s="13"/>
    </row>
    <row r="2" spans="1:256" ht="17.399999999999999" x14ac:dyDescent="0.3">
      <c r="A2" s="22" t="s">
        <v>84</v>
      </c>
      <c r="B2" s="21"/>
      <c r="C2" s="21"/>
      <c r="D2" s="21"/>
      <c r="E2" s="21"/>
      <c r="F2" s="21"/>
      <c r="G2" s="21"/>
      <c r="H2" s="21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</row>
    <row r="3" spans="1:256" ht="17.399999999999999" x14ac:dyDescent="0.3">
      <c r="A3" s="23" t="s">
        <v>273</v>
      </c>
      <c r="B3" s="21"/>
      <c r="C3" s="21"/>
      <c r="D3" s="21"/>
      <c r="E3" s="21"/>
      <c r="F3" s="21"/>
      <c r="G3" s="21"/>
      <c r="H3" s="21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</row>
    <row r="4" spans="1:256" x14ac:dyDescent="0.25">
      <c r="A4" s="24" t="s">
        <v>258</v>
      </c>
      <c r="B4" s="13"/>
      <c r="C4" s="13"/>
      <c r="D4" s="13"/>
      <c r="E4" s="13"/>
      <c r="F4" s="13"/>
      <c r="G4" s="13"/>
      <c r="H4" s="13"/>
    </row>
    <row r="5" spans="1:256" x14ac:dyDescent="0.25">
      <c r="A5" s="13"/>
      <c r="B5" s="13"/>
      <c r="C5" s="13"/>
      <c r="D5" s="13"/>
      <c r="E5" s="13"/>
      <c r="F5" s="13"/>
      <c r="G5" s="13"/>
      <c r="H5" s="13"/>
    </row>
    <row r="6" spans="1:256" x14ac:dyDescent="0.25">
      <c r="D6" s="14" t="s">
        <v>79</v>
      </c>
      <c r="E6" s="14"/>
      <c r="F6" s="14" t="s">
        <v>81</v>
      </c>
      <c r="G6" s="14"/>
      <c r="H6" s="14" t="s">
        <v>82</v>
      </c>
    </row>
    <row r="7" spans="1:256" x14ac:dyDescent="0.25">
      <c r="D7" s="15" t="s">
        <v>80</v>
      </c>
      <c r="E7" s="14"/>
      <c r="F7" s="15" t="s">
        <v>80</v>
      </c>
      <c r="G7" s="14"/>
      <c r="H7" s="25">
        <v>2000</v>
      </c>
    </row>
    <row r="8" spans="1:256" x14ac:dyDescent="0.25">
      <c r="A8" s="7" t="s">
        <v>24</v>
      </c>
      <c r="B8" s="7"/>
      <c r="C8" s="1"/>
      <c r="D8" s="1"/>
      <c r="E8" s="1"/>
    </row>
    <row r="9" spans="1:256" x14ac:dyDescent="0.25">
      <c r="A9" s="7"/>
      <c r="B9" s="7" t="s">
        <v>25</v>
      </c>
      <c r="C9" s="1"/>
      <c r="D9" s="82">
        <v>411</v>
      </c>
      <c r="E9" s="82"/>
      <c r="F9" s="82">
        <v>89</v>
      </c>
      <c r="G9" s="82"/>
      <c r="H9" s="82">
        <v>1075</v>
      </c>
    </row>
    <row r="10" spans="1:256" x14ac:dyDescent="0.25">
      <c r="A10" s="7"/>
      <c r="B10" s="7" t="s">
        <v>26</v>
      </c>
      <c r="C10" s="1"/>
      <c r="D10" s="82">
        <v>87000</v>
      </c>
      <c r="E10" s="82"/>
      <c r="F10" s="82">
        <v>80000</v>
      </c>
      <c r="G10" s="82"/>
      <c r="H10" s="82">
        <v>70000</v>
      </c>
    </row>
    <row r="11" spans="1:256" x14ac:dyDescent="0.25">
      <c r="A11" s="7"/>
      <c r="B11" s="7" t="s">
        <v>27</v>
      </c>
      <c r="C11" s="1"/>
      <c r="D11" s="82">
        <v>33913</v>
      </c>
      <c r="E11" s="82"/>
      <c r="F11" s="82">
        <v>36567</v>
      </c>
      <c r="G11" s="82"/>
      <c r="H11" s="82">
        <v>38904</v>
      </c>
    </row>
    <row r="12" spans="1:256" x14ac:dyDescent="0.25">
      <c r="A12" s="7"/>
      <c r="B12" s="7" t="s">
        <v>28</v>
      </c>
      <c r="C12" s="1"/>
      <c r="D12" s="82">
        <v>-5508</v>
      </c>
      <c r="E12" s="82"/>
      <c r="F12" s="82">
        <v>-5434</v>
      </c>
      <c r="G12" s="82"/>
      <c r="H12" s="82">
        <v>-5453</v>
      </c>
    </row>
    <row r="13" spans="1:256" x14ac:dyDescent="0.25">
      <c r="A13" s="7"/>
      <c r="B13" s="7" t="s">
        <v>29</v>
      </c>
      <c r="C13" s="1"/>
      <c r="D13" s="82">
        <v>142625</v>
      </c>
      <c r="E13" s="82"/>
      <c r="F13" s="82">
        <v>134710</v>
      </c>
      <c r="G13" s="82"/>
      <c r="H13" s="82">
        <v>106506</v>
      </c>
    </row>
    <row r="14" spans="1:256" x14ac:dyDescent="0.25">
      <c r="A14" s="7"/>
      <c r="B14" t="s">
        <v>86</v>
      </c>
      <c r="C14" s="1"/>
      <c r="D14" s="82">
        <v>1915</v>
      </c>
      <c r="E14" s="82"/>
      <c r="F14" s="82">
        <v>1717</v>
      </c>
      <c r="G14" s="82"/>
      <c r="H14" s="82">
        <v>1712</v>
      </c>
    </row>
    <row r="15" spans="1:256" x14ac:dyDescent="0.25">
      <c r="A15" s="7"/>
      <c r="B15" t="s">
        <v>87</v>
      </c>
      <c r="C15" s="1"/>
      <c r="D15" s="82">
        <v>4640</v>
      </c>
      <c r="E15" s="82"/>
      <c r="F15" s="82">
        <v>5355</v>
      </c>
      <c r="G15" s="82"/>
      <c r="H15" s="82">
        <v>4477</v>
      </c>
    </row>
    <row r="16" spans="1:256" x14ac:dyDescent="0.25">
      <c r="A16" s="7"/>
      <c r="B16" s="7" t="s">
        <v>30</v>
      </c>
      <c r="C16" s="1"/>
      <c r="D16" s="82">
        <v>18012</v>
      </c>
      <c r="E16" s="82"/>
      <c r="F16" s="82">
        <v>17445</v>
      </c>
      <c r="G16" s="82"/>
      <c r="H16" s="82">
        <v>18098</v>
      </c>
    </row>
    <row r="17" spans="1:8" x14ac:dyDescent="0.25">
      <c r="A17" s="7"/>
      <c r="B17" s="7" t="s">
        <v>83</v>
      </c>
      <c r="C17" s="1"/>
      <c r="D17" s="82">
        <v>22915</v>
      </c>
      <c r="E17" s="82"/>
      <c r="F17" s="82">
        <v>25503</v>
      </c>
      <c r="G17" s="82"/>
      <c r="H17" s="82">
        <v>32102</v>
      </c>
    </row>
    <row r="18" spans="1:8" x14ac:dyDescent="0.25">
      <c r="A18" s="7"/>
      <c r="B18" s="7" t="s">
        <v>31</v>
      </c>
      <c r="C18" s="1"/>
      <c r="D18" s="83">
        <v>0</v>
      </c>
      <c r="E18" s="82"/>
      <c r="F18" s="83">
        <v>0</v>
      </c>
      <c r="G18" s="82"/>
      <c r="H18" s="83">
        <v>0</v>
      </c>
    </row>
    <row r="19" spans="1:8" x14ac:dyDescent="0.25">
      <c r="A19" s="8" t="s">
        <v>32</v>
      </c>
      <c r="B19" s="9"/>
      <c r="D19" s="84">
        <f>SUM(D9:D18)</f>
        <v>305923</v>
      </c>
      <c r="E19" s="88"/>
      <c r="F19" s="84">
        <f>SUM(F9:F18)</f>
        <v>295952</v>
      </c>
      <c r="G19" s="82"/>
      <c r="H19" s="84">
        <f>SUM(H9:H18)</f>
        <v>267421</v>
      </c>
    </row>
    <row r="20" spans="1:8" x14ac:dyDescent="0.25">
      <c r="A20" s="7"/>
      <c r="B20" s="7"/>
      <c r="C20" s="1"/>
      <c r="D20" s="82"/>
      <c r="E20" s="82"/>
      <c r="F20" s="82"/>
      <c r="G20" s="82"/>
      <c r="H20" s="82"/>
    </row>
    <row r="21" spans="1:8" x14ac:dyDescent="0.25">
      <c r="A21" s="7" t="s">
        <v>33</v>
      </c>
      <c r="B21" s="7"/>
      <c r="C21" s="1"/>
      <c r="D21" s="82">
        <v>1698866</v>
      </c>
      <c r="E21" s="82"/>
      <c r="F21" s="82">
        <v>1694676</v>
      </c>
      <c r="G21" s="82"/>
      <c r="H21" s="82">
        <v>1651969</v>
      </c>
    </row>
    <row r="22" spans="1:8" x14ac:dyDescent="0.25">
      <c r="A22" s="7" t="s">
        <v>34</v>
      </c>
      <c r="B22" s="7"/>
      <c r="C22" s="1"/>
      <c r="D22" s="83">
        <v>-125735</v>
      </c>
      <c r="E22" s="82"/>
      <c r="F22" s="83">
        <v>-120358</v>
      </c>
      <c r="G22" s="82"/>
      <c r="H22" s="83">
        <v>-109761</v>
      </c>
    </row>
    <row r="23" spans="1:8" x14ac:dyDescent="0.25">
      <c r="A23" s="9"/>
      <c r="B23" s="9" t="s">
        <v>35</v>
      </c>
      <c r="C23" s="8"/>
      <c r="D23" s="84">
        <f>SUM(D21:D22)</f>
        <v>1573131</v>
      </c>
      <c r="E23" s="88"/>
      <c r="F23" s="84">
        <f>SUM(F21:F22)</f>
        <v>1574318</v>
      </c>
      <c r="G23" s="82"/>
      <c r="H23" s="84">
        <f>SUM(H21:H22)</f>
        <v>1542208</v>
      </c>
    </row>
    <row r="24" spans="1:8" x14ac:dyDescent="0.25">
      <c r="A24" s="7"/>
      <c r="B24" s="7"/>
      <c r="C24" s="1"/>
      <c r="D24" s="82" t="s">
        <v>246</v>
      </c>
      <c r="E24" s="82"/>
      <c r="F24" s="82"/>
      <c r="G24" s="82"/>
      <c r="H24" s="82"/>
    </row>
    <row r="25" spans="1:8" x14ac:dyDescent="0.25">
      <c r="A25" s="7" t="s">
        <v>36</v>
      </c>
      <c r="B25" s="7"/>
      <c r="C25" s="1"/>
      <c r="D25" s="83">
        <v>369</v>
      </c>
      <c r="E25" s="82"/>
      <c r="F25" s="83">
        <v>369</v>
      </c>
      <c r="G25" s="82"/>
      <c r="H25" s="83">
        <v>369</v>
      </c>
    </row>
    <row r="26" spans="1:8" x14ac:dyDescent="0.25">
      <c r="A26" s="7"/>
      <c r="B26" s="7"/>
      <c r="C26" s="1"/>
      <c r="D26" s="82"/>
      <c r="E26" s="82"/>
      <c r="F26" s="82"/>
      <c r="G26" s="82"/>
      <c r="H26" s="82"/>
    </row>
    <row r="27" spans="1:8" x14ac:dyDescent="0.25">
      <c r="A27" s="7" t="s">
        <v>37</v>
      </c>
      <c r="B27" s="7"/>
      <c r="C27" s="1"/>
      <c r="D27" s="82">
        <v>531857</v>
      </c>
      <c r="E27" s="82"/>
      <c r="F27" s="82">
        <v>531857</v>
      </c>
      <c r="G27" s="82"/>
      <c r="H27" s="82">
        <v>531857</v>
      </c>
    </row>
    <row r="28" spans="1:8" x14ac:dyDescent="0.25">
      <c r="A28" s="7" t="s">
        <v>38</v>
      </c>
      <c r="B28" s="7"/>
      <c r="C28" s="1"/>
      <c r="D28" s="82">
        <v>-36544</v>
      </c>
      <c r="E28" s="82"/>
      <c r="F28" s="82">
        <v>-35436</v>
      </c>
      <c r="G28" s="82"/>
      <c r="H28" s="82">
        <v>-29896</v>
      </c>
    </row>
    <row r="29" spans="1:8" x14ac:dyDescent="0.25">
      <c r="A29" s="7" t="s">
        <v>39</v>
      </c>
      <c r="B29" s="7"/>
      <c r="C29" s="1"/>
      <c r="D29" s="82">
        <v>0</v>
      </c>
      <c r="E29" s="82"/>
      <c r="F29" s="82">
        <v>0</v>
      </c>
      <c r="G29" s="82"/>
      <c r="H29" s="82">
        <v>0</v>
      </c>
    </row>
    <row r="30" spans="1:8" x14ac:dyDescent="0.25">
      <c r="A30" s="7" t="s">
        <v>40</v>
      </c>
      <c r="B30" s="7"/>
      <c r="C30" s="1"/>
      <c r="D30" s="82">
        <v>0</v>
      </c>
      <c r="E30" s="82"/>
      <c r="F30" s="82">
        <v>0</v>
      </c>
      <c r="G30" s="82"/>
      <c r="H30" s="82">
        <v>0</v>
      </c>
    </row>
    <row r="31" spans="1:8" x14ac:dyDescent="0.25">
      <c r="A31" s="7" t="s">
        <v>41</v>
      </c>
      <c r="B31" s="7"/>
      <c r="C31" s="1"/>
      <c r="D31" s="82">
        <v>0</v>
      </c>
      <c r="E31" s="82"/>
      <c r="F31" s="82">
        <v>0</v>
      </c>
      <c r="G31" s="82"/>
      <c r="H31" s="82">
        <v>0</v>
      </c>
    </row>
    <row r="32" spans="1:8" x14ac:dyDescent="0.25">
      <c r="A32" s="7" t="s">
        <v>42</v>
      </c>
      <c r="B32" s="7"/>
      <c r="C32" s="1"/>
      <c r="D32" s="83">
        <v>0</v>
      </c>
      <c r="E32" s="82"/>
      <c r="F32" s="83">
        <v>0</v>
      </c>
      <c r="G32" s="82"/>
      <c r="H32" s="83">
        <v>0</v>
      </c>
    </row>
    <row r="33" spans="1:8" x14ac:dyDescent="0.25">
      <c r="A33" s="9"/>
      <c r="B33" s="9" t="s">
        <v>43</v>
      </c>
      <c r="C33" s="8"/>
      <c r="D33" s="84">
        <f>SUM(D27:D32)</f>
        <v>495313</v>
      </c>
      <c r="E33" s="88"/>
      <c r="F33" s="84">
        <f>SUM(F27:F32)</f>
        <v>496421</v>
      </c>
      <c r="G33" s="82"/>
      <c r="H33" s="84">
        <f>SUM(H27:H32)</f>
        <v>501961</v>
      </c>
    </row>
    <row r="34" spans="1:8" x14ac:dyDescent="0.25">
      <c r="A34" s="7"/>
      <c r="B34" s="7"/>
      <c r="C34" s="1"/>
      <c r="D34" s="82"/>
      <c r="E34" s="82"/>
      <c r="F34" s="82"/>
      <c r="G34" s="82"/>
      <c r="H34" s="82"/>
    </row>
    <row r="35" spans="1:8" x14ac:dyDescent="0.25">
      <c r="A35" s="7" t="s">
        <v>44</v>
      </c>
      <c r="B35" s="7"/>
      <c r="C35" s="1"/>
      <c r="D35" s="82">
        <v>783</v>
      </c>
      <c r="E35" s="82"/>
      <c r="F35" s="82">
        <v>861</v>
      </c>
      <c r="G35" s="82"/>
      <c r="H35" s="82">
        <v>1253</v>
      </c>
    </row>
    <row r="36" spans="1:8" x14ac:dyDescent="0.25">
      <c r="A36" s="7" t="s">
        <v>45</v>
      </c>
      <c r="B36" s="7"/>
      <c r="C36" s="1"/>
      <c r="D36" s="82">
        <v>0</v>
      </c>
      <c r="E36" s="82"/>
      <c r="F36" s="82">
        <v>0</v>
      </c>
      <c r="G36" s="82"/>
      <c r="H36" s="82">
        <v>0</v>
      </c>
    </row>
    <row r="37" spans="1:8" x14ac:dyDescent="0.25">
      <c r="A37" s="7" t="s">
        <v>46</v>
      </c>
      <c r="B37" s="7"/>
      <c r="C37" s="1"/>
      <c r="D37" s="83">
        <v>16992</v>
      </c>
      <c r="E37" s="82"/>
      <c r="F37" s="83">
        <v>17000</v>
      </c>
      <c r="G37" s="82"/>
      <c r="H37" s="83">
        <v>8458</v>
      </c>
    </row>
    <row r="38" spans="1:8" x14ac:dyDescent="0.25">
      <c r="A38" s="9"/>
      <c r="B38" s="9" t="s">
        <v>47</v>
      </c>
      <c r="C38" s="8"/>
      <c r="D38" s="84">
        <f>SUM(D35:D37)</f>
        <v>17775</v>
      </c>
      <c r="E38" s="88"/>
      <c r="F38" s="84">
        <f>SUM(F35:F37)</f>
        <v>17861</v>
      </c>
      <c r="G38" s="82"/>
      <c r="H38" s="84">
        <f>SUM(H35:H37)</f>
        <v>9711</v>
      </c>
    </row>
    <row r="39" spans="1:8" x14ac:dyDescent="0.25">
      <c r="A39" s="7"/>
      <c r="B39" s="7"/>
      <c r="C39" s="1"/>
      <c r="D39" s="82"/>
      <c r="E39" s="82"/>
      <c r="F39" s="82"/>
      <c r="G39" s="82"/>
      <c r="H39" s="82"/>
    </row>
    <row r="40" spans="1:8" ht="13.8" thickBot="1" x14ac:dyDescent="0.3">
      <c r="A40" s="8" t="s">
        <v>48</v>
      </c>
      <c r="B40" s="9"/>
      <c r="D40" s="91">
        <f>+D19+D23+D25+D33+D38</f>
        <v>2392511</v>
      </c>
      <c r="E40" s="88"/>
      <c r="F40" s="91">
        <f>+F19+F23+F25+F33+F38</f>
        <v>2384921</v>
      </c>
      <c r="G40" s="82"/>
      <c r="H40" s="91">
        <f>+H19+H23+H25+H33+H38</f>
        <v>2321670</v>
      </c>
    </row>
    <row r="41" spans="1:8" ht="13.8" thickTop="1" x14ac:dyDescent="0.25">
      <c r="A41" s="7"/>
      <c r="B41" s="7"/>
      <c r="C41" s="1"/>
      <c r="D41" s="82"/>
      <c r="E41" s="82"/>
      <c r="F41" s="82"/>
      <c r="G41" s="82"/>
      <c r="H41" s="82"/>
    </row>
    <row r="42" spans="1:8" x14ac:dyDescent="0.25">
      <c r="A42" s="7" t="s">
        <v>49</v>
      </c>
      <c r="B42" s="7"/>
      <c r="C42" s="1"/>
      <c r="D42" s="82"/>
      <c r="E42" s="82"/>
      <c r="F42" s="82"/>
      <c r="G42" s="82"/>
      <c r="H42" s="82"/>
    </row>
    <row r="43" spans="1:8" x14ac:dyDescent="0.25">
      <c r="A43" s="7"/>
      <c r="B43" s="7" t="s">
        <v>50</v>
      </c>
      <c r="C43" s="1"/>
      <c r="D43" s="82">
        <v>-2885</v>
      </c>
      <c r="E43" s="82"/>
      <c r="F43" s="82">
        <v>-914</v>
      </c>
      <c r="G43" s="82"/>
      <c r="H43" s="82">
        <v>-811</v>
      </c>
    </row>
    <row r="44" spans="1:8" x14ac:dyDescent="0.25">
      <c r="A44" s="7"/>
      <c r="B44" s="7" t="s">
        <v>51</v>
      </c>
      <c r="C44" s="1"/>
      <c r="D44" s="82">
        <v>-8293</v>
      </c>
      <c r="E44" s="82"/>
      <c r="F44" s="82">
        <v>-7584</v>
      </c>
      <c r="G44" s="82"/>
      <c r="H44" s="82">
        <v>-16620</v>
      </c>
    </row>
    <row r="45" spans="1:8" x14ac:dyDescent="0.25">
      <c r="A45" s="7"/>
      <c r="B45" s="7" t="s">
        <v>211</v>
      </c>
      <c r="C45" s="1"/>
      <c r="D45" s="82">
        <v>0</v>
      </c>
      <c r="E45" s="82"/>
      <c r="F45" s="82">
        <v>0</v>
      </c>
      <c r="G45" s="82"/>
      <c r="H45" s="82">
        <v>0</v>
      </c>
    </row>
    <row r="46" spans="1:8" x14ac:dyDescent="0.25">
      <c r="A46" s="7"/>
      <c r="B46" s="7" t="s">
        <v>212</v>
      </c>
      <c r="C46" s="1"/>
      <c r="D46" s="82">
        <v>-23922</v>
      </c>
      <c r="E46" s="82"/>
      <c r="F46" s="82">
        <v>-30150</v>
      </c>
      <c r="G46" s="82"/>
      <c r="H46" s="82">
        <v>-32039</v>
      </c>
    </row>
    <row r="47" spans="1:8" x14ac:dyDescent="0.25">
      <c r="A47" s="7"/>
      <c r="B47" s="7" t="s">
        <v>52</v>
      </c>
      <c r="C47" s="1"/>
      <c r="D47" s="82">
        <v>-491</v>
      </c>
      <c r="E47" s="82"/>
      <c r="F47" s="82">
        <v>-491</v>
      </c>
      <c r="G47" s="82"/>
      <c r="H47" s="82">
        <v>-491</v>
      </c>
    </row>
    <row r="48" spans="1:8" x14ac:dyDescent="0.25">
      <c r="A48" s="7"/>
      <c r="B48" s="7" t="s">
        <v>85</v>
      </c>
      <c r="C48" s="1"/>
      <c r="D48" s="82">
        <v>-22693</v>
      </c>
      <c r="E48" s="82"/>
      <c r="F48" s="82">
        <v>-21609</v>
      </c>
      <c r="G48" s="82"/>
      <c r="H48" s="82">
        <v>-28886</v>
      </c>
    </row>
    <row r="49" spans="1:8" x14ac:dyDescent="0.25">
      <c r="A49" s="7"/>
      <c r="B49" s="7" t="s">
        <v>53</v>
      </c>
      <c r="C49" s="1"/>
      <c r="D49" s="82">
        <v>-275850</v>
      </c>
      <c r="E49" s="82"/>
      <c r="F49" s="82">
        <v>-276954</v>
      </c>
      <c r="G49" s="82"/>
      <c r="H49" s="82">
        <v>-226318</v>
      </c>
    </row>
    <row r="50" spans="1:8" x14ac:dyDescent="0.25">
      <c r="A50" s="7"/>
      <c r="B50" s="7" t="s">
        <v>54</v>
      </c>
      <c r="C50" s="1"/>
      <c r="D50" s="82">
        <v>-73000</v>
      </c>
      <c r="E50" s="82"/>
      <c r="F50" s="82">
        <v>-73000</v>
      </c>
      <c r="G50" s="82"/>
      <c r="H50" s="82">
        <v>-73000</v>
      </c>
    </row>
    <row r="51" spans="1:8" x14ac:dyDescent="0.25">
      <c r="A51" s="7"/>
      <c r="B51" s="9" t="s">
        <v>55</v>
      </c>
      <c r="C51" s="1"/>
      <c r="D51" s="82">
        <v>-52191</v>
      </c>
      <c r="E51" s="82"/>
      <c r="F51" s="82">
        <v>-52191</v>
      </c>
      <c r="G51" s="82"/>
      <c r="H51" s="82">
        <v>-50833</v>
      </c>
    </row>
    <row r="52" spans="1:8" x14ac:dyDescent="0.25">
      <c r="A52" s="7"/>
      <c r="B52" s="7" t="s">
        <v>56</v>
      </c>
      <c r="C52" s="1"/>
      <c r="D52" s="83">
        <v>-33916</v>
      </c>
      <c r="E52" s="82"/>
      <c r="F52" s="83">
        <v>-37420</v>
      </c>
      <c r="G52" s="82"/>
      <c r="H52" s="83">
        <v>-50859</v>
      </c>
    </row>
    <row r="53" spans="1:8" s="12" customFormat="1" x14ac:dyDescent="0.25">
      <c r="A53" s="8" t="s">
        <v>57</v>
      </c>
      <c r="B53" s="9"/>
      <c r="D53" s="93">
        <f>SUM(D43:D52)</f>
        <v>-493241</v>
      </c>
      <c r="E53" s="88"/>
      <c r="F53" s="93">
        <f>SUM(F43:F52)</f>
        <v>-500313</v>
      </c>
      <c r="G53" s="88"/>
      <c r="H53" s="93">
        <f>SUM(H43:H52)</f>
        <v>-479857</v>
      </c>
    </row>
    <row r="54" spans="1:8" x14ac:dyDescent="0.25">
      <c r="A54" s="7"/>
      <c r="B54" s="7"/>
      <c r="C54" s="1"/>
      <c r="D54" s="82"/>
      <c r="E54" s="82"/>
      <c r="F54" s="82"/>
      <c r="G54" s="82"/>
      <c r="H54" s="82"/>
    </row>
    <row r="55" spans="1:8" x14ac:dyDescent="0.25">
      <c r="A55" s="7" t="s">
        <v>58</v>
      </c>
      <c r="B55" s="7"/>
      <c r="C55" s="5"/>
      <c r="D55" s="82">
        <v>-494607</v>
      </c>
      <c r="E55" s="82"/>
      <c r="F55" s="82">
        <v>-484198</v>
      </c>
      <c r="G55" s="82"/>
      <c r="H55" s="82">
        <v>-461044</v>
      </c>
    </row>
    <row r="56" spans="1:8" x14ac:dyDescent="0.25">
      <c r="A56" s="7" t="s">
        <v>59</v>
      </c>
      <c r="B56" s="7"/>
      <c r="C56" s="5"/>
      <c r="D56" s="82">
        <v>0</v>
      </c>
      <c r="E56" s="82"/>
      <c r="F56" s="82">
        <v>0</v>
      </c>
      <c r="G56" s="82"/>
      <c r="H56" s="82">
        <v>0</v>
      </c>
    </row>
    <row r="57" spans="1:8" x14ac:dyDescent="0.25">
      <c r="A57" s="7" t="s">
        <v>60</v>
      </c>
      <c r="B57" s="7"/>
      <c r="C57" s="5"/>
      <c r="D57" s="82">
        <v>-3952</v>
      </c>
      <c r="E57" s="82"/>
      <c r="F57" s="82">
        <v>-3952</v>
      </c>
      <c r="G57" s="82"/>
      <c r="H57" s="82">
        <v>-2437</v>
      </c>
    </row>
    <row r="58" spans="1:8" x14ac:dyDescent="0.25">
      <c r="A58" s="7" t="s">
        <v>61</v>
      </c>
      <c r="B58" s="7"/>
      <c r="C58" s="1"/>
      <c r="D58" s="82">
        <v>-305384</v>
      </c>
      <c r="E58" s="82"/>
      <c r="F58" s="82">
        <v>-304191</v>
      </c>
      <c r="G58" s="82"/>
      <c r="H58" s="82">
        <v>-301091</v>
      </c>
    </row>
    <row r="59" spans="1:8" x14ac:dyDescent="0.25">
      <c r="A59" s="7" t="s">
        <v>62</v>
      </c>
      <c r="B59" s="7"/>
      <c r="C59" s="1"/>
      <c r="D59" s="83">
        <v>-251</v>
      </c>
      <c r="E59" s="82"/>
      <c r="F59" s="83">
        <v>-514</v>
      </c>
      <c r="G59" s="82"/>
      <c r="H59" s="83">
        <v>-1629</v>
      </c>
    </row>
    <row r="60" spans="1:8" x14ac:dyDescent="0.25">
      <c r="A60" s="8" t="s">
        <v>63</v>
      </c>
      <c r="B60" s="9"/>
      <c r="D60" s="84">
        <f>SUM(D53:D59)</f>
        <v>-1297435</v>
      </c>
      <c r="E60" s="88"/>
      <c r="F60" s="84">
        <f>SUM(F53:F59)</f>
        <v>-1293168</v>
      </c>
      <c r="G60" s="82"/>
      <c r="H60" s="84">
        <f>SUM(H53:H59)</f>
        <v>-1246058</v>
      </c>
    </row>
    <row r="61" spans="1:8" x14ac:dyDescent="0.25">
      <c r="A61" s="8"/>
      <c r="B61" s="9"/>
      <c r="D61" s="89"/>
      <c r="E61" s="88"/>
      <c r="F61" s="89"/>
      <c r="G61" s="82"/>
      <c r="H61" s="89"/>
    </row>
    <row r="62" spans="1:8" x14ac:dyDescent="0.25">
      <c r="A62" s="8" t="s">
        <v>22</v>
      </c>
      <c r="B62" s="9"/>
      <c r="D62" s="84">
        <v>0</v>
      </c>
      <c r="E62" s="88"/>
      <c r="F62" s="84">
        <v>0</v>
      </c>
      <c r="G62" s="82"/>
      <c r="H62" s="84">
        <v>0</v>
      </c>
    </row>
    <row r="63" spans="1:8" x14ac:dyDescent="0.25">
      <c r="A63" s="7"/>
      <c r="B63" s="7"/>
      <c r="C63" s="1"/>
      <c r="D63" s="82"/>
      <c r="E63" s="82"/>
      <c r="F63" s="82"/>
      <c r="G63" s="82"/>
      <c r="H63" s="82"/>
    </row>
    <row r="64" spans="1:8" x14ac:dyDescent="0.25">
      <c r="A64" s="7" t="s">
        <v>64</v>
      </c>
      <c r="B64" s="7"/>
      <c r="C64" s="1"/>
      <c r="D64" s="82"/>
      <c r="E64" s="82"/>
      <c r="F64" s="82"/>
      <c r="G64" s="82"/>
      <c r="H64" s="82"/>
    </row>
    <row r="65" spans="1:8" x14ac:dyDescent="0.25">
      <c r="A65" s="7"/>
      <c r="B65" s="7" t="s">
        <v>65</v>
      </c>
      <c r="C65" s="1"/>
      <c r="D65" s="82">
        <v>-50</v>
      </c>
      <c r="E65" s="82"/>
      <c r="F65" s="82">
        <v>-50</v>
      </c>
      <c r="G65" s="82"/>
      <c r="H65" s="82">
        <v>-50</v>
      </c>
    </row>
    <row r="66" spans="1:8" x14ac:dyDescent="0.25">
      <c r="A66" s="7"/>
      <c r="B66" s="7" t="s">
        <v>66</v>
      </c>
      <c r="C66" s="1"/>
      <c r="D66" s="82">
        <v>-943107</v>
      </c>
      <c r="E66" s="82"/>
      <c r="F66" s="82">
        <v>-943107</v>
      </c>
      <c r="G66" s="82"/>
      <c r="H66" s="82">
        <v>-943107</v>
      </c>
    </row>
    <row r="67" spans="1:8" x14ac:dyDescent="0.25">
      <c r="A67" s="7"/>
      <c r="B67" s="7" t="s">
        <v>67</v>
      </c>
      <c r="C67" s="1"/>
      <c r="D67" s="82">
        <v>-153309</v>
      </c>
      <c r="E67" s="82"/>
      <c r="F67" s="82">
        <v>-150115</v>
      </c>
      <c r="G67" s="82"/>
      <c r="H67" s="82">
        <v>-133747</v>
      </c>
    </row>
    <row r="68" spans="1:8" x14ac:dyDescent="0.25">
      <c r="A68" s="7"/>
      <c r="B68" s="7" t="s">
        <v>239</v>
      </c>
      <c r="C68" s="1"/>
      <c r="D68" s="82">
        <v>761</v>
      </c>
      <c r="E68" s="82"/>
      <c r="F68" s="82">
        <v>900</v>
      </c>
      <c r="G68" s="82"/>
      <c r="H68" s="82">
        <v>1221</v>
      </c>
    </row>
    <row r="69" spans="1:8" x14ac:dyDescent="0.25">
      <c r="A69" s="7"/>
      <c r="B69" s="7" t="s">
        <v>68</v>
      </c>
      <c r="C69" s="1"/>
      <c r="D69" s="83">
        <v>629</v>
      </c>
      <c r="E69" s="82"/>
      <c r="F69" s="83">
        <v>619</v>
      </c>
      <c r="G69" s="82"/>
      <c r="H69" s="83">
        <v>71</v>
      </c>
    </row>
    <row r="70" spans="1:8" x14ac:dyDescent="0.25">
      <c r="A70" s="8" t="s">
        <v>69</v>
      </c>
      <c r="B70" s="9"/>
      <c r="D70" s="84">
        <f>SUM(D65:D69)</f>
        <v>-1095076</v>
      </c>
      <c r="E70" s="88"/>
      <c r="F70" s="84">
        <f>SUM(F65:F69)</f>
        <v>-1091753</v>
      </c>
      <c r="G70" s="82"/>
      <c r="H70" s="84">
        <f>SUM(H65:H69)</f>
        <v>-1075612</v>
      </c>
    </row>
    <row r="71" spans="1:8" x14ac:dyDescent="0.25">
      <c r="A71" s="7"/>
      <c r="B71" s="7"/>
      <c r="C71" s="1"/>
      <c r="D71" s="82"/>
      <c r="E71" s="82"/>
      <c r="F71" s="82"/>
      <c r="G71" s="82"/>
      <c r="H71" s="82"/>
    </row>
    <row r="72" spans="1:8" ht="13.5" customHeight="1" thickBot="1" x14ac:dyDescent="0.3">
      <c r="A72" s="8" t="s">
        <v>70</v>
      </c>
      <c r="B72" s="10"/>
      <c r="D72" s="91">
        <f>+D60+D62+D70</f>
        <v>-2392511</v>
      </c>
      <c r="E72" s="92"/>
      <c r="F72" s="91">
        <f>+F60+F62+F70</f>
        <v>-2384921</v>
      </c>
      <c r="G72" s="82"/>
      <c r="H72" s="91">
        <f>+H60+H62+H70</f>
        <v>-2321670</v>
      </c>
    </row>
    <row r="73" spans="1:8" ht="13.8" thickTop="1" x14ac:dyDescent="0.25">
      <c r="A73" s="6"/>
      <c r="B73" s="6"/>
      <c r="C73" s="6"/>
      <c r="D73" s="26"/>
      <c r="E73" s="26"/>
      <c r="F73" s="26"/>
      <c r="G73" s="17"/>
      <c r="H73" s="17"/>
    </row>
  </sheetData>
  <printOptions horizontalCentered="1"/>
  <pageMargins left="0.25" right="0.25" top="0.5" bottom="1" header="0.5" footer="0.5"/>
  <pageSetup scale="74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2"/>
  <sheetViews>
    <sheetView zoomScaleNormal="100" workbookViewId="0"/>
  </sheetViews>
  <sheetFormatPr defaultColWidth="9.109375" defaultRowHeight="13.2" x14ac:dyDescent="0.25"/>
  <cols>
    <col min="1" max="1" width="3.6640625" style="59" customWidth="1"/>
    <col min="2" max="2" width="38.88671875" style="59" customWidth="1"/>
    <col min="3" max="3" width="4.6640625" style="59" customWidth="1"/>
    <col min="4" max="4" width="9.6640625" style="59" customWidth="1"/>
    <col min="5" max="5" width="4.6640625" style="59" customWidth="1"/>
    <col min="6" max="6" width="9.6640625" style="59" customWidth="1"/>
    <col min="7" max="7" width="4.6640625" style="59" customWidth="1"/>
    <col min="8" max="8" width="9.6640625" style="59" customWidth="1"/>
    <col min="9" max="16384" width="9.109375" style="59"/>
  </cols>
  <sheetData>
    <row r="1" spans="1:8" ht="17.399999999999999" x14ac:dyDescent="0.3">
      <c r="A1" s="94" t="s">
        <v>209</v>
      </c>
      <c r="B1" s="95"/>
      <c r="C1" s="95"/>
      <c r="D1" s="95"/>
      <c r="E1" s="95"/>
      <c r="F1" s="95"/>
      <c r="G1" s="95"/>
      <c r="H1" s="95"/>
    </row>
    <row r="2" spans="1:8" ht="17.399999999999999" x14ac:dyDescent="0.3">
      <c r="A2" s="96" t="s">
        <v>259</v>
      </c>
      <c r="B2" s="94"/>
      <c r="C2" s="94"/>
      <c r="D2" s="94"/>
      <c r="E2" s="94"/>
      <c r="F2" s="94"/>
      <c r="G2" s="94"/>
      <c r="H2" s="94"/>
    </row>
    <row r="3" spans="1:8" ht="17.399999999999999" x14ac:dyDescent="0.3">
      <c r="A3" s="97" t="s">
        <v>273</v>
      </c>
      <c r="B3" s="94"/>
      <c r="C3" s="94"/>
      <c r="D3" s="94"/>
      <c r="E3" s="94"/>
      <c r="F3" s="94"/>
      <c r="G3" s="94"/>
      <c r="H3" s="94"/>
    </row>
    <row r="4" spans="1:8" x14ac:dyDescent="0.25">
      <c r="A4" s="98" t="s">
        <v>258</v>
      </c>
      <c r="B4" s="95"/>
      <c r="C4" s="95"/>
      <c r="D4" s="95"/>
      <c r="E4" s="95"/>
      <c r="F4" s="95"/>
      <c r="G4" s="95"/>
      <c r="H4" s="95"/>
    </row>
    <row r="5" spans="1:8" x14ac:dyDescent="0.25">
      <c r="A5" s="95"/>
      <c r="B5" s="95"/>
      <c r="C5" s="95"/>
      <c r="D5" s="95"/>
      <c r="E5" s="95"/>
      <c r="F5" s="95"/>
      <c r="G5" s="95"/>
      <c r="H5" s="95"/>
    </row>
    <row r="6" spans="1:8" x14ac:dyDescent="0.25">
      <c r="D6" s="99" t="s">
        <v>79</v>
      </c>
      <c r="E6" s="99"/>
      <c r="F6" s="99" t="s">
        <v>277</v>
      </c>
      <c r="G6" s="99"/>
      <c r="H6" s="99" t="s">
        <v>246</v>
      </c>
    </row>
    <row r="7" spans="1:8" x14ac:dyDescent="0.25">
      <c r="D7" s="99" t="s">
        <v>80</v>
      </c>
      <c r="E7" s="99"/>
      <c r="F7" s="99">
        <v>2000</v>
      </c>
      <c r="G7" s="99"/>
      <c r="H7" s="99" t="s">
        <v>260</v>
      </c>
    </row>
    <row r="8" spans="1:8" x14ac:dyDescent="0.25">
      <c r="A8" s="18" t="s">
        <v>24</v>
      </c>
      <c r="B8" s="18"/>
      <c r="C8" s="2"/>
      <c r="D8" s="2"/>
      <c r="E8" s="2"/>
    </row>
    <row r="9" spans="1:8" x14ac:dyDescent="0.25">
      <c r="A9" s="18"/>
      <c r="B9" s="18" t="s">
        <v>25</v>
      </c>
      <c r="C9" s="2"/>
      <c r="D9" s="100">
        <v>411</v>
      </c>
      <c r="E9" s="100"/>
      <c r="F9" s="100">
        <v>1130</v>
      </c>
      <c r="G9" s="100"/>
      <c r="H9" s="100">
        <f>+D9-F9</f>
        <v>-719</v>
      </c>
    </row>
    <row r="10" spans="1:8" x14ac:dyDescent="0.25">
      <c r="A10" s="18"/>
      <c r="B10" s="18" t="s">
        <v>26</v>
      </c>
      <c r="C10" s="2"/>
      <c r="D10" s="100">
        <v>87000</v>
      </c>
      <c r="E10" s="100"/>
      <c r="F10" s="100">
        <v>64000</v>
      </c>
      <c r="G10" s="100"/>
      <c r="H10" s="100">
        <f t="shared" ref="H10:H18" si="0">+D10-F10</f>
        <v>23000</v>
      </c>
    </row>
    <row r="11" spans="1:8" x14ac:dyDescent="0.25">
      <c r="A11" s="18"/>
      <c r="B11" s="18" t="s">
        <v>27</v>
      </c>
      <c r="C11" s="2"/>
      <c r="D11" s="100">
        <v>33913</v>
      </c>
      <c r="E11" s="100"/>
      <c r="F11" s="100">
        <v>34283</v>
      </c>
      <c r="G11" s="100"/>
      <c r="H11" s="100">
        <f t="shared" si="0"/>
        <v>-370</v>
      </c>
    </row>
    <row r="12" spans="1:8" x14ac:dyDescent="0.25">
      <c r="A12" s="18"/>
      <c r="B12" s="18" t="s">
        <v>28</v>
      </c>
      <c r="C12" s="2"/>
      <c r="D12" s="100">
        <v>-5508</v>
      </c>
      <c r="E12" s="100"/>
      <c r="F12" s="100">
        <v>-5231</v>
      </c>
      <c r="G12" s="100"/>
      <c r="H12" s="100">
        <f t="shared" si="0"/>
        <v>-277</v>
      </c>
    </row>
    <row r="13" spans="1:8" x14ac:dyDescent="0.25">
      <c r="A13" s="18"/>
      <c r="B13" s="18" t="s">
        <v>29</v>
      </c>
      <c r="C13" s="2"/>
      <c r="D13" s="100">
        <v>142625</v>
      </c>
      <c r="E13" s="100"/>
      <c r="F13" s="100">
        <v>30834</v>
      </c>
      <c r="G13" s="100"/>
      <c r="H13" s="100">
        <f t="shared" si="0"/>
        <v>111791</v>
      </c>
    </row>
    <row r="14" spans="1:8" x14ac:dyDescent="0.25">
      <c r="A14" s="18"/>
      <c r="B14" s="59" t="s">
        <v>86</v>
      </c>
      <c r="C14" s="2"/>
      <c r="D14" s="100">
        <v>1915</v>
      </c>
      <c r="E14" s="100"/>
      <c r="F14" s="100">
        <v>1423</v>
      </c>
      <c r="G14" s="100"/>
      <c r="H14" s="100">
        <f t="shared" si="0"/>
        <v>492</v>
      </c>
    </row>
    <row r="15" spans="1:8" x14ac:dyDescent="0.25">
      <c r="A15" s="18"/>
      <c r="B15" s="59" t="s">
        <v>87</v>
      </c>
      <c r="C15" s="2"/>
      <c r="D15" s="100">
        <v>4640</v>
      </c>
      <c r="E15" s="100"/>
      <c r="F15" s="100">
        <v>3615</v>
      </c>
      <c r="G15" s="100"/>
      <c r="H15" s="100">
        <f t="shared" si="0"/>
        <v>1025</v>
      </c>
    </row>
    <row r="16" spans="1:8" x14ac:dyDescent="0.25">
      <c r="A16" s="18"/>
      <c r="B16" s="18" t="s">
        <v>30</v>
      </c>
      <c r="C16" s="2"/>
      <c r="D16" s="100">
        <v>18012</v>
      </c>
      <c r="E16" s="100"/>
      <c r="F16" s="100">
        <v>16335</v>
      </c>
      <c r="G16" s="100"/>
      <c r="H16" s="100">
        <f t="shared" si="0"/>
        <v>1677</v>
      </c>
    </row>
    <row r="17" spans="1:8" x14ac:dyDescent="0.25">
      <c r="A17" s="18"/>
      <c r="B17" s="18" t="s">
        <v>83</v>
      </c>
      <c r="C17" s="2"/>
      <c r="D17" s="100">
        <v>22915</v>
      </c>
      <c r="E17" s="100"/>
      <c r="F17" s="100">
        <v>25814</v>
      </c>
      <c r="G17" s="100"/>
      <c r="H17" s="100">
        <f t="shared" si="0"/>
        <v>-2899</v>
      </c>
    </row>
    <row r="18" spans="1:8" x14ac:dyDescent="0.25">
      <c r="A18" s="18"/>
      <c r="B18" s="18" t="s">
        <v>31</v>
      </c>
      <c r="C18" s="2"/>
      <c r="D18" s="100">
        <v>0</v>
      </c>
      <c r="E18" s="100"/>
      <c r="F18" s="100">
        <v>0</v>
      </c>
      <c r="G18" s="100"/>
      <c r="H18" s="100">
        <f t="shared" si="0"/>
        <v>0</v>
      </c>
    </row>
    <row r="19" spans="1:8" x14ac:dyDescent="0.25">
      <c r="A19" s="101" t="s">
        <v>32</v>
      </c>
      <c r="B19" s="102"/>
      <c r="D19" s="109">
        <f>SUM(D9:D18)</f>
        <v>305923</v>
      </c>
      <c r="E19" s="103"/>
      <c r="F19" s="109">
        <f>SUM(F9:F18)</f>
        <v>172203</v>
      </c>
      <c r="G19" s="100"/>
      <c r="H19" s="109">
        <f>SUM(H9:H18)</f>
        <v>133720</v>
      </c>
    </row>
    <row r="20" spans="1:8" x14ac:dyDescent="0.25">
      <c r="A20" s="18"/>
      <c r="B20" s="18"/>
      <c r="C20" s="2"/>
      <c r="D20" s="100"/>
      <c r="E20" s="100"/>
      <c r="F20" s="100"/>
      <c r="G20" s="100"/>
      <c r="H20" s="100"/>
    </row>
    <row r="21" spans="1:8" x14ac:dyDescent="0.25">
      <c r="A21" s="18" t="s">
        <v>33</v>
      </c>
      <c r="B21" s="18"/>
      <c r="C21" s="2"/>
      <c r="D21" s="100">
        <v>1698866</v>
      </c>
      <c r="E21" s="100"/>
      <c r="F21" s="100">
        <v>1584041</v>
      </c>
      <c r="G21" s="100"/>
      <c r="H21" s="100">
        <f>+D21-F21</f>
        <v>114825</v>
      </c>
    </row>
    <row r="22" spans="1:8" x14ac:dyDescent="0.25">
      <c r="A22" s="18" t="s">
        <v>34</v>
      </c>
      <c r="B22" s="18"/>
      <c r="C22" s="2"/>
      <c r="D22" s="100">
        <v>-125735</v>
      </c>
      <c r="E22" s="100"/>
      <c r="F22" s="100">
        <v>-80852</v>
      </c>
      <c r="G22" s="100"/>
      <c r="H22" s="100">
        <f>+D22-F22</f>
        <v>-44883</v>
      </c>
    </row>
    <row r="23" spans="1:8" x14ac:dyDescent="0.25">
      <c r="A23" s="102"/>
      <c r="B23" s="102" t="s">
        <v>35</v>
      </c>
      <c r="C23" s="101"/>
      <c r="D23" s="109">
        <f>SUM(D21:D22)</f>
        <v>1573131</v>
      </c>
      <c r="E23" s="103"/>
      <c r="F23" s="109">
        <f>SUM(F21:F22)</f>
        <v>1503189</v>
      </c>
      <c r="G23" s="100"/>
      <c r="H23" s="109">
        <f>SUM(H21:H22)</f>
        <v>69942</v>
      </c>
    </row>
    <row r="24" spans="1:8" x14ac:dyDescent="0.25">
      <c r="A24" s="18"/>
      <c r="B24" s="18"/>
      <c r="C24" s="2"/>
      <c r="D24" s="100" t="s">
        <v>246</v>
      </c>
      <c r="E24" s="100"/>
      <c r="F24" s="100"/>
      <c r="G24" s="100"/>
      <c r="H24" s="100"/>
    </row>
    <row r="25" spans="1:8" x14ac:dyDescent="0.25">
      <c r="A25" s="18" t="s">
        <v>36</v>
      </c>
      <c r="B25" s="18"/>
      <c r="C25" s="2"/>
      <c r="D25" s="83">
        <v>369</v>
      </c>
      <c r="E25" s="100"/>
      <c r="F25" s="83">
        <v>369</v>
      </c>
      <c r="G25" s="100"/>
      <c r="H25" s="83">
        <f>+D25-F25</f>
        <v>0</v>
      </c>
    </row>
    <row r="26" spans="1:8" x14ac:dyDescent="0.25">
      <c r="A26" s="18"/>
      <c r="B26" s="18"/>
      <c r="C26" s="2"/>
      <c r="D26" s="100"/>
      <c r="E26" s="100"/>
      <c r="F26" s="100"/>
      <c r="G26" s="100"/>
      <c r="H26" s="100"/>
    </row>
    <row r="27" spans="1:8" x14ac:dyDescent="0.25">
      <c r="A27" s="18" t="s">
        <v>37</v>
      </c>
      <c r="B27" s="18"/>
      <c r="C27" s="2"/>
      <c r="D27" s="100">
        <v>531857</v>
      </c>
      <c r="E27" s="100"/>
      <c r="F27" s="100">
        <v>531857</v>
      </c>
      <c r="G27" s="100"/>
      <c r="H27" s="100">
        <f t="shared" ref="H27:H32" si="1">+D27-F27</f>
        <v>0</v>
      </c>
    </row>
    <row r="28" spans="1:8" x14ac:dyDescent="0.25">
      <c r="A28" s="18" t="s">
        <v>38</v>
      </c>
      <c r="B28" s="18"/>
      <c r="C28" s="2"/>
      <c r="D28" s="100">
        <v>-36544</v>
      </c>
      <c r="E28" s="100"/>
      <c r="F28" s="100">
        <v>-23248</v>
      </c>
      <c r="G28" s="100"/>
      <c r="H28" s="100">
        <f t="shared" si="1"/>
        <v>-13296</v>
      </c>
    </row>
    <row r="29" spans="1:8" x14ac:dyDescent="0.25">
      <c r="A29" s="18" t="s">
        <v>39</v>
      </c>
      <c r="B29" s="18"/>
      <c r="C29" s="2"/>
      <c r="D29" s="100">
        <v>0</v>
      </c>
      <c r="E29" s="100"/>
      <c r="F29" s="100">
        <v>0</v>
      </c>
      <c r="G29" s="100"/>
      <c r="H29" s="100">
        <f t="shared" si="1"/>
        <v>0</v>
      </c>
    </row>
    <row r="30" spans="1:8" x14ac:dyDescent="0.25">
      <c r="A30" s="18" t="s">
        <v>40</v>
      </c>
      <c r="B30" s="18"/>
      <c r="C30" s="2"/>
      <c r="D30" s="100">
        <v>0</v>
      </c>
      <c r="E30" s="100"/>
      <c r="F30" s="100">
        <v>0</v>
      </c>
      <c r="G30" s="100"/>
      <c r="H30" s="100">
        <f t="shared" si="1"/>
        <v>0</v>
      </c>
    </row>
    <row r="31" spans="1:8" x14ac:dyDescent="0.25">
      <c r="A31" s="18" t="s">
        <v>41</v>
      </c>
      <c r="B31" s="18"/>
      <c r="C31" s="2"/>
      <c r="D31" s="100">
        <v>0</v>
      </c>
      <c r="E31" s="100"/>
      <c r="F31" s="100">
        <v>0</v>
      </c>
      <c r="G31" s="100"/>
      <c r="H31" s="100">
        <f t="shared" si="1"/>
        <v>0</v>
      </c>
    </row>
    <row r="32" spans="1:8" x14ac:dyDescent="0.25">
      <c r="A32" s="18" t="s">
        <v>42</v>
      </c>
      <c r="B32" s="18"/>
      <c r="C32" s="2"/>
      <c r="D32" s="100">
        <v>0</v>
      </c>
      <c r="E32" s="100"/>
      <c r="F32" s="100">
        <v>0</v>
      </c>
      <c r="G32" s="100"/>
      <c r="H32" s="100">
        <f t="shared" si="1"/>
        <v>0</v>
      </c>
    </row>
    <row r="33" spans="1:8" x14ac:dyDescent="0.25">
      <c r="A33" s="102"/>
      <c r="B33" s="102" t="s">
        <v>43</v>
      </c>
      <c r="C33" s="101"/>
      <c r="D33" s="109">
        <f>SUM(D27:D32)</f>
        <v>495313</v>
      </c>
      <c r="E33" s="103"/>
      <c r="F33" s="109">
        <f>SUM(F27:F32)</f>
        <v>508609</v>
      </c>
      <c r="G33" s="100"/>
      <c r="H33" s="109">
        <f>SUM(H27:H32)</f>
        <v>-13296</v>
      </c>
    </row>
    <row r="34" spans="1:8" x14ac:dyDescent="0.25">
      <c r="A34" s="18"/>
      <c r="B34" s="18"/>
      <c r="C34" s="2"/>
      <c r="D34" s="100"/>
      <c r="E34" s="100"/>
      <c r="F34" s="100"/>
      <c r="G34" s="100"/>
      <c r="H34" s="100"/>
    </row>
    <row r="35" spans="1:8" x14ac:dyDescent="0.25">
      <c r="A35" s="18" t="s">
        <v>44</v>
      </c>
      <c r="B35" s="18"/>
      <c r="C35" s="2"/>
      <c r="D35" s="100">
        <v>783</v>
      </c>
      <c r="E35" s="100"/>
      <c r="F35" s="100">
        <v>2084</v>
      </c>
      <c r="G35" s="100"/>
      <c r="H35" s="100">
        <f>+D35-F35</f>
        <v>-1301</v>
      </c>
    </row>
    <row r="36" spans="1:8" x14ac:dyDescent="0.25">
      <c r="A36" s="18" t="s">
        <v>45</v>
      </c>
      <c r="B36" s="18"/>
      <c r="C36" s="2"/>
      <c r="D36" s="100">
        <v>0</v>
      </c>
      <c r="E36" s="100"/>
      <c r="F36" s="100">
        <v>0</v>
      </c>
      <c r="G36" s="100"/>
      <c r="H36" s="100">
        <f>+D36-F36</f>
        <v>0</v>
      </c>
    </row>
    <row r="37" spans="1:8" x14ac:dyDescent="0.25">
      <c r="A37" s="18" t="s">
        <v>46</v>
      </c>
      <c r="B37" s="18"/>
      <c r="C37" s="2"/>
      <c r="D37" s="100">
        <v>16992</v>
      </c>
      <c r="E37" s="100"/>
      <c r="F37" s="100">
        <v>2100</v>
      </c>
      <c r="G37" s="100"/>
      <c r="H37" s="100">
        <f>+D37-F37</f>
        <v>14892</v>
      </c>
    </row>
    <row r="38" spans="1:8" x14ac:dyDescent="0.25">
      <c r="A38" s="102"/>
      <c r="B38" s="102" t="s">
        <v>47</v>
      </c>
      <c r="C38" s="101"/>
      <c r="D38" s="89">
        <f>SUM(D35:D37)</f>
        <v>17775</v>
      </c>
      <c r="E38" s="103"/>
      <c r="F38" s="89">
        <f>SUM(F35:F37)</f>
        <v>4184</v>
      </c>
      <c r="G38" s="100"/>
      <c r="H38" s="89">
        <f>SUM(H35:H37)</f>
        <v>13591</v>
      </c>
    </row>
    <row r="39" spans="1:8" x14ac:dyDescent="0.25">
      <c r="A39" s="18"/>
      <c r="B39" s="18"/>
      <c r="C39" s="2"/>
      <c r="D39" s="100"/>
      <c r="E39" s="100"/>
      <c r="F39" s="100"/>
      <c r="G39" s="100"/>
      <c r="H39" s="100"/>
    </row>
    <row r="40" spans="1:8" x14ac:dyDescent="0.25">
      <c r="A40" s="101" t="s">
        <v>48</v>
      </c>
      <c r="B40" s="102"/>
      <c r="D40" s="109">
        <f>+D19+D23+D25+D33+D38</f>
        <v>2392511</v>
      </c>
      <c r="E40" s="103"/>
      <c r="F40" s="109">
        <f>+F19+F23+F25+F33+F38</f>
        <v>2188554</v>
      </c>
      <c r="G40" s="100"/>
      <c r="H40" s="109">
        <f>+H19+H23+H25+H33+H38</f>
        <v>203957</v>
      </c>
    </row>
    <row r="41" spans="1:8" x14ac:dyDescent="0.25">
      <c r="A41" s="18"/>
      <c r="B41" s="18"/>
      <c r="C41" s="2"/>
      <c r="D41" s="100"/>
      <c r="E41" s="100"/>
      <c r="F41" s="100"/>
      <c r="G41" s="100"/>
      <c r="H41" s="100"/>
    </row>
    <row r="42" spans="1:8" x14ac:dyDescent="0.25">
      <c r="A42" s="18" t="s">
        <v>49</v>
      </c>
      <c r="B42" s="18"/>
      <c r="C42" s="2"/>
      <c r="D42" s="100"/>
      <c r="E42" s="100"/>
      <c r="F42" s="100"/>
      <c r="G42" s="100"/>
      <c r="H42" s="100"/>
    </row>
    <row r="43" spans="1:8" x14ac:dyDescent="0.25">
      <c r="A43" s="18"/>
      <c r="B43" s="18" t="s">
        <v>50</v>
      </c>
      <c r="C43" s="2"/>
      <c r="D43" s="100">
        <v>-2885</v>
      </c>
      <c r="E43" s="100"/>
      <c r="F43" s="100">
        <v>-4016</v>
      </c>
      <c r="G43" s="100"/>
      <c r="H43" s="100">
        <f t="shared" ref="H43:H52" si="2">+D43-F43</f>
        <v>1131</v>
      </c>
    </row>
    <row r="44" spans="1:8" x14ac:dyDescent="0.25">
      <c r="A44" s="18"/>
      <c r="B44" s="18" t="s">
        <v>51</v>
      </c>
      <c r="C44" s="2"/>
      <c r="D44" s="100">
        <v>-8293</v>
      </c>
      <c r="E44" s="100"/>
      <c r="F44" s="100">
        <v>-14560</v>
      </c>
      <c r="G44" s="100"/>
      <c r="H44" s="100">
        <f t="shared" si="2"/>
        <v>6267</v>
      </c>
    </row>
    <row r="45" spans="1:8" x14ac:dyDescent="0.25">
      <c r="A45" s="18"/>
      <c r="B45" s="18" t="s">
        <v>211</v>
      </c>
      <c r="C45" s="2"/>
      <c r="D45" s="100">
        <v>0</v>
      </c>
      <c r="E45" s="100"/>
      <c r="F45" s="100">
        <v>-1349</v>
      </c>
      <c r="G45" s="100"/>
      <c r="H45" s="100">
        <f t="shared" si="2"/>
        <v>1349</v>
      </c>
    </row>
    <row r="46" spans="1:8" x14ac:dyDescent="0.25">
      <c r="A46" s="18"/>
      <c r="B46" s="18" t="s">
        <v>212</v>
      </c>
      <c r="C46" s="2"/>
      <c r="D46" s="100">
        <v>-23922</v>
      </c>
      <c r="E46" s="100"/>
      <c r="F46" s="100">
        <v>-21850</v>
      </c>
      <c r="G46" s="100"/>
      <c r="H46" s="100">
        <f t="shared" si="2"/>
        <v>-2072</v>
      </c>
    </row>
    <row r="47" spans="1:8" x14ac:dyDescent="0.25">
      <c r="A47" s="18"/>
      <c r="B47" s="18" t="s">
        <v>52</v>
      </c>
      <c r="C47" s="2"/>
      <c r="D47" s="100">
        <v>-491</v>
      </c>
      <c r="E47" s="100"/>
      <c r="F47" s="100">
        <v>-883</v>
      </c>
      <c r="G47" s="100"/>
      <c r="H47" s="100">
        <f t="shared" si="2"/>
        <v>392</v>
      </c>
    </row>
    <row r="48" spans="1:8" x14ac:dyDescent="0.25">
      <c r="A48" s="18"/>
      <c r="B48" s="18" t="s">
        <v>85</v>
      </c>
      <c r="C48" s="2"/>
      <c r="D48" s="100">
        <v>-22693</v>
      </c>
      <c r="E48" s="100"/>
      <c r="F48" s="100">
        <v>-22864</v>
      </c>
      <c r="G48" s="100"/>
      <c r="H48" s="100">
        <f t="shared" si="2"/>
        <v>171</v>
      </c>
    </row>
    <row r="49" spans="1:8" x14ac:dyDescent="0.25">
      <c r="A49" s="18"/>
      <c r="B49" s="18" t="s">
        <v>53</v>
      </c>
      <c r="C49" s="2"/>
      <c r="D49" s="100">
        <v>-275850</v>
      </c>
      <c r="E49" s="100"/>
      <c r="F49" s="100">
        <v>-136842</v>
      </c>
      <c r="G49" s="100"/>
      <c r="H49" s="100">
        <f t="shared" si="2"/>
        <v>-139008</v>
      </c>
    </row>
    <row r="50" spans="1:8" x14ac:dyDescent="0.25">
      <c r="A50" s="18"/>
      <c r="B50" s="18" t="s">
        <v>54</v>
      </c>
      <c r="C50" s="2"/>
      <c r="D50" s="100">
        <v>-73000</v>
      </c>
      <c r="E50" s="100"/>
      <c r="F50" s="100">
        <v>-73000</v>
      </c>
      <c r="G50" s="100"/>
      <c r="H50" s="100">
        <f t="shared" si="2"/>
        <v>0</v>
      </c>
    </row>
    <row r="51" spans="1:8" x14ac:dyDescent="0.25">
      <c r="A51" s="18"/>
      <c r="B51" s="102" t="s">
        <v>55</v>
      </c>
      <c r="C51" s="2"/>
      <c r="D51" s="100">
        <v>-52191</v>
      </c>
      <c r="E51" s="100"/>
      <c r="F51" s="100">
        <v>-19598</v>
      </c>
      <c r="G51" s="100"/>
      <c r="H51" s="100">
        <f t="shared" si="2"/>
        <v>-32593</v>
      </c>
    </row>
    <row r="52" spans="1:8" x14ac:dyDescent="0.25">
      <c r="A52" s="18"/>
      <c r="B52" s="18" t="s">
        <v>56</v>
      </c>
      <c r="C52" s="2"/>
      <c r="D52" s="100">
        <v>-33916</v>
      </c>
      <c r="E52" s="100"/>
      <c r="F52" s="100">
        <v>-30219</v>
      </c>
      <c r="G52" s="100"/>
      <c r="H52" s="100">
        <f t="shared" si="2"/>
        <v>-3697</v>
      </c>
    </row>
    <row r="53" spans="1:8" x14ac:dyDescent="0.25">
      <c r="A53" s="101" t="s">
        <v>57</v>
      </c>
      <c r="B53" s="102"/>
      <c r="C53" s="104"/>
      <c r="D53" s="109">
        <f>SUM(D43:D52)</f>
        <v>-493241</v>
      </c>
      <c r="E53" s="103"/>
      <c r="F53" s="109">
        <f>SUM(F43:F52)</f>
        <v>-325181</v>
      </c>
      <c r="G53" s="103"/>
      <c r="H53" s="109">
        <f>SUM(H43:H52)</f>
        <v>-168060</v>
      </c>
    </row>
    <row r="54" spans="1:8" x14ac:dyDescent="0.25">
      <c r="A54" s="18"/>
      <c r="B54" s="18"/>
      <c r="C54" s="2"/>
      <c r="D54" s="100"/>
      <c r="E54" s="100"/>
      <c r="F54" s="100"/>
      <c r="G54" s="100"/>
      <c r="H54" s="100"/>
    </row>
    <row r="55" spans="1:8" x14ac:dyDescent="0.25">
      <c r="A55" s="18" t="s">
        <v>58</v>
      </c>
      <c r="B55" s="105"/>
      <c r="C55" s="106"/>
      <c r="D55" s="100">
        <v>-494607</v>
      </c>
      <c r="E55" s="100"/>
      <c r="F55" s="100">
        <v>-518734</v>
      </c>
      <c r="G55" s="100"/>
      <c r="H55" s="100">
        <f>+D55-F55</f>
        <v>24127</v>
      </c>
    </row>
    <row r="56" spans="1:8" x14ac:dyDescent="0.25">
      <c r="A56" s="18" t="s">
        <v>59</v>
      </c>
      <c r="B56" s="18"/>
      <c r="C56" s="106"/>
      <c r="D56" s="100">
        <v>0</v>
      </c>
      <c r="E56" s="100"/>
      <c r="F56" s="100">
        <v>0</v>
      </c>
      <c r="G56" s="100"/>
      <c r="H56" s="100">
        <f>+D56-F56</f>
        <v>0</v>
      </c>
    </row>
    <row r="57" spans="1:8" x14ac:dyDescent="0.25">
      <c r="A57" s="18" t="s">
        <v>60</v>
      </c>
      <c r="B57" s="18"/>
      <c r="C57" s="106"/>
      <c r="D57" s="100">
        <v>-3952</v>
      </c>
      <c r="E57" s="100"/>
      <c r="F57" s="100">
        <v>-2338</v>
      </c>
      <c r="G57" s="100"/>
      <c r="H57" s="100">
        <f>+D57-F57</f>
        <v>-1614</v>
      </c>
    </row>
    <row r="58" spans="1:8" x14ac:dyDescent="0.25">
      <c r="A58" s="18" t="s">
        <v>61</v>
      </c>
      <c r="B58" s="18"/>
      <c r="C58" s="2"/>
      <c r="D58" s="100">
        <v>-305384</v>
      </c>
      <c r="E58" s="100"/>
      <c r="F58" s="100">
        <v>-288769</v>
      </c>
      <c r="G58" s="100"/>
      <c r="H58" s="100">
        <f>+D58-F58</f>
        <v>-16615</v>
      </c>
    </row>
    <row r="59" spans="1:8" x14ac:dyDescent="0.25">
      <c r="A59" s="18" t="s">
        <v>62</v>
      </c>
      <c r="B59" s="18"/>
      <c r="C59" s="2"/>
      <c r="D59" s="100">
        <v>-251</v>
      </c>
      <c r="E59" s="100"/>
      <c r="F59" s="100">
        <v>-2940</v>
      </c>
      <c r="G59" s="100"/>
      <c r="H59" s="100">
        <f>+D59-F59</f>
        <v>2689</v>
      </c>
    </row>
    <row r="60" spans="1:8" x14ac:dyDescent="0.25">
      <c r="A60" s="101" t="s">
        <v>63</v>
      </c>
      <c r="B60" s="102"/>
      <c r="D60" s="109">
        <f>SUM(D53:D59)</f>
        <v>-1297435</v>
      </c>
      <c r="E60" s="103"/>
      <c r="F60" s="109">
        <f>SUM(F53:F59)</f>
        <v>-1137962</v>
      </c>
      <c r="G60" s="100"/>
      <c r="H60" s="109">
        <f>SUM(H53:H59)</f>
        <v>-159473</v>
      </c>
    </row>
    <row r="61" spans="1:8" x14ac:dyDescent="0.25">
      <c r="A61" s="101"/>
      <c r="B61" s="102"/>
      <c r="D61" s="89"/>
      <c r="E61" s="103"/>
      <c r="F61" s="89"/>
      <c r="G61" s="100"/>
      <c r="H61" s="89"/>
    </row>
    <row r="62" spans="1:8" x14ac:dyDescent="0.25">
      <c r="A62" s="101" t="s">
        <v>22</v>
      </c>
      <c r="B62" s="102"/>
      <c r="D62" s="84">
        <v>0</v>
      </c>
      <c r="E62" s="103"/>
      <c r="F62" s="84">
        <v>0</v>
      </c>
      <c r="G62" s="100"/>
      <c r="H62" s="83">
        <f>+D62-F62</f>
        <v>0</v>
      </c>
    </row>
    <row r="63" spans="1:8" x14ac:dyDescent="0.25">
      <c r="A63" s="18"/>
      <c r="B63" s="18"/>
      <c r="C63" s="2"/>
      <c r="D63" s="100"/>
      <c r="E63" s="100"/>
      <c r="F63" s="100"/>
      <c r="G63" s="100"/>
      <c r="H63" s="100"/>
    </row>
    <row r="64" spans="1:8" x14ac:dyDescent="0.25">
      <c r="A64" s="18" t="s">
        <v>64</v>
      </c>
      <c r="B64" s="18"/>
      <c r="C64" s="2"/>
      <c r="D64" s="100"/>
      <c r="E64" s="100"/>
      <c r="F64" s="100"/>
      <c r="G64" s="100"/>
      <c r="H64" s="100"/>
    </row>
    <row r="65" spans="1:8" x14ac:dyDescent="0.25">
      <c r="A65" s="18"/>
      <c r="B65" s="18" t="s">
        <v>65</v>
      </c>
      <c r="C65" s="2"/>
      <c r="D65" s="100">
        <v>-50</v>
      </c>
      <c r="E65" s="100"/>
      <c r="F65" s="100">
        <v>-50</v>
      </c>
      <c r="G65" s="100"/>
      <c r="H65" s="100">
        <f>+D65-F65</f>
        <v>0</v>
      </c>
    </row>
    <row r="66" spans="1:8" x14ac:dyDescent="0.25">
      <c r="A66" s="18"/>
      <c r="B66" s="18" t="s">
        <v>66</v>
      </c>
      <c r="C66" s="2"/>
      <c r="D66" s="100">
        <v>-943107</v>
      </c>
      <c r="E66" s="100"/>
      <c r="F66" s="100">
        <v>-943107</v>
      </c>
      <c r="G66" s="100"/>
      <c r="H66" s="100">
        <f>+D66-F66</f>
        <v>0</v>
      </c>
    </row>
    <row r="67" spans="1:8" x14ac:dyDescent="0.25">
      <c r="A67" s="18"/>
      <c r="B67" s="18" t="s">
        <v>67</v>
      </c>
      <c r="C67" s="2"/>
      <c r="D67" s="100">
        <v>-153309</v>
      </c>
      <c r="E67" s="100"/>
      <c r="F67" s="100">
        <v>-109142</v>
      </c>
      <c r="G67" s="100"/>
      <c r="H67" s="100">
        <f>+D67-F67</f>
        <v>-44167</v>
      </c>
    </row>
    <row r="68" spans="1:8" x14ac:dyDescent="0.25">
      <c r="A68" s="18"/>
      <c r="B68" s="18" t="s">
        <v>239</v>
      </c>
      <c r="C68" s="2"/>
      <c r="D68" s="100">
        <v>761</v>
      </c>
      <c r="E68" s="100"/>
      <c r="F68" s="100">
        <v>1280</v>
      </c>
      <c r="G68" s="100"/>
      <c r="H68" s="100">
        <f>+D68-F68</f>
        <v>-519</v>
      </c>
    </row>
    <row r="69" spans="1:8" x14ac:dyDescent="0.25">
      <c r="A69" s="18"/>
      <c r="B69" s="18" t="s">
        <v>68</v>
      </c>
      <c r="C69" s="2"/>
      <c r="D69" s="100">
        <v>629</v>
      </c>
      <c r="E69" s="100"/>
      <c r="F69" s="100">
        <v>427</v>
      </c>
      <c r="G69" s="100"/>
      <c r="H69" s="100">
        <f>+D69-F69</f>
        <v>202</v>
      </c>
    </row>
    <row r="70" spans="1:8" x14ac:dyDescent="0.25">
      <c r="A70" s="101" t="s">
        <v>69</v>
      </c>
      <c r="B70" s="102"/>
      <c r="D70" s="109">
        <f>SUM(D65:D69)</f>
        <v>-1095076</v>
      </c>
      <c r="E70" s="103"/>
      <c r="F70" s="109">
        <f>SUM(F65:F69)</f>
        <v>-1050592</v>
      </c>
      <c r="G70" s="100"/>
      <c r="H70" s="109">
        <f>SUM(H65:H69)</f>
        <v>-44484</v>
      </c>
    </row>
    <row r="71" spans="1:8" x14ac:dyDescent="0.25">
      <c r="A71" s="18"/>
      <c r="B71" s="18"/>
      <c r="C71" s="2"/>
      <c r="D71" s="100"/>
      <c r="E71" s="100"/>
      <c r="F71" s="100"/>
      <c r="G71" s="100"/>
      <c r="H71" s="100"/>
    </row>
    <row r="72" spans="1:8" ht="13.5" customHeight="1" x14ac:dyDescent="0.25">
      <c r="A72" s="101" t="s">
        <v>70</v>
      </c>
      <c r="B72" s="107"/>
      <c r="D72" s="109">
        <f>+D60+D62+D70</f>
        <v>-2392511</v>
      </c>
      <c r="E72" s="108"/>
      <c r="F72" s="109">
        <f>+F60+F62+F70</f>
        <v>-2188554</v>
      </c>
      <c r="G72" s="100"/>
      <c r="H72" s="109">
        <f>+H60+H62+H70</f>
        <v>-203957</v>
      </c>
    </row>
  </sheetData>
  <printOptions horizontalCentered="1"/>
  <pageMargins left="0.75" right="0.75" top="1" bottom="1" header="0.5" footer="0.5"/>
  <pageSetup scale="70" orientation="portrait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showGridLines="0" zoomScaleNormal="100" workbookViewId="0"/>
  </sheetViews>
  <sheetFormatPr defaultColWidth="9.109375" defaultRowHeight="13.2" x14ac:dyDescent="0.25"/>
  <cols>
    <col min="1" max="1" width="32.44140625" style="32" bestFit="1" customWidth="1"/>
    <col min="2" max="16" width="10" style="32" customWidth="1"/>
    <col min="17" max="17" width="10" style="33" customWidth="1"/>
    <col min="18" max="18" width="10" style="32" customWidth="1"/>
    <col min="19" max="16384" width="9.109375" style="32"/>
  </cols>
  <sheetData>
    <row r="1" spans="1:18" ht="17.399999999999999" x14ac:dyDescent="0.3">
      <c r="A1" s="21" t="s">
        <v>209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6"/>
      <c r="R1" s="57"/>
    </row>
    <row r="2" spans="1:18" ht="15.6" x14ac:dyDescent="0.3">
      <c r="A2" s="22" t="s">
        <v>200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6"/>
      <c r="R2" s="57"/>
    </row>
    <row r="3" spans="1:18" ht="13.8" x14ac:dyDescent="0.25">
      <c r="A3" s="23" t="s">
        <v>276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6"/>
      <c r="R3" s="57"/>
    </row>
    <row r="4" spans="1:18" x14ac:dyDescent="0.25">
      <c r="A4" s="24" t="s">
        <v>210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6"/>
      <c r="R4" s="57"/>
    </row>
    <row r="5" spans="1:18" x14ac:dyDescent="0.25">
      <c r="A5" s="24"/>
    </row>
    <row r="6" spans="1:18" x14ac:dyDescent="0.25">
      <c r="B6" s="130" t="s">
        <v>124</v>
      </c>
      <c r="C6" s="131"/>
      <c r="D6" s="131"/>
      <c r="E6" s="132"/>
      <c r="F6" s="130" t="s">
        <v>125</v>
      </c>
      <c r="G6" s="131"/>
      <c r="H6" s="131"/>
      <c r="I6" s="132"/>
      <c r="J6" s="130" t="s">
        <v>126</v>
      </c>
      <c r="K6" s="131"/>
      <c r="L6" s="131"/>
      <c r="M6" s="132"/>
      <c r="N6" s="130" t="s">
        <v>127</v>
      </c>
      <c r="O6" s="131"/>
      <c r="P6" s="131"/>
      <c r="Q6" s="132"/>
      <c r="R6" s="45">
        <v>2001</v>
      </c>
    </row>
    <row r="7" spans="1:18" x14ac:dyDescent="0.25">
      <c r="B7" s="46" t="s">
        <v>128</v>
      </c>
      <c r="C7" s="46" t="s">
        <v>129</v>
      </c>
      <c r="D7" s="46" t="s">
        <v>130</v>
      </c>
      <c r="E7" s="47" t="s">
        <v>97</v>
      </c>
      <c r="F7" s="46" t="s">
        <v>131</v>
      </c>
      <c r="G7" s="46" t="s">
        <v>132</v>
      </c>
      <c r="H7" s="46" t="s">
        <v>133</v>
      </c>
      <c r="I7" s="47" t="s">
        <v>97</v>
      </c>
      <c r="J7" s="46" t="s">
        <v>134</v>
      </c>
      <c r="K7" s="46" t="s">
        <v>135</v>
      </c>
      <c r="L7" s="46" t="s">
        <v>136</v>
      </c>
      <c r="M7" s="47" t="s">
        <v>97</v>
      </c>
      <c r="N7" s="46" t="s">
        <v>137</v>
      </c>
      <c r="O7" s="46" t="s">
        <v>138</v>
      </c>
      <c r="P7" s="46" t="s">
        <v>139</v>
      </c>
      <c r="Q7" s="47" t="s">
        <v>97</v>
      </c>
      <c r="R7" s="47" t="s">
        <v>140</v>
      </c>
    </row>
    <row r="8" spans="1:18" x14ac:dyDescent="0.25">
      <c r="B8" s="48" t="s">
        <v>141</v>
      </c>
      <c r="C8" s="48" t="s">
        <v>141</v>
      </c>
      <c r="D8" s="48" t="s">
        <v>141</v>
      </c>
      <c r="E8" s="49" t="s">
        <v>141</v>
      </c>
      <c r="F8" s="48" t="s">
        <v>141</v>
      </c>
      <c r="G8" s="48" t="s">
        <v>141</v>
      </c>
      <c r="H8" s="48" t="s">
        <v>141</v>
      </c>
      <c r="I8" s="49" t="s">
        <v>141</v>
      </c>
      <c r="J8" s="48" t="s">
        <v>141</v>
      </c>
      <c r="K8" s="48" t="s">
        <v>141</v>
      </c>
      <c r="L8" s="48" t="s">
        <v>141</v>
      </c>
      <c r="M8" s="48" t="s">
        <v>141</v>
      </c>
      <c r="N8" s="48" t="s">
        <v>141</v>
      </c>
      <c r="O8" s="48" t="s">
        <v>141</v>
      </c>
      <c r="P8" s="48" t="s">
        <v>141</v>
      </c>
      <c r="Q8" s="48" t="s">
        <v>141</v>
      </c>
      <c r="R8" s="49" t="s">
        <v>141</v>
      </c>
    </row>
    <row r="9" spans="1:18" x14ac:dyDescent="0.25">
      <c r="B9" s="34"/>
      <c r="C9" s="34"/>
      <c r="D9" s="34"/>
      <c r="E9" s="52"/>
      <c r="F9" s="34"/>
      <c r="G9" s="34"/>
      <c r="H9" s="34"/>
      <c r="I9" s="52"/>
      <c r="J9" s="34"/>
      <c r="K9" s="34"/>
      <c r="L9" s="34"/>
      <c r="M9" s="52"/>
      <c r="N9" s="34"/>
      <c r="O9" s="34"/>
      <c r="P9" s="34"/>
      <c r="Q9" s="54"/>
      <c r="R9" s="53"/>
    </row>
    <row r="10" spans="1:18" s="36" customFormat="1" x14ac:dyDescent="0.25">
      <c r="A10" s="38" t="s">
        <v>114</v>
      </c>
      <c r="B10" s="60">
        <v>71.099999999999994</v>
      </c>
      <c r="C10" s="60">
        <f>+B34</f>
        <v>72.400000000000006</v>
      </c>
      <c r="D10" s="60">
        <f>+C34</f>
        <v>70.600000000000009</v>
      </c>
      <c r="E10" s="61">
        <f>+B10</f>
        <v>71.099999999999994</v>
      </c>
      <c r="F10" s="60">
        <f>+D34</f>
        <v>78.200000000000017</v>
      </c>
      <c r="G10" s="60">
        <f>F34</f>
        <v>76.200000000000017</v>
      </c>
      <c r="H10" s="60">
        <f>G34</f>
        <v>75.700000000000017</v>
      </c>
      <c r="I10" s="61">
        <f>+F10</f>
        <v>78.200000000000017</v>
      </c>
      <c r="J10" s="60">
        <f>+H34</f>
        <v>84.600000000000037</v>
      </c>
      <c r="K10" s="60">
        <f>J34</f>
        <v>84.600000000000037</v>
      </c>
      <c r="L10" s="60">
        <f>K34</f>
        <v>84.600000000000037</v>
      </c>
      <c r="M10" s="61">
        <f>+J10</f>
        <v>84.600000000000037</v>
      </c>
      <c r="N10" s="60">
        <f>L34</f>
        <v>84.600000000000037</v>
      </c>
      <c r="O10" s="60">
        <f>N34</f>
        <v>84.600000000000037</v>
      </c>
      <c r="P10" s="60">
        <f>O34</f>
        <v>84.600000000000037</v>
      </c>
      <c r="Q10" s="61">
        <f>+N10</f>
        <v>84.600000000000037</v>
      </c>
      <c r="R10" s="62">
        <f>+B10</f>
        <v>71.099999999999994</v>
      </c>
    </row>
    <row r="11" spans="1:18" s="36" customFormat="1" x14ac:dyDescent="0.25">
      <c r="A11" s="35"/>
      <c r="B11" s="63"/>
      <c r="C11" s="63"/>
      <c r="D11" s="63"/>
      <c r="E11" s="64"/>
      <c r="F11" s="63"/>
      <c r="G11" s="63"/>
      <c r="H11" s="63"/>
      <c r="I11" s="64"/>
      <c r="J11" s="63"/>
      <c r="K11" s="63"/>
      <c r="L11" s="63"/>
      <c r="M11" s="64"/>
      <c r="N11" s="63"/>
      <c r="O11" s="63"/>
      <c r="P11" s="63"/>
      <c r="Q11" s="64"/>
      <c r="R11" s="65"/>
    </row>
    <row r="12" spans="1:18" s="36" customFormat="1" x14ac:dyDescent="0.25">
      <c r="A12" s="37" t="s">
        <v>115</v>
      </c>
      <c r="B12" s="63"/>
      <c r="C12" s="63"/>
      <c r="D12" s="63"/>
      <c r="E12" s="64"/>
      <c r="F12" s="63"/>
      <c r="G12" s="63"/>
      <c r="H12" s="63"/>
      <c r="I12" s="64"/>
      <c r="J12" s="63"/>
      <c r="K12" s="63"/>
      <c r="L12" s="63"/>
      <c r="M12" s="64"/>
      <c r="N12" s="63"/>
      <c r="O12" s="63"/>
      <c r="P12" s="63"/>
      <c r="Q12" s="64"/>
      <c r="R12" s="65"/>
    </row>
    <row r="13" spans="1:18" s="36" customFormat="1" x14ac:dyDescent="0.25">
      <c r="A13" s="35" t="s">
        <v>195</v>
      </c>
      <c r="B13" s="63">
        <v>5.0999999999999996</v>
      </c>
      <c r="C13" s="63">
        <v>5.2</v>
      </c>
      <c r="D13" s="63">
        <v>5.3</v>
      </c>
      <c r="E13" s="64">
        <f t="shared" ref="E13:E19" si="0">SUM(B13:D13)</f>
        <v>15.600000000000001</v>
      </c>
      <c r="F13" s="63">
        <v>4.9000000000000004</v>
      </c>
      <c r="G13" s="63">
        <v>5.2</v>
      </c>
      <c r="H13" s="63">
        <v>5</v>
      </c>
      <c r="I13" s="64">
        <f t="shared" ref="I13:I19" si="1">SUM(F13:H13)</f>
        <v>15.100000000000001</v>
      </c>
      <c r="J13" s="63">
        <v>0</v>
      </c>
      <c r="K13" s="63">
        <v>0</v>
      </c>
      <c r="L13" s="63">
        <v>0</v>
      </c>
      <c r="M13" s="64">
        <f t="shared" ref="M13:M19" si="2">SUM(J13:L13)</f>
        <v>0</v>
      </c>
      <c r="N13" s="63">
        <v>0</v>
      </c>
      <c r="O13" s="63">
        <v>0</v>
      </c>
      <c r="P13" s="63">
        <v>0</v>
      </c>
      <c r="Q13" s="64">
        <f t="shared" ref="Q13:Q19" si="3">SUM(N13:P13)</f>
        <v>0</v>
      </c>
      <c r="R13" s="65">
        <f t="shared" ref="R13:R19" si="4">+E13+I13+M13+Q13</f>
        <v>30.700000000000003</v>
      </c>
    </row>
    <row r="14" spans="1:18" s="36" customFormat="1" x14ac:dyDescent="0.25">
      <c r="A14" s="35" t="s">
        <v>213</v>
      </c>
      <c r="B14" s="63">
        <v>5.4</v>
      </c>
      <c r="C14" s="63">
        <v>5.5</v>
      </c>
      <c r="D14" s="63">
        <v>5.4</v>
      </c>
      <c r="E14" s="64">
        <f t="shared" si="0"/>
        <v>16.3</v>
      </c>
      <c r="F14" s="63">
        <v>5.7</v>
      </c>
      <c r="G14" s="63">
        <v>5.6</v>
      </c>
      <c r="H14" s="63">
        <v>6</v>
      </c>
      <c r="I14" s="64">
        <f t="shared" si="1"/>
        <v>17.3</v>
      </c>
      <c r="J14" s="63">
        <v>0</v>
      </c>
      <c r="K14" s="63">
        <v>0</v>
      </c>
      <c r="L14" s="63">
        <v>0</v>
      </c>
      <c r="M14" s="64">
        <f t="shared" si="2"/>
        <v>0</v>
      </c>
      <c r="N14" s="63">
        <v>0</v>
      </c>
      <c r="O14" s="63">
        <v>0</v>
      </c>
      <c r="P14" s="63">
        <v>0</v>
      </c>
      <c r="Q14" s="64">
        <f t="shared" si="3"/>
        <v>0</v>
      </c>
      <c r="R14" s="65">
        <f t="shared" si="4"/>
        <v>33.6</v>
      </c>
    </row>
    <row r="15" spans="1:18" s="36" customFormat="1" x14ac:dyDescent="0.25">
      <c r="A15" s="35" t="s">
        <v>214</v>
      </c>
      <c r="B15" s="63">
        <v>0.1</v>
      </c>
      <c r="C15" s="63">
        <v>0.1</v>
      </c>
      <c r="D15" s="110">
        <v>0.1</v>
      </c>
      <c r="E15" s="64">
        <f t="shared" si="0"/>
        <v>0.30000000000000004</v>
      </c>
      <c r="F15" s="63">
        <v>0.1</v>
      </c>
      <c r="G15" s="63">
        <v>0.1</v>
      </c>
      <c r="H15" s="63">
        <v>0.1</v>
      </c>
      <c r="I15" s="64">
        <f t="shared" si="1"/>
        <v>0.30000000000000004</v>
      </c>
      <c r="J15" s="63">
        <v>0</v>
      </c>
      <c r="K15" s="63">
        <v>0</v>
      </c>
      <c r="L15" s="63">
        <v>0</v>
      </c>
      <c r="M15" s="64">
        <f t="shared" si="2"/>
        <v>0</v>
      </c>
      <c r="N15" s="63">
        <v>0</v>
      </c>
      <c r="O15" s="63">
        <v>0</v>
      </c>
      <c r="P15" s="63">
        <v>0</v>
      </c>
      <c r="Q15" s="64">
        <f t="shared" si="3"/>
        <v>0</v>
      </c>
      <c r="R15" s="65">
        <f t="shared" si="4"/>
        <v>0.60000000000000009</v>
      </c>
    </row>
    <row r="16" spans="1:18" s="36" customFormat="1" x14ac:dyDescent="0.25">
      <c r="A16" s="35" t="s">
        <v>215</v>
      </c>
      <c r="B16" s="63">
        <v>0.3</v>
      </c>
      <c r="C16" s="63">
        <v>0.2</v>
      </c>
      <c r="D16" s="63">
        <v>0.2</v>
      </c>
      <c r="E16" s="64">
        <f t="shared" si="0"/>
        <v>0.7</v>
      </c>
      <c r="F16" s="63">
        <v>0.2</v>
      </c>
      <c r="G16" s="63">
        <v>0.1</v>
      </c>
      <c r="H16" s="63">
        <v>0.3</v>
      </c>
      <c r="I16" s="64">
        <f t="shared" si="1"/>
        <v>0.60000000000000009</v>
      </c>
      <c r="J16" s="63">
        <v>0</v>
      </c>
      <c r="K16" s="63">
        <v>0</v>
      </c>
      <c r="L16" s="63">
        <v>0</v>
      </c>
      <c r="M16" s="64">
        <f t="shared" si="2"/>
        <v>0</v>
      </c>
      <c r="N16" s="63">
        <v>0</v>
      </c>
      <c r="O16" s="63">
        <v>0</v>
      </c>
      <c r="P16" s="63">
        <v>0</v>
      </c>
      <c r="Q16" s="64">
        <f t="shared" si="3"/>
        <v>0</v>
      </c>
      <c r="R16" s="65">
        <f t="shared" si="4"/>
        <v>1.3</v>
      </c>
    </row>
    <row r="17" spans="1:18" s="36" customFormat="1" x14ac:dyDescent="0.25">
      <c r="A17" s="35" t="s">
        <v>216</v>
      </c>
      <c r="B17" s="63">
        <v>7.9</v>
      </c>
      <c r="C17" s="63">
        <v>2</v>
      </c>
      <c r="D17" s="63">
        <v>34.200000000000003</v>
      </c>
      <c r="E17" s="64">
        <f t="shared" si="0"/>
        <v>44.1</v>
      </c>
      <c r="F17" s="63">
        <v>11.4</v>
      </c>
      <c r="G17" s="63">
        <v>0.7</v>
      </c>
      <c r="H17" s="63">
        <v>77.8</v>
      </c>
      <c r="I17" s="64">
        <f t="shared" si="1"/>
        <v>89.899999999999991</v>
      </c>
      <c r="J17" s="63">
        <v>0</v>
      </c>
      <c r="K17" s="63">
        <v>0</v>
      </c>
      <c r="L17" s="63">
        <v>0</v>
      </c>
      <c r="M17" s="64">
        <f t="shared" si="2"/>
        <v>0</v>
      </c>
      <c r="N17" s="63">
        <v>0</v>
      </c>
      <c r="O17" s="63">
        <v>0</v>
      </c>
      <c r="P17" s="63">
        <v>0</v>
      </c>
      <c r="Q17" s="64">
        <f t="shared" si="3"/>
        <v>0</v>
      </c>
      <c r="R17" s="65">
        <f>+E17+I17+M17+Q17</f>
        <v>134</v>
      </c>
    </row>
    <row r="18" spans="1:18" s="36" customFormat="1" x14ac:dyDescent="0.25">
      <c r="A18" s="35" t="s">
        <v>255</v>
      </c>
      <c r="B18" s="63">
        <v>22.9</v>
      </c>
      <c r="C18" s="63">
        <v>21.8</v>
      </c>
      <c r="D18" s="63">
        <v>12.3</v>
      </c>
      <c r="E18" s="64">
        <f t="shared" si="0"/>
        <v>57</v>
      </c>
      <c r="F18" s="63">
        <v>6</v>
      </c>
      <c r="G18" s="63">
        <v>11.7</v>
      </c>
      <c r="H18" s="63">
        <v>8</v>
      </c>
      <c r="I18" s="64">
        <f t="shared" si="1"/>
        <v>25.7</v>
      </c>
      <c r="J18" s="63">
        <v>0</v>
      </c>
      <c r="K18" s="63">
        <v>0</v>
      </c>
      <c r="L18" s="63">
        <v>0</v>
      </c>
      <c r="M18" s="64">
        <f t="shared" si="2"/>
        <v>0</v>
      </c>
      <c r="N18" s="63">
        <v>0</v>
      </c>
      <c r="O18" s="63">
        <v>0</v>
      </c>
      <c r="P18" s="63">
        <v>0</v>
      </c>
      <c r="Q18" s="64">
        <f t="shared" si="3"/>
        <v>0</v>
      </c>
      <c r="R18" s="65">
        <f>+E18+I18+M18+Q18</f>
        <v>82.7</v>
      </c>
    </row>
    <row r="19" spans="1:18" s="36" customFormat="1" x14ac:dyDescent="0.25">
      <c r="A19" s="35" t="s">
        <v>240</v>
      </c>
      <c r="B19" s="66">
        <v>0</v>
      </c>
      <c r="C19" s="66">
        <v>0</v>
      </c>
      <c r="D19" s="66">
        <v>0</v>
      </c>
      <c r="E19" s="67">
        <f t="shared" si="0"/>
        <v>0</v>
      </c>
      <c r="F19" s="66">
        <v>0</v>
      </c>
      <c r="G19" s="66">
        <v>0</v>
      </c>
      <c r="H19" s="66">
        <v>0</v>
      </c>
      <c r="I19" s="67">
        <f t="shared" si="1"/>
        <v>0</v>
      </c>
      <c r="J19" s="66">
        <v>0</v>
      </c>
      <c r="K19" s="66">
        <v>0</v>
      </c>
      <c r="L19" s="66">
        <v>0</v>
      </c>
      <c r="M19" s="67">
        <f t="shared" si="2"/>
        <v>0</v>
      </c>
      <c r="N19" s="66">
        <v>0</v>
      </c>
      <c r="O19" s="66">
        <v>0</v>
      </c>
      <c r="P19" s="66">
        <v>0</v>
      </c>
      <c r="Q19" s="67">
        <f t="shared" si="3"/>
        <v>0</v>
      </c>
      <c r="R19" s="67">
        <f t="shared" si="4"/>
        <v>0</v>
      </c>
    </row>
    <row r="20" spans="1:18" s="38" customFormat="1" x14ac:dyDescent="0.25">
      <c r="A20" s="38" t="s">
        <v>116</v>
      </c>
      <c r="B20" s="68">
        <f t="shared" ref="B20:R20" si="5">SUM(B13:B19)</f>
        <v>41.7</v>
      </c>
      <c r="C20" s="68">
        <f t="shared" si="5"/>
        <v>34.799999999999997</v>
      </c>
      <c r="D20" s="68">
        <f t="shared" si="5"/>
        <v>57.5</v>
      </c>
      <c r="E20" s="61">
        <f t="shared" si="5"/>
        <v>134</v>
      </c>
      <c r="F20" s="68">
        <f t="shared" si="5"/>
        <v>28.3</v>
      </c>
      <c r="G20" s="68">
        <f t="shared" si="5"/>
        <v>23.4</v>
      </c>
      <c r="H20" s="68">
        <f t="shared" si="5"/>
        <v>97.2</v>
      </c>
      <c r="I20" s="61">
        <f t="shared" si="5"/>
        <v>148.89999999999998</v>
      </c>
      <c r="J20" s="68">
        <f t="shared" si="5"/>
        <v>0</v>
      </c>
      <c r="K20" s="68">
        <f t="shared" si="5"/>
        <v>0</v>
      </c>
      <c r="L20" s="68">
        <f t="shared" si="5"/>
        <v>0</v>
      </c>
      <c r="M20" s="61">
        <f t="shared" si="5"/>
        <v>0</v>
      </c>
      <c r="N20" s="68">
        <f t="shared" si="5"/>
        <v>0</v>
      </c>
      <c r="O20" s="68">
        <f t="shared" si="5"/>
        <v>0</v>
      </c>
      <c r="P20" s="68">
        <f t="shared" si="5"/>
        <v>0</v>
      </c>
      <c r="Q20" s="61">
        <f t="shared" si="5"/>
        <v>0</v>
      </c>
      <c r="R20" s="61">
        <f t="shared" si="5"/>
        <v>282.89999999999998</v>
      </c>
    </row>
    <row r="21" spans="1:18" s="36" customFormat="1" x14ac:dyDescent="0.25">
      <c r="A21" s="35"/>
      <c r="B21" s="63"/>
      <c r="C21" s="63"/>
      <c r="D21" s="63"/>
      <c r="E21" s="64"/>
      <c r="F21" s="63"/>
      <c r="G21" s="63"/>
      <c r="H21" s="63"/>
      <c r="I21" s="64"/>
      <c r="J21" s="63"/>
      <c r="K21" s="63"/>
      <c r="L21" s="63"/>
      <c r="M21" s="64"/>
      <c r="N21" s="63"/>
      <c r="O21" s="63"/>
      <c r="P21" s="63"/>
      <c r="Q21" s="64"/>
      <c r="R21" s="65"/>
    </row>
    <row r="22" spans="1:18" s="36" customFormat="1" x14ac:dyDescent="0.25">
      <c r="A22" s="37" t="s">
        <v>117</v>
      </c>
      <c r="B22" s="63"/>
      <c r="C22" s="63"/>
      <c r="D22" s="110" t="s">
        <v>246</v>
      </c>
      <c r="E22" s="64"/>
      <c r="F22" s="63"/>
      <c r="G22" s="63"/>
      <c r="H22" s="63"/>
      <c r="I22" s="64"/>
      <c r="J22" s="63"/>
      <c r="K22" s="63"/>
      <c r="L22" s="63"/>
      <c r="M22" s="64"/>
      <c r="N22" s="63"/>
      <c r="O22" s="63"/>
      <c r="P22" s="63"/>
      <c r="Q22" s="64"/>
      <c r="R22" s="65"/>
    </row>
    <row r="23" spans="1:18" s="36" customFormat="1" x14ac:dyDescent="0.25">
      <c r="A23" s="35" t="s">
        <v>217</v>
      </c>
      <c r="B23" s="69">
        <v>-7.8</v>
      </c>
      <c r="C23" s="69">
        <v>-7.9</v>
      </c>
      <c r="D23" s="69">
        <v>0.1</v>
      </c>
      <c r="E23" s="64">
        <f t="shared" ref="E23:E31" si="6">SUM(B23:D23)</f>
        <v>-15.6</v>
      </c>
      <c r="F23" s="69">
        <v>1.2</v>
      </c>
      <c r="G23" s="69">
        <v>7.1</v>
      </c>
      <c r="H23" s="69">
        <v>1.1000000000000001</v>
      </c>
      <c r="I23" s="64">
        <f t="shared" ref="I23:I31" si="7">SUM(F23:H23)</f>
        <v>9.3999999999999986</v>
      </c>
      <c r="J23" s="69">
        <v>0</v>
      </c>
      <c r="K23" s="69">
        <v>0</v>
      </c>
      <c r="L23" s="69">
        <v>0</v>
      </c>
      <c r="M23" s="64">
        <f t="shared" ref="M23:M31" si="8">SUM(J23:L23)</f>
        <v>0</v>
      </c>
      <c r="N23" s="69">
        <v>0</v>
      </c>
      <c r="O23" s="69">
        <v>0</v>
      </c>
      <c r="P23" s="69">
        <v>0</v>
      </c>
      <c r="Q23" s="64">
        <f t="shared" ref="Q23:Q31" si="9">SUM(N23:P23)</f>
        <v>0</v>
      </c>
      <c r="R23" s="65">
        <f t="shared" ref="R23:R31" si="10">+E23+I23+M23+Q23</f>
        <v>-6.2000000000000011</v>
      </c>
    </row>
    <row r="24" spans="1:18" s="36" customFormat="1" x14ac:dyDescent="0.25">
      <c r="A24" s="35" t="s">
        <v>118</v>
      </c>
      <c r="B24" s="69">
        <v>-12.1</v>
      </c>
      <c r="C24" s="69">
        <v>-11.6</v>
      </c>
      <c r="D24" s="69">
        <v>-12.2</v>
      </c>
      <c r="E24" s="64">
        <f t="shared" si="6"/>
        <v>-35.9</v>
      </c>
      <c r="F24" s="69">
        <v>-11.4</v>
      </c>
      <c r="G24" s="69">
        <v>-9.9</v>
      </c>
      <c r="H24" s="69">
        <v>-3.8</v>
      </c>
      <c r="I24" s="64">
        <f t="shared" si="7"/>
        <v>-25.1</v>
      </c>
      <c r="J24" s="69">
        <v>0</v>
      </c>
      <c r="K24" s="69">
        <v>0</v>
      </c>
      <c r="L24" s="69">
        <v>0</v>
      </c>
      <c r="M24" s="64">
        <f t="shared" si="8"/>
        <v>0</v>
      </c>
      <c r="N24" s="69">
        <v>0</v>
      </c>
      <c r="O24" s="69">
        <v>0</v>
      </c>
      <c r="P24" s="69">
        <v>0</v>
      </c>
      <c r="Q24" s="64">
        <f t="shared" si="9"/>
        <v>0</v>
      </c>
      <c r="R24" s="65">
        <f t="shared" si="10"/>
        <v>-61</v>
      </c>
    </row>
    <row r="25" spans="1:18" s="36" customFormat="1" x14ac:dyDescent="0.25">
      <c r="A25" s="35" t="s">
        <v>220</v>
      </c>
      <c r="B25" s="69">
        <v>-1.2</v>
      </c>
      <c r="C25" s="69">
        <v>0</v>
      </c>
      <c r="D25" s="69">
        <v>0</v>
      </c>
      <c r="E25" s="64">
        <f t="shared" si="6"/>
        <v>-1.2</v>
      </c>
      <c r="F25" s="69">
        <v>-0.4</v>
      </c>
      <c r="G25" s="69">
        <v>0</v>
      </c>
      <c r="H25" s="69">
        <v>0</v>
      </c>
      <c r="I25" s="64">
        <f t="shared" si="7"/>
        <v>-0.4</v>
      </c>
      <c r="J25" s="69">
        <v>0</v>
      </c>
      <c r="K25" s="69">
        <v>0</v>
      </c>
      <c r="L25" s="69">
        <v>0</v>
      </c>
      <c r="M25" s="64">
        <f t="shared" si="8"/>
        <v>0</v>
      </c>
      <c r="N25" s="69">
        <v>0</v>
      </c>
      <c r="O25" s="69">
        <v>0</v>
      </c>
      <c r="P25" s="69">
        <v>0</v>
      </c>
      <c r="Q25" s="64">
        <f t="shared" si="9"/>
        <v>0</v>
      </c>
      <c r="R25" s="65">
        <f t="shared" si="10"/>
        <v>-1.6</v>
      </c>
    </row>
    <row r="26" spans="1:18" s="36" customFormat="1" x14ac:dyDescent="0.25">
      <c r="A26" s="35" t="s">
        <v>218</v>
      </c>
      <c r="B26" s="69">
        <v>0</v>
      </c>
      <c r="C26" s="69">
        <v>0</v>
      </c>
      <c r="D26" s="69">
        <v>0</v>
      </c>
      <c r="E26" s="64">
        <f t="shared" si="6"/>
        <v>0</v>
      </c>
      <c r="F26" s="69">
        <v>-10.4</v>
      </c>
      <c r="G26" s="69">
        <v>-5</v>
      </c>
      <c r="H26" s="69">
        <v>-75</v>
      </c>
      <c r="I26" s="64">
        <f t="shared" si="7"/>
        <v>-90.4</v>
      </c>
      <c r="J26" s="69">
        <v>0</v>
      </c>
      <c r="K26" s="69">
        <v>0</v>
      </c>
      <c r="L26" s="69">
        <v>0</v>
      </c>
      <c r="M26" s="64">
        <f t="shared" si="8"/>
        <v>0</v>
      </c>
      <c r="N26" s="69">
        <v>0</v>
      </c>
      <c r="O26" s="69">
        <v>0</v>
      </c>
      <c r="P26" s="69">
        <v>0</v>
      </c>
      <c r="Q26" s="64">
        <f t="shared" si="9"/>
        <v>0</v>
      </c>
      <c r="R26" s="65">
        <f t="shared" si="10"/>
        <v>-90.4</v>
      </c>
    </row>
    <row r="27" spans="1:18" s="36" customFormat="1" x14ac:dyDescent="0.25">
      <c r="A27" s="35" t="s">
        <v>256</v>
      </c>
      <c r="B27" s="69">
        <v>-22.9</v>
      </c>
      <c r="C27" s="69">
        <v>-21.8</v>
      </c>
      <c r="D27" s="69">
        <v>-12.3</v>
      </c>
      <c r="E27" s="64">
        <f t="shared" si="6"/>
        <v>-57</v>
      </c>
      <c r="F27" s="69">
        <v>-6</v>
      </c>
      <c r="G27" s="69">
        <v>-11.7</v>
      </c>
      <c r="H27" s="69">
        <v>-8</v>
      </c>
      <c r="I27" s="64">
        <f t="shared" si="7"/>
        <v>-25.7</v>
      </c>
      <c r="J27" s="69">
        <v>0</v>
      </c>
      <c r="K27" s="69">
        <v>0</v>
      </c>
      <c r="L27" s="69">
        <v>0</v>
      </c>
      <c r="M27" s="64">
        <f t="shared" si="8"/>
        <v>0</v>
      </c>
      <c r="N27" s="69">
        <v>0</v>
      </c>
      <c r="O27" s="69">
        <v>0</v>
      </c>
      <c r="P27" s="69">
        <v>0</v>
      </c>
      <c r="Q27" s="64">
        <f t="shared" si="9"/>
        <v>0</v>
      </c>
      <c r="R27" s="65">
        <f t="shared" si="10"/>
        <v>-82.7</v>
      </c>
    </row>
    <row r="28" spans="1:18" s="36" customFormat="1" x14ac:dyDescent="0.25">
      <c r="A28" s="35" t="s">
        <v>219</v>
      </c>
      <c r="B28" s="69">
        <v>3.6</v>
      </c>
      <c r="C28" s="69">
        <v>4.7</v>
      </c>
      <c r="D28" s="69">
        <v>-25.5</v>
      </c>
      <c r="E28" s="64">
        <f t="shared" si="6"/>
        <v>-17.2</v>
      </c>
      <c r="F28" s="69">
        <v>-3.3</v>
      </c>
      <c r="G28" s="69">
        <v>-4.4000000000000004</v>
      </c>
      <c r="H28" s="69">
        <v>-2.6</v>
      </c>
      <c r="I28" s="64">
        <f t="shared" si="7"/>
        <v>-10.3</v>
      </c>
      <c r="J28" s="69">
        <v>0</v>
      </c>
      <c r="K28" s="69">
        <v>0</v>
      </c>
      <c r="L28" s="69">
        <v>0</v>
      </c>
      <c r="M28" s="64">
        <f t="shared" si="8"/>
        <v>0</v>
      </c>
      <c r="N28" s="69">
        <v>0</v>
      </c>
      <c r="O28" s="69">
        <v>0</v>
      </c>
      <c r="P28" s="69">
        <v>0</v>
      </c>
      <c r="Q28" s="64">
        <f t="shared" si="9"/>
        <v>0</v>
      </c>
      <c r="R28" s="65">
        <f t="shared" si="10"/>
        <v>-27.5</v>
      </c>
    </row>
    <row r="29" spans="1:18" s="36" customFormat="1" x14ac:dyDescent="0.25">
      <c r="A29" s="35" t="s">
        <v>119</v>
      </c>
      <c r="B29" s="69">
        <v>0</v>
      </c>
      <c r="C29" s="69">
        <v>0</v>
      </c>
      <c r="D29" s="69">
        <v>0</v>
      </c>
      <c r="E29" s="64">
        <f t="shared" si="6"/>
        <v>0</v>
      </c>
      <c r="F29" s="69">
        <v>0</v>
      </c>
      <c r="G29" s="69">
        <v>0</v>
      </c>
      <c r="H29" s="69">
        <v>0</v>
      </c>
      <c r="I29" s="64">
        <f t="shared" si="7"/>
        <v>0</v>
      </c>
      <c r="J29" s="69">
        <v>0</v>
      </c>
      <c r="K29" s="69">
        <v>0</v>
      </c>
      <c r="L29" s="69">
        <v>0</v>
      </c>
      <c r="M29" s="64">
        <f t="shared" si="8"/>
        <v>0</v>
      </c>
      <c r="N29" s="69">
        <v>0</v>
      </c>
      <c r="O29" s="69">
        <v>0</v>
      </c>
      <c r="P29" s="69">
        <v>0</v>
      </c>
      <c r="Q29" s="64">
        <f t="shared" si="9"/>
        <v>0</v>
      </c>
      <c r="R29" s="65">
        <f t="shared" si="10"/>
        <v>0</v>
      </c>
    </row>
    <row r="30" spans="1:18" s="36" customFormat="1" x14ac:dyDescent="0.25">
      <c r="A30" s="35" t="s">
        <v>204</v>
      </c>
      <c r="B30" s="69">
        <v>0</v>
      </c>
      <c r="C30" s="69">
        <v>0</v>
      </c>
      <c r="D30" s="69">
        <v>0</v>
      </c>
      <c r="E30" s="64">
        <f>SUM(B30:D30)</f>
        <v>0</v>
      </c>
      <c r="F30" s="69">
        <v>0</v>
      </c>
      <c r="G30" s="69">
        <v>0</v>
      </c>
      <c r="H30" s="69">
        <v>0</v>
      </c>
      <c r="I30" s="64">
        <f>SUM(F30:H30)</f>
        <v>0</v>
      </c>
      <c r="J30" s="69">
        <v>0</v>
      </c>
      <c r="K30" s="69">
        <v>0</v>
      </c>
      <c r="L30" s="69">
        <v>0</v>
      </c>
      <c r="M30" s="64">
        <f>SUM(J30:L30)</f>
        <v>0</v>
      </c>
      <c r="N30" s="69">
        <v>0</v>
      </c>
      <c r="O30" s="69">
        <v>0</v>
      </c>
      <c r="P30" s="69">
        <v>0</v>
      </c>
      <c r="Q30" s="64">
        <f>SUM(N30:P30)</f>
        <v>0</v>
      </c>
      <c r="R30" s="65">
        <f>+E30+I30+M30+Q30</f>
        <v>0</v>
      </c>
    </row>
    <row r="31" spans="1:18" s="36" customFormat="1" x14ac:dyDescent="0.25">
      <c r="A31" s="35" t="s">
        <v>120</v>
      </c>
      <c r="B31" s="70">
        <v>0</v>
      </c>
      <c r="C31" s="70">
        <v>0</v>
      </c>
      <c r="D31" s="70">
        <v>0</v>
      </c>
      <c r="E31" s="67">
        <f t="shared" si="6"/>
        <v>0</v>
      </c>
      <c r="F31" s="70">
        <v>0</v>
      </c>
      <c r="G31" s="70">
        <v>0</v>
      </c>
      <c r="H31" s="70">
        <v>0</v>
      </c>
      <c r="I31" s="67">
        <f t="shared" si="7"/>
        <v>0</v>
      </c>
      <c r="J31" s="70">
        <v>0</v>
      </c>
      <c r="K31" s="70">
        <v>0</v>
      </c>
      <c r="L31" s="70">
        <v>0</v>
      </c>
      <c r="M31" s="67">
        <f t="shared" si="8"/>
        <v>0</v>
      </c>
      <c r="N31" s="70">
        <v>0</v>
      </c>
      <c r="O31" s="70">
        <v>0</v>
      </c>
      <c r="P31" s="70">
        <v>0</v>
      </c>
      <c r="Q31" s="67">
        <f t="shared" si="9"/>
        <v>0</v>
      </c>
      <c r="R31" s="67">
        <f t="shared" si="10"/>
        <v>0</v>
      </c>
    </row>
    <row r="32" spans="1:18" s="36" customFormat="1" x14ac:dyDescent="0.25">
      <c r="A32" s="38" t="s">
        <v>121</v>
      </c>
      <c r="B32" s="71">
        <f t="shared" ref="B32:R32" si="11">SUM(B23:B31)</f>
        <v>-40.4</v>
      </c>
      <c r="C32" s="71">
        <f t="shared" si="11"/>
        <v>-36.599999999999994</v>
      </c>
      <c r="D32" s="71">
        <f t="shared" si="11"/>
        <v>-49.9</v>
      </c>
      <c r="E32" s="72">
        <f t="shared" si="11"/>
        <v>-126.9</v>
      </c>
      <c r="F32" s="71">
        <f t="shared" si="11"/>
        <v>-30.3</v>
      </c>
      <c r="G32" s="71">
        <f t="shared" si="11"/>
        <v>-23.9</v>
      </c>
      <c r="H32" s="71">
        <f t="shared" si="11"/>
        <v>-88.3</v>
      </c>
      <c r="I32" s="72">
        <f t="shared" si="11"/>
        <v>-142.5</v>
      </c>
      <c r="J32" s="71">
        <f t="shared" si="11"/>
        <v>0</v>
      </c>
      <c r="K32" s="71">
        <f t="shared" si="11"/>
        <v>0</v>
      </c>
      <c r="L32" s="71">
        <f t="shared" si="11"/>
        <v>0</v>
      </c>
      <c r="M32" s="72">
        <f t="shared" si="11"/>
        <v>0</v>
      </c>
      <c r="N32" s="71">
        <f t="shared" si="11"/>
        <v>0</v>
      </c>
      <c r="O32" s="71">
        <f t="shared" si="11"/>
        <v>0</v>
      </c>
      <c r="P32" s="71">
        <f t="shared" si="11"/>
        <v>0</v>
      </c>
      <c r="Q32" s="72">
        <f t="shared" si="11"/>
        <v>0</v>
      </c>
      <c r="R32" s="72">
        <f t="shared" si="11"/>
        <v>-269.39999999999998</v>
      </c>
    </row>
    <row r="33" spans="1:18" s="36" customFormat="1" x14ac:dyDescent="0.25">
      <c r="A33" s="35"/>
      <c r="B33" s="63"/>
      <c r="C33" s="63"/>
      <c r="D33" s="63"/>
      <c r="E33" s="64"/>
      <c r="F33" s="63"/>
      <c r="G33" s="63"/>
      <c r="H33" s="63"/>
      <c r="I33" s="64"/>
      <c r="J33" s="63"/>
      <c r="K33" s="63"/>
      <c r="L33" s="63"/>
      <c r="M33" s="64"/>
      <c r="N33" s="63"/>
      <c r="O33" s="63"/>
      <c r="P33" s="63"/>
      <c r="Q33" s="64"/>
      <c r="R33" s="65"/>
    </row>
    <row r="34" spans="1:18" s="36" customFormat="1" x14ac:dyDescent="0.25">
      <c r="A34" s="38" t="s">
        <v>122</v>
      </c>
      <c r="B34" s="63">
        <f t="shared" ref="B34:R34" si="12">+B10+B20+B32</f>
        <v>72.400000000000006</v>
      </c>
      <c r="C34" s="63">
        <f t="shared" si="12"/>
        <v>70.600000000000009</v>
      </c>
      <c r="D34" s="65">
        <f t="shared" si="12"/>
        <v>78.200000000000017</v>
      </c>
      <c r="E34" s="64">
        <f t="shared" si="12"/>
        <v>78.199999999999989</v>
      </c>
      <c r="F34" s="63">
        <f t="shared" si="12"/>
        <v>76.200000000000017</v>
      </c>
      <c r="G34" s="63">
        <f t="shared" si="12"/>
        <v>75.700000000000017</v>
      </c>
      <c r="H34" s="65">
        <f t="shared" si="12"/>
        <v>84.600000000000037</v>
      </c>
      <c r="I34" s="64">
        <f t="shared" si="12"/>
        <v>84.6</v>
      </c>
      <c r="J34" s="63">
        <f t="shared" si="12"/>
        <v>84.600000000000037</v>
      </c>
      <c r="K34" s="63">
        <f t="shared" si="12"/>
        <v>84.600000000000037</v>
      </c>
      <c r="L34" s="65">
        <f t="shared" si="12"/>
        <v>84.600000000000037</v>
      </c>
      <c r="M34" s="64">
        <f t="shared" si="12"/>
        <v>84.600000000000037</v>
      </c>
      <c r="N34" s="63">
        <f t="shared" si="12"/>
        <v>84.600000000000037</v>
      </c>
      <c r="O34" s="63">
        <f t="shared" si="12"/>
        <v>84.600000000000037</v>
      </c>
      <c r="P34" s="65">
        <f t="shared" si="12"/>
        <v>84.600000000000037</v>
      </c>
      <c r="Q34" s="64">
        <f t="shared" si="12"/>
        <v>84.600000000000037</v>
      </c>
      <c r="R34" s="64">
        <f t="shared" si="12"/>
        <v>84.600000000000023</v>
      </c>
    </row>
    <row r="35" spans="1:18" s="36" customFormat="1" x14ac:dyDescent="0.25">
      <c r="A35" s="35"/>
      <c r="B35" s="63"/>
      <c r="C35" s="63"/>
      <c r="D35" s="63"/>
      <c r="E35" s="64"/>
      <c r="F35" s="63"/>
      <c r="G35" s="63"/>
      <c r="H35" s="63"/>
      <c r="I35" s="64"/>
      <c r="J35" s="63"/>
      <c r="K35" s="63"/>
      <c r="L35" s="63"/>
      <c r="M35" s="64"/>
      <c r="N35" s="63"/>
      <c r="O35" s="63"/>
      <c r="P35" s="63"/>
      <c r="Q35" s="64"/>
      <c r="R35" s="65"/>
    </row>
    <row r="36" spans="1:18" s="36" customFormat="1" x14ac:dyDescent="0.25">
      <c r="A36" s="55" t="s">
        <v>123</v>
      </c>
      <c r="B36" s="63">
        <f>+B34*$B$39</f>
        <v>105.79812000000001</v>
      </c>
      <c r="C36" s="63">
        <f>+C34*$C$39</f>
        <v>101.89698000000001</v>
      </c>
      <c r="D36" s="63">
        <f>+D34*$D$39</f>
        <v>110.96580000000003</v>
      </c>
      <c r="E36" s="64">
        <f>+E34*$D$39</f>
        <v>110.96579999999999</v>
      </c>
      <c r="F36" s="63">
        <f>+F34*$F$39</f>
        <v>109.01172000000003</v>
      </c>
      <c r="G36" s="63">
        <f>+G34*$G$39</f>
        <v>107.30475000000003</v>
      </c>
      <c r="H36" s="63">
        <f>+H34*$H$39</f>
        <v>119.09142000000004</v>
      </c>
      <c r="I36" s="64">
        <f>+I34*$I$39</f>
        <v>119.09141999999999</v>
      </c>
      <c r="J36" s="63">
        <f>+J34*$J$39</f>
        <v>123.62598000000006</v>
      </c>
      <c r="K36" s="63">
        <f>+K34*$K$39</f>
        <v>123.62598000000006</v>
      </c>
      <c r="L36" s="63">
        <f>+L34*$L$39</f>
        <v>123.62598000000006</v>
      </c>
      <c r="M36" s="64">
        <f>+M34*$M$39</f>
        <v>123.62598000000006</v>
      </c>
      <c r="N36" s="63">
        <f>+N34*$N$39</f>
        <v>123.62598000000006</v>
      </c>
      <c r="O36" s="63">
        <f>+O34*$O$39</f>
        <v>123.62598000000006</v>
      </c>
      <c r="P36" s="63">
        <f>+P34*$P$39</f>
        <v>123.62598000000006</v>
      </c>
      <c r="Q36" s="64">
        <f>+Q34*$Q$39</f>
        <v>123.62598000000006</v>
      </c>
      <c r="R36" s="64">
        <f>+R34*$R$39</f>
        <v>123.62598000000004</v>
      </c>
    </row>
    <row r="37" spans="1:18" s="36" customFormat="1" x14ac:dyDescent="0.25">
      <c r="A37" s="35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4"/>
      <c r="R37" s="73"/>
    </row>
    <row r="38" spans="1:18" s="36" customFormat="1" x14ac:dyDescent="0.25">
      <c r="A38" s="39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8"/>
      <c r="R38" s="63"/>
    </row>
    <row r="39" spans="1:18" s="36" customFormat="1" ht="12" customHeight="1" x14ac:dyDescent="0.25">
      <c r="A39" s="36" t="s">
        <v>199</v>
      </c>
      <c r="B39" s="75">
        <v>1.4613</v>
      </c>
      <c r="C39" s="75">
        <v>1.4433</v>
      </c>
      <c r="D39" s="75">
        <v>1.419</v>
      </c>
      <c r="E39" s="75">
        <v>1.419</v>
      </c>
      <c r="F39" s="75">
        <v>1.4306000000000001</v>
      </c>
      <c r="G39" s="75">
        <v>1.4175</v>
      </c>
      <c r="H39" s="75">
        <v>1.4077</v>
      </c>
      <c r="I39" s="75">
        <v>1.4077</v>
      </c>
      <c r="J39" s="75">
        <v>1.4613</v>
      </c>
      <c r="K39" s="75">
        <v>1.4613</v>
      </c>
      <c r="L39" s="75">
        <v>1.4613</v>
      </c>
      <c r="M39" s="75">
        <v>1.4613</v>
      </c>
      <c r="N39" s="75">
        <v>1.4613</v>
      </c>
      <c r="O39" s="75">
        <v>1.4613</v>
      </c>
      <c r="P39" s="75">
        <v>1.4613</v>
      </c>
      <c r="Q39" s="75">
        <v>1.4613</v>
      </c>
      <c r="R39" s="75">
        <v>1.4613</v>
      </c>
    </row>
    <row r="40" spans="1:18" s="36" customFormat="1" x14ac:dyDescent="0.25">
      <c r="Q40" s="38"/>
    </row>
  </sheetData>
  <mergeCells count="4">
    <mergeCell ref="B6:E6"/>
    <mergeCell ref="F6:I6"/>
    <mergeCell ref="J6:M6"/>
    <mergeCell ref="N6:Q6"/>
  </mergeCells>
  <printOptions horizontalCentered="1"/>
  <pageMargins left="0.25" right="0.25" top="1" bottom="0.75" header="0" footer="0"/>
  <pageSetup scale="58" orientation="landscape" horizontalDpi="300" verticalDpi="300" r:id="rId1"/>
  <headerFooter alignWithMargins="0">
    <oddFooter>&amp;L&amp;8dwg/std monthly reports/&amp;F - &amp;A&amp;R&amp;8date prepared:  04/01/00
&amp;D - &amp;T</oddFooter>
  </headerFooter>
  <colBreaks count="1" manualBreakCount="1">
    <brk id="10" max="3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4"/>
  <sheetViews>
    <sheetView showGridLines="0" workbookViewId="0"/>
  </sheetViews>
  <sheetFormatPr defaultRowHeight="13.2" x14ac:dyDescent="0.25"/>
  <cols>
    <col min="1" max="1" width="3.5546875" customWidth="1"/>
    <col min="2" max="2" width="25.6640625" customWidth="1"/>
    <col min="3" max="3" width="3.6640625" customWidth="1"/>
    <col min="5" max="5" width="3.6640625" customWidth="1"/>
    <col min="7" max="7" width="2.6640625" customWidth="1"/>
    <col min="9" max="9" width="3.6640625" customWidth="1"/>
    <col min="11" max="11" width="2.6640625" customWidth="1"/>
    <col min="13" max="13" width="2.6640625" customWidth="1"/>
    <col min="15" max="15" width="2.6640625" customWidth="1"/>
    <col min="17" max="17" width="2.6640625" customWidth="1"/>
  </cols>
  <sheetData>
    <row r="1" spans="1:18" ht="17.399999999999999" x14ac:dyDescent="0.3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6" x14ac:dyDescent="0.3">
      <c r="A2" s="22" t="s">
        <v>88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3.8" x14ac:dyDescent="0.25">
      <c r="A3" s="23" t="s">
        <v>275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5">
      <c r="A4" s="24" t="s">
        <v>269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8" spans="1:18" x14ac:dyDescent="0.25">
      <c r="D8" s="14"/>
      <c r="E8" s="14"/>
      <c r="F8" s="14" t="s">
        <v>90</v>
      </c>
      <c r="G8" s="14"/>
      <c r="H8" s="14"/>
      <c r="I8" s="14"/>
      <c r="J8" s="14" t="s">
        <v>90</v>
      </c>
      <c r="K8" s="14"/>
      <c r="L8" s="14" t="s">
        <v>72</v>
      </c>
      <c r="M8" s="14"/>
      <c r="N8" s="14" t="s">
        <v>94</v>
      </c>
      <c r="O8" s="14"/>
      <c r="P8" s="14" t="s">
        <v>97</v>
      </c>
      <c r="Q8" s="14"/>
      <c r="R8" s="14" t="s">
        <v>100</v>
      </c>
    </row>
    <row r="9" spans="1:18" x14ac:dyDescent="0.25">
      <c r="D9" s="14"/>
      <c r="E9" s="14"/>
      <c r="F9" s="14" t="s">
        <v>91</v>
      </c>
      <c r="G9" s="14"/>
      <c r="H9" s="14" t="s">
        <v>78</v>
      </c>
      <c r="I9" s="14"/>
      <c r="J9" s="14" t="s">
        <v>91</v>
      </c>
      <c r="K9" s="14"/>
      <c r="L9" s="14" t="s">
        <v>238</v>
      </c>
      <c r="M9" s="14"/>
      <c r="N9" s="14" t="s">
        <v>95</v>
      </c>
      <c r="O9" s="14"/>
      <c r="P9" s="14" t="s">
        <v>98</v>
      </c>
      <c r="Q9" s="14"/>
      <c r="R9" s="14" t="s">
        <v>101</v>
      </c>
    </row>
    <row r="10" spans="1:18" x14ac:dyDescent="0.25">
      <c r="D10" s="15" t="s">
        <v>89</v>
      </c>
      <c r="E10" s="14"/>
      <c r="F10" s="15" t="s">
        <v>92</v>
      </c>
      <c r="G10" s="14"/>
      <c r="H10" s="15" t="s">
        <v>102</v>
      </c>
      <c r="I10" s="14"/>
      <c r="J10" s="15" t="s">
        <v>93</v>
      </c>
      <c r="K10" s="14"/>
      <c r="L10" s="15" t="s">
        <v>102</v>
      </c>
      <c r="M10" s="14"/>
      <c r="N10" s="15" t="s">
        <v>96</v>
      </c>
      <c r="O10" s="14"/>
      <c r="P10" s="15" t="s">
        <v>99</v>
      </c>
      <c r="Q10" s="14"/>
      <c r="R10" s="15" t="s">
        <v>74</v>
      </c>
    </row>
    <row r="11" spans="1:18" x14ac:dyDescent="0.25">
      <c r="A11" t="s">
        <v>103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x14ac:dyDescent="0.25">
      <c r="B12" s="1" t="s">
        <v>230</v>
      </c>
      <c r="G12" s="76"/>
      <c r="H12" s="76"/>
      <c r="I12" s="28"/>
      <c r="J12" s="28"/>
      <c r="K12" s="28"/>
      <c r="L12" s="28"/>
      <c r="M12" s="28"/>
      <c r="N12" s="28"/>
      <c r="O12" s="28"/>
      <c r="Q12" s="28"/>
    </row>
    <row r="13" spans="1:18" x14ac:dyDescent="0.25">
      <c r="B13" t="s">
        <v>231</v>
      </c>
      <c r="F13" s="118">
        <v>18614</v>
      </c>
      <c r="G13" s="118"/>
      <c r="H13" s="82">
        <v>6989</v>
      </c>
      <c r="I13" s="118"/>
      <c r="J13" s="118"/>
      <c r="K13" s="118"/>
      <c r="L13" s="118">
        <v>14110</v>
      </c>
      <c r="M13" s="28"/>
      <c r="N13" s="28"/>
      <c r="O13" s="28"/>
      <c r="Q13" s="28"/>
    </row>
    <row r="14" spans="1:18" x14ac:dyDescent="0.25">
      <c r="B14" t="s">
        <v>232</v>
      </c>
      <c r="F14" s="118">
        <v>15183</v>
      </c>
      <c r="G14" s="118"/>
      <c r="H14" s="118">
        <v>4821</v>
      </c>
      <c r="I14" s="118"/>
      <c r="J14" s="118"/>
      <c r="K14" s="118"/>
      <c r="L14" s="118">
        <v>16995</v>
      </c>
      <c r="M14" s="28"/>
      <c r="N14" s="28"/>
      <c r="O14" s="28"/>
      <c r="Q14" s="28"/>
    </row>
    <row r="15" spans="1:18" x14ac:dyDescent="0.25">
      <c r="B15" t="s">
        <v>233</v>
      </c>
      <c r="F15" s="118">
        <v>11626</v>
      </c>
      <c r="G15" s="118"/>
      <c r="H15" s="118">
        <v>5124</v>
      </c>
      <c r="I15" s="118"/>
      <c r="J15" s="118"/>
      <c r="K15" s="118"/>
      <c r="L15" s="118">
        <v>10609</v>
      </c>
      <c r="M15" s="28"/>
      <c r="N15" s="28"/>
      <c r="O15" s="28"/>
      <c r="Q15" s="28"/>
    </row>
    <row r="16" spans="1:18" x14ac:dyDescent="0.25">
      <c r="B16" t="s">
        <v>234</v>
      </c>
      <c r="F16" s="118">
        <v>2569</v>
      </c>
      <c r="G16" s="118"/>
      <c r="H16" s="118">
        <v>597</v>
      </c>
      <c r="I16" s="118"/>
      <c r="J16" s="118"/>
      <c r="K16" s="118"/>
      <c r="L16" s="118">
        <v>1341</v>
      </c>
      <c r="M16" s="28"/>
      <c r="N16" s="28"/>
      <c r="O16" s="28"/>
      <c r="Q16" s="28"/>
    </row>
    <row r="17" spans="2:18" x14ac:dyDescent="0.25">
      <c r="F17" s="127">
        <f>SUM(F13:F16)</f>
        <v>47992</v>
      </c>
      <c r="G17" s="118"/>
      <c r="H17" s="127">
        <f>SUM(H13:H16)</f>
        <v>17531</v>
      </c>
      <c r="I17" s="118"/>
      <c r="J17" s="118"/>
      <c r="K17" s="118"/>
      <c r="L17" s="127">
        <f>SUM(L13:L16)</f>
        <v>43055</v>
      </c>
      <c r="M17" s="28"/>
      <c r="N17" s="28"/>
      <c r="O17" s="28"/>
      <c r="Q17" s="28"/>
    </row>
    <row r="18" spans="2:18" x14ac:dyDescent="0.25">
      <c r="B18" s="1" t="s">
        <v>235</v>
      </c>
      <c r="F18" s="118"/>
      <c r="G18" s="118"/>
      <c r="H18" s="118"/>
      <c r="I18" s="118"/>
      <c r="J18" s="118"/>
      <c r="K18" s="118"/>
      <c r="L18" s="118"/>
      <c r="M18" s="28"/>
      <c r="N18" s="28"/>
      <c r="O18" s="28"/>
      <c r="Q18" s="28"/>
    </row>
    <row r="19" spans="2:18" x14ac:dyDescent="0.25">
      <c r="B19" t="s">
        <v>231</v>
      </c>
      <c r="F19" s="118">
        <v>23371</v>
      </c>
      <c r="G19" s="118"/>
      <c r="H19" s="118">
        <v>11252</v>
      </c>
      <c r="I19" s="118"/>
      <c r="J19" s="118"/>
      <c r="K19" s="118"/>
      <c r="L19" s="118">
        <v>20864</v>
      </c>
      <c r="M19" s="28"/>
      <c r="N19" s="28"/>
      <c r="O19" s="28"/>
      <c r="Q19" s="28"/>
    </row>
    <row r="20" spans="2:18" x14ac:dyDescent="0.25">
      <c r="B20" t="s">
        <v>232</v>
      </c>
      <c r="F20" s="118">
        <v>50170</v>
      </c>
      <c r="G20" s="118"/>
      <c r="H20" s="118">
        <v>20394</v>
      </c>
      <c r="I20" s="118"/>
      <c r="J20" s="118"/>
      <c r="K20" s="118"/>
      <c r="L20" s="118">
        <v>50906</v>
      </c>
      <c r="M20" s="28"/>
      <c r="N20" s="28"/>
      <c r="O20" s="28"/>
      <c r="Q20" s="28"/>
    </row>
    <row r="21" spans="2:18" x14ac:dyDescent="0.25">
      <c r="B21" t="s">
        <v>233</v>
      </c>
      <c r="F21" s="118">
        <v>7610</v>
      </c>
      <c r="G21" s="118"/>
      <c r="H21" s="118">
        <v>2460</v>
      </c>
      <c r="I21" s="118"/>
      <c r="J21" s="118"/>
      <c r="K21" s="118"/>
      <c r="L21" s="118">
        <v>7250</v>
      </c>
      <c r="M21" s="28"/>
      <c r="N21" s="28"/>
      <c r="O21" s="28"/>
      <c r="Q21" s="28"/>
    </row>
    <row r="22" spans="2:18" x14ac:dyDescent="0.25">
      <c r="B22" t="s">
        <v>234</v>
      </c>
      <c r="F22" s="118">
        <v>3800</v>
      </c>
      <c r="G22" s="118"/>
      <c r="H22" s="118">
        <v>698</v>
      </c>
      <c r="I22" s="118"/>
      <c r="J22" s="118"/>
      <c r="K22" s="118"/>
      <c r="L22" s="118">
        <v>2899</v>
      </c>
      <c r="M22" s="28"/>
      <c r="N22" s="28"/>
      <c r="O22" s="28"/>
      <c r="Q22" s="28"/>
    </row>
    <row r="23" spans="2:18" x14ac:dyDescent="0.25">
      <c r="F23" s="127">
        <f>SUM(F19:F22)</f>
        <v>84951</v>
      </c>
      <c r="G23" s="118"/>
      <c r="H23" s="127">
        <f>SUM(H19:H22)</f>
        <v>34804</v>
      </c>
      <c r="I23" s="118"/>
      <c r="J23" s="118"/>
      <c r="K23" s="118"/>
      <c r="L23" s="127">
        <f>SUM(L19:L22)</f>
        <v>81919</v>
      </c>
      <c r="M23" s="28"/>
      <c r="N23" s="28"/>
      <c r="O23" s="28"/>
      <c r="Q23" s="28"/>
    </row>
    <row r="24" spans="2:18" x14ac:dyDescent="0.25">
      <c r="F24" s="118"/>
      <c r="G24" s="118"/>
      <c r="H24" s="118"/>
      <c r="I24" s="118"/>
      <c r="J24" s="118"/>
      <c r="K24" s="118"/>
      <c r="L24" s="118"/>
      <c r="M24" s="28"/>
      <c r="N24" s="28"/>
      <c r="O24" s="28"/>
      <c r="Q24" s="28"/>
    </row>
    <row r="25" spans="2:18" x14ac:dyDescent="0.25">
      <c r="B25" t="s">
        <v>236</v>
      </c>
      <c r="F25" s="118">
        <v>18557</v>
      </c>
      <c r="G25" s="118"/>
      <c r="H25" s="118">
        <v>6729</v>
      </c>
      <c r="I25" s="118"/>
      <c r="J25" s="118"/>
      <c r="K25" s="118"/>
      <c r="L25" s="118">
        <v>17314</v>
      </c>
      <c r="M25" s="28"/>
      <c r="N25" s="28"/>
      <c r="O25" s="28"/>
      <c r="Q25" s="28"/>
    </row>
    <row r="26" spans="2:18" x14ac:dyDescent="0.25">
      <c r="F26" s="118"/>
      <c r="G26" s="118"/>
      <c r="H26" s="118" t="s">
        <v>246</v>
      </c>
      <c r="I26" s="118"/>
      <c r="J26" s="118"/>
      <c r="K26" s="118"/>
      <c r="L26" s="118"/>
      <c r="M26" s="28"/>
      <c r="N26" s="28"/>
      <c r="O26" s="28"/>
      <c r="Q26" s="28"/>
    </row>
    <row r="27" spans="2:18" x14ac:dyDescent="0.25">
      <c r="B27" t="s">
        <v>237</v>
      </c>
      <c r="F27" s="118">
        <v>0</v>
      </c>
      <c r="G27" s="118"/>
      <c r="H27" s="118">
        <v>608</v>
      </c>
      <c r="I27" s="118"/>
      <c r="J27" s="118"/>
      <c r="K27" s="118"/>
      <c r="L27" s="118">
        <v>712</v>
      </c>
      <c r="M27" s="28"/>
      <c r="N27" s="28"/>
      <c r="O27" s="28"/>
      <c r="Q27" s="28"/>
    </row>
    <row r="28" spans="2:18" x14ac:dyDescent="0.25">
      <c r="F28" s="118"/>
      <c r="G28" s="118"/>
      <c r="H28" s="118"/>
      <c r="I28" s="118"/>
      <c r="J28" s="118"/>
      <c r="K28" s="118"/>
      <c r="L28" s="118"/>
      <c r="M28" s="28"/>
      <c r="N28" s="28"/>
      <c r="O28" s="28"/>
      <c r="Q28" s="28"/>
    </row>
    <row r="29" spans="2:18" x14ac:dyDescent="0.25">
      <c r="F29" s="118"/>
      <c r="G29" s="118"/>
      <c r="H29" s="118"/>
      <c r="I29" s="118"/>
      <c r="J29" s="118"/>
      <c r="K29" s="118"/>
      <c r="L29" s="118"/>
      <c r="M29" s="28"/>
      <c r="N29" s="28"/>
      <c r="O29" s="28"/>
      <c r="Q29" s="28"/>
    </row>
    <row r="30" spans="2:18" x14ac:dyDescent="0.25">
      <c r="F30" s="118"/>
      <c r="G30" s="118"/>
      <c r="H30" s="118"/>
      <c r="I30" s="118"/>
      <c r="J30" s="118"/>
      <c r="K30" s="118"/>
      <c r="L30" s="118"/>
      <c r="M30" s="28"/>
      <c r="N30" s="28"/>
      <c r="O30" s="28"/>
      <c r="Q30" s="28"/>
    </row>
    <row r="31" spans="2:18" x14ac:dyDescent="0.25">
      <c r="B31" t="s">
        <v>104</v>
      </c>
      <c r="F31" s="128"/>
      <c r="G31" s="118"/>
      <c r="H31" s="128"/>
      <c r="I31" s="118"/>
      <c r="J31" s="128"/>
      <c r="K31" s="118"/>
      <c r="L31" s="128"/>
      <c r="M31" s="28"/>
      <c r="N31" s="29"/>
      <c r="O31" s="28"/>
      <c r="Q31" s="28"/>
    </row>
    <row r="32" spans="2:18" ht="6.75" customHeight="1" x14ac:dyDescent="0.25">
      <c r="F32" s="118"/>
      <c r="G32" s="118"/>
      <c r="H32" s="118"/>
      <c r="I32" s="118"/>
      <c r="J32" s="118"/>
      <c r="K32" s="118"/>
      <c r="L32" s="118"/>
      <c r="M32" s="28"/>
      <c r="N32" s="28"/>
      <c r="O32" s="28"/>
      <c r="P32" s="28"/>
      <c r="Q32" s="28"/>
      <c r="R32" s="28"/>
    </row>
    <row r="33" spans="2:18" ht="13.8" thickBot="1" x14ac:dyDescent="0.3">
      <c r="B33" t="s">
        <v>257</v>
      </c>
      <c r="F33" s="129">
        <f>+F17+F23+F25+F27</f>
        <v>151500</v>
      </c>
      <c r="G33" s="118"/>
      <c r="H33" s="129">
        <f>+H17+H23+H25+H27</f>
        <v>59672</v>
      </c>
      <c r="I33" s="118"/>
      <c r="J33" s="129">
        <f>SUM(J11:J31)</f>
        <v>0</v>
      </c>
      <c r="K33" s="118"/>
      <c r="L33" s="129">
        <f>+L17+L23+L25+L27</f>
        <v>143000</v>
      </c>
      <c r="M33" s="28"/>
      <c r="N33" s="30">
        <f>SUM(N11:N31)</f>
        <v>0</v>
      </c>
      <c r="O33" s="28"/>
      <c r="P33" s="30">
        <f>SUM(P11:P31)</f>
        <v>0</v>
      </c>
      <c r="Q33" s="28"/>
      <c r="R33" s="30">
        <f>SUM(R11:R31)</f>
        <v>0</v>
      </c>
    </row>
    <row r="34" spans="2:18" ht="13.8" thickTop="1" x14ac:dyDescent="0.25">
      <c r="F34" s="31"/>
      <c r="G34" s="28"/>
      <c r="H34" s="31"/>
      <c r="I34" s="28"/>
      <c r="J34" s="31"/>
      <c r="K34" s="28"/>
      <c r="L34" s="31"/>
      <c r="M34" s="28"/>
      <c r="N34" s="31"/>
      <c r="O34" s="28"/>
      <c r="P34" s="31"/>
      <c r="Q34" s="28"/>
      <c r="R34" s="31"/>
    </row>
    <row r="35" spans="2:18" x14ac:dyDescent="0.25">
      <c r="F35" s="28"/>
      <c r="G35" s="28"/>
      <c r="H35" s="76" t="s">
        <v>246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spans="2:18" x14ac:dyDescent="0.25">
      <c r="B36" s="59" t="s">
        <v>207</v>
      </c>
      <c r="F36" s="28"/>
      <c r="G36" s="28"/>
      <c r="H36" s="28"/>
      <c r="I36" s="28"/>
      <c r="J36" s="28"/>
      <c r="K36" s="28"/>
      <c r="M36" s="28"/>
      <c r="N36" s="58" t="s">
        <v>270</v>
      </c>
      <c r="O36" s="58"/>
      <c r="P36" s="58"/>
      <c r="Q36" s="58"/>
      <c r="R36" s="58"/>
    </row>
    <row r="37" spans="2:18" ht="6" customHeight="1" x14ac:dyDescent="0.25">
      <c r="F37" s="28"/>
      <c r="G37" s="28"/>
      <c r="H37" s="28"/>
      <c r="I37" s="28"/>
      <c r="J37" s="28"/>
      <c r="K37" s="28"/>
      <c r="M37" s="28"/>
      <c r="N37" s="28"/>
      <c r="O37" s="28"/>
      <c r="P37" s="28"/>
      <c r="Q37" s="28"/>
      <c r="R37" s="28"/>
    </row>
    <row r="38" spans="2:18" x14ac:dyDescent="0.25">
      <c r="B38" t="s">
        <v>106</v>
      </c>
      <c r="F38" s="28"/>
      <c r="G38" s="28"/>
      <c r="H38" s="28" t="s">
        <v>246</v>
      </c>
      <c r="I38" s="28"/>
      <c r="J38" s="28"/>
      <c r="K38" s="28"/>
      <c r="M38" s="28"/>
      <c r="N38" s="28" t="s">
        <v>205</v>
      </c>
      <c r="O38" s="28"/>
      <c r="P38" s="28"/>
      <c r="Q38" s="28"/>
      <c r="R38" s="118">
        <f>+F33</f>
        <v>151500</v>
      </c>
    </row>
    <row r="39" spans="2:18" x14ac:dyDescent="0.25">
      <c r="F39" s="28"/>
      <c r="G39" s="28"/>
      <c r="H39" s="28"/>
      <c r="I39" s="28"/>
      <c r="J39" s="28"/>
      <c r="K39" s="28"/>
      <c r="M39" s="28"/>
      <c r="N39" s="28"/>
      <c r="O39" s="28"/>
      <c r="P39" s="28"/>
      <c r="Q39" s="28"/>
      <c r="R39" s="118"/>
    </row>
    <row r="40" spans="2:18" x14ac:dyDescent="0.25">
      <c r="B40" t="s">
        <v>241</v>
      </c>
      <c r="F40" s="28"/>
      <c r="G40" s="28"/>
      <c r="H40" s="29" t="s">
        <v>246</v>
      </c>
      <c r="I40" s="28"/>
      <c r="J40" s="28"/>
      <c r="K40" s="28"/>
      <c r="M40" s="28"/>
      <c r="N40" s="28" t="s">
        <v>208</v>
      </c>
      <c r="O40" s="28"/>
      <c r="P40" s="28"/>
      <c r="Q40" s="28"/>
      <c r="R40" s="128">
        <f>+H33</f>
        <v>59672</v>
      </c>
    </row>
    <row r="41" spans="2:18" x14ac:dyDescent="0.25">
      <c r="F41" s="28"/>
      <c r="G41" s="28"/>
      <c r="H41" s="28"/>
      <c r="I41" s="28"/>
      <c r="J41" s="28"/>
      <c r="K41" s="28"/>
      <c r="M41" s="28"/>
      <c r="N41" s="28"/>
      <c r="O41" s="28"/>
      <c r="P41" s="28"/>
      <c r="Q41" s="28"/>
      <c r="R41" s="118"/>
    </row>
    <row r="42" spans="2:18" ht="13.8" thickBot="1" x14ac:dyDescent="0.3">
      <c r="B42" t="s">
        <v>107</v>
      </c>
      <c r="F42" s="28"/>
      <c r="G42" s="28"/>
      <c r="H42" s="30" t="s">
        <v>246</v>
      </c>
      <c r="I42" s="28"/>
      <c r="J42" s="28"/>
      <c r="K42" s="28"/>
      <c r="M42" s="28"/>
      <c r="N42" s="28" t="s">
        <v>206</v>
      </c>
      <c r="O42" s="28"/>
      <c r="P42" s="28"/>
      <c r="Q42" s="28"/>
      <c r="R42" s="129">
        <f>+R38-R40</f>
        <v>91828</v>
      </c>
    </row>
    <row r="43" spans="2:18" ht="13.8" thickTop="1" x14ac:dyDescent="0.25"/>
    <row r="44" spans="2:18" x14ac:dyDescent="0.25">
      <c r="H44" t="s">
        <v>246</v>
      </c>
    </row>
  </sheetData>
  <printOptions horizontalCentered="1"/>
  <pageMargins left="0.25" right="0.25" top="0.5" bottom="1" header="0.5" footer="0.5"/>
  <pageSetup scale="92" orientation="landscape" horizontalDpi="300" verticalDpi="300" r:id="rId1"/>
  <headerFooter alignWithMargins="0">
    <oddFooter>&amp;L&amp;8dwg/std monthly rep/&amp;F - &amp;A&amp;R&amp;8date prepared:  03/29/00
&amp;D -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showGridLines="0" workbookViewId="0"/>
  </sheetViews>
  <sheetFormatPr defaultRowHeight="13.2" x14ac:dyDescent="0.25"/>
  <cols>
    <col min="1" max="1" width="25.6640625" customWidth="1"/>
    <col min="2" max="2" width="3.6640625" customWidth="1"/>
    <col min="4" max="4" width="3.6640625" customWidth="1"/>
    <col min="6" max="6" width="2.6640625" customWidth="1"/>
    <col min="8" max="8" width="3.6640625" customWidth="1"/>
    <col min="10" max="10" width="2.6640625" customWidth="1"/>
    <col min="12" max="12" width="2.6640625" customWidth="1"/>
    <col min="14" max="14" width="2.6640625" customWidth="1"/>
  </cols>
  <sheetData>
    <row r="1" spans="1:15" ht="17.399999999999999" x14ac:dyDescent="0.3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.6" x14ac:dyDescent="0.3">
      <c r="A2" s="22" t="s">
        <v>201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3.8" x14ac:dyDescent="0.25">
      <c r="A3" s="23" t="s">
        <v>275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25">
      <c r="A4" s="24" t="s">
        <v>210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7" spans="1:15" x14ac:dyDescent="0.25">
      <c r="E7" s="14"/>
      <c r="F7" s="14"/>
      <c r="G7" s="14" t="s">
        <v>109</v>
      </c>
      <c r="H7" s="14"/>
      <c r="I7" s="14" t="s">
        <v>109</v>
      </c>
      <c r="J7" s="14"/>
      <c r="K7" s="14" t="s">
        <v>109</v>
      </c>
      <c r="L7" s="14"/>
      <c r="M7" s="14" t="s">
        <v>109</v>
      </c>
      <c r="N7" s="14"/>
      <c r="O7" s="14" t="s">
        <v>110</v>
      </c>
    </row>
    <row r="8" spans="1:15" x14ac:dyDescent="0.25">
      <c r="A8" s="15" t="s">
        <v>108</v>
      </c>
      <c r="C8" s="15" t="s">
        <v>105</v>
      </c>
      <c r="E8" s="15" t="s">
        <v>79</v>
      </c>
      <c r="F8" s="14"/>
      <c r="G8" s="15" t="s">
        <v>223</v>
      </c>
      <c r="H8" s="14"/>
      <c r="I8" s="15" t="s">
        <v>222</v>
      </c>
      <c r="J8" s="14"/>
      <c r="K8" s="15" t="s">
        <v>224</v>
      </c>
      <c r="L8" s="14"/>
      <c r="M8" s="15" t="s">
        <v>225</v>
      </c>
      <c r="N8" s="14"/>
      <c r="O8" s="15" t="s">
        <v>226</v>
      </c>
    </row>
    <row r="9" spans="1:15" x14ac:dyDescent="0.25">
      <c r="A9" t="s">
        <v>227</v>
      </c>
      <c r="C9" s="76">
        <v>0</v>
      </c>
      <c r="D9" s="76"/>
      <c r="E9" s="76">
        <v>0</v>
      </c>
      <c r="F9" s="76"/>
      <c r="G9" s="76">
        <v>0</v>
      </c>
      <c r="H9" s="76" t="s">
        <v>246</v>
      </c>
      <c r="I9" s="76">
        <v>0</v>
      </c>
      <c r="J9" s="76"/>
      <c r="K9" s="76">
        <v>0</v>
      </c>
      <c r="L9" s="76"/>
      <c r="M9" s="76">
        <v>0</v>
      </c>
      <c r="N9" s="76"/>
      <c r="O9" s="76">
        <v>0</v>
      </c>
    </row>
    <row r="10" spans="1:15" x14ac:dyDescent="0.25">
      <c r="A10" t="s">
        <v>228</v>
      </c>
      <c r="C10" s="76">
        <v>0</v>
      </c>
      <c r="D10" s="76"/>
      <c r="E10" s="76">
        <v>0</v>
      </c>
      <c r="F10" s="76"/>
      <c r="G10" s="76">
        <v>0</v>
      </c>
      <c r="H10" s="76"/>
      <c r="I10" s="76">
        <v>0</v>
      </c>
      <c r="J10" s="76"/>
      <c r="K10" s="76">
        <v>0</v>
      </c>
      <c r="L10" s="76"/>
      <c r="M10" s="76">
        <v>0</v>
      </c>
      <c r="N10" s="76"/>
      <c r="O10" s="76">
        <v>0</v>
      </c>
    </row>
    <row r="11" spans="1:15" x14ac:dyDescent="0.25">
      <c r="A11" t="s">
        <v>229</v>
      </c>
      <c r="C11" s="76">
        <v>0</v>
      </c>
      <c r="D11" s="76"/>
      <c r="E11" s="76">
        <v>0</v>
      </c>
      <c r="F11" s="76"/>
      <c r="G11" s="76">
        <v>0</v>
      </c>
      <c r="H11" s="76"/>
      <c r="I11" s="76">
        <v>0</v>
      </c>
      <c r="J11" s="76"/>
      <c r="K11" s="76">
        <v>0</v>
      </c>
      <c r="L11" s="76"/>
      <c r="M11" s="76">
        <v>0</v>
      </c>
      <c r="N11" s="76"/>
      <c r="O11" s="76">
        <v>0</v>
      </c>
    </row>
    <row r="12" spans="1:15" x14ac:dyDescent="0.25">
      <c r="C12" s="79">
        <f>SUM(C9:C11)</f>
        <v>0</v>
      </c>
      <c r="D12" s="76"/>
      <c r="E12" s="79">
        <f t="shared" ref="E12:O12" si="0">SUM(E9:E11)</f>
        <v>0</v>
      </c>
      <c r="F12" s="76"/>
      <c r="G12" s="79">
        <f t="shared" si="0"/>
        <v>0</v>
      </c>
      <c r="H12" s="76"/>
      <c r="I12" s="79">
        <f t="shared" si="0"/>
        <v>0</v>
      </c>
      <c r="J12" s="76"/>
      <c r="K12" s="79">
        <f t="shared" si="0"/>
        <v>0</v>
      </c>
      <c r="L12" s="76"/>
      <c r="M12" s="79">
        <f t="shared" si="0"/>
        <v>0</v>
      </c>
      <c r="N12" s="76"/>
      <c r="O12" s="79">
        <f t="shared" si="0"/>
        <v>0</v>
      </c>
    </row>
    <row r="13" spans="1:15" x14ac:dyDescent="0.25"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</row>
    <row r="14" spans="1:15" x14ac:dyDescent="0.25">
      <c r="A14" t="s">
        <v>242</v>
      </c>
      <c r="C14" s="76">
        <v>0</v>
      </c>
      <c r="D14" s="76"/>
      <c r="E14" s="76">
        <v>0</v>
      </c>
      <c r="F14" s="76"/>
      <c r="G14" s="76">
        <v>0</v>
      </c>
      <c r="H14" s="76"/>
      <c r="I14" s="76">
        <v>0</v>
      </c>
      <c r="J14" s="76"/>
      <c r="K14" s="76">
        <v>0</v>
      </c>
      <c r="L14" s="76"/>
      <c r="M14" s="76">
        <v>0</v>
      </c>
      <c r="N14" s="76"/>
      <c r="O14" s="76">
        <v>0</v>
      </c>
    </row>
    <row r="15" spans="1:15" x14ac:dyDescent="0.25">
      <c r="A15" t="s">
        <v>243</v>
      </c>
      <c r="C15" s="76">
        <v>0</v>
      </c>
      <c r="D15" s="76"/>
      <c r="E15" s="76">
        <v>0</v>
      </c>
      <c r="F15" s="76"/>
      <c r="G15" s="76">
        <v>0</v>
      </c>
      <c r="H15" s="76"/>
      <c r="I15" s="76">
        <v>0</v>
      </c>
      <c r="J15" s="76"/>
      <c r="K15" s="76">
        <v>0</v>
      </c>
      <c r="L15" s="76"/>
      <c r="M15" s="76">
        <v>0</v>
      </c>
      <c r="N15" s="76"/>
      <c r="O15" s="76">
        <v>0</v>
      </c>
    </row>
    <row r="16" spans="1:15" x14ac:dyDescent="0.25">
      <c r="C16" s="76" t="s">
        <v>246</v>
      </c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</row>
    <row r="17" spans="1:15" x14ac:dyDescent="0.25">
      <c r="A17" t="s">
        <v>244</v>
      </c>
      <c r="C17" s="76">
        <v>0</v>
      </c>
      <c r="D17" s="76"/>
      <c r="E17" s="76">
        <v>0</v>
      </c>
      <c r="F17" s="76"/>
      <c r="G17" s="76">
        <v>0</v>
      </c>
      <c r="H17" s="76"/>
      <c r="I17" s="76">
        <v>0</v>
      </c>
      <c r="J17" s="76"/>
      <c r="K17" s="76">
        <v>0</v>
      </c>
      <c r="L17" s="76"/>
      <c r="M17" s="76">
        <v>0</v>
      </c>
      <c r="N17" s="76"/>
      <c r="O17" s="76">
        <v>0</v>
      </c>
    </row>
    <row r="18" spans="1:15" x14ac:dyDescent="0.25"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</row>
    <row r="19" spans="1:15" x14ac:dyDescent="0.25">
      <c r="A19" t="s">
        <v>245</v>
      </c>
      <c r="C19" s="81">
        <f>+C12+C14+C15+C17</f>
        <v>0</v>
      </c>
      <c r="D19" s="76"/>
      <c r="E19" s="81">
        <f t="shared" ref="E19:O19" si="1">+E12+E14+E15+E17</f>
        <v>0</v>
      </c>
      <c r="G19" s="81">
        <f t="shared" si="1"/>
        <v>0</v>
      </c>
      <c r="I19" s="81">
        <f t="shared" si="1"/>
        <v>0</v>
      </c>
      <c r="K19" s="81">
        <f t="shared" si="1"/>
        <v>0</v>
      </c>
      <c r="M19" s="81">
        <f t="shared" si="1"/>
        <v>0</v>
      </c>
      <c r="O19" s="81">
        <f t="shared" si="1"/>
        <v>0</v>
      </c>
    </row>
    <row r="20" spans="1:15" x14ac:dyDescent="0.25"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</row>
    <row r="21" spans="1:15" x14ac:dyDescent="0.25"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</row>
    <row r="22" spans="1:15" x14ac:dyDescent="0.25"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</row>
    <row r="23" spans="1:15" x14ac:dyDescent="0.25"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</row>
    <row r="24" spans="1:15" x14ac:dyDescent="0.25"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</row>
    <row r="25" spans="1:15" x14ac:dyDescent="0.25"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</row>
    <row r="26" spans="1:15" x14ac:dyDescent="0.25"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</row>
    <row r="27" spans="1:15" x14ac:dyDescent="0.25"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</row>
    <row r="28" spans="1:15" x14ac:dyDescent="0.25"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</row>
    <row r="29" spans="1:15" x14ac:dyDescent="0.25"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5" x14ac:dyDescent="0.25"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</row>
    <row r="31" spans="1:15" x14ac:dyDescent="0.25"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</row>
    <row r="32" spans="1:15" x14ac:dyDescent="0.25"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</row>
    <row r="33" spans="1:15" x14ac:dyDescent="0.25">
      <c r="A33" t="s">
        <v>104</v>
      </c>
      <c r="C33" s="77"/>
      <c r="D33" s="76"/>
      <c r="E33" s="77"/>
      <c r="F33" s="76"/>
      <c r="G33" s="77"/>
      <c r="H33" s="76"/>
      <c r="I33" s="77"/>
      <c r="J33" s="76"/>
      <c r="K33" s="77"/>
      <c r="L33" s="76"/>
      <c r="M33" s="77"/>
      <c r="N33" s="76"/>
      <c r="O33" s="77"/>
    </row>
    <row r="34" spans="1:15" ht="6.75" customHeight="1" x14ac:dyDescent="0.25"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</row>
    <row r="35" spans="1:15" ht="13.8" thickBot="1" x14ac:dyDescent="0.3">
      <c r="A35" t="s">
        <v>111</v>
      </c>
      <c r="C35" s="78" t="s">
        <v>246</v>
      </c>
      <c r="D35" s="76"/>
      <c r="E35" s="78" t="s">
        <v>246</v>
      </c>
      <c r="F35" s="76"/>
      <c r="G35" s="78" t="s">
        <v>246</v>
      </c>
      <c r="H35" s="76"/>
      <c r="I35" s="78" t="s">
        <v>246</v>
      </c>
      <c r="J35" s="76"/>
      <c r="K35" s="78" t="s">
        <v>246</v>
      </c>
      <c r="L35" s="76"/>
      <c r="M35" s="78" t="s">
        <v>246</v>
      </c>
      <c r="N35" s="76"/>
      <c r="O35" s="78" t="s">
        <v>246</v>
      </c>
    </row>
    <row r="36" spans="1:15" ht="13.8" thickTop="1" x14ac:dyDescent="0.25">
      <c r="C36" s="80" t="s">
        <v>246</v>
      </c>
      <c r="D36" s="76"/>
      <c r="E36" s="80" t="s">
        <v>246</v>
      </c>
      <c r="F36" s="76"/>
      <c r="G36" s="80" t="s">
        <v>246</v>
      </c>
      <c r="H36" s="76"/>
      <c r="I36" s="80" t="s">
        <v>246</v>
      </c>
      <c r="J36" s="76"/>
      <c r="K36" s="80" t="s">
        <v>246</v>
      </c>
      <c r="L36" s="76"/>
      <c r="M36" s="80" t="s">
        <v>246</v>
      </c>
      <c r="N36" s="76"/>
      <c r="O36" s="80" t="s">
        <v>246</v>
      </c>
    </row>
    <row r="37" spans="1:15" x14ac:dyDescent="0.25"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</row>
    <row r="38" spans="1:15" x14ac:dyDescent="0.25">
      <c r="A38" t="s">
        <v>112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</row>
    <row r="39" spans="1:15" ht="13.8" thickBot="1" x14ac:dyDescent="0.3">
      <c r="A39" t="s">
        <v>113</v>
      </c>
      <c r="C39" s="78" t="s">
        <v>246</v>
      </c>
      <c r="D39" s="76"/>
      <c r="E39" s="78"/>
      <c r="F39" s="76"/>
      <c r="G39" s="78"/>
      <c r="H39" s="76"/>
      <c r="I39" s="78"/>
      <c r="J39" s="76"/>
      <c r="K39" s="78"/>
      <c r="L39" s="76"/>
      <c r="M39" s="78"/>
      <c r="N39" s="76"/>
      <c r="O39" s="78"/>
    </row>
    <row r="40" spans="1:15" ht="13.8" thickTop="1" x14ac:dyDescent="0.25">
      <c r="C40" s="80" t="s">
        <v>246</v>
      </c>
      <c r="D40" s="76" t="s">
        <v>246</v>
      </c>
      <c r="E40" s="80" t="s">
        <v>246</v>
      </c>
      <c r="F40" s="76"/>
      <c r="G40" s="80" t="s">
        <v>246</v>
      </c>
      <c r="H40" s="76"/>
      <c r="I40" s="80" t="s">
        <v>246</v>
      </c>
      <c r="J40" s="76"/>
      <c r="K40" s="80" t="s">
        <v>246</v>
      </c>
      <c r="L40" s="76"/>
      <c r="M40" s="80" t="s">
        <v>246</v>
      </c>
      <c r="N40" s="76" t="s">
        <v>246</v>
      </c>
      <c r="O40" s="80" t="s">
        <v>246</v>
      </c>
    </row>
  </sheetData>
  <printOptions horizontalCentered="1"/>
  <pageMargins left="0.25" right="0.25" top="0.5" bottom="1" header="0.5" footer="0.5"/>
  <pageSetup scale="99" orientation="landscape" horizontalDpi="4294967292" r:id="rId1"/>
  <headerFooter alignWithMargins="0">
    <oddFooter>&amp;L&amp;8dwg/std monthly rep/&amp;F - &amp;A&amp;R&amp;8date prepared:  03/29/00
&amp;D -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6"/>
  <sheetViews>
    <sheetView showGridLines="0" zoomScaleNormal="100" workbookViewId="0">
      <pane xSplit="22248" topLeftCell="T1"/>
      <selection pane="topRight"/>
    </sheetView>
  </sheetViews>
  <sheetFormatPr defaultRowHeight="13.2" x14ac:dyDescent="0.25"/>
  <cols>
    <col min="2" max="2" width="29" customWidth="1"/>
    <col min="3" max="20" width="10" customWidth="1"/>
  </cols>
  <sheetData>
    <row r="1" spans="1:20" ht="17.399999999999999" x14ac:dyDescent="0.3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5.6" x14ac:dyDescent="0.3">
      <c r="A2" s="22" t="s">
        <v>198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ht="13.8" x14ac:dyDescent="0.25">
      <c r="A3" s="23" t="s">
        <v>276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25">
      <c r="A4" s="24" t="s">
        <v>269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x14ac:dyDescent="0.25">
      <c r="A5" s="24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7" spans="1:20" ht="15.6" x14ac:dyDescent="0.3">
      <c r="A7" s="40"/>
      <c r="B7" s="41"/>
      <c r="C7" s="41"/>
      <c r="D7" s="130" t="s">
        <v>124</v>
      </c>
      <c r="E7" s="131"/>
      <c r="F7" s="131"/>
      <c r="G7" s="132"/>
      <c r="H7" s="130" t="s">
        <v>125</v>
      </c>
      <c r="I7" s="131"/>
      <c r="J7" s="131"/>
      <c r="K7" s="132"/>
      <c r="L7" s="130" t="s">
        <v>126</v>
      </c>
      <c r="M7" s="131"/>
      <c r="N7" s="131"/>
      <c r="O7" s="132"/>
      <c r="P7" s="130" t="s">
        <v>127</v>
      </c>
      <c r="Q7" s="131"/>
      <c r="R7" s="131"/>
      <c r="S7" s="132"/>
      <c r="T7" s="45">
        <v>2001</v>
      </c>
    </row>
    <row r="8" spans="1:20" x14ac:dyDescent="0.25">
      <c r="A8" s="42"/>
      <c r="B8" s="41"/>
      <c r="C8" s="41"/>
      <c r="D8" s="46" t="s">
        <v>128</v>
      </c>
      <c r="E8" s="46" t="s">
        <v>129</v>
      </c>
      <c r="F8" s="46" t="s">
        <v>130</v>
      </c>
      <c r="G8" s="47" t="s">
        <v>97</v>
      </c>
      <c r="H8" s="46" t="s">
        <v>131</v>
      </c>
      <c r="I8" s="46" t="s">
        <v>132</v>
      </c>
      <c r="J8" s="46" t="s">
        <v>133</v>
      </c>
      <c r="K8" s="47" t="s">
        <v>97</v>
      </c>
      <c r="L8" s="46" t="s">
        <v>134</v>
      </c>
      <c r="M8" s="46" t="s">
        <v>135</v>
      </c>
      <c r="N8" s="46" t="s">
        <v>136</v>
      </c>
      <c r="O8" s="47" t="s">
        <v>97</v>
      </c>
      <c r="P8" s="46" t="s">
        <v>137</v>
      </c>
      <c r="Q8" s="46" t="s">
        <v>138</v>
      </c>
      <c r="R8" s="46" t="s">
        <v>139</v>
      </c>
      <c r="S8" s="47" t="s">
        <v>97</v>
      </c>
      <c r="T8" s="47" t="s">
        <v>140</v>
      </c>
    </row>
    <row r="9" spans="1:20" x14ac:dyDescent="0.25">
      <c r="A9" s="41"/>
      <c r="B9" s="41"/>
      <c r="C9" s="41"/>
      <c r="D9" s="48" t="s">
        <v>141</v>
      </c>
      <c r="E9" s="48" t="s">
        <v>141</v>
      </c>
      <c r="F9" s="48" t="s">
        <v>141</v>
      </c>
      <c r="G9" s="49" t="s">
        <v>141</v>
      </c>
      <c r="H9" s="49" t="s">
        <v>141</v>
      </c>
      <c r="I9" s="49" t="s">
        <v>141</v>
      </c>
      <c r="J9" s="49" t="s">
        <v>141</v>
      </c>
      <c r="K9" s="49" t="s">
        <v>141</v>
      </c>
      <c r="L9" s="48" t="s">
        <v>72</v>
      </c>
      <c r="M9" s="48" t="s">
        <v>72</v>
      </c>
      <c r="N9" s="48" t="s">
        <v>72</v>
      </c>
      <c r="O9" s="48" t="s">
        <v>72</v>
      </c>
      <c r="P9" s="48" t="s">
        <v>72</v>
      </c>
      <c r="Q9" s="48" t="s">
        <v>72</v>
      </c>
      <c r="R9" s="48" t="s">
        <v>72</v>
      </c>
      <c r="S9" s="48" t="s">
        <v>72</v>
      </c>
      <c r="T9" s="49" t="s">
        <v>72</v>
      </c>
    </row>
    <row r="10" spans="1:20" x14ac:dyDescent="0.25">
      <c r="A10" s="41"/>
      <c r="B10" s="41"/>
      <c r="C10" s="41"/>
      <c r="D10" s="50"/>
      <c r="E10" s="50"/>
      <c r="F10" s="50"/>
      <c r="G10" s="51"/>
      <c r="H10" s="50"/>
      <c r="I10" s="50"/>
      <c r="J10" s="50"/>
      <c r="K10" s="51"/>
      <c r="L10" s="50"/>
      <c r="M10" s="50"/>
      <c r="N10" s="50"/>
      <c r="O10" s="51"/>
      <c r="P10" s="50"/>
      <c r="Q10" s="50"/>
      <c r="R10" s="50"/>
      <c r="S10" s="51"/>
      <c r="T10" s="51"/>
    </row>
    <row r="11" spans="1:20" x14ac:dyDescent="0.25">
      <c r="A11" s="41" t="s">
        <v>196</v>
      </c>
      <c r="B11" s="41"/>
      <c r="C11" s="41"/>
      <c r="D11" s="111"/>
      <c r="E11" s="111"/>
      <c r="F11" s="111"/>
      <c r="G11" s="112">
        <v>0</v>
      </c>
      <c r="H11" s="111"/>
      <c r="I11" s="111"/>
      <c r="J11" s="111"/>
      <c r="K11" s="112">
        <f>SUM(H11:J11)</f>
        <v>0</v>
      </c>
      <c r="L11" s="111"/>
      <c r="M11" s="111"/>
      <c r="N11" s="111"/>
      <c r="O11" s="112">
        <f>SUM(L11:N11)</f>
        <v>0</v>
      </c>
      <c r="P11" s="111"/>
      <c r="Q11" s="111"/>
      <c r="R11" s="111"/>
      <c r="S11" s="112">
        <f>SUM(P11:R11)</f>
        <v>0</v>
      </c>
      <c r="T11" s="112">
        <f>G11+K11+O11+S11</f>
        <v>0</v>
      </c>
    </row>
    <row r="12" spans="1:20" x14ac:dyDescent="0.25">
      <c r="A12" s="41" t="s">
        <v>142</v>
      </c>
      <c r="B12" s="41"/>
      <c r="C12" s="41"/>
      <c r="D12" s="111"/>
      <c r="E12" s="111"/>
      <c r="F12" s="111"/>
      <c r="G12" s="112">
        <f>SUM(D12:F12)</f>
        <v>0</v>
      </c>
      <c r="H12" s="111"/>
      <c r="I12" s="111"/>
      <c r="J12" s="111"/>
      <c r="K12" s="112">
        <f>SUM(H12:J12)</f>
        <v>0</v>
      </c>
      <c r="L12" s="111"/>
      <c r="M12" s="111"/>
      <c r="N12" s="111"/>
      <c r="O12" s="112">
        <f>SUM(L12:N12)</f>
        <v>0</v>
      </c>
      <c r="P12" s="111"/>
      <c r="Q12" s="111"/>
      <c r="R12" s="111"/>
      <c r="S12" s="112">
        <f>SUM(P12:R12)</f>
        <v>0</v>
      </c>
      <c r="T12" s="112">
        <f>G12+K12+O12+S12</f>
        <v>0</v>
      </c>
    </row>
    <row r="13" spans="1:20" x14ac:dyDescent="0.25">
      <c r="A13" s="41" t="s">
        <v>143</v>
      </c>
      <c r="B13" s="41"/>
      <c r="C13" s="41"/>
      <c r="D13" s="113">
        <v>21714</v>
      </c>
      <c r="E13" s="113">
        <v>21753</v>
      </c>
      <c r="F13" s="113">
        <v>23462</v>
      </c>
      <c r="G13" s="114">
        <f>SUM(D13:F13)</f>
        <v>66929</v>
      </c>
      <c r="H13" s="113">
        <v>23162</v>
      </c>
      <c r="I13" s="113">
        <v>23955</v>
      </c>
      <c r="J13" s="113">
        <v>23822</v>
      </c>
      <c r="K13" s="114">
        <f>SUM(H13:J13)</f>
        <v>70939</v>
      </c>
      <c r="L13" s="113">
        <v>23153</v>
      </c>
      <c r="M13" s="113">
        <v>23270</v>
      </c>
      <c r="N13" s="113">
        <v>23248</v>
      </c>
      <c r="O13" s="114">
        <f>SUM(L13:N13)</f>
        <v>69671</v>
      </c>
      <c r="P13" s="113">
        <v>23320</v>
      </c>
      <c r="Q13" s="113">
        <v>23132</v>
      </c>
      <c r="R13" s="113">
        <v>23082</v>
      </c>
      <c r="S13" s="114">
        <f>SUM(P13:R13)</f>
        <v>69534</v>
      </c>
      <c r="T13" s="114">
        <f>G13+K13+O13+S13</f>
        <v>277073</v>
      </c>
    </row>
    <row r="14" spans="1:20" x14ac:dyDescent="0.25">
      <c r="A14" s="41"/>
      <c r="B14" s="41" t="s">
        <v>144</v>
      </c>
      <c r="C14" s="41"/>
      <c r="D14" s="111">
        <f t="shared" ref="D14:T14" si="0">SUM(D11:D13)</f>
        <v>21714</v>
      </c>
      <c r="E14" s="111">
        <f t="shared" si="0"/>
        <v>21753</v>
      </c>
      <c r="F14" s="111">
        <f t="shared" si="0"/>
        <v>23462</v>
      </c>
      <c r="G14" s="112">
        <f t="shared" si="0"/>
        <v>66929</v>
      </c>
      <c r="H14" s="111">
        <f t="shared" si="0"/>
        <v>23162</v>
      </c>
      <c r="I14" s="111">
        <f t="shared" si="0"/>
        <v>23955</v>
      </c>
      <c r="J14" s="111">
        <f t="shared" si="0"/>
        <v>23822</v>
      </c>
      <c r="K14" s="112">
        <f t="shared" si="0"/>
        <v>70939</v>
      </c>
      <c r="L14" s="111">
        <f t="shared" si="0"/>
        <v>23153</v>
      </c>
      <c r="M14" s="111">
        <f t="shared" si="0"/>
        <v>23270</v>
      </c>
      <c r="N14" s="111">
        <f t="shared" si="0"/>
        <v>23248</v>
      </c>
      <c r="O14" s="112">
        <f t="shared" si="0"/>
        <v>69671</v>
      </c>
      <c r="P14" s="111">
        <f t="shared" si="0"/>
        <v>23320</v>
      </c>
      <c r="Q14" s="111">
        <f t="shared" si="0"/>
        <v>23132</v>
      </c>
      <c r="R14" s="111">
        <f t="shared" si="0"/>
        <v>23082</v>
      </c>
      <c r="S14" s="112">
        <f t="shared" si="0"/>
        <v>69534</v>
      </c>
      <c r="T14" s="112">
        <f t="shared" si="0"/>
        <v>277073</v>
      </c>
    </row>
    <row r="15" spans="1:20" x14ac:dyDescent="0.25">
      <c r="A15" s="41"/>
      <c r="B15" s="43" t="s">
        <v>145</v>
      </c>
      <c r="C15" s="41"/>
      <c r="D15" s="115"/>
      <c r="E15" s="115"/>
      <c r="F15" s="115"/>
      <c r="G15" s="116"/>
      <c r="H15" s="115"/>
      <c r="I15" s="115"/>
      <c r="J15" s="115"/>
      <c r="K15" s="116"/>
      <c r="L15" s="115"/>
      <c r="M15" s="115"/>
      <c r="N15" s="115"/>
      <c r="O15" s="116"/>
      <c r="P15" s="115"/>
      <c r="Q15" s="115"/>
      <c r="R15" s="115"/>
      <c r="S15" s="116"/>
      <c r="T15" s="116"/>
    </row>
    <row r="16" spans="1:20" x14ac:dyDescent="0.25">
      <c r="A16" s="41"/>
      <c r="B16" s="41"/>
      <c r="C16" s="41"/>
      <c r="D16" s="111"/>
      <c r="E16" s="111"/>
      <c r="F16" s="111"/>
      <c r="G16" s="112"/>
      <c r="H16" s="111"/>
      <c r="I16" s="111"/>
      <c r="J16" s="111"/>
      <c r="K16" s="112"/>
      <c r="L16" s="111"/>
      <c r="M16" s="111"/>
      <c r="N16" s="111"/>
      <c r="O16" s="112"/>
      <c r="P16" s="111"/>
      <c r="Q16" s="111"/>
      <c r="R16" s="111"/>
      <c r="S16" s="112"/>
      <c r="T16" s="112"/>
    </row>
    <row r="17" spans="1:20" x14ac:dyDescent="0.25">
      <c r="A17" s="41" t="s">
        <v>146</v>
      </c>
      <c r="B17" s="41"/>
      <c r="C17" s="41"/>
      <c r="D17" s="111">
        <v>-6229</v>
      </c>
      <c r="E17" s="111">
        <v>-6264</v>
      </c>
      <c r="F17" s="111">
        <v>-7690</v>
      </c>
      <c r="G17" s="112">
        <f>SUM(D17:F17)</f>
        <v>-20183</v>
      </c>
      <c r="H17" s="111">
        <v>-6634</v>
      </c>
      <c r="I17" s="111">
        <v>-7810</v>
      </c>
      <c r="J17" s="111">
        <v>-7875</v>
      </c>
      <c r="K17" s="112">
        <f>SUM(H17:J17)</f>
        <v>-22319</v>
      </c>
      <c r="L17" s="111">
        <v>-7042</v>
      </c>
      <c r="M17" s="111">
        <v>-7016</v>
      </c>
      <c r="N17" s="111">
        <v>-7104</v>
      </c>
      <c r="O17" s="112">
        <f>SUM(L17:N17)</f>
        <v>-21162</v>
      </c>
      <c r="P17" s="111">
        <v>-7022</v>
      </c>
      <c r="Q17" s="111">
        <v>-7024</v>
      </c>
      <c r="R17" s="111">
        <v>-7005</v>
      </c>
      <c r="S17" s="112">
        <f>SUM(P17:R17)</f>
        <v>-21051</v>
      </c>
      <c r="T17" s="112">
        <f>G17+K17+O17+S17</f>
        <v>-84715</v>
      </c>
    </row>
    <row r="18" spans="1:20" x14ac:dyDescent="0.25">
      <c r="A18" s="41" t="s">
        <v>6</v>
      </c>
      <c r="B18" s="41"/>
      <c r="C18" s="41"/>
      <c r="D18" s="113">
        <v>-1651</v>
      </c>
      <c r="E18" s="113">
        <v>-1571</v>
      </c>
      <c r="F18" s="113">
        <v>-1776</v>
      </c>
      <c r="G18" s="114">
        <f>SUM(D18:F18)</f>
        <v>-4998</v>
      </c>
      <c r="H18" s="113">
        <v>-2357</v>
      </c>
      <c r="I18" s="113">
        <v>-1670</v>
      </c>
      <c r="J18" s="113">
        <v>-1919</v>
      </c>
      <c r="K18" s="114">
        <f>SUM(H18:J18)</f>
        <v>-5946</v>
      </c>
      <c r="L18" s="113">
        <v>-1725</v>
      </c>
      <c r="M18" s="113">
        <v>-1713</v>
      </c>
      <c r="N18" s="113">
        <v>-1609</v>
      </c>
      <c r="O18" s="114">
        <f>SUM(L18:N18)</f>
        <v>-5047</v>
      </c>
      <c r="P18" s="113">
        <v>-1603</v>
      </c>
      <c r="Q18" s="113">
        <v>-1625</v>
      </c>
      <c r="R18" s="113">
        <v>-1592</v>
      </c>
      <c r="S18" s="114">
        <f>SUM(P18:R18)</f>
        <v>-4820</v>
      </c>
      <c r="T18" s="114">
        <f>G18+K18+O18+S18</f>
        <v>-20811</v>
      </c>
    </row>
    <row r="19" spans="1:20" x14ac:dyDescent="0.25">
      <c r="A19" s="41"/>
      <c r="B19" s="41" t="s">
        <v>147</v>
      </c>
      <c r="C19" s="41"/>
      <c r="D19" s="111">
        <f t="shared" ref="D19:T19" si="1">SUM(D17:D18)</f>
        <v>-7880</v>
      </c>
      <c r="E19" s="111">
        <f t="shared" si="1"/>
        <v>-7835</v>
      </c>
      <c r="F19" s="111">
        <f t="shared" si="1"/>
        <v>-9466</v>
      </c>
      <c r="G19" s="112">
        <f t="shared" si="1"/>
        <v>-25181</v>
      </c>
      <c r="H19" s="111">
        <f t="shared" si="1"/>
        <v>-8991</v>
      </c>
      <c r="I19" s="111">
        <f t="shared" si="1"/>
        <v>-9480</v>
      </c>
      <c r="J19" s="111">
        <f t="shared" si="1"/>
        <v>-9794</v>
      </c>
      <c r="K19" s="112">
        <f t="shared" si="1"/>
        <v>-28265</v>
      </c>
      <c r="L19" s="111">
        <f t="shared" si="1"/>
        <v>-8767</v>
      </c>
      <c r="M19" s="111">
        <f t="shared" si="1"/>
        <v>-8729</v>
      </c>
      <c r="N19" s="111">
        <f t="shared" si="1"/>
        <v>-8713</v>
      </c>
      <c r="O19" s="112">
        <f t="shared" si="1"/>
        <v>-26209</v>
      </c>
      <c r="P19" s="111">
        <f t="shared" si="1"/>
        <v>-8625</v>
      </c>
      <c r="Q19" s="111">
        <f t="shared" si="1"/>
        <v>-8649</v>
      </c>
      <c r="R19" s="111">
        <f t="shared" si="1"/>
        <v>-8597</v>
      </c>
      <c r="S19" s="112">
        <f t="shared" si="1"/>
        <v>-25871</v>
      </c>
      <c r="T19" s="112">
        <f t="shared" si="1"/>
        <v>-105526</v>
      </c>
    </row>
    <row r="20" spans="1:20" x14ac:dyDescent="0.25">
      <c r="A20" s="41"/>
      <c r="B20" s="43" t="s">
        <v>148</v>
      </c>
      <c r="C20" s="41"/>
      <c r="D20" s="117">
        <f t="shared" ref="D20:T20" si="2">-(D19/D14)*100</f>
        <v>36.289951183568206</v>
      </c>
      <c r="E20" s="118">
        <f t="shared" si="2"/>
        <v>36.018020502919143</v>
      </c>
      <c r="F20" s="118">
        <f t="shared" si="2"/>
        <v>40.346091552297331</v>
      </c>
      <c r="G20" s="119">
        <f t="shared" si="2"/>
        <v>37.623451717491669</v>
      </c>
      <c r="H20" s="117">
        <f t="shared" si="2"/>
        <v>38.817891373801913</v>
      </c>
      <c r="I20" s="117">
        <f t="shared" si="2"/>
        <v>39.574201628052599</v>
      </c>
      <c r="J20" s="117">
        <f t="shared" si="2"/>
        <v>41.11325665351356</v>
      </c>
      <c r="K20" s="119">
        <f t="shared" si="2"/>
        <v>39.84409140247255</v>
      </c>
      <c r="L20" s="117">
        <f t="shared" si="2"/>
        <v>37.865503390489351</v>
      </c>
      <c r="M20" s="117">
        <f t="shared" si="2"/>
        <v>37.511817791147401</v>
      </c>
      <c r="N20" s="117">
        <f t="shared" si="2"/>
        <v>37.478492773571922</v>
      </c>
      <c r="O20" s="119">
        <f t="shared" si="2"/>
        <v>37.618234272509369</v>
      </c>
      <c r="P20" s="117">
        <f t="shared" si="2"/>
        <v>36.985420240137223</v>
      </c>
      <c r="Q20" s="117">
        <f t="shared" si="2"/>
        <v>37.389763098737674</v>
      </c>
      <c r="R20" s="117">
        <f t="shared" si="2"/>
        <v>37.245472662680882</v>
      </c>
      <c r="S20" s="119">
        <f t="shared" si="2"/>
        <v>37.206258808640378</v>
      </c>
      <c r="T20" s="119">
        <f t="shared" si="2"/>
        <v>38.085991778340009</v>
      </c>
    </row>
    <row r="21" spans="1:20" x14ac:dyDescent="0.25">
      <c r="A21" s="41"/>
      <c r="B21" s="41"/>
      <c r="C21" s="41"/>
      <c r="D21" s="111"/>
      <c r="E21" s="111"/>
      <c r="F21" s="111"/>
      <c r="G21" s="112"/>
      <c r="H21" s="111"/>
      <c r="I21" s="111"/>
      <c r="J21" s="111"/>
      <c r="K21" s="112"/>
      <c r="L21" s="111"/>
      <c r="M21" s="111"/>
      <c r="N21" s="111"/>
      <c r="O21" s="112"/>
      <c r="P21" s="111"/>
      <c r="Q21" s="111"/>
      <c r="R21" s="111"/>
      <c r="S21" s="112"/>
      <c r="T21" s="112"/>
    </row>
    <row r="22" spans="1:20" x14ac:dyDescent="0.25">
      <c r="A22" s="41" t="s">
        <v>197</v>
      </c>
      <c r="B22" s="41"/>
      <c r="C22" s="41"/>
      <c r="D22" s="111">
        <v>0</v>
      </c>
      <c r="E22" s="111">
        <v>0</v>
      </c>
      <c r="F22" s="111">
        <v>0</v>
      </c>
      <c r="G22" s="112">
        <f>SUM(D22:F22)</f>
        <v>0</v>
      </c>
      <c r="H22" s="111">
        <v>0</v>
      </c>
      <c r="I22" s="111"/>
      <c r="J22" s="111"/>
      <c r="K22" s="112">
        <f>SUM(H22:J22)</f>
        <v>0</v>
      </c>
      <c r="L22" s="111"/>
      <c r="M22" s="111"/>
      <c r="N22" s="111"/>
      <c r="O22" s="112">
        <f>SUM(L22:N22)</f>
        <v>0</v>
      </c>
      <c r="P22" s="111"/>
      <c r="Q22" s="111"/>
      <c r="R22" s="111"/>
      <c r="S22" s="112">
        <f>SUM(P22:R22)</f>
        <v>0</v>
      </c>
      <c r="T22" s="112">
        <f>G22+K22+O22+S22</f>
        <v>0</v>
      </c>
    </row>
    <row r="23" spans="1:20" x14ac:dyDescent="0.25">
      <c r="A23" s="41"/>
      <c r="B23" s="41"/>
      <c r="C23" s="41"/>
      <c r="D23" s="111"/>
      <c r="E23" s="111"/>
      <c r="F23" s="111"/>
      <c r="G23" s="112"/>
      <c r="H23" s="111"/>
      <c r="I23" s="111"/>
      <c r="J23" s="111"/>
      <c r="K23" s="112"/>
      <c r="L23" s="111"/>
      <c r="M23" s="111"/>
      <c r="N23" s="111"/>
      <c r="O23" s="112"/>
      <c r="P23" s="111"/>
      <c r="Q23" s="111"/>
      <c r="R23" s="111"/>
      <c r="S23" s="112"/>
      <c r="T23" s="112"/>
    </row>
    <row r="24" spans="1:20" x14ac:dyDescent="0.25">
      <c r="A24" s="42" t="s">
        <v>77</v>
      </c>
      <c r="B24" s="42"/>
      <c r="C24" s="41"/>
      <c r="D24" s="120">
        <f t="shared" ref="D24:T24" si="3">D14+D22+D19</f>
        <v>13834</v>
      </c>
      <c r="E24" s="120">
        <f t="shared" si="3"/>
        <v>13918</v>
      </c>
      <c r="F24" s="120">
        <f t="shared" si="3"/>
        <v>13996</v>
      </c>
      <c r="G24" s="121">
        <f t="shared" si="3"/>
        <v>41748</v>
      </c>
      <c r="H24" s="120">
        <f t="shared" si="3"/>
        <v>14171</v>
      </c>
      <c r="I24" s="120">
        <f t="shared" si="3"/>
        <v>14475</v>
      </c>
      <c r="J24" s="120">
        <f t="shared" si="3"/>
        <v>14028</v>
      </c>
      <c r="K24" s="121">
        <f t="shared" si="3"/>
        <v>42674</v>
      </c>
      <c r="L24" s="120">
        <f t="shared" si="3"/>
        <v>14386</v>
      </c>
      <c r="M24" s="120">
        <f t="shared" si="3"/>
        <v>14541</v>
      </c>
      <c r="N24" s="120">
        <f t="shared" si="3"/>
        <v>14535</v>
      </c>
      <c r="O24" s="121">
        <f t="shared" si="3"/>
        <v>43462</v>
      </c>
      <c r="P24" s="120">
        <f t="shared" si="3"/>
        <v>14695</v>
      </c>
      <c r="Q24" s="120">
        <f t="shared" si="3"/>
        <v>14483</v>
      </c>
      <c r="R24" s="120">
        <f t="shared" si="3"/>
        <v>14485</v>
      </c>
      <c r="S24" s="121">
        <f t="shared" si="3"/>
        <v>43663</v>
      </c>
      <c r="T24" s="121">
        <f t="shared" si="3"/>
        <v>171547</v>
      </c>
    </row>
    <row r="25" spans="1:20" x14ac:dyDescent="0.25">
      <c r="A25" s="43" t="s">
        <v>149</v>
      </c>
      <c r="B25" s="43"/>
      <c r="C25" s="41"/>
      <c r="D25" s="117">
        <f>(+D24/D13)*100</f>
        <v>63.710048816431794</v>
      </c>
      <c r="E25" s="117">
        <f>(+E24/E14)*100</f>
        <v>63.981979497080864</v>
      </c>
      <c r="F25" s="117">
        <f>(+F24/F14)*100</f>
        <v>59.653908447702662</v>
      </c>
      <c r="G25" s="119">
        <f>(G24/G14)*100</f>
        <v>62.376548282508324</v>
      </c>
      <c r="H25" s="117">
        <f>(+H24/H14)*100</f>
        <v>61.182108626198087</v>
      </c>
      <c r="I25" s="117">
        <f>(+I24/I14)*100</f>
        <v>60.425798371947401</v>
      </c>
      <c r="J25" s="117">
        <f>(+J24/J14)*100</f>
        <v>58.886743346486433</v>
      </c>
      <c r="K25" s="119">
        <f>(K24/K14)*100</f>
        <v>60.15590859752745</v>
      </c>
      <c r="L25" s="117">
        <f>(+L24/L14)*100</f>
        <v>62.134496609510649</v>
      </c>
      <c r="M25" s="117">
        <f>(+M24/M14)*100</f>
        <v>62.488182208852606</v>
      </c>
      <c r="N25" s="117">
        <f>(+N24/N14)*100</f>
        <v>62.521507226428078</v>
      </c>
      <c r="O25" s="119">
        <f>(O24/O14)*100</f>
        <v>62.381765727490631</v>
      </c>
      <c r="P25" s="117">
        <f>(+P24/P14)*100</f>
        <v>63.014579759862777</v>
      </c>
      <c r="Q25" s="117">
        <f>(+Q24/Q14)*100</f>
        <v>62.610236901262319</v>
      </c>
      <c r="R25" s="117">
        <f>(+R24/R14)*100</f>
        <v>62.754527337319118</v>
      </c>
      <c r="S25" s="119">
        <f>(S24/S14)*100</f>
        <v>62.793741191359622</v>
      </c>
      <c r="T25" s="119">
        <f>(T24/T14)*100</f>
        <v>61.914008221659998</v>
      </c>
    </row>
    <row r="26" spans="1:20" x14ac:dyDescent="0.25">
      <c r="A26" s="41"/>
      <c r="B26" s="41"/>
      <c r="C26" s="41"/>
      <c r="D26" s="111"/>
      <c r="E26" s="111"/>
      <c r="F26" s="111"/>
      <c r="G26" s="112"/>
      <c r="H26" s="111"/>
      <c r="I26" s="111"/>
      <c r="J26" s="111"/>
      <c r="K26" s="112"/>
      <c r="L26" s="111"/>
      <c r="M26" s="111"/>
      <c r="N26" s="111"/>
      <c r="O26" s="112"/>
      <c r="P26" s="111"/>
      <c r="Q26" s="111"/>
      <c r="R26" s="111"/>
      <c r="S26" s="112"/>
      <c r="T26" s="112"/>
    </row>
    <row r="27" spans="1:20" x14ac:dyDescent="0.25">
      <c r="A27" s="41" t="s">
        <v>150</v>
      </c>
      <c r="B27" s="41"/>
      <c r="C27" s="41"/>
      <c r="D27" s="111">
        <v>-1108</v>
      </c>
      <c r="E27" s="111">
        <v>-1108</v>
      </c>
      <c r="F27" s="111">
        <v>-1108</v>
      </c>
      <c r="G27" s="112">
        <f>SUM(D27:F27)</f>
        <v>-3324</v>
      </c>
      <c r="H27" s="111">
        <v>-1108</v>
      </c>
      <c r="I27" s="111">
        <v>-1108</v>
      </c>
      <c r="J27" s="111">
        <v>-1108</v>
      </c>
      <c r="K27" s="112">
        <f>SUM(H27:J27)</f>
        <v>-3324</v>
      </c>
      <c r="L27" s="111">
        <v>-1100</v>
      </c>
      <c r="M27" s="111">
        <v>-1108</v>
      </c>
      <c r="N27" s="111">
        <v>-1108</v>
      </c>
      <c r="O27" s="112">
        <f>SUM(L27:N27)</f>
        <v>-3316</v>
      </c>
      <c r="P27" s="111">
        <v>-1100</v>
      </c>
      <c r="Q27" s="111">
        <v>-1100</v>
      </c>
      <c r="R27" s="111">
        <v>-1100</v>
      </c>
      <c r="S27" s="112">
        <f>SUM(P27:R27)</f>
        <v>-3300</v>
      </c>
      <c r="T27" s="112">
        <f>G27+K27+O27+S27</f>
        <v>-13264</v>
      </c>
    </row>
    <row r="28" spans="1:20" x14ac:dyDescent="0.25">
      <c r="A28" s="41" t="s">
        <v>151</v>
      </c>
      <c r="B28" s="41"/>
      <c r="C28" s="41"/>
      <c r="D28" s="111">
        <v>0</v>
      </c>
      <c r="E28" s="111">
        <v>0</v>
      </c>
      <c r="F28" s="111">
        <v>0</v>
      </c>
      <c r="G28" s="112">
        <f>SUM(D28:F28)</f>
        <v>0</v>
      </c>
      <c r="H28" s="111">
        <v>0</v>
      </c>
      <c r="I28" s="111">
        <v>0</v>
      </c>
      <c r="J28" s="111">
        <v>0</v>
      </c>
      <c r="K28" s="112">
        <f>SUM(H28:J28)</f>
        <v>0</v>
      </c>
      <c r="L28" s="111">
        <v>0</v>
      </c>
      <c r="M28" s="111">
        <v>0</v>
      </c>
      <c r="N28" s="111">
        <v>0</v>
      </c>
      <c r="O28" s="112">
        <f>SUM(L28:N28)</f>
        <v>0</v>
      </c>
      <c r="P28" s="111">
        <v>0</v>
      </c>
      <c r="Q28" s="111">
        <v>0</v>
      </c>
      <c r="R28" s="111">
        <v>0</v>
      </c>
      <c r="S28" s="112">
        <f>SUM(P28:R28)</f>
        <v>0</v>
      </c>
      <c r="T28" s="112">
        <f>G28+K28+O28+S28</f>
        <v>0</v>
      </c>
    </row>
    <row r="29" spans="1:20" x14ac:dyDescent="0.25">
      <c r="A29" s="41" t="s">
        <v>152</v>
      </c>
      <c r="B29" s="41"/>
      <c r="C29" s="41"/>
      <c r="D29" s="113">
        <v>-4455</v>
      </c>
      <c r="E29" s="113">
        <v>-4495</v>
      </c>
      <c r="F29" s="113">
        <v>-4401</v>
      </c>
      <c r="G29" s="114">
        <f>SUM(D29:F29)</f>
        <v>-13351</v>
      </c>
      <c r="H29" s="113">
        <v>-4665</v>
      </c>
      <c r="I29" s="113">
        <v>-4609</v>
      </c>
      <c r="J29" s="113">
        <v>-4982</v>
      </c>
      <c r="K29" s="114">
        <f>SUM(H29:J29)</f>
        <v>-14256</v>
      </c>
      <c r="L29" s="113">
        <v>-4576</v>
      </c>
      <c r="M29" s="113">
        <v>-4575</v>
      </c>
      <c r="N29" s="113">
        <v>-4571</v>
      </c>
      <c r="O29" s="114">
        <f>SUM(L29:N29)</f>
        <v>-13722</v>
      </c>
      <c r="P29" s="113">
        <v>-4600</v>
      </c>
      <c r="Q29" s="113">
        <v>-4600</v>
      </c>
      <c r="R29" s="113">
        <v>-4604</v>
      </c>
      <c r="S29" s="114">
        <f>SUM(P29:R29)</f>
        <v>-13804</v>
      </c>
      <c r="T29" s="114">
        <f>G29+K29+O29+S29</f>
        <v>-55133</v>
      </c>
    </row>
    <row r="30" spans="1:20" x14ac:dyDescent="0.25">
      <c r="A30" s="41"/>
      <c r="B30" s="41" t="s">
        <v>153</v>
      </c>
      <c r="C30" s="41"/>
      <c r="D30" s="111">
        <f t="shared" ref="D30:T30" si="4">SUM(D27:D29)</f>
        <v>-5563</v>
      </c>
      <c r="E30" s="111">
        <f t="shared" si="4"/>
        <v>-5603</v>
      </c>
      <c r="F30" s="111">
        <f t="shared" si="4"/>
        <v>-5509</v>
      </c>
      <c r="G30" s="112">
        <f t="shared" si="4"/>
        <v>-16675</v>
      </c>
      <c r="H30" s="111">
        <f t="shared" si="4"/>
        <v>-5773</v>
      </c>
      <c r="I30" s="111">
        <f t="shared" si="4"/>
        <v>-5717</v>
      </c>
      <c r="J30" s="111">
        <f t="shared" si="4"/>
        <v>-6090</v>
      </c>
      <c r="K30" s="112">
        <f t="shared" si="4"/>
        <v>-17580</v>
      </c>
      <c r="L30" s="111">
        <f t="shared" si="4"/>
        <v>-5676</v>
      </c>
      <c r="M30" s="111">
        <f t="shared" si="4"/>
        <v>-5683</v>
      </c>
      <c r="N30" s="111">
        <f t="shared" si="4"/>
        <v>-5679</v>
      </c>
      <c r="O30" s="112">
        <f t="shared" si="4"/>
        <v>-17038</v>
      </c>
      <c r="P30" s="111">
        <f t="shared" si="4"/>
        <v>-5700</v>
      </c>
      <c r="Q30" s="111">
        <f t="shared" si="4"/>
        <v>-5700</v>
      </c>
      <c r="R30" s="111">
        <f t="shared" si="4"/>
        <v>-5704</v>
      </c>
      <c r="S30" s="112">
        <f t="shared" si="4"/>
        <v>-17104</v>
      </c>
      <c r="T30" s="112">
        <f t="shared" si="4"/>
        <v>-68397</v>
      </c>
    </row>
    <row r="31" spans="1:20" x14ac:dyDescent="0.25">
      <c r="A31" s="41"/>
      <c r="B31" s="41"/>
      <c r="C31" s="41"/>
      <c r="D31" s="111"/>
      <c r="E31" s="111"/>
      <c r="F31" s="111"/>
      <c r="G31" s="112"/>
      <c r="H31" s="111"/>
      <c r="I31" s="111"/>
      <c r="J31" s="111"/>
      <c r="K31" s="112"/>
      <c r="L31" s="111"/>
      <c r="M31" s="111"/>
      <c r="N31" s="111"/>
      <c r="O31" s="112"/>
      <c r="P31" s="111"/>
      <c r="Q31" s="111"/>
      <c r="R31" s="111"/>
      <c r="S31" s="112"/>
      <c r="T31" s="112"/>
    </row>
    <row r="32" spans="1:20" x14ac:dyDescent="0.25">
      <c r="A32" s="42" t="s">
        <v>154</v>
      </c>
      <c r="B32" s="42"/>
      <c r="C32" s="41"/>
      <c r="D32" s="120">
        <f>D24+D30</f>
        <v>8271</v>
      </c>
      <c r="E32" s="120">
        <f>E24+E30</f>
        <v>8315</v>
      </c>
      <c r="F32" s="120">
        <f>F24+F30</f>
        <v>8487</v>
      </c>
      <c r="G32" s="121">
        <f>SUM(D32:F32)</f>
        <v>25073</v>
      </c>
      <c r="H32" s="120">
        <f>H24+H30</f>
        <v>8398</v>
      </c>
      <c r="I32" s="120">
        <f>I24+I30</f>
        <v>8758</v>
      </c>
      <c r="J32" s="120">
        <f>J24+J30</f>
        <v>7938</v>
      </c>
      <c r="K32" s="121">
        <f>SUM(H32:J32)</f>
        <v>25094</v>
      </c>
      <c r="L32" s="120">
        <f>L24+L30</f>
        <v>8710</v>
      </c>
      <c r="M32" s="120">
        <f>M24+M30</f>
        <v>8858</v>
      </c>
      <c r="N32" s="120">
        <f>N24+N30</f>
        <v>8856</v>
      </c>
      <c r="O32" s="121">
        <f>SUM(L32:N32)</f>
        <v>26424</v>
      </c>
      <c r="P32" s="120">
        <f>P24+P30</f>
        <v>8995</v>
      </c>
      <c r="Q32" s="120">
        <f>Q24+Q30</f>
        <v>8783</v>
      </c>
      <c r="R32" s="120">
        <f>R24+R30</f>
        <v>8781</v>
      </c>
      <c r="S32" s="121">
        <f>SUM(P32:R32)</f>
        <v>26559</v>
      </c>
      <c r="T32" s="121">
        <f>T24+T30</f>
        <v>103150</v>
      </c>
    </row>
    <row r="33" spans="1:20" x14ac:dyDescent="0.25">
      <c r="A33" s="41"/>
      <c r="B33" s="41"/>
      <c r="C33" s="41"/>
      <c r="D33" s="111"/>
      <c r="E33" s="111"/>
      <c r="F33" s="111"/>
      <c r="G33" s="112"/>
      <c r="H33" s="111"/>
      <c r="I33" s="111"/>
      <c r="J33" s="111"/>
      <c r="K33" s="112"/>
      <c r="L33" s="111"/>
      <c r="M33" s="111"/>
      <c r="N33" s="111"/>
      <c r="O33" s="112"/>
      <c r="P33" s="111"/>
      <c r="Q33" s="111"/>
      <c r="R33" s="111" t="s">
        <v>246</v>
      </c>
      <c r="S33" s="112"/>
      <c r="T33" s="112"/>
    </row>
    <row r="34" spans="1:20" hidden="1" x14ac:dyDescent="0.25">
      <c r="B34" s="41" t="s">
        <v>155</v>
      </c>
      <c r="C34" s="41"/>
      <c r="D34" s="111"/>
      <c r="E34" s="111"/>
      <c r="F34" s="111"/>
      <c r="G34" s="112">
        <f t="shared" ref="G34:G44" si="5">SUM(D34:F34)</f>
        <v>0</v>
      </c>
      <c r="H34" s="111"/>
      <c r="I34" s="111"/>
      <c r="J34" s="111"/>
      <c r="K34" s="112">
        <f t="shared" ref="K34:K44" si="6">SUM(H34:J34)</f>
        <v>0</v>
      </c>
      <c r="L34" s="111"/>
      <c r="M34" s="111"/>
      <c r="N34" s="111"/>
      <c r="O34" s="112">
        <f t="shared" ref="O34:O44" si="7">SUM(L34:N34)</f>
        <v>0</v>
      </c>
      <c r="P34" s="111"/>
      <c r="Q34" s="111"/>
      <c r="R34" s="111"/>
      <c r="S34" s="112">
        <f t="shared" ref="S34:S44" si="8">SUM(P34:R34)</f>
        <v>0</v>
      </c>
      <c r="T34" s="112">
        <f t="shared" ref="T34:T44" si="9">G34+K34+O34+S34</f>
        <v>0</v>
      </c>
    </row>
    <row r="35" spans="1:20" hidden="1" x14ac:dyDescent="0.25">
      <c r="B35" s="41" t="s">
        <v>156</v>
      </c>
      <c r="C35" s="41"/>
      <c r="D35" s="111"/>
      <c r="E35" s="111"/>
      <c r="F35" s="111"/>
      <c r="G35" s="112">
        <f t="shared" si="5"/>
        <v>0</v>
      </c>
      <c r="H35" s="111"/>
      <c r="I35" s="111"/>
      <c r="J35" s="111"/>
      <c r="K35" s="112">
        <f t="shared" si="6"/>
        <v>0</v>
      </c>
      <c r="L35" s="111"/>
      <c r="M35" s="111"/>
      <c r="N35" s="111"/>
      <c r="O35" s="112">
        <f t="shared" si="7"/>
        <v>0</v>
      </c>
      <c r="P35" s="111"/>
      <c r="Q35" s="111"/>
      <c r="R35" s="111"/>
      <c r="S35" s="112">
        <f t="shared" si="8"/>
        <v>0</v>
      </c>
      <c r="T35" s="112">
        <f t="shared" si="9"/>
        <v>0</v>
      </c>
    </row>
    <row r="36" spans="1:20" hidden="1" x14ac:dyDescent="0.25">
      <c r="B36" s="41" t="s">
        <v>157</v>
      </c>
      <c r="C36" s="41"/>
      <c r="D36" s="111"/>
      <c r="E36" s="111"/>
      <c r="F36" s="111"/>
      <c r="G36" s="112">
        <f t="shared" si="5"/>
        <v>0</v>
      </c>
      <c r="H36" s="111"/>
      <c r="I36" s="111"/>
      <c r="J36" s="111"/>
      <c r="K36" s="112">
        <f t="shared" si="6"/>
        <v>0</v>
      </c>
      <c r="L36" s="111"/>
      <c r="M36" s="111"/>
      <c r="N36" s="111"/>
      <c r="O36" s="112">
        <f t="shared" si="7"/>
        <v>0</v>
      </c>
      <c r="P36" s="111"/>
      <c r="Q36" s="111"/>
      <c r="R36" s="111"/>
      <c r="S36" s="112">
        <f t="shared" si="8"/>
        <v>0</v>
      </c>
      <c r="T36" s="112">
        <f t="shared" si="9"/>
        <v>0</v>
      </c>
    </row>
    <row r="37" spans="1:20" hidden="1" x14ac:dyDescent="0.25">
      <c r="B37" s="41" t="s">
        <v>158</v>
      </c>
      <c r="C37" s="41"/>
      <c r="D37" s="111"/>
      <c r="E37" s="111"/>
      <c r="F37" s="111"/>
      <c r="G37" s="112">
        <f t="shared" si="5"/>
        <v>0</v>
      </c>
      <c r="H37" s="111"/>
      <c r="I37" s="111"/>
      <c r="J37" s="111"/>
      <c r="K37" s="112">
        <f t="shared" si="6"/>
        <v>0</v>
      </c>
      <c r="L37" s="111"/>
      <c r="M37" s="111"/>
      <c r="N37" s="111"/>
      <c r="O37" s="112">
        <f t="shared" si="7"/>
        <v>0</v>
      </c>
      <c r="P37" s="111"/>
      <c r="Q37" s="111"/>
      <c r="R37" s="111"/>
      <c r="S37" s="112">
        <f t="shared" si="8"/>
        <v>0</v>
      </c>
      <c r="T37" s="112">
        <f t="shared" si="9"/>
        <v>0</v>
      </c>
    </row>
    <row r="38" spans="1:20" hidden="1" x14ac:dyDescent="0.25">
      <c r="B38" s="41" t="s">
        <v>159</v>
      </c>
      <c r="C38" s="41"/>
      <c r="D38" s="111"/>
      <c r="E38" s="111"/>
      <c r="F38" s="111"/>
      <c r="G38" s="112">
        <f t="shared" si="5"/>
        <v>0</v>
      </c>
      <c r="H38" s="111"/>
      <c r="I38" s="111"/>
      <c r="J38" s="111"/>
      <c r="K38" s="112">
        <f t="shared" si="6"/>
        <v>0</v>
      </c>
      <c r="L38" s="111"/>
      <c r="M38" s="111"/>
      <c r="N38" s="111"/>
      <c r="O38" s="112">
        <f t="shared" si="7"/>
        <v>0</v>
      </c>
      <c r="P38" s="111"/>
      <c r="Q38" s="111"/>
      <c r="R38" s="111"/>
      <c r="S38" s="112">
        <f t="shared" si="8"/>
        <v>0</v>
      </c>
      <c r="T38" s="112">
        <f t="shared" si="9"/>
        <v>0</v>
      </c>
    </row>
    <row r="39" spans="1:20" hidden="1" x14ac:dyDescent="0.25">
      <c r="B39" s="41" t="s">
        <v>160</v>
      </c>
      <c r="C39" s="41"/>
      <c r="D39" s="111"/>
      <c r="E39" s="111"/>
      <c r="F39" s="111"/>
      <c r="G39" s="112">
        <f t="shared" si="5"/>
        <v>0</v>
      </c>
      <c r="H39" s="111"/>
      <c r="I39" s="111"/>
      <c r="J39" s="111"/>
      <c r="K39" s="112">
        <f t="shared" si="6"/>
        <v>0</v>
      </c>
      <c r="L39" s="111"/>
      <c r="M39" s="111"/>
      <c r="N39" s="111"/>
      <c r="O39" s="112">
        <f t="shared" si="7"/>
        <v>0</v>
      </c>
      <c r="P39" s="111"/>
      <c r="Q39" s="111"/>
      <c r="R39" s="111"/>
      <c r="S39" s="112">
        <f t="shared" si="8"/>
        <v>0</v>
      </c>
      <c r="T39" s="112">
        <f t="shared" si="9"/>
        <v>0</v>
      </c>
    </row>
    <row r="40" spans="1:20" hidden="1" x14ac:dyDescent="0.25">
      <c r="B40" s="41" t="s">
        <v>161</v>
      </c>
      <c r="C40" s="41"/>
      <c r="D40" s="111"/>
      <c r="E40" s="111"/>
      <c r="F40" s="111"/>
      <c r="G40" s="112">
        <f t="shared" si="5"/>
        <v>0</v>
      </c>
      <c r="H40" s="111"/>
      <c r="I40" s="111"/>
      <c r="J40" s="111"/>
      <c r="K40" s="112">
        <f t="shared" si="6"/>
        <v>0</v>
      </c>
      <c r="L40" s="111"/>
      <c r="M40" s="111"/>
      <c r="N40" s="111"/>
      <c r="O40" s="112">
        <f t="shared" si="7"/>
        <v>0</v>
      </c>
      <c r="P40" s="111"/>
      <c r="Q40" s="111"/>
      <c r="R40" s="111"/>
      <c r="S40" s="112">
        <f t="shared" si="8"/>
        <v>0</v>
      </c>
      <c r="T40" s="112">
        <f t="shared" si="9"/>
        <v>0</v>
      </c>
    </row>
    <row r="41" spans="1:20" hidden="1" x14ac:dyDescent="0.25">
      <c r="B41" s="41" t="s">
        <v>162</v>
      </c>
      <c r="C41" s="41"/>
      <c r="D41" s="111"/>
      <c r="E41" s="111"/>
      <c r="F41" s="111"/>
      <c r="G41" s="112">
        <f t="shared" si="5"/>
        <v>0</v>
      </c>
      <c r="H41" s="111"/>
      <c r="I41" s="111"/>
      <c r="J41" s="111"/>
      <c r="K41" s="112">
        <f t="shared" si="6"/>
        <v>0</v>
      </c>
      <c r="L41" s="111"/>
      <c r="M41" s="111"/>
      <c r="N41" s="111"/>
      <c r="O41" s="112">
        <f t="shared" si="7"/>
        <v>0</v>
      </c>
      <c r="P41" s="111"/>
      <c r="Q41" s="111"/>
      <c r="R41" s="111"/>
      <c r="S41" s="112">
        <f t="shared" si="8"/>
        <v>0</v>
      </c>
      <c r="T41" s="112">
        <f t="shared" si="9"/>
        <v>0</v>
      </c>
    </row>
    <row r="42" spans="1:20" hidden="1" x14ac:dyDescent="0.25">
      <c r="B42" s="41" t="s">
        <v>163</v>
      </c>
      <c r="C42" s="41"/>
      <c r="D42" s="111"/>
      <c r="E42" s="111"/>
      <c r="F42" s="111"/>
      <c r="G42" s="112">
        <f t="shared" si="5"/>
        <v>0</v>
      </c>
      <c r="H42" s="111"/>
      <c r="I42" s="111"/>
      <c r="J42" s="111"/>
      <c r="K42" s="112">
        <f t="shared" si="6"/>
        <v>0</v>
      </c>
      <c r="L42" s="111"/>
      <c r="M42" s="111"/>
      <c r="N42" s="111"/>
      <c r="O42" s="112">
        <f t="shared" si="7"/>
        <v>0</v>
      </c>
      <c r="P42" s="111"/>
      <c r="Q42" s="111"/>
      <c r="R42" s="111"/>
      <c r="S42" s="112">
        <f t="shared" si="8"/>
        <v>0</v>
      </c>
      <c r="T42" s="112">
        <f t="shared" si="9"/>
        <v>0</v>
      </c>
    </row>
    <row r="43" spans="1:20" hidden="1" x14ac:dyDescent="0.25">
      <c r="B43" s="41" t="s">
        <v>164</v>
      </c>
      <c r="C43" s="41"/>
      <c r="D43" s="111"/>
      <c r="E43" s="111"/>
      <c r="F43" s="111"/>
      <c r="G43" s="112">
        <f t="shared" si="5"/>
        <v>0</v>
      </c>
      <c r="H43" s="111"/>
      <c r="I43" s="111"/>
      <c r="J43" s="111"/>
      <c r="K43" s="112">
        <f t="shared" si="6"/>
        <v>0</v>
      </c>
      <c r="L43" s="111"/>
      <c r="M43" s="111"/>
      <c r="N43" s="111"/>
      <c r="O43" s="112">
        <f t="shared" si="7"/>
        <v>0</v>
      </c>
      <c r="P43" s="111"/>
      <c r="Q43" s="111"/>
      <c r="R43" s="111"/>
      <c r="S43" s="112">
        <f t="shared" si="8"/>
        <v>0</v>
      </c>
      <c r="T43" s="112">
        <f t="shared" si="9"/>
        <v>0</v>
      </c>
    </row>
    <row r="44" spans="1:20" hidden="1" x14ac:dyDescent="0.25">
      <c r="B44" s="41" t="s">
        <v>165</v>
      </c>
      <c r="C44" s="41"/>
      <c r="D44" s="111"/>
      <c r="E44" s="111"/>
      <c r="F44" s="111"/>
      <c r="G44" s="112">
        <f t="shared" si="5"/>
        <v>0</v>
      </c>
      <c r="H44" s="111"/>
      <c r="I44" s="111"/>
      <c r="J44" s="111"/>
      <c r="K44" s="112">
        <f t="shared" si="6"/>
        <v>0</v>
      </c>
      <c r="L44" s="111"/>
      <c r="M44" s="111"/>
      <c r="N44" s="111"/>
      <c r="O44" s="112">
        <f t="shared" si="7"/>
        <v>0</v>
      </c>
      <c r="P44" s="111"/>
      <c r="Q44" s="111"/>
      <c r="R44" s="111"/>
      <c r="S44" s="112">
        <f t="shared" si="8"/>
        <v>0</v>
      </c>
      <c r="T44" s="112">
        <f t="shared" si="9"/>
        <v>0</v>
      </c>
    </row>
    <row r="45" spans="1:20" hidden="1" x14ac:dyDescent="0.25">
      <c r="B45" s="41" t="s">
        <v>166</v>
      </c>
      <c r="C45" s="41"/>
      <c r="D45" s="122"/>
      <c r="E45" s="122"/>
      <c r="F45" s="122"/>
      <c r="G45" s="112"/>
      <c r="H45" s="122"/>
      <c r="I45" s="122"/>
      <c r="J45" s="122"/>
      <c r="K45" s="112"/>
      <c r="L45" s="122"/>
      <c r="M45" s="122"/>
      <c r="N45" s="122"/>
      <c r="O45" s="112"/>
      <c r="P45" s="122"/>
      <c r="Q45" s="122"/>
      <c r="R45" s="122"/>
      <c r="S45" s="112"/>
      <c r="T45" s="112"/>
    </row>
    <row r="46" spans="1:20" hidden="1" x14ac:dyDescent="0.25">
      <c r="B46" s="41" t="s">
        <v>167</v>
      </c>
      <c r="C46" s="41"/>
      <c r="D46" s="113"/>
      <c r="E46" s="113"/>
      <c r="F46" s="113"/>
      <c r="G46" s="114"/>
      <c r="H46" s="113"/>
      <c r="I46" s="113"/>
      <c r="J46" s="113"/>
      <c r="K46" s="114"/>
      <c r="L46" s="113"/>
      <c r="M46" s="113"/>
      <c r="N46" s="113"/>
      <c r="O46" s="114"/>
      <c r="P46" s="113"/>
      <c r="Q46" s="113"/>
      <c r="R46" s="113"/>
      <c r="S46" s="114"/>
      <c r="T46" s="114"/>
    </row>
    <row r="47" spans="1:20" hidden="1" x14ac:dyDescent="0.25">
      <c r="B47" s="41" t="s">
        <v>168</v>
      </c>
      <c r="C47" s="41"/>
      <c r="D47" s="111">
        <f>SUM(D34:D46)</f>
        <v>0</v>
      </c>
      <c r="E47" s="111">
        <f>SUM(E34:E46)</f>
        <v>0</v>
      </c>
      <c r="F47" s="111">
        <f>SUM(F34:F46)</f>
        <v>0</v>
      </c>
      <c r="G47" s="112">
        <f t="shared" ref="G47:G70" si="10">SUM(D47:F47)</f>
        <v>0</v>
      </c>
      <c r="H47" s="111">
        <f>SUM(H34:H46)</f>
        <v>0</v>
      </c>
      <c r="I47" s="111">
        <f>SUM(I34:I46)</f>
        <v>0</v>
      </c>
      <c r="J47" s="111">
        <f>SUM(J34:J46)</f>
        <v>0</v>
      </c>
      <c r="K47" s="112">
        <f t="shared" ref="K47:K70" si="11">SUM(H47:J47)</f>
        <v>0</v>
      </c>
      <c r="L47" s="111">
        <f>SUM(L34:L46)</f>
        <v>0</v>
      </c>
      <c r="M47" s="111">
        <f>SUM(M34:M46)</f>
        <v>0</v>
      </c>
      <c r="N47" s="111">
        <f>SUM(N34:N46)</f>
        <v>0</v>
      </c>
      <c r="O47" s="112">
        <f t="shared" ref="O47:O70" si="12">SUM(L47:N47)</f>
        <v>0</v>
      </c>
      <c r="P47" s="111">
        <f>SUM(P34:P46)</f>
        <v>0</v>
      </c>
      <c r="Q47" s="111">
        <f>SUM(Q34:Q46)</f>
        <v>0</v>
      </c>
      <c r="R47" s="111">
        <f>SUM(R34:R46)</f>
        <v>0</v>
      </c>
      <c r="S47" s="112">
        <f t="shared" ref="S47:S70" si="13">SUM(P47:R47)</f>
        <v>0</v>
      </c>
      <c r="T47" s="112">
        <f>SUM(T34:T46)</f>
        <v>0</v>
      </c>
    </row>
    <row r="48" spans="1:20" hidden="1" x14ac:dyDescent="0.25">
      <c r="B48" s="41" t="s">
        <v>169</v>
      </c>
      <c r="C48" s="41"/>
      <c r="D48" s="113"/>
      <c r="E48" s="113"/>
      <c r="F48" s="113"/>
      <c r="G48" s="114">
        <f t="shared" si="10"/>
        <v>0</v>
      </c>
      <c r="H48" s="113"/>
      <c r="I48" s="113"/>
      <c r="J48" s="113"/>
      <c r="K48" s="114">
        <f t="shared" si="11"/>
        <v>0</v>
      </c>
      <c r="L48" s="113"/>
      <c r="M48" s="113"/>
      <c r="N48" s="113"/>
      <c r="O48" s="114">
        <f t="shared" si="12"/>
        <v>0</v>
      </c>
      <c r="P48" s="113"/>
      <c r="Q48" s="113"/>
      <c r="R48" s="113"/>
      <c r="S48" s="114">
        <f t="shared" si="13"/>
        <v>0</v>
      </c>
      <c r="T48" s="114">
        <f>G48+K48+O48+S48</f>
        <v>0</v>
      </c>
    </row>
    <row r="49" spans="1:20" hidden="1" x14ac:dyDescent="0.25">
      <c r="A49" s="41" t="s">
        <v>170</v>
      </c>
      <c r="B49" s="41"/>
      <c r="C49" s="41"/>
      <c r="D49" s="111">
        <f>D47+D48</f>
        <v>0</v>
      </c>
      <c r="E49" s="111">
        <f>E47+E48</f>
        <v>0</v>
      </c>
      <c r="F49" s="111">
        <f>F47+F48</f>
        <v>0</v>
      </c>
      <c r="G49" s="112">
        <f t="shared" si="10"/>
        <v>0</v>
      </c>
      <c r="H49" s="111">
        <f>H47+H48</f>
        <v>0</v>
      </c>
      <c r="I49" s="111">
        <f>I47+I48</f>
        <v>0</v>
      </c>
      <c r="J49" s="111">
        <f>J47+J48</f>
        <v>0</v>
      </c>
      <c r="K49" s="112">
        <f t="shared" si="11"/>
        <v>0</v>
      </c>
      <c r="L49" s="111">
        <f>L47+L48</f>
        <v>0</v>
      </c>
      <c r="M49" s="111">
        <f>M47+M48</f>
        <v>0</v>
      </c>
      <c r="N49" s="111">
        <f>N47+N48</f>
        <v>0</v>
      </c>
      <c r="O49" s="112">
        <f t="shared" si="12"/>
        <v>0</v>
      </c>
      <c r="P49" s="111">
        <f>P47+P48</f>
        <v>0</v>
      </c>
      <c r="Q49" s="111">
        <f>Q47+Q48</f>
        <v>0</v>
      </c>
      <c r="R49" s="111">
        <f>R47+R48</f>
        <v>0</v>
      </c>
      <c r="S49" s="112">
        <f t="shared" si="13"/>
        <v>0</v>
      </c>
      <c r="T49" s="112">
        <f>T47+T48</f>
        <v>0</v>
      </c>
    </row>
    <row r="50" spans="1:20" hidden="1" x14ac:dyDescent="0.25">
      <c r="A50" s="41" t="s">
        <v>171</v>
      </c>
      <c r="B50" s="41"/>
      <c r="C50" s="41"/>
      <c r="D50" s="111">
        <v>0</v>
      </c>
      <c r="E50" s="111">
        <v>0</v>
      </c>
      <c r="F50" s="111">
        <v>0</v>
      </c>
      <c r="G50" s="112">
        <f t="shared" si="10"/>
        <v>0</v>
      </c>
      <c r="H50" s="111">
        <v>0</v>
      </c>
      <c r="I50" s="111">
        <v>0</v>
      </c>
      <c r="J50" s="111">
        <v>0</v>
      </c>
      <c r="K50" s="112">
        <f t="shared" si="11"/>
        <v>0</v>
      </c>
      <c r="L50" s="111">
        <v>0</v>
      </c>
      <c r="M50" s="111">
        <v>0</v>
      </c>
      <c r="N50" s="111">
        <v>0</v>
      </c>
      <c r="O50" s="112">
        <f t="shared" si="12"/>
        <v>0</v>
      </c>
      <c r="P50" s="111">
        <v>0</v>
      </c>
      <c r="Q50" s="111">
        <v>0</v>
      </c>
      <c r="R50" s="111">
        <v>0</v>
      </c>
      <c r="S50" s="112">
        <f t="shared" si="13"/>
        <v>0</v>
      </c>
      <c r="T50" s="112">
        <f t="shared" ref="T50:T63" si="14">G50+K50+O50+S50</f>
        <v>0</v>
      </c>
    </row>
    <row r="51" spans="1:20" hidden="1" x14ac:dyDescent="0.25">
      <c r="A51" s="41"/>
      <c r="B51" s="41" t="s">
        <v>172</v>
      </c>
      <c r="C51" s="41"/>
      <c r="D51" s="111"/>
      <c r="E51" s="111"/>
      <c r="F51" s="111"/>
      <c r="G51" s="112">
        <f t="shared" si="10"/>
        <v>0</v>
      </c>
      <c r="H51" s="111"/>
      <c r="I51" s="111"/>
      <c r="J51" s="111"/>
      <c r="K51" s="112">
        <f t="shared" si="11"/>
        <v>0</v>
      </c>
      <c r="L51" s="111"/>
      <c r="M51" s="111"/>
      <c r="N51" s="111"/>
      <c r="O51" s="112">
        <f t="shared" si="12"/>
        <v>0</v>
      </c>
      <c r="P51" s="111"/>
      <c r="Q51" s="111"/>
      <c r="R51" s="111"/>
      <c r="S51" s="112">
        <f t="shared" si="13"/>
        <v>0</v>
      </c>
      <c r="T51" s="112">
        <f t="shared" si="14"/>
        <v>0</v>
      </c>
    </row>
    <row r="52" spans="1:20" hidden="1" x14ac:dyDescent="0.25">
      <c r="A52" s="41"/>
      <c r="B52" s="41" t="s">
        <v>173</v>
      </c>
      <c r="C52" s="41"/>
      <c r="D52" s="111"/>
      <c r="E52" s="111"/>
      <c r="F52" s="111"/>
      <c r="G52" s="112">
        <f t="shared" si="10"/>
        <v>0</v>
      </c>
      <c r="H52" s="111"/>
      <c r="I52" s="111"/>
      <c r="J52" s="111"/>
      <c r="K52" s="112">
        <f t="shared" si="11"/>
        <v>0</v>
      </c>
      <c r="L52" s="111"/>
      <c r="M52" s="111"/>
      <c r="N52" s="111"/>
      <c r="O52" s="112">
        <f t="shared" si="12"/>
        <v>0</v>
      </c>
      <c r="P52" s="111"/>
      <c r="Q52" s="111"/>
      <c r="R52" s="111"/>
      <c r="S52" s="112">
        <f t="shared" si="13"/>
        <v>0</v>
      </c>
      <c r="T52" s="112">
        <f t="shared" si="14"/>
        <v>0</v>
      </c>
    </row>
    <row r="53" spans="1:20" hidden="1" x14ac:dyDescent="0.25">
      <c r="A53" s="41"/>
      <c r="B53" s="41" t="s">
        <v>174</v>
      </c>
      <c r="C53" s="41"/>
      <c r="D53" s="111"/>
      <c r="E53" s="111"/>
      <c r="F53" s="111"/>
      <c r="G53" s="112">
        <f t="shared" si="10"/>
        <v>0</v>
      </c>
      <c r="H53" s="111"/>
      <c r="I53" s="111"/>
      <c r="J53" s="111"/>
      <c r="K53" s="112">
        <f t="shared" si="11"/>
        <v>0</v>
      </c>
      <c r="L53" s="111"/>
      <c r="M53" s="111"/>
      <c r="N53" s="111"/>
      <c r="O53" s="112">
        <f t="shared" si="12"/>
        <v>0</v>
      </c>
      <c r="P53" s="111"/>
      <c r="Q53" s="111"/>
      <c r="R53" s="111"/>
      <c r="S53" s="112">
        <f t="shared" si="13"/>
        <v>0</v>
      </c>
      <c r="T53" s="112">
        <f t="shared" si="14"/>
        <v>0</v>
      </c>
    </row>
    <row r="54" spans="1:20" hidden="1" x14ac:dyDescent="0.25">
      <c r="A54" s="41"/>
      <c r="B54" s="41" t="s">
        <v>175</v>
      </c>
      <c r="C54" s="41"/>
      <c r="D54" s="111"/>
      <c r="E54" s="111"/>
      <c r="F54" s="111"/>
      <c r="G54" s="112">
        <f t="shared" si="10"/>
        <v>0</v>
      </c>
      <c r="H54" s="111"/>
      <c r="I54" s="111"/>
      <c r="J54" s="111"/>
      <c r="K54" s="112">
        <f t="shared" si="11"/>
        <v>0</v>
      </c>
      <c r="L54" s="111"/>
      <c r="M54" s="111"/>
      <c r="N54" s="111"/>
      <c r="O54" s="112">
        <f t="shared" si="12"/>
        <v>0</v>
      </c>
      <c r="P54" s="111"/>
      <c r="Q54" s="111"/>
      <c r="R54" s="111"/>
      <c r="S54" s="112">
        <f t="shared" si="13"/>
        <v>0</v>
      </c>
      <c r="T54" s="112">
        <f t="shared" si="14"/>
        <v>0</v>
      </c>
    </row>
    <row r="55" spans="1:20" hidden="1" x14ac:dyDescent="0.25">
      <c r="A55" s="41"/>
      <c r="B55" s="41" t="s">
        <v>176</v>
      </c>
      <c r="C55" s="41"/>
      <c r="D55" s="111"/>
      <c r="E55" s="111"/>
      <c r="F55" s="111"/>
      <c r="G55" s="112">
        <f t="shared" si="10"/>
        <v>0</v>
      </c>
      <c r="H55" s="111"/>
      <c r="I55" s="111"/>
      <c r="J55" s="111"/>
      <c r="K55" s="112">
        <f t="shared" si="11"/>
        <v>0</v>
      </c>
      <c r="L55" s="111"/>
      <c r="M55" s="111"/>
      <c r="N55" s="111"/>
      <c r="O55" s="112">
        <f t="shared" si="12"/>
        <v>0</v>
      </c>
      <c r="P55" s="111"/>
      <c r="Q55" s="111"/>
      <c r="R55" s="111"/>
      <c r="S55" s="112">
        <f t="shared" si="13"/>
        <v>0</v>
      </c>
      <c r="T55" s="112">
        <f t="shared" si="14"/>
        <v>0</v>
      </c>
    </row>
    <row r="56" spans="1:20" hidden="1" x14ac:dyDescent="0.25">
      <c r="A56" s="41"/>
      <c r="B56" s="41" t="s">
        <v>177</v>
      </c>
      <c r="C56" s="41"/>
      <c r="D56" s="111"/>
      <c r="E56" s="111"/>
      <c r="F56" s="111"/>
      <c r="G56" s="112">
        <f t="shared" si="10"/>
        <v>0</v>
      </c>
      <c r="H56" s="111"/>
      <c r="I56" s="111"/>
      <c r="J56" s="111"/>
      <c r="K56" s="112">
        <f t="shared" si="11"/>
        <v>0</v>
      </c>
      <c r="L56" s="111"/>
      <c r="M56" s="111"/>
      <c r="N56" s="111"/>
      <c r="O56" s="112">
        <f t="shared" si="12"/>
        <v>0</v>
      </c>
      <c r="P56" s="111"/>
      <c r="Q56" s="111"/>
      <c r="R56" s="111"/>
      <c r="S56" s="112">
        <f t="shared" si="13"/>
        <v>0</v>
      </c>
      <c r="T56" s="112">
        <f t="shared" si="14"/>
        <v>0</v>
      </c>
    </row>
    <row r="57" spans="1:20" hidden="1" x14ac:dyDescent="0.25">
      <c r="A57" s="41"/>
      <c r="B57" s="41" t="s">
        <v>178</v>
      </c>
      <c r="C57" s="41"/>
      <c r="D57" s="111"/>
      <c r="E57" s="111"/>
      <c r="F57" s="111"/>
      <c r="G57" s="112">
        <f t="shared" si="10"/>
        <v>0</v>
      </c>
      <c r="H57" s="111"/>
      <c r="I57" s="111"/>
      <c r="J57" s="111"/>
      <c r="K57" s="112">
        <f t="shared" si="11"/>
        <v>0</v>
      </c>
      <c r="L57" s="111"/>
      <c r="M57" s="111"/>
      <c r="N57" s="111"/>
      <c r="O57" s="112">
        <f t="shared" si="12"/>
        <v>0</v>
      </c>
      <c r="P57" s="111"/>
      <c r="Q57" s="111"/>
      <c r="R57" s="111"/>
      <c r="S57" s="112">
        <f t="shared" si="13"/>
        <v>0</v>
      </c>
      <c r="T57" s="112">
        <f t="shared" si="14"/>
        <v>0</v>
      </c>
    </row>
    <row r="58" spans="1:20" hidden="1" x14ac:dyDescent="0.25">
      <c r="A58" s="41"/>
      <c r="B58" s="41" t="s">
        <v>179</v>
      </c>
      <c r="C58" s="41"/>
      <c r="D58" s="111"/>
      <c r="E58" s="111"/>
      <c r="F58" s="111"/>
      <c r="G58" s="112">
        <f t="shared" si="10"/>
        <v>0</v>
      </c>
      <c r="H58" s="111"/>
      <c r="I58" s="111"/>
      <c r="J58" s="111"/>
      <c r="K58" s="112">
        <f t="shared" si="11"/>
        <v>0</v>
      </c>
      <c r="L58" s="111"/>
      <c r="M58" s="111"/>
      <c r="N58" s="111"/>
      <c r="O58" s="112">
        <f t="shared" si="12"/>
        <v>0</v>
      </c>
      <c r="P58" s="111"/>
      <c r="Q58" s="111"/>
      <c r="R58" s="111"/>
      <c r="S58" s="112">
        <f t="shared" si="13"/>
        <v>0</v>
      </c>
      <c r="T58" s="112">
        <f t="shared" si="14"/>
        <v>0</v>
      </c>
    </row>
    <row r="59" spans="1:20" hidden="1" x14ac:dyDescent="0.25">
      <c r="A59" s="41"/>
      <c r="B59" s="41" t="s">
        <v>180</v>
      </c>
      <c r="C59" s="41"/>
      <c r="D59" s="111"/>
      <c r="E59" s="111"/>
      <c r="F59" s="111"/>
      <c r="G59" s="112">
        <f t="shared" si="10"/>
        <v>0</v>
      </c>
      <c r="H59" s="111"/>
      <c r="I59" s="111"/>
      <c r="J59" s="111"/>
      <c r="K59" s="112">
        <f t="shared" si="11"/>
        <v>0</v>
      </c>
      <c r="L59" s="111"/>
      <c r="M59" s="111"/>
      <c r="N59" s="111"/>
      <c r="O59" s="112">
        <f t="shared" si="12"/>
        <v>0</v>
      </c>
      <c r="P59" s="111"/>
      <c r="Q59" s="111"/>
      <c r="R59" s="111"/>
      <c r="S59" s="112">
        <f t="shared" si="13"/>
        <v>0</v>
      </c>
      <c r="T59" s="112">
        <f t="shared" si="14"/>
        <v>0</v>
      </c>
    </row>
    <row r="60" spans="1:20" hidden="1" x14ac:dyDescent="0.25">
      <c r="A60" s="41"/>
      <c r="B60" s="41" t="s">
        <v>181</v>
      </c>
      <c r="C60" s="41"/>
      <c r="D60" s="111"/>
      <c r="E60" s="111"/>
      <c r="F60" s="111"/>
      <c r="G60" s="112">
        <f t="shared" si="10"/>
        <v>0</v>
      </c>
      <c r="H60" s="111"/>
      <c r="I60" s="111"/>
      <c r="J60" s="111"/>
      <c r="K60" s="112">
        <f t="shared" si="11"/>
        <v>0</v>
      </c>
      <c r="L60" s="111"/>
      <c r="M60" s="111"/>
      <c r="N60" s="111"/>
      <c r="O60" s="112">
        <f t="shared" si="12"/>
        <v>0</v>
      </c>
      <c r="P60" s="111"/>
      <c r="Q60" s="111"/>
      <c r="R60" s="111"/>
      <c r="S60" s="112">
        <f t="shared" si="13"/>
        <v>0</v>
      </c>
      <c r="T60" s="112">
        <f t="shared" si="14"/>
        <v>0</v>
      </c>
    </row>
    <row r="61" spans="1:20" hidden="1" x14ac:dyDescent="0.25">
      <c r="A61" s="41"/>
      <c r="B61" s="41" t="s">
        <v>182</v>
      </c>
      <c r="C61" s="41"/>
      <c r="D61" s="111"/>
      <c r="E61" s="111"/>
      <c r="F61" s="111"/>
      <c r="G61" s="112">
        <f t="shared" si="10"/>
        <v>0</v>
      </c>
      <c r="H61" s="111"/>
      <c r="I61" s="111"/>
      <c r="J61" s="111"/>
      <c r="K61" s="112">
        <f t="shared" si="11"/>
        <v>0</v>
      </c>
      <c r="L61" s="111"/>
      <c r="M61" s="111"/>
      <c r="N61" s="111"/>
      <c r="O61" s="112">
        <f t="shared" si="12"/>
        <v>0</v>
      </c>
      <c r="P61" s="111"/>
      <c r="Q61" s="111"/>
      <c r="R61" s="111"/>
      <c r="S61" s="112">
        <f t="shared" si="13"/>
        <v>0</v>
      </c>
      <c r="T61" s="112">
        <f t="shared" si="14"/>
        <v>0</v>
      </c>
    </row>
    <row r="62" spans="1:20" hidden="1" x14ac:dyDescent="0.25">
      <c r="A62" s="41"/>
      <c r="B62" s="41" t="s">
        <v>183</v>
      </c>
      <c r="C62" s="41"/>
      <c r="D62" s="111"/>
      <c r="E62" s="111"/>
      <c r="F62" s="111"/>
      <c r="G62" s="112">
        <f t="shared" si="10"/>
        <v>0</v>
      </c>
      <c r="H62" s="111"/>
      <c r="I62" s="111"/>
      <c r="J62" s="111"/>
      <c r="K62" s="112">
        <f t="shared" si="11"/>
        <v>0</v>
      </c>
      <c r="L62" s="111"/>
      <c r="M62" s="111"/>
      <c r="N62" s="111"/>
      <c r="O62" s="112">
        <f t="shared" si="12"/>
        <v>0</v>
      </c>
      <c r="P62" s="111"/>
      <c r="Q62" s="111"/>
      <c r="R62" s="111"/>
      <c r="S62" s="112">
        <f t="shared" si="13"/>
        <v>0</v>
      </c>
      <c r="T62" s="112">
        <f t="shared" si="14"/>
        <v>0</v>
      </c>
    </row>
    <row r="63" spans="1:20" hidden="1" x14ac:dyDescent="0.25">
      <c r="A63" s="41"/>
      <c r="B63" s="41" t="s">
        <v>184</v>
      </c>
      <c r="C63" s="41"/>
      <c r="D63" s="113"/>
      <c r="E63" s="113"/>
      <c r="F63" s="113"/>
      <c r="G63" s="114">
        <f t="shared" si="10"/>
        <v>0</v>
      </c>
      <c r="H63" s="113"/>
      <c r="I63" s="113"/>
      <c r="J63" s="113"/>
      <c r="K63" s="114">
        <f t="shared" si="11"/>
        <v>0</v>
      </c>
      <c r="L63" s="113"/>
      <c r="M63" s="113"/>
      <c r="N63" s="113"/>
      <c r="O63" s="114">
        <f t="shared" si="12"/>
        <v>0</v>
      </c>
      <c r="P63" s="113"/>
      <c r="Q63" s="113"/>
      <c r="R63" s="113"/>
      <c r="S63" s="114">
        <f t="shared" si="13"/>
        <v>0</v>
      </c>
      <c r="T63" s="114">
        <f t="shared" si="14"/>
        <v>0</v>
      </c>
    </row>
    <row r="64" spans="1:20" hidden="1" x14ac:dyDescent="0.25">
      <c r="B64" s="41" t="s">
        <v>185</v>
      </c>
      <c r="C64" s="41"/>
      <c r="D64" s="111">
        <f>SUM(D51:D63)</f>
        <v>0</v>
      </c>
      <c r="E64" s="111">
        <f>SUM(E51:E63)</f>
        <v>0</v>
      </c>
      <c r="F64" s="111">
        <f>SUM(F51:F63)</f>
        <v>0</v>
      </c>
      <c r="G64" s="112">
        <f t="shared" si="10"/>
        <v>0</v>
      </c>
      <c r="H64" s="111">
        <f>SUM(H51:H63)</f>
        <v>0</v>
      </c>
      <c r="I64" s="111">
        <f>SUM(I51:I63)</f>
        <v>0</v>
      </c>
      <c r="J64" s="111">
        <f>SUM(J51:J63)</f>
        <v>0</v>
      </c>
      <c r="K64" s="112">
        <f t="shared" si="11"/>
        <v>0</v>
      </c>
      <c r="L64" s="111">
        <f>SUM(L51:L63)</f>
        <v>0</v>
      </c>
      <c r="M64" s="111">
        <f>SUM(M51:M63)</f>
        <v>0</v>
      </c>
      <c r="N64" s="111">
        <f>SUM(N51:N63)</f>
        <v>0</v>
      </c>
      <c r="O64" s="112">
        <f t="shared" si="12"/>
        <v>0</v>
      </c>
      <c r="P64" s="111">
        <f>SUM(P51:P63)</f>
        <v>0</v>
      </c>
      <c r="Q64" s="111">
        <f>SUM(Q51:Q63)</f>
        <v>0</v>
      </c>
      <c r="R64" s="111">
        <f>SUM(R51:R63)</f>
        <v>0</v>
      </c>
      <c r="S64" s="112">
        <f t="shared" si="13"/>
        <v>0</v>
      </c>
      <c r="T64" s="112">
        <f>SUM(T51:T63)</f>
        <v>0</v>
      </c>
    </row>
    <row r="65" spans="1:20" hidden="1" x14ac:dyDescent="0.25">
      <c r="B65" s="41" t="s">
        <v>186</v>
      </c>
      <c r="C65" s="41"/>
      <c r="D65" s="113"/>
      <c r="E65" s="113"/>
      <c r="F65" s="113"/>
      <c r="G65" s="114">
        <f t="shared" si="10"/>
        <v>0</v>
      </c>
      <c r="H65" s="113"/>
      <c r="I65" s="113"/>
      <c r="J65" s="113"/>
      <c r="K65" s="114">
        <f t="shared" si="11"/>
        <v>0</v>
      </c>
      <c r="L65" s="113"/>
      <c r="M65" s="113"/>
      <c r="N65" s="113"/>
      <c r="O65" s="114">
        <f t="shared" si="12"/>
        <v>0</v>
      </c>
      <c r="P65" s="113"/>
      <c r="Q65" s="113"/>
      <c r="R65" s="113"/>
      <c r="S65" s="114">
        <f t="shared" si="13"/>
        <v>0</v>
      </c>
      <c r="T65" s="114">
        <f>G65+K65+O65+S65</f>
        <v>0</v>
      </c>
    </row>
    <row r="66" spans="1:20" hidden="1" x14ac:dyDescent="0.25">
      <c r="A66" s="41" t="s">
        <v>187</v>
      </c>
      <c r="B66" s="41"/>
      <c r="C66" s="41"/>
      <c r="D66" s="111">
        <f>D64+D65</f>
        <v>0</v>
      </c>
      <c r="E66" s="111">
        <f>E64+E65</f>
        <v>0</v>
      </c>
      <c r="F66" s="111">
        <f>F64+F65</f>
        <v>0</v>
      </c>
      <c r="G66" s="112">
        <f t="shared" si="10"/>
        <v>0</v>
      </c>
      <c r="H66" s="111">
        <f>H64+H65</f>
        <v>0</v>
      </c>
      <c r="I66" s="111">
        <f>I64+I65</f>
        <v>0</v>
      </c>
      <c r="J66" s="111">
        <f>J64+J65</f>
        <v>0</v>
      </c>
      <c r="K66" s="112">
        <f t="shared" si="11"/>
        <v>0</v>
      </c>
      <c r="L66" s="111">
        <f>L64+L65</f>
        <v>0</v>
      </c>
      <c r="M66" s="111">
        <f>M64+M65</f>
        <v>0</v>
      </c>
      <c r="N66" s="111">
        <f>N64+N65</f>
        <v>0</v>
      </c>
      <c r="O66" s="112">
        <f t="shared" si="12"/>
        <v>0</v>
      </c>
      <c r="P66" s="111">
        <f>P64+P65</f>
        <v>0</v>
      </c>
      <c r="Q66" s="111">
        <f>Q64+Q65</f>
        <v>0</v>
      </c>
      <c r="R66" s="111">
        <f>R64+R65</f>
        <v>0</v>
      </c>
      <c r="S66" s="112">
        <f t="shared" si="13"/>
        <v>0</v>
      </c>
      <c r="T66" s="112">
        <f>T64+T65</f>
        <v>0</v>
      </c>
    </row>
    <row r="67" spans="1:20" hidden="1" x14ac:dyDescent="0.25">
      <c r="A67" s="41" t="s">
        <v>188</v>
      </c>
      <c r="B67" s="41"/>
      <c r="C67" s="41"/>
      <c r="D67" s="111"/>
      <c r="E67" s="111"/>
      <c r="F67" s="111"/>
      <c r="G67" s="112">
        <f t="shared" si="10"/>
        <v>0</v>
      </c>
      <c r="H67" s="111"/>
      <c r="I67" s="111"/>
      <c r="J67" s="111"/>
      <c r="K67" s="112">
        <f t="shared" si="11"/>
        <v>0</v>
      </c>
      <c r="L67" s="111"/>
      <c r="M67" s="111"/>
      <c r="N67" s="111"/>
      <c r="O67" s="112">
        <f t="shared" si="12"/>
        <v>0</v>
      </c>
      <c r="P67" s="111"/>
      <c r="Q67" s="111"/>
      <c r="R67" s="111"/>
      <c r="S67" s="112">
        <f t="shared" si="13"/>
        <v>0</v>
      </c>
      <c r="T67" s="112">
        <f>G67+K67+O67+S67</f>
        <v>0</v>
      </c>
    </row>
    <row r="68" spans="1:20" hidden="1" x14ac:dyDescent="0.25">
      <c r="A68" s="41" t="s">
        <v>14</v>
      </c>
      <c r="B68" s="41"/>
      <c r="C68" s="41"/>
      <c r="D68" s="111"/>
      <c r="E68" s="111"/>
      <c r="F68" s="111"/>
      <c r="G68" s="112">
        <f t="shared" si="10"/>
        <v>0</v>
      </c>
      <c r="H68" s="111"/>
      <c r="I68" s="111"/>
      <c r="J68" s="111"/>
      <c r="K68" s="112">
        <f t="shared" si="11"/>
        <v>0</v>
      </c>
      <c r="L68" s="111"/>
      <c r="M68" s="111"/>
      <c r="N68" s="111"/>
      <c r="O68" s="112">
        <f t="shared" si="12"/>
        <v>0</v>
      </c>
      <c r="P68" s="111"/>
      <c r="Q68" s="111"/>
      <c r="R68" s="111"/>
      <c r="S68" s="112">
        <f t="shared" si="13"/>
        <v>0</v>
      </c>
      <c r="T68" s="112">
        <f>G68+K68+O68+S68</f>
        <v>0</v>
      </c>
    </row>
    <row r="69" spans="1:20" hidden="1" x14ac:dyDescent="0.25">
      <c r="A69" s="41" t="s">
        <v>189</v>
      </c>
      <c r="B69" s="41"/>
      <c r="C69" s="41"/>
      <c r="D69" s="113"/>
      <c r="E69" s="113"/>
      <c r="F69" s="113"/>
      <c r="G69" s="114">
        <f t="shared" si="10"/>
        <v>0</v>
      </c>
      <c r="H69" s="113"/>
      <c r="I69" s="113"/>
      <c r="J69" s="113"/>
      <c r="K69" s="114">
        <f t="shared" si="11"/>
        <v>0</v>
      </c>
      <c r="L69" s="113"/>
      <c r="M69" s="113"/>
      <c r="N69" s="113"/>
      <c r="O69" s="114">
        <f t="shared" si="12"/>
        <v>0</v>
      </c>
      <c r="P69" s="113"/>
      <c r="Q69" s="113"/>
      <c r="R69" s="113"/>
      <c r="S69" s="114">
        <f t="shared" si="13"/>
        <v>0</v>
      </c>
      <c r="T69" s="114">
        <f>G69+K69+O69+S69</f>
        <v>0</v>
      </c>
    </row>
    <row r="70" spans="1:20" x14ac:dyDescent="0.25">
      <c r="A70" s="41"/>
      <c r="B70" s="41" t="s">
        <v>190</v>
      </c>
      <c r="C70" s="41"/>
      <c r="D70" s="111">
        <v>-3171</v>
      </c>
      <c r="E70" s="111">
        <v>-3103</v>
      </c>
      <c r="F70" s="111">
        <v>-3185</v>
      </c>
      <c r="G70" s="112">
        <f t="shared" si="10"/>
        <v>-9459</v>
      </c>
      <c r="H70" s="111">
        <v>-3485</v>
      </c>
      <c r="I70" s="111">
        <v>-3528</v>
      </c>
      <c r="J70" s="111">
        <v>-2900</v>
      </c>
      <c r="K70" s="112">
        <f t="shared" si="11"/>
        <v>-9913</v>
      </c>
      <c r="L70" s="111">
        <v>-3510</v>
      </c>
      <c r="M70" s="111">
        <v>-3600</v>
      </c>
      <c r="N70" s="111">
        <v>-3650</v>
      </c>
      <c r="O70" s="112">
        <f t="shared" si="12"/>
        <v>-10760</v>
      </c>
      <c r="P70" s="111">
        <v>-3610</v>
      </c>
      <c r="Q70" s="111">
        <v>-3410</v>
      </c>
      <c r="R70" s="111">
        <v>-3441</v>
      </c>
      <c r="S70" s="112">
        <f t="shared" si="13"/>
        <v>-10461</v>
      </c>
      <c r="T70" s="112">
        <f>G70+K70+O70+S70</f>
        <v>-40593</v>
      </c>
    </row>
    <row r="71" spans="1:20" x14ac:dyDescent="0.25">
      <c r="A71" s="41"/>
      <c r="B71" s="41"/>
      <c r="C71" s="41"/>
      <c r="D71" s="111"/>
      <c r="E71" s="111"/>
      <c r="F71" s="111"/>
      <c r="G71" s="112"/>
      <c r="H71" s="111"/>
      <c r="I71" s="111"/>
      <c r="J71" s="111"/>
      <c r="K71" s="112"/>
      <c r="L71" s="111"/>
      <c r="M71" s="111"/>
      <c r="N71" s="111"/>
      <c r="O71" s="112"/>
      <c r="P71" s="111"/>
      <c r="Q71" s="111"/>
      <c r="R71" s="111"/>
      <c r="S71" s="112"/>
      <c r="T71" s="112"/>
    </row>
    <row r="72" spans="1:20" x14ac:dyDescent="0.25">
      <c r="A72" s="41" t="s">
        <v>191</v>
      </c>
      <c r="B72" s="41"/>
      <c r="C72" s="44"/>
      <c r="D72" s="111"/>
      <c r="E72" s="111"/>
      <c r="F72" s="111"/>
      <c r="G72" s="112">
        <f>SUM(D72:F72)</f>
        <v>0</v>
      </c>
      <c r="H72" s="111"/>
      <c r="I72" s="111"/>
      <c r="J72" s="111"/>
      <c r="K72" s="112">
        <f>SUM(H72:J72)</f>
        <v>0</v>
      </c>
      <c r="L72" s="111"/>
      <c r="M72" s="111"/>
      <c r="N72" s="111"/>
      <c r="O72" s="112">
        <f>SUM(L72:N72)</f>
        <v>0</v>
      </c>
      <c r="P72" s="111"/>
      <c r="Q72" s="111"/>
      <c r="R72" s="111"/>
      <c r="S72" s="112">
        <f>SUM(P72:R72)</f>
        <v>0</v>
      </c>
      <c r="T72" s="112">
        <f>G72+K72+O72+S72</f>
        <v>0</v>
      </c>
    </row>
    <row r="73" spans="1:20" x14ac:dyDescent="0.25">
      <c r="A73" s="41" t="s">
        <v>221</v>
      </c>
      <c r="B73" s="41"/>
      <c r="C73" s="41"/>
      <c r="D73" s="111"/>
      <c r="E73" s="111"/>
      <c r="F73" s="111"/>
      <c r="G73" s="112">
        <f>SUM(D73:F73)</f>
        <v>0</v>
      </c>
      <c r="H73" s="111"/>
      <c r="I73" s="111"/>
      <c r="J73" s="111" t="s">
        <v>246</v>
      </c>
      <c r="K73" s="112">
        <f>SUM(H73:J73)</f>
        <v>0</v>
      </c>
      <c r="L73" s="111"/>
      <c r="M73" s="111"/>
      <c r="N73" s="111" t="s">
        <v>246</v>
      </c>
      <c r="O73" s="112">
        <f>SUM(L73:N73)</f>
        <v>0</v>
      </c>
      <c r="P73" s="111"/>
      <c r="Q73" s="111"/>
      <c r="R73" s="111"/>
      <c r="S73" s="112">
        <f>SUM(P73:R73)</f>
        <v>0</v>
      </c>
      <c r="T73" s="112">
        <f>G73+K73+O73+S73</f>
        <v>0</v>
      </c>
    </row>
    <row r="74" spans="1:20" x14ac:dyDescent="0.25">
      <c r="A74" s="41" t="s">
        <v>192</v>
      </c>
      <c r="B74" s="41"/>
      <c r="C74" s="41"/>
      <c r="D74" s="111"/>
      <c r="E74" s="111"/>
      <c r="F74" s="111"/>
      <c r="G74" s="112">
        <f>SUM(D74:F74)</f>
        <v>0</v>
      </c>
      <c r="H74" s="111"/>
      <c r="I74" s="111"/>
      <c r="J74" s="111"/>
      <c r="K74" s="112">
        <f>SUM(H74:J74)</f>
        <v>0</v>
      </c>
      <c r="L74" s="111"/>
      <c r="M74" s="111"/>
      <c r="N74" s="111"/>
      <c r="O74" s="112">
        <f>SUM(L74:N74)</f>
        <v>0</v>
      </c>
      <c r="P74" s="111"/>
      <c r="Q74" s="111"/>
      <c r="R74" s="111"/>
      <c r="S74" s="112">
        <f>SUM(P74:R74)</f>
        <v>0</v>
      </c>
      <c r="T74" s="112">
        <f>G74+K74+O74+S74</f>
        <v>0</v>
      </c>
    </row>
    <row r="75" spans="1:20" x14ac:dyDescent="0.25">
      <c r="A75" s="41" t="s">
        <v>193</v>
      </c>
      <c r="B75" s="41"/>
      <c r="C75" s="41"/>
      <c r="D75" s="113"/>
      <c r="E75" s="113"/>
      <c r="F75" s="113"/>
      <c r="G75" s="114">
        <f>SUM(D75:F75)</f>
        <v>0</v>
      </c>
      <c r="H75" s="113"/>
      <c r="I75" s="113"/>
      <c r="J75" s="113"/>
      <c r="K75" s="114">
        <f>SUM(H75:J75)</f>
        <v>0</v>
      </c>
      <c r="L75" s="113"/>
      <c r="M75" s="113"/>
      <c r="N75" s="118"/>
      <c r="O75" s="114">
        <f>SUM(L75:N75)</f>
        <v>0</v>
      </c>
      <c r="P75" s="113"/>
      <c r="Q75" s="113"/>
      <c r="R75" s="113"/>
      <c r="S75" s="114">
        <f>SUM(P75:R75)</f>
        <v>0</v>
      </c>
      <c r="T75" s="114">
        <f>G75+K75+O75+S75</f>
        <v>0</v>
      </c>
    </row>
    <row r="76" spans="1:20" x14ac:dyDescent="0.25">
      <c r="A76" s="41"/>
      <c r="B76" s="41" t="s">
        <v>194</v>
      </c>
      <c r="C76" s="41"/>
      <c r="D76" s="111">
        <f t="shared" ref="D76:T76" si="15">SUM(D72:D75)</f>
        <v>0</v>
      </c>
      <c r="E76" s="111">
        <f t="shared" si="15"/>
        <v>0</v>
      </c>
      <c r="F76" s="111">
        <f t="shared" si="15"/>
        <v>0</v>
      </c>
      <c r="G76" s="112">
        <f t="shared" si="15"/>
        <v>0</v>
      </c>
      <c r="H76" s="111">
        <f t="shared" si="15"/>
        <v>0</v>
      </c>
      <c r="I76" s="111">
        <f t="shared" si="15"/>
        <v>0</v>
      </c>
      <c r="J76" s="111">
        <f t="shared" si="15"/>
        <v>0</v>
      </c>
      <c r="K76" s="112">
        <f t="shared" si="15"/>
        <v>0</v>
      </c>
      <c r="L76" s="111">
        <f t="shared" si="15"/>
        <v>0</v>
      </c>
      <c r="M76" s="111">
        <f t="shared" si="15"/>
        <v>0</v>
      </c>
      <c r="N76" s="123">
        <f t="shared" si="15"/>
        <v>0</v>
      </c>
      <c r="O76" s="112">
        <f t="shared" si="15"/>
        <v>0</v>
      </c>
      <c r="P76" s="111">
        <f t="shared" si="15"/>
        <v>0</v>
      </c>
      <c r="Q76" s="111">
        <f t="shared" si="15"/>
        <v>0</v>
      </c>
      <c r="R76" s="111">
        <f t="shared" si="15"/>
        <v>0</v>
      </c>
      <c r="S76" s="112">
        <f t="shared" si="15"/>
        <v>0</v>
      </c>
      <c r="T76" s="112">
        <f t="shared" si="15"/>
        <v>0</v>
      </c>
    </row>
    <row r="77" spans="1:20" x14ac:dyDescent="0.25">
      <c r="A77" s="41"/>
      <c r="B77" s="41"/>
      <c r="C77" s="41"/>
      <c r="D77" s="111"/>
      <c r="E77" s="111"/>
      <c r="F77" s="111"/>
      <c r="G77" s="112"/>
      <c r="H77" s="111"/>
      <c r="I77" s="111"/>
      <c r="J77" s="111"/>
      <c r="K77" s="112"/>
      <c r="L77" s="111"/>
      <c r="M77" s="111"/>
      <c r="N77" s="111"/>
      <c r="O77" s="112"/>
      <c r="P77" s="111"/>
      <c r="Q77" s="111"/>
      <c r="R77" s="111"/>
      <c r="S77" s="112"/>
      <c r="T77" s="112"/>
    </row>
    <row r="78" spans="1:20" x14ac:dyDescent="0.25">
      <c r="A78" s="42" t="s">
        <v>195</v>
      </c>
      <c r="B78" s="42"/>
      <c r="C78" s="41"/>
      <c r="D78" s="120">
        <f t="shared" ref="D78:T78" si="16">D32+D70+D76</f>
        <v>5100</v>
      </c>
      <c r="E78" s="120">
        <f t="shared" si="16"/>
        <v>5212</v>
      </c>
      <c r="F78" s="120">
        <f t="shared" si="16"/>
        <v>5302</v>
      </c>
      <c r="G78" s="121">
        <f t="shared" si="16"/>
        <v>15614</v>
      </c>
      <c r="H78" s="120">
        <f t="shared" si="16"/>
        <v>4913</v>
      </c>
      <c r="I78" s="120">
        <f t="shared" si="16"/>
        <v>5230</v>
      </c>
      <c r="J78" s="120">
        <f t="shared" si="16"/>
        <v>5038</v>
      </c>
      <c r="K78" s="121">
        <f t="shared" si="16"/>
        <v>15181</v>
      </c>
      <c r="L78" s="120">
        <f t="shared" si="16"/>
        <v>5200</v>
      </c>
      <c r="M78" s="120">
        <f t="shared" si="16"/>
        <v>5258</v>
      </c>
      <c r="N78" s="120">
        <f t="shared" si="16"/>
        <v>5206</v>
      </c>
      <c r="O78" s="121">
        <f t="shared" si="16"/>
        <v>15664</v>
      </c>
      <c r="P78" s="120">
        <f t="shared" si="16"/>
        <v>5385</v>
      </c>
      <c r="Q78" s="120">
        <f t="shared" si="16"/>
        <v>5373</v>
      </c>
      <c r="R78" s="120">
        <f t="shared" si="16"/>
        <v>5340</v>
      </c>
      <c r="S78" s="121">
        <f t="shared" si="16"/>
        <v>16098</v>
      </c>
      <c r="T78" s="121">
        <f t="shared" si="16"/>
        <v>62557</v>
      </c>
    </row>
    <row r="79" spans="1:20" x14ac:dyDescent="0.25">
      <c r="A79" s="43" t="s">
        <v>149</v>
      </c>
      <c r="B79" s="43"/>
      <c r="C79" s="41"/>
      <c r="D79" s="117">
        <f t="shared" ref="D79:T79" si="17">(D78/D14)*100</f>
        <v>23.487151146725616</v>
      </c>
      <c r="E79" s="117">
        <f t="shared" si="17"/>
        <v>23.959913575139062</v>
      </c>
      <c r="F79" s="117">
        <f t="shared" si="17"/>
        <v>22.598243968971101</v>
      </c>
      <c r="G79" s="119">
        <f t="shared" si="17"/>
        <v>23.32919959957567</v>
      </c>
      <c r="H79" s="117">
        <f t="shared" si="17"/>
        <v>21.211467058112426</v>
      </c>
      <c r="I79" s="117">
        <f t="shared" si="17"/>
        <v>21.832602796910873</v>
      </c>
      <c r="J79" s="117">
        <f t="shared" si="17"/>
        <v>21.148518176475527</v>
      </c>
      <c r="K79" s="119">
        <f t="shared" si="17"/>
        <v>21.400076121738394</v>
      </c>
      <c r="L79" s="117">
        <f t="shared" si="17"/>
        <v>22.459292532285232</v>
      </c>
      <c r="M79" s="117">
        <f t="shared" si="17"/>
        <v>22.595616673828964</v>
      </c>
      <c r="N79" s="117">
        <f t="shared" si="17"/>
        <v>22.393324156916723</v>
      </c>
      <c r="O79" s="119">
        <f t="shared" si="17"/>
        <v>22.482812073890141</v>
      </c>
      <c r="P79" s="117">
        <f t="shared" si="17"/>
        <v>23.091766723842195</v>
      </c>
      <c r="Q79" s="117">
        <f t="shared" si="17"/>
        <v>23.227563548331315</v>
      </c>
      <c r="R79" s="117">
        <f t="shared" si="17"/>
        <v>23.134910319729659</v>
      </c>
      <c r="S79" s="119">
        <f t="shared" si="17"/>
        <v>23.151264129778237</v>
      </c>
      <c r="T79" s="119">
        <f t="shared" si="17"/>
        <v>22.577804405337222</v>
      </c>
    </row>
    <row r="80" spans="1:20" x14ac:dyDescent="0.25">
      <c r="A80" s="41"/>
      <c r="B80" s="41"/>
      <c r="C80" s="41"/>
      <c r="D80" s="111"/>
      <c r="E80" s="111"/>
      <c r="F80" s="111"/>
      <c r="G80" s="112"/>
      <c r="H80" s="111"/>
      <c r="I80" s="111"/>
      <c r="J80" s="111"/>
      <c r="K80" s="112"/>
      <c r="L80" s="111"/>
      <c r="M80" s="111"/>
      <c r="N80" s="111"/>
      <c r="O80" s="112"/>
      <c r="P80" s="111"/>
      <c r="Q80" s="111"/>
      <c r="R80" s="111"/>
      <c r="S80" s="112"/>
      <c r="T80" s="112"/>
    </row>
    <row r="81" spans="1:20" x14ac:dyDescent="0.25">
      <c r="A81" s="41" t="s">
        <v>19</v>
      </c>
      <c r="B81" s="41"/>
      <c r="C81" s="41"/>
      <c r="D81" s="111">
        <v>-289</v>
      </c>
      <c r="E81" s="111">
        <v>-299</v>
      </c>
      <c r="F81" s="111">
        <v>-320</v>
      </c>
      <c r="G81" s="112">
        <f>SUM(D81:F81)</f>
        <v>-908</v>
      </c>
      <c r="H81" s="111">
        <v>-1150</v>
      </c>
      <c r="I81" s="111">
        <v>-681</v>
      </c>
      <c r="J81" s="111">
        <v>-710</v>
      </c>
      <c r="K81" s="112">
        <f>SUM(H81:J81)</f>
        <v>-2541</v>
      </c>
      <c r="L81" s="111">
        <v>-300</v>
      </c>
      <c r="M81" s="111">
        <v>-300</v>
      </c>
      <c r="N81" s="111">
        <v>-300</v>
      </c>
      <c r="O81" s="112">
        <f>SUM(L81:N81)</f>
        <v>-900</v>
      </c>
      <c r="P81" s="111">
        <v>-300</v>
      </c>
      <c r="Q81" s="111">
        <v>-300</v>
      </c>
      <c r="R81" s="111">
        <v>-300</v>
      </c>
      <c r="S81" s="112">
        <f>SUM(P81:R81)</f>
        <v>-900</v>
      </c>
      <c r="T81" s="112">
        <f>G81+K81+O81+S81</f>
        <v>-5249</v>
      </c>
    </row>
    <row r="82" spans="1:20" x14ac:dyDescent="0.25">
      <c r="A82" s="41" t="s">
        <v>20</v>
      </c>
      <c r="B82" s="41"/>
      <c r="C82" s="41"/>
      <c r="D82" s="113">
        <v>-1573</v>
      </c>
      <c r="E82" s="113">
        <v>-1597</v>
      </c>
      <c r="F82" s="113">
        <v>-1603</v>
      </c>
      <c r="G82" s="114">
        <f>SUM(D82:F82)</f>
        <v>-4773</v>
      </c>
      <c r="H82" s="113">
        <v>-657</v>
      </c>
      <c r="I82" s="113">
        <v>-1220</v>
      </c>
      <c r="J82" s="113">
        <v>-1134</v>
      </c>
      <c r="K82" s="114">
        <f>SUM(H82:J82)</f>
        <v>-3011</v>
      </c>
      <c r="L82" s="113">
        <v>-1600</v>
      </c>
      <c r="M82" s="113">
        <v>-1600</v>
      </c>
      <c r="N82" s="113">
        <v>-1600</v>
      </c>
      <c r="O82" s="114">
        <f>SUM(L82:N82)</f>
        <v>-4800</v>
      </c>
      <c r="P82" s="113">
        <v>-1650</v>
      </c>
      <c r="Q82" s="113">
        <v>-1650</v>
      </c>
      <c r="R82" s="113">
        <v>-1729</v>
      </c>
      <c r="S82" s="114">
        <f>SUM(P82:R82)</f>
        <v>-5029</v>
      </c>
      <c r="T82" s="114">
        <f>G82+K82+O82+S82</f>
        <v>-17613</v>
      </c>
    </row>
    <row r="83" spans="1:20" x14ac:dyDescent="0.25">
      <c r="A83" s="41"/>
      <c r="B83" s="41" t="s">
        <v>21</v>
      </c>
      <c r="C83" s="41"/>
      <c r="D83" s="120">
        <f t="shared" ref="D83:T83" si="18">SUM(D81:D82)</f>
        <v>-1862</v>
      </c>
      <c r="E83" s="120">
        <f t="shared" si="18"/>
        <v>-1896</v>
      </c>
      <c r="F83" s="120">
        <f t="shared" si="18"/>
        <v>-1923</v>
      </c>
      <c r="G83" s="121">
        <f t="shared" si="18"/>
        <v>-5681</v>
      </c>
      <c r="H83" s="120">
        <f t="shared" si="18"/>
        <v>-1807</v>
      </c>
      <c r="I83" s="120">
        <f t="shared" si="18"/>
        <v>-1901</v>
      </c>
      <c r="J83" s="120">
        <f t="shared" si="18"/>
        <v>-1844</v>
      </c>
      <c r="K83" s="121">
        <f t="shared" si="18"/>
        <v>-5552</v>
      </c>
      <c r="L83" s="120">
        <f t="shared" si="18"/>
        <v>-1900</v>
      </c>
      <c r="M83" s="120">
        <f t="shared" si="18"/>
        <v>-1900</v>
      </c>
      <c r="N83" s="120">
        <f t="shared" si="18"/>
        <v>-1900</v>
      </c>
      <c r="O83" s="121">
        <f t="shared" si="18"/>
        <v>-5700</v>
      </c>
      <c r="P83" s="120">
        <f t="shared" si="18"/>
        <v>-1950</v>
      </c>
      <c r="Q83" s="120">
        <f t="shared" si="18"/>
        <v>-1950</v>
      </c>
      <c r="R83" s="120">
        <f t="shared" si="18"/>
        <v>-2029</v>
      </c>
      <c r="S83" s="121">
        <f t="shared" si="18"/>
        <v>-5929</v>
      </c>
      <c r="T83" s="121">
        <f t="shared" si="18"/>
        <v>-22862</v>
      </c>
    </row>
    <row r="84" spans="1:20" x14ac:dyDescent="0.25">
      <c r="A84" s="41"/>
      <c r="B84" s="41"/>
      <c r="C84" s="41"/>
      <c r="D84" s="124"/>
      <c r="E84" s="124"/>
      <c r="F84" s="124"/>
      <c r="G84" s="125"/>
      <c r="H84" s="124"/>
      <c r="I84" s="124"/>
      <c r="J84" s="124"/>
      <c r="K84" s="125"/>
      <c r="L84" s="124"/>
      <c r="M84" s="124"/>
      <c r="N84" s="124"/>
      <c r="O84" s="125"/>
      <c r="P84" s="124"/>
      <c r="Q84" s="124"/>
      <c r="R84" s="124"/>
      <c r="S84" s="125"/>
      <c r="T84" s="125"/>
    </row>
    <row r="85" spans="1:20" x14ac:dyDescent="0.25">
      <c r="A85" s="42" t="s">
        <v>23</v>
      </c>
      <c r="B85" s="42"/>
      <c r="C85" s="42"/>
      <c r="D85" s="120">
        <f t="shared" ref="D85:T85" si="19">D78+D83</f>
        <v>3238</v>
      </c>
      <c r="E85" s="120">
        <f t="shared" si="19"/>
        <v>3316</v>
      </c>
      <c r="F85" s="120">
        <f t="shared" si="19"/>
        <v>3379</v>
      </c>
      <c r="G85" s="126">
        <f t="shared" si="19"/>
        <v>9933</v>
      </c>
      <c r="H85" s="120">
        <f t="shared" si="19"/>
        <v>3106</v>
      </c>
      <c r="I85" s="120">
        <f t="shared" si="19"/>
        <v>3329</v>
      </c>
      <c r="J85" s="120">
        <f t="shared" si="19"/>
        <v>3194</v>
      </c>
      <c r="K85" s="126">
        <f t="shared" si="19"/>
        <v>9629</v>
      </c>
      <c r="L85" s="120">
        <f t="shared" si="19"/>
        <v>3300</v>
      </c>
      <c r="M85" s="120">
        <f t="shared" si="19"/>
        <v>3358</v>
      </c>
      <c r="N85" s="120">
        <f t="shared" si="19"/>
        <v>3306</v>
      </c>
      <c r="O85" s="126">
        <f t="shared" si="19"/>
        <v>9964</v>
      </c>
      <c r="P85" s="120">
        <f t="shared" si="19"/>
        <v>3435</v>
      </c>
      <c r="Q85" s="120">
        <f t="shared" si="19"/>
        <v>3423</v>
      </c>
      <c r="R85" s="120">
        <f t="shared" si="19"/>
        <v>3311</v>
      </c>
      <c r="S85" s="126">
        <f t="shared" si="19"/>
        <v>10169</v>
      </c>
      <c r="T85" s="126">
        <f t="shared" si="19"/>
        <v>39695</v>
      </c>
    </row>
    <row r="86" spans="1:20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</row>
  </sheetData>
  <mergeCells count="4">
    <mergeCell ref="D7:G7"/>
    <mergeCell ref="H7:K7"/>
    <mergeCell ref="L7:O7"/>
    <mergeCell ref="P7:S7"/>
  </mergeCells>
  <printOptions horizontalCentered="1"/>
  <pageMargins left="0.25" right="0.25" top="0.5" bottom="1" header="0.5" footer="0.5"/>
  <pageSetup scale="62" orientation="landscape" horizontalDpi="300" verticalDpi="300" r:id="rId1"/>
  <headerFooter alignWithMargins="0">
    <oddFooter>&amp;L&amp;8dwg/std monthly rep/&amp;F - &amp;A&amp;R&amp;8date prepared:  3/30/00
&amp;D -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Income State. - Month</vt:lpstr>
      <vt:lpstr>Income State. - YTD</vt:lpstr>
      <vt:lpstr>Income State. - LY</vt:lpstr>
      <vt:lpstr>Balance Sheet</vt:lpstr>
      <vt:lpstr>Balance Sheet LY</vt:lpstr>
      <vt:lpstr>Cash Flow</vt:lpstr>
      <vt:lpstr>CapEx</vt:lpstr>
      <vt:lpstr>Acct. Rec.</vt:lpstr>
      <vt:lpstr>Forecast</vt:lpstr>
      <vt:lpstr>'Acct. Rec.'!Print_Area</vt:lpstr>
      <vt:lpstr>'Balance Sheet'!Print_Area</vt:lpstr>
      <vt:lpstr>CapEx!Print_Area</vt:lpstr>
      <vt:lpstr>'Cash Flow'!Print_Area</vt:lpstr>
      <vt:lpstr>'Cash Flow'!Print_Titles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2001-07-17T15:26:23Z</cp:lastPrinted>
  <dcterms:created xsi:type="dcterms:W3CDTF">2000-03-10T19:51:42Z</dcterms:created>
  <dcterms:modified xsi:type="dcterms:W3CDTF">2023-09-10T14:59:38Z</dcterms:modified>
</cp:coreProperties>
</file>