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 activeTab="2"/>
  </bookViews>
  <sheets>
    <sheet name="tw0901" sheetId="4" r:id="rId1"/>
    <sheet name="TWSEP01" sheetId="5" r:id="rId2"/>
    <sheet name="TWOCT01" sheetId="6" r:id="rId3"/>
    <sheet name="Sheet1" sheetId="1" r:id="rId4"/>
    <sheet name="Sheet2" sheetId="2" r:id="rId5"/>
    <sheet name="Sheet3" sheetId="3" r:id="rId6"/>
  </sheets>
  <definedNames>
    <definedName name="_xlnm.Print_Area" localSheetId="2">TWOCT01!$A$22:$G$60</definedName>
    <definedName name="_xlnm.Print_Area" localSheetId="1">TWSEP01!$A$22:$G$59</definedName>
  </definedNames>
  <calcPr calcId="92512"/>
</workbook>
</file>

<file path=xl/calcChain.xml><?xml version="1.0" encoding="utf-8"?>
<calcChain xmlns="http://schemas.openxmlformats.org/spreadsheetml/2006/main">
  <c r="C8" i="4" l="1"/>
  <c r="E8" i="4"/>
  <c r="F8" i="4"/>
  <c r="G8" i="4"/>
  <c r="C9" i="4"/>
  <c r="E9" i="4"/>
  <c r="F9" i="4"/>
  <c r="G9" i="4"/>
  <c r="C10" i="4"/>
  <c r="E10" i="4"/>
  <c r="F10" i="4"/>
  <c r="G10" i="4"/>
  <c r="C11" i="4"/>
  <c r="D11" i="4"/>
  <c r="E11" i="4"/>
  <c r="F11" i="4"/>
  <c r="G11" i="4"/>
  <c r="H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B16" i="4"/>
  <c r="C16" i="4"/>
  <c r="D16" i="4"/>
  <c r="E16" i="4"/>
  <c r="F16" i="4"/>
  <c r="G16" i="4"/>
  <c r="H16" i="4"/>
  <c r="B25" i="4"/>
  <c r="B31" i="4"/>
  <c r="C7" i="6"/>
  <c r="E7" i="6"/>
  <c r="F7" i="6"/>
  <c r="G7" i="6"/>
  <c r="H7" i="6"/>
  <c r="C8" i="6"/>
  <c r="E8" i="6"/>
  <c r="F8" i="6"/>
  <c r="G8" i="6"/>
  <c r="H8" i="6"/>
  <c r="C9" i="6"/>
  <c r="E9" i="6"/>
  <c r="F9" i="6"/>
  <c r="G9" i="6"/>
  <c r="H9" i="6"/>
  <c r="C10" i="6"/>
  <c r="D10" i="6"/>
  <c r="E10" i="6"/>
  <c r="F10" i="6"/>
  <c r="G10" i="6"/>
  <c r="H10" i="6"/>
  <c r="C11" i="6"/>
  <c r="E11" i="6"/>
  <c r="F11" i="6"/>
  <c r="G11" i="6"/>
  <c r="H11" i="6"/>
  <c r="C12" i="6"/>
  <c r="E12" i="6"/>
  <c r="F12" i="6"/>
  <c r="G12" i="6"/>
  <c r="H12" i="6"/>
  <c r="C13" i="6"/>
  <c r="E13" i="6"/>
  <c r="F13" i="6"/>
  <c r="G13" i="6"/>
  <c r="H13" i="6"/>
  <c r="C14" i="6"/>
  <c r="E14" i="6"/>
  <c r="F14" i="6"/>
  <c r="G14" i="6"/>
  <c r="H14" i="6"/>
  <c r="B15" i="6"/>
  <c r="C15" i="6"/>
  <c r="D15" i="6"/>
  <c r="E15" i="6"/>
  <c r="F15" i="6"/>
  <c r="G15" i="6"/>
  <c r="H15" i="6"/>
  <c r="A24" i="6"/>
  <c r="B28" i="6"/>
  <c r="C28" i="6"/>
  <c r="D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46" i="6"/>
  <c r="B51" i="6"/>
  <c r="B56" i="6"/>
  <c r="B60" i="6"/>
  <c r="C7" i="5"/>
  <c r="E7" i="5"/>
  <c r="F7" i="5"/>
  <c r="G7" i="5"/>
  <c r="C8" i="5"/>
  <c r="E8" i="5"/>
  <c r="F8" i="5"/>
  <c r="G8" i="5"/>
  <c r="C9" i="5"/>
  <c r="E9" i="5"/>
  <c r="F9" i="5"/>
  <c r="G9" i="5"/>
  <c r="C10" i="5"/>
  <c r="D10" i="5"/>
  <c r="E10" i="5"/>
  <c r="F10" i="5"/>
  <c r="G10" i="5"/>
  <c r="H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B15" i="5"/>
  <c r="C15" i="5"/>
  <c r="D15" i="5"/>
  <c r="E15" i="5"/>
  <c r="F15" i="5"/>
  <c r="G15" i="5"/>
  <c r="H15" i="5"/>
  <c r="B28" i="5"/>
  <c r="C28" i="5"/>
  <c r="D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B36" i="5"/>
  <c r="C36" i="5"/>
  <c r="D36" i="5"/>
  <c r="E36" i="5"/>
  <c r="F36" i="5"/>
  <c r="G36" i="5"/>
  <c r="B37" i="5"/>
  <c r="C37" i="5"/>
  <c r="D37" i="5"/>
  <c r="E37" i="5"/>
  <c r="F37" i="5"/>
  <c r="G37" i="5"/>
  <c r="B44" i="5"/>
  <c r="B53" i="5"/>
  <c r="B59" i="5"/>
</calcChain>
</file>

<file path=xl/sharedStrings.xml><?xml version="1.0" encoding="utf-8"?>
<sst xmlns="http://schemas.openxmlformats.org/spreadsheetml/2006/main" count="167" uniqueCount="74">
  <si>
    <t>TRANSWESTERN PIPELINE COMPANY</t>
  </si>
  <si>
    <t>O&amp;M by Alternate Hierarchy</t>
  </si>
  <si>
    <t>5th Workday</t>
  </si>
  <si>
    <t>Actual</t>
  </si>
  <si>
    <t>Flash</t>
  </si>
  <si>
    <t>Over/(Under)</t>
  </si>
  <si>
    <t>August 2001</t>
  </si>
  <si>
    <t>Prior Month</t>
  </si>
  <si>
    <t>YTD August 2001</t>
  </si>
  <si>
    <t>ETS - Commercial (AGR-TP10)</t>
  </si>
  <si>
    <t>ETS - Market Services (AGR-TP20)</t>
  </si>
  <si>
    <t>ETS - Operations (AGR-TP30)</t>
  </si>
  <si>
    <t>ETS - Finance &amp; Accounting (AGR-TP40)</t>
  </si>
  <si>
    <t>ETS - Systems (AGR-TP50)</t>
  </si>
  <si>
    <t>ETS - Legal (AGR-TP60)</t>
  </si>
  <si>
    <t>ETS - HR (AGR-TP70)</t>
  </si>
  <si>
    <t>ETS - Executive (AGR-TP80)</t>
  </si>
  <si>
    <t>Total O&amp;M Expense</t>
  </si>
  <si>
    <t>Period Ending September 30, 2001</t>
  </si>
  <si>
    <t>September 2001</t>
  </si>
  <si>
    <t>YTD September 2001</t>
  </si>
  <si>
    <t>(A) R111080 includes YTD September Adjustment for FI/CO reconciliation of $143,306.68 (AGR-TP40)</t>
  </si>
  <si>
    <t>( B ) Operations</t>
  </si>
  <si>
    <t xml:space="preserve">  Settlement from X.001097.113286300035</t>
  </si>
  <si>
    <t>Other</t>
  </si>
  <si>
    <t>( A ) Commercial</t>
  </si>
  <si>
    <t>Credit last month due to reclassing</t>
  </si>
  <si>
    <t xml:space="preserve">  Southwest Gas Capacity fee from G&amp;A</t>
  </si>
  <si>
    <t xml:space="preserve">  to Tspt revenue.</t>
  </si>
  <si>
    <t>August Gallup Sector 5 P/L Repairs - Risk Mgmt.</t>
  </si>
  <si>
    <t>ETS - Market Services (AGR-NN20)</t>
  </si>
  <si>
    <t>ETS - Legal (AGR-NN60)</t>
  </si>
  <si>
    <t>ETS - HR (AGR-NN70)</t>
  </si>
  <si>
    <t>(000's)</t>
  </si>
  <si>
    <t xml:space="preserve">Prior month variance Footnote (A):  </t>
  </si>
  <si>
    <t xml:space="preserve">Prior month variance Footnote (B):  </t>
  </si>
  <si>
    <t xml:space="preserve">Prior month variance Footnote (C):  </t>
  </si>
  <si>
    <t xml:space="preserve">ETS - Systems (AGR-NN50)                     </t>
  </si>
  <si>
    <t xml:space="preserve">ETS - Executive (AGR-NN80)                  </t>
  </si>
  <si>
    <t>ETS - Operations (AGR-NN30)                                  (B)</t>
  </si>
  <si>
    <t>ETS - Commercial (AGR-NN10)                                (A)</t>
  </si>
  <si>
    <t>Increase due to Aug Aviation correction to CC 111039</t>
  </si>
  <si>
    <t>Increase due to Aug Severance &amp; Relocation reversal CC 111089</t>
  </si>
  <si>
    <t>Decrease in Salaries &amp; Wages</t>
  </si>
  <si>
    <t>Decrease in Utilities for Carlsbad Team CC 111139</t>
  </si>
  <si>
    <t>Decrease in fees/permits CC 111102</t>
  </si>
  <si>
    <t>Decrease in ETS O/S Service Alloc CC 112536</t>
  </si>
  <si>
    <t xml:space="preserve">ETS - Finance &amp; Accounting (AGR-TP40)                 (C)  </t>
  </si>
  <si>
    <t>Increase in Environ Exp for PCB payment to Southern Calif Gas CC111080</t>
  </si>
  <si>
    <t>Increase in Commercial Support Exec allocated costs CC 111016</t>
  </si>
  <si>
    <t>Period Ending October 31, 2001</t>
  </si>
  <si>
    <t>October 2001</t>
  </si>
  <si>
    <t>YTD October 2001</t>
  </si>
  <si>
    <t>(A) R111477 includes YTD September Adjustment for FI/CO reconciliation of $(48,125.70) (AGR-NN40)</t>
  </si>
  <si>
    <t xml:space="preserve">ETS - Finance &amp; Accounting (AGR-TP40)                     </t>
  </si>
  <si>
    <t>(A) R111477 includes YTD October Adjustment for FI/CO reconciliation of $(40,550.69) (AGR-NN40)</t>
  </si>
  <si>
    <t>Prior Month Variance Explanations  :</t>
  </si>
  <si>
    <t>Increase in Vehicle Equipment Fuel Expense</t>
  </si>
  <si>
    <t>Increase in M&amp;S Fleet &amp; Equipment Expense</t>
  </si>
  <si>
    <t>Increase due to electrical motor repairs for Gallup CC 111132</t>
  </si>
  <si>
    <t>Finance &amp; Accounting (AGR-TP40)</t>
  </si>
  <si>
    <t>Operations (AGR-TP30)</t>
  </si>
  <si>
    <t xml:space="preserve">ETS - Operations (AGR-TP30)                                   </t>
  </si>
  <si>
    <t xml:space="preserve">ETS - Commercial (AGR-TP10)                                </t>
  </si>
  <si>
    <t xml:space="preserve">ETS - Systems (AGR-TP50)                                                                          </t>
  </si>
  <si>
    <t xml:space="preserve">ETS - Legal (AGR-TP60)                                           </t>
  </si>
  <si>
    <t xml:space="preserve">ETS - Executive (AGR-TP80)                  </t>
  </si>
  <si>
    <t>Total</t>
  </si>
  <si>
    <t>Reclass Company 1202 O/S Service Allocation from Operations to F&amp;A</t>
  </si>
  <si>
    <t>Systems (AGR-TP50)</t>
  </si>
  <si>
    <t>Legal (AGR-TP60)</t>
  </si>
  <si>
    <t>Increase in ETS allocations from company 366</t>
  </si>
  <si>
    <t>Increase in Computer Exp for CC 111000 (ETS Infrastructure)</t>
  </si>
  <si>
    <t>6th 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</si>
</sst>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3" fontId="1" fillId="0" borderId="0" xfId="1"/>
    <xf numFmtId="0" fontId="0" fillId="0" borderId="0" xfId="0" quotePrefix="1"/>
    <xf numFmtId="0" fontId="0" fillId="0" borderId="0" xfId="0" applyAlignment="1">
      <alignment horizontal="center"/>
    </xf>
    <xf numFmtId="17" fontId="1" fillId="0" borderId="0" xfId="1" quotePrefix="1" applyNumberFormat="1" applyFont="1" applyAlignment="1">
      <alignment horizontal="center"/>
    </xf>
    <xf numFmtId="43" fontId="0" fillId="0" borderId="0" xfId="0" applyNumberFormat="1"/>
    <xf numFmtId="43" fontId="1" fillId="0" borderId="1" xfId="1" applyBorder="1"/>
    <xf numFmtId="43" fontId="0" fillId="0" borderId="1" xfId="0" applyNumberFormat="1" applyBorder="1"/>
    <xf numFmtId="43" fontId="1" fillId="0" borderId="2" xfId="1" applyBorder="1"/>
    <xf numFmtId="43" fontId="0" fillId="0" borderId="2" xfId="0" applyNumberFormat="1" applyBorder="1"/>
    <xf numFmtId="164" fontId="2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0" fontId="2" fillId="0" borderId="0" xfId="0" quotePrefix="1" applyFont="1"/>
    <xf numFmtId="164" fontId="1" fillId="0" borderId="0" xfId="1" applyNumberFormat="1" applyBorder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opLeftCell="A11" workbookViewId="0">
      <selection sqref="A1:A4"/>
    </sheetView>
  </sheetViews>
  <sheetFormatPr defaultRowHeight="13.2" x14ac:dyDescent="0.25"/>
  <cols>
    <col min="1" max="1" width="42.88671875" customWidth="1"/>
    <col min="2" max="2" width="14" style="1" bestFit="1" customWidth="1"/>
    <col min="3" max="4" width="19.109375" customWidth="1"/>
    <col min="5" max="5" width="14.5546875" bestFit="1" customWidth="1"/>
    <col min="6" max="6" width="14.109375" customWidth="1"/>
    <col min="7" max="7" width="19" bestFit="1" customWidth="1"/>
    <col min="8" max="8" width="14" customWidth="1"/>
    <col min="10" max="10" width="15.66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2" t="s">
        <v>18</v>
      </c>
    </row>
    <row r="4" spans="1:8" x14ac:dyDescent="0.25">
      <c r="A4" t="s">
        <v>2</v>
      </c>
    </row>
    <row r="5" spans="1:8" x14ac:dyDescent="0.25">
      <c r="A5" s="2"/>
    </row>
    <row r="6" spans="1:8" x14ac:dyDescent="0.25">
      <c r="B6" s="3" t="s">
        <v>3</v>
      </c>
      <c r="C6" s="3" t="s">
        <v>3</v>
      </c>
      <c r="D6" s="3" t="s">
        <v>4</v>
      </c>
      <c r="E6" t="s">
        <v>5</v>
      </c>
      <c r="F6" t="s">
        <v>5</v>
      </c>
      <c r="G6" s="3" t="s">
        <v>3</v>
      </c>
      <c r="H6" s="3" t="s">
        <v>3</v>
      </c>
    </row>
    <row r="7" spans="1:8" x14ac:dyDescent="0.25">
      <c r="B7" s="4" t="s">
        <v>6</v>
      </c>
      <c r="C7" s="4" t="s">
        <v>19</v>
      </c>
      <c r="D7" s="4" t="s">
        <v>19</v>
      </c>
      <c r="E7" t="s">
        <v>7</v>
      </c>
      <c r="F7" s="3" t="s">
        <v>4</v>
      </c>
      <c r="G7" s="4" t="s">
        <v>20</v>
      </c>
      <c r="H7" s="4" t="s">
        <v>8</v>
      </c>
    </row>
    <row r="8" spans="1:8" x14ac:dyDescent="0.25">
      <c r="A8" t="s">
        <v>9</v>
      </c>
      <c r="B8" s="1">
        <v>108777.7</v>
      </c>
      <c r="C8" s="1">
        <f t="shared" ref="C8:C15" si="0">G8-H8</f>
        <v>178210.17999999993</v>
      </c>
      <c r="D8" s="1">
        <v>167000</v>
      </c>
      <c r="E8" s="5">
        <f t="shared" ref="E8:E15" si="1">C8-B8</f>
        <v>69432.479999999938</v>
      </c>
      <c r="F8" s="5">
        <f t="shared" ref="F8:F15" si="2">C8-D8</f>
        <v>11210.179999999935</v>
      </c>
      <c r="G8" s="1">
        <f>1486618.29+178210.18</f>
        <v>1664828.47</v>
      </c>
      <c r="H8" s="1">
        <v>1486618.29</v>
      </c>
    </row>
    <row r="9" spans="1:8" x14ac:dyDescent="0.25">
      <c r="A9" t="s">
        <v>10</v>
      </c>
      <c r="B9" s="1">
        <v>122832.08</v>
      </c>
      <c r="C9" s="1">
        <f t="shared" si="0"/>
        <v>141196.53000000003</v>
      </c>
      <c r="D9" s="1">
        <v>196000</v>
      </c>
      <c r="E9" s="5">
        <f t="shared" si="1"/>
        <v>18364.450000000026</v>
      </c>
      <c r="F9" s="5">
        <f t="shared" si="2"/>
        <v>-54803.469999999972</v>
      </c>
      <c r="G9" s="1">
        <f>1033689.01+141196.53</f>
        <v>1174885.54</v>
      </c>
      <c r="H9" s="1">
        <v>1033689.01</v>
      </c>
    </row>
    <row r="10" spans="1:8" x14ac:dyDescent="0.25">
      <c r="A10" t="s">
        <v>11</v>
      </c>
      <c r="B10" s="1">
        <v>2477725.17</v>
      </c>
      <c r="C10" s="1">
        <f t="shared" si="0"/>
        <v>1944044.5300000012</v>
      </c>
      <c r="D10" s="1">
        <v>1132000</v>
      </c>
      <c r="E10" s="5">
        <f t="shared" si="1"/>
        <v>-533680.63999999873</v>
      </c>
      <c r="F10" s="5">
        <f t="shared" si="2"/>
        <v>812044.53000000119</v>
      </c>
      <c r="G10" s="1">
        <f>18328524.03+1944044.53</f>
        <v>20272568.560000002</v>
      </c>
      <c r="H10" s="1">
        <v>18328524.030000001</v>
      </c>
    </row>
    <row r="11" spans="1:8" x14ac:dyDescent="0.25">
      <c r="A11" t="s">
        <v>12</v>
      </c>
      <c r="B11" s="1">
        <v>763111.09</v>
      </c>
      <c r="C11" s="1">
        <f t="shared" si="0"/>
        <v>851677.66000000015</v>
      </c>
      <c r="D11" s="1">
        <f>358000+319000</f>
        <v>677000</v>
      </c>
      <c r="E11" s="5">
        <f t="shared" si="1"/>
        <v>88566.570000000182</v>
      </c>
      <c r="F11" s="5">
        <f t="shared" si="2"/>
        <v>174677.66000000015</v>
      </c>
      <c r="G11" s="1">
        <f>6660234.42+132737.65+841108.63+10569.03</f>
        <v>7644649.7300000004</v>
      </c>
      <c r="H11" s="1">
        <f>6660234.42+132737.65</f>
        <v>6792972.0700000003</v>
      </c>
    </row>
    <row r="12" spans="1:8" x14ac:dyDescent="0.25">
      <c r="A12" t="s">
        <v>13</v>
      </c>
      <c r="B12" s="1">
        <v>305579.14</v>
      </c>
      <c r="C12" s="1">
        <f t="shared" si="0"/>
        <v>262226.53000000003</v>
      </c>
      <c r="D12" s="1">
        <v>352000</v>
      </c>
      <c r="E12" s="5">
        <f t="shared" si="1"/>
        <v>-43352.609999999986</v>
      </c>
      <c r="F12" s="5">
        <f t="shared" si="2"/>
        <v>-89773.469999999972</v>
      </c>
      <c r="G12" s="1">
        <f>1769510.62+262226.53</f>
        <v>2031737.1500000001</v>
      </c>
      <c r="H12" s="1">
        <v>1769510.62</v>
      </c>
    </row>
    <row r="13" spans="1:8" x14ac:dyDescent="0.25">
      <c r="A13" t="s">
        <v>14</v>
      </c>
      <c r="B13" s="1">
        <v>74578.7</v>
      </c>
      <c r="C13" s="1">
        <f t="shared" si="0"/>
        <v>53796.939999999944</v>
      </c>
      <c r="D13" s="1">
        <v>126000</v>
      </c>
      <c r="E13" s="5">
        <f t="shared" si="1"/>
        <v>-20781.760000000053</v>
      </c>
      <c r="F13" s="5">
        <f t="shared" si="2"/>
        <v>-72203.060000000056</v>
      </c>
      <c r="G13" s="1">
        <f>573583.74+53796.94</f>
        <v>627380.67999999993</v>
      </c>
      <c r="H13" s="1">
        <v>573583.74</v>
      </c>
    </row>
    <row r="14" spans="1:8" x14ac:dyDescent="0.25">
      <c r="A14" t="s">
        <v>15</v>
      </c>
      <c r="B14" s="1">
        <v>22705.03</v>
      </c>
      <c r="C14" s="1">
        <f t="shared" si="0"/>
        <v>23786.639999999985</v>
      </c>
      <c r="D14" s="1">
        <v>23000</v>
      </c>
      <c r="E14" s="5">
        <f t="shared" si="1"/>
        <v>1081.609999999986</v>
      </c>
      <c r="F14" s="5">
        <f t="shared" si="2"/>
        <v>786.63999999998487</v>
      </c>
      <c r="G14" s="1">
        <f>194840.04+23786.64</f>
        <v>218626.68</v>
      </c>
      <c r="H14" s="1">
        <v>194840.04</v>
      </c>
    </row>
    <row r="15" spans="1:8" x14ac:dyDescent="0.25">
      <c r="A15" t="s">
        <v>16</v>
      </c>
      <c r="B15" s="6">
        <v>49691.09</v>
      </c>
      <c r="C15" s="1">
        <f t="shared" si="0"/>
        <v>41060.989999999991</v>
      </c>
      <c r="D15" s="6">
        <v>23000</v>
      </c>
      <c r="E15" s="7">
        <f t="shared" si="1"/>
        <v>-8630.1000000000058</v>
      </c>
      <c r="F15" s="7">
        <f t="shared" si="2"/>
        <v>18060.989999999991</v>
      </c>
      <c r="G15" s="6">
        <f>870262.2+41060.99</f>
        <v>911323.19</v>
      </c>
      <c r="H15" s="6">
        <v>870262.2</v>
      </c>
    </row>
    <row r="16" spans="1:8" ht="13.8" thickBot="1" x14ac:dyDescent="0.3">
      <c r="A16" t="s">
        <v>17</v>
      </c>
      <c r="B16" s="8">
        <f t="shared" ref="B16:H16" si="3">SUM(B8:B15)</f>
        <v>3924999.9999999995</v>
      </c>
      <c r="C16" s="8">
        <f t="shared" si="3"/>
        <v>3496000.0000000019</v>
      </c>
      <c r="D16" s="8">
        <f t="shared" si="3"/>
        <v>2696000</v>
      </c>
      <c r="E16" s="9">
        <f t="shared" si="3"/>
        <v>-428999.99999999872</v>
      </c>
      <c r="F16" s="9">
        <f t="shared" si="3"/>
        <v>800000.00000000128</v>
      </c>
      <c r="G16" s="8">
        <f t="shared" si="3"/>
        <v>34546000</v>
      </c>
      <c r="H16" s="5">
        <f t="shared" si="3"/>
        <v>31050000</v>
      </c>
    </row>
    <row r="17" spans="1:2" ht="13.8" thickTop="1" x14ac:dyDescent="0.25"/>
    <row r="18" spans="1:2" x14ac:dyDescent="0.25">
      <c r="A18" s="2" t="s">
        <v>21</v>
      </c>
    </row>
    <row r="20" spans="1:2" x14ac:dyDescent="0.25">
      <c r="A20" t="s">
        <v>25</v>
      </c>
      <c r="B20" s="10">
        <v>79</v>
      </c>
    </row>
    <row r="21" spans="1:2" x14ac:dyDescent="0.25">
      <c r="A21" t="s">
        <v>26</v>
      </c>
      <c r="B21" s="11"/>
    </row>
    <row r="22" spans="1:2" x14ac:dyDescent="0.25">
      <c r="A22" t="s">
        <v>27</v>
      </c>
      <c r="B22" s="11"/>
    </row>
    <row r="23" spans="1:2" x14ac:dyDescent="0.25">
      <c r="A23" t="s">
        <v>28</v>
      </c>
      <c r="B23" s="11">
        <v>142</v>
      </c>
    </row>
    <row r="24" spans="1:2" x14ac:dyDescent="0.25">
      <c r="A24" t="s">
        <v>24</v>
      </c>
      <c r="B24" s="12">
        <v>-63</v>
      </c>
    </row>
    <row r="25" spans="1:2" x14ac:dyDescent="0.25">
      <c r="B25" s="11">
        <f>SUM(B23:B24)</f>
        <v>79</v>
      </c>
    </row>
    <row r="26" spans="1:2" x14ac:dyDescent="0.25">
      <c r="B26" s="11"/>
    </row>
    <row r="27" spans="1:2" x14ac:dyDescent="0.25">
      <c r="A27" t="s">
        <v>22</v>
      </c>
      <c r="B27" s="10">
        <v>-533</v>
      </c>
    </row>
    <row r="28" spans="1:2" x14ac:dyDescent="0.25">
      <c r="A28" t="s">
        <v>29</v>
      </c>
      <c r="B28" s="11"/>
    </row>
    <row r="29" spans="1:2" x14ac:dyDescent="0.25">
      <c r="A29" t="s">
        <v>23</v>
      </c>
      <c r="B29" s="11">
        <v>-323</v>
      </c>
    </row>
    <row r="30" spans="1:2" x14ac:dyDescent="0.25">
      <c r="A30" t="s">
        <v>24</v>
      </c>
      <c r="B30" s="12">
        <v>-25</v>
      </c>
    </row>
    <row r="31" spans="1:2" x14ac:dyDescent="0.25">
      <c r="B31" s="11">
        <f>SUM(B29:B30)</f>
        <v>-348</v>
      </c>
    </row>
  </sheetData>
  <phoneticPr fontId="0" type="noConversion"/>
  <pageMargins left="0.75" right="0.75" top="1" bottom="1" header="0.5" footer="0.5"/>
  <pageSetup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workbookViewId="0"/>
  </sheetViews>
  <sheetFormatPr defaultRowHeight="13.2" x14ac:dyDescent="0.25"/>
  <cols>
    <col min="1" max="1" width="62.88671875" customWidth="1"/>
    <col min="2" max="2" width="14" style="1" bestFit="1" customWidth="1"/>
    <col min="3" max="4" width="19.109375" customWidth="1"/>
    <col min="5" max="6" width="14.5546875" bestFit="1" customWidth="1"/>
    <col min="7" max="7" width="19" bestFit="1" customWidth="1"/>
    <col min="8" max="8" width="15.66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2" t="s">
        <v>18</v>
      </c>
    </row>
    <row r="4" spans="1:8" x14ac:dyDescent="0.25">
      <c r="A4" t="s">
        <v>73</v>
      </c>
    </row>
    <row r="5" spans="1:8" x14ac:dyDescent="0.25">
      <c r="B5" s="3" t="s">
        <v>3</v>
      </c>
      <c r="C5" s="3" t="s">
        <v>3</v>
      </c>
      <c r="D5" s="3" t="s">
        <v>4</v>
      </c>
      <c r="E5" t="s">
        <v>5</v>
      </c>
      <c r="F5" t="s">
        <v>5</v>
      </c>
      <c r="G5" s="3" t="s">
        <v>3</v>
      </c>
      <c r="H5" s="3" t="s">
        <v>3</v>
      </c>
    </row>
    <row r="6" spans="1:8" x14ac:dyDescent="0.25">
      <c r="B6" s="4" t="s">
        <v>6</v>
      </c>
      <c r="C6" s="4" t="s">
        <v>19</v>
      </c>
      <c r="D6" s="4" t="s">
        <v>19</v>
      </c>
      <c r="E6" t="s">
        <v>7</v>
      </c>
      <c r="F6" s="3" t="s">
        <v>4</v>
      </c>
      <c r="G6" s="4" t="s">
        <v>20</v>
      </c>
      <c r="H6" s="4" t="s">
        <v>8</v>
      </c>
    </row>
    <row r="7" spans="1:8" x14ac:dyDescent="0.25">
      <c r="A7" t="s">
        <v>9</v>
      </c>
      <c r="B7" s="1">
        <v>108777.7</v>
      </c>
      <c r="C7" s="1">
        <f t="shared" ref="C7:C14" si="0">G7-H7</f>
        <v>178210.17999999993</v>
      </c>
      <c r="D7" s="1">
        <v>167000</v>
      </c>
      <c r="E7" s="5">
        <f t="shared" ref="E7:E14" si="1">C7-B7</f>
        <v>69432.479999999938</v>
      </c>
      <c r="F7" s="5">
        <f t="shared" ref="F7:F14" si="2">C7-D7</f>
        <v>11210.179999999935</v>
      </c>
      <c r="G7" s="1">
        <f>1486618.29+178210.18</f>
        <v>1664828.47</v>
      </c>
      <c r="H7" s="1">
        <v>1486618.29</v>
      </c>
    </row>
    <row r="8" spans="1:8" x14ac:dyDescent="0.25">
      <c r="A8" t="s">
        <v>10</v>
      </c>
      <c r="B8" s="1">
        <v>122832.08</v>
      </c>
      <c r="C8" s="1">
        <f t="shared" si="0"/>
        <v>141196.53000000003</v>
      </c>
      <c r="D8" s="1">
        <v>196000</v>
      </c>
      <c r="E8" s="5">
        <f t="shared" si="1"/>
        <v>18364.450000000026</v>
      </c>
      <c r="F8" s="5">
        <f t="shared" si="2"/>
        <v>-54803.469999999972</v>
      </c>
      <c r="G8" s="1">
        <f>1033689.01+141196.53</f>
        <v>1174885.54</v>
      </c>
      <c r="H8" s="1">
        <v>1033689.01</v>
      </c>
    </row>
    <row r="9" spans="1:8" x14ac:dyDescent="0.25">
      <c r="A9" t="s">
        <v>11</v>
      </c>
      <c r="B9" s="1">
        <v>2477725.17</v>
      </c>
      <c r="C9" s="1">
        <f t="shared" si="0"/>
        <v>1944044.5300000012</v>
      </c>
      <c r="D9" s="1">
        <v>1132000</v>
      </c>
      <c r="E9" s="5">
        <f t="shared" si="1"/>
        <v>-533680.63999999873</v>
      </c>
      <c r="F9" s="5">
        <f t="shared" si="2"/>
        <v>812044.53000000119</v>
      </c>
      <c r="G9" s="1">
        <f>18328524.03+1944044.53</f>
        <v>20272568.560000002</v>
      </c>
      <c r="H9" s="1">
        <v>18328524.030000001</v>
      </c>
    </row>
    <row r="10" spans="1:8" x14ac:dyDescent="0.25">
      <c r="A10" t="s">
        <v>12</v>
      </c>
      <c r="B10" s="1">
        <v>763111.09</v>
      </c>
      <c r="C10" s="1">
        <f t="shared" si="0"/>
        <v>851677.66000000015</v>
      </c>
      <c r="D10" s="1">
        <f>358000+319000</f>
        <v>677000</v>
      </c>
      <c r="E10" s="5">
        <f t="shared" si="1"/>
        <v>88566.570000000182</v>
      </c>
      <c r="F10" s="5">
        <f t="shared" si="2"/>
        <v>174677.66000000015</v>
      </c>
      <c r="G10" s="1">
        <f>6660234.42+132737.65+841108.63+10569.03</f>
        <v>7644649.7300000004</v>
      </c>
      <c r="H10" s="1">
        <f>6660234.42+132737.65</f>
        <v>6792972.0700000003</v>
      </c>
    </row>
    <row r="11" spans="1:8" x14ac:dyDescent="0.25">
      <c r="A11" t="s">
        <v>13</v>
      </c>
      <c r="B11" s="1">
        <v>305579.14</v>
      </c>
      <c r="C11" s="1">
        <f t="shared" si="0"/>
        <v>262226.53000000003</v>
      </c>
      <c r="D11" s="1">
        <v>352000</v>
      </c>
      <c r="E11" s="5">
        <f t="shared" si="1"/>
        <v>-43352.609999999986</v>
      </c>
      <c r="F11" s="5">
        <f t="shared" si="2"/>
        <v>-89773.469999999972</v>
      </c>
      <c r="G11" s="1">
        <f>1769510.62+262226.53</f>
        <v>2031737.1500000001</v>
      </c>
      <c r="H11" s="1">
        <v>1769510.62</v>
      </c>
    </row>
    <row r="12" spans="1:8" x14ac:dyDescent="0.25">
      <c r="A12" t="s">
        <v>14</v>
      </c>
      <c r="B12" s="1">
        <v>74578.7</v>
      </c>
      <c r="C12" s="1">
        <f t="shared" si="0"/>
        <v>53796.939999999944</v>
      </c>
      <c r="D12" s="1">
        <v>126000</v>
      </c>
      <c r="E12" s="5">
        <f t="shared" si="1"/>
        <v>-20781.760000000053</v>
      </c>
      <c r="F12" s="5">
        <f t="shared" si="2"/>
        <v>-72203.060000000056</v>
      </c>
      <c r="G12" s="1">
        <f>573583.74+53796.94</f>
        <v>627380.67999999993</v>
      </c>
      <c r="H12" s="1">
        <v>573583.74</v>
      </c>
    </row>
    <row r="13" spans="1:8" x14ac:dyDescent="0.25">
      <c r="A13" t="s">
        <v>15</v>
      </c>
      <c r="B13" s="1">
        <v>22705.03</v>
      </c>
      <c r="C13" s="1">
        <f t="shared" si="0"/>
        <v>23786.639999999985</v>
      </c>
      <c r="D13" s="1">
        <v>23000</v>
      </c>
      <c r="E13" s="5">
        <f t="shared" si="1"/>
        <v>1081.609999999986</v>
      </c>
      <c r="F13" s="5">
        <f t="shared" si="2"/>
        <v>786.63999999998487</v>
      </c>
      <c r="G13" s="1">
        <f>194840.04+23786.64</f>
        <v>218626.68</v>
      </c>
      <c r="H13" s="1">
        <v>194840.04</v>
      </c>
    </row>
    <row r="14" spans="1:8" x14ac:dyDescent="0.25">
      <c r="A14" t="s">
        <v>16</v>
      </c>
      <c r="B14" s="6">
        <v>49691.09</v>
      </c>
      <c r="C14" s="1">
        <f t="shared" si="0"/>
        <v>41060.989999999991</v>
      </c>
      <c r="D14" s="6">
        <v>23000</v>
      </c>
      <c r="E14" s="7">
        <f t="shared" si="1"/>
        <v>-8630.1000000000058</v>
      </c>
      <c r="F14" s="7">
        <f t="shared" si="2"/>
        <v>18060.989999999991</v>
      </c>
      <c r="G14" s="6">
        <f>870262.2+41060.99</f>
        <v>911323.19</v>
      </c>
      <c r="H14" s="6">
        <v>870262.2</v>
      </c>
    </row>
    <row r="15" spans="1:8" ht="13.8" thickBot="1" x14ac:dyDescent="0.3">
      <c r="A15" t="s">
        <v>17</v>
      </c>
      <c r="B15" s="8">
        <f t="shared" ref="B15:H15" si="3">SUM(B7:B14)</f>
        <v>3924999.9999999995</v>
      </c>
      <c r="C15" s="8">
        <f t="shared" si="3"/>
        <v>3496000.0000000019</v>
      </c>
      <c r="D15" s="8">
        <f t="shared" si="3"/>
        <v>2696000</v>
      </c>
      <c r="E15" s="9">
        <f t="shared" si="3"/>
        <v>-428999.99999999872</v>
      </c>
      <c r="F15" s="9">
        <f t="shared" si="3"/>
        <v>800000.00000000128</v>
      </c>
      <c r="G15" s="8">
        <f t="shared" si="3"/>
        <v>34546000</v>
      </c>
      <c r="H15" s="8">
        <f t="shared" si="3"/>
        <v>31050000</v>
      </c>
    </row>
    <row r="16" spans="1:8" ht="13.8" thickTop="1" x14ac:dyDescent="0.25"/>
    <row r="17" spans="1:7" x14ac:dyDescent="0.25">
      <c r="A17" s="2" t="s">
        <v>53</v>
      </c>
    </row>
    <row r="22" spans="1:7" x14ac:dyDescent="0.25">
      <c r="A22" t="s">
        <v>0</v>
      </c>
    </row>
    <row r="23" spans="1:7" x14ac:dyDescent="0.25">
      <c r="A23" t="s">
        <v>1</v>
      </c>
    </row>
    <row r="24" spans="1:7" x14ac:dyDescent="0.25">
      <c r="A24" s="2" t="s">
        <v>18</v>
      </c>
    </row>
    <row r="25" spans="1:7" x14ac:dyDescent="0.25">
      <c r="A25" s="2" t="s">
        <v>33</v>
      </c>
    </row>
    <row r="26" spans="1:7" x14ac:dyDescent="0.25">
      <c r="A26" s="2"/>
    </row>
    <row r="27" spans="1:7" x14ac:dyDescent="0.25">
      <c r="B27" s="3" t="s">
        <v>3</v>
      </c>
      <c r="C27" s="3" t="s">
        <v>3</v>
      </c>
      <c r="D27" s="3" t="s">
        <v>4</v>
      </c>
      <c r="E27" t="s">
        <v>5</v>
      </c>
      <c r="F27" t="s">
        <v>5</v>
      </c>
      <c r="G27" s="3" t="s">
        <v>3</v>
      </c>
    </row>
    <row r="28" spans="1:7" x14ac:dyDescent="0.25">
      <c r="B28" s="4" t="str">
        <f>B6</f>
        <v>August 2001</v>
      </c>
      <c r="C28" s="4" t="str">
        <f>C6</f>
        <v>September 2001</v>
      </c>
      <c r="D28" s="4" t="str">
        <f>D6</f>
        <v>September 2001</v>
      </c>
      <c r="E28" t="s">
        <v>7</v>
      </c>
      <c r="F28" s="3" t="s">
        <v>4</v>
      </c>
      <c r="G28" s="4" t="str">
        <f>G6</f>
        <v>YTD September 2001</v>
      </c>
    </row>
    <row r="29" spans="1:7" x14ac:dyDescent="0.25">
      <c r="A29" t="s">
        <v>40</v>
      </c>
      <c r="B29" s="11">
        <f t="shared" ref="B29:D31" si="4">ROUND(B7/1000,0)</f>
        <v>109</v>
      </c>
      <c r="C29" s="11">
        <f t="shared" si="4"/>
        <v>178</v>
      </c>
      <c r="D29" s="11">
        <f t="shared" si="4"/>
        <v>167</v>
      </c>
      <c r="E29" s="11">
        <f t="shared" ref="E29:E36" si="5">C29-B29</f>
        <v>69</v>
      </c>
      <c r="F29" s="11">
        <f t="shared" ref="F29:F36" si="6">C29-D29</f>
        <v>11</v>
      </c>
      <c r="G29" s="11">
        <f t="shared" ref="G29:G36" si="7">ROUND(G7/1000,0)</f>
        <v>1665</v>
      </c>
    </row>
    <row r="30" spans="1:7" x14ac:dyDescent="0.25">
      <c r="A30" t="s">
        <v>30</v>
      </c>
      <c r="B30" s="11">
        <f t="shared" si="4"/>
        <v>123</v>
      </c>
      <c r="C30" s="11">
        <f t="shared" si="4"/>
        <v>141</v>
      </c>
      <c r="D30" s="11">
        <f t="shared" si="4"/>
        <v>196</v>
      </c>
      <c r="E30" s="11">
        <f t="shared" si="5"/>
        <v>18</v>
      </c>
      <c r="F30" s="11">
        <f t="shared" si="6"/>
        <v>-55</v>
      </c>
      <c r="G30" s="11">
        <f t="shared" si="7"/>
        <v>1175</v>
      </c>
    </row>
    <row r="31" spans="1:7" x14ac:dyDescent="0.25">
      <c r="A31" t="s">
        <v>39</v>
      </c>
      <c r="B31" s="11">
        <f t="shared" si="4"/>
        <v>2478</v>
      </c>
      <c r="C31" s="11">
        <f t="shared" si="4"/>
        <v>1944</v>
      </c>
      <c r="D31" s="11">
        <f t="shared" si="4"/>
        <v>1132</v>
      </c>
      <c r="E31" s="11">
        <f t="shared" si="5"/>
        <v>-534</v>
      </c>
      <c r="F31" s="11">
        <f t="shared" si="6"/>
        <v>812</v>
      </c>
      <c r="G31" s="11">
        <f>ROUND(G9/1000,0)-1</f>
        <v>20272</v>
      </c>
    </row>
    <row r="32" spans="1:7" x14ac:dyDescent="0.25">
      <c r="A32" s="16" t="s">
        <v>47</v>
      </c>
      <c r="B32" s="11">
        <f>ROUND(B10/1000,0)</f>
        <v>763</v>
      </c>
      <c r="C32" s="11">
        <f>ROUND(C10/1000,0)</f>
        <v>852</v>
      </c>
      <c r="D32" s="11">
        <f>ROUND(D10/1000,0)</f>
        <v>677</v>
      </c>
      <c r="E32" s="11">
        <f t="shared" si="5"/>
        <v>89</v>
      </c>
      <c r="F32" s="11">
        <f t="shared" si="6"/>
        <v>175</v>
      </c>
      <c r="G32" s="11">
        <f t="shared" si="7"/>
        <v>7645</v>
      </c>
    </row>
    <row r="33" spans="1:7" x14ac:dyDescent="0.25">
      <c r="A33" s="16" t="s">
        <v>37</v>
      </c>
      <c r="B33" s="11">
        <f t="shared" ref="B33:C36" si="8">ROUND(B11/1000,0)</f>
        <v>306</v>
      </c>
      <c r="C33" s="11">
        <f t="shared" si="8"/>
        <v>262</v>
      </c>
      <c r="D33" s="11">
        <f>ROUND(D11/1000,0)</f>
        <v>352</v>
      </c>
      <c r="E33" s="11">
        <f t="shared" si="5"/>
        <v>-44</v>
      </c>
      <c r="F33" s="11">
        <f t="shared" si="6"/>
        <v>-90</v>
      </c>
      <c r="G33" s="11">
        <f t="shared" si="7"/>
        <v>2032</v>
      </c>
    </row>
    <row r="34" spans="1:7" x14ac:dyDescent="0.25">
      <c r="A34" t="s">
        <v>31</v>
      </c>
      <c r="B34" s="11">
        <f>ROUND(B12/1000,0)-1</f>
        <v>74</v>
      </c>
      <c r="C34" s="11">
        <f t="shared" si="8"/>
        <v>54</v>
      </c>
      <c r="D34" s="11">
        <f>ROUND(D12/1000,0)</f>
        <v>126</v>
      </c>
      <c r="E34" s="11">
        <f t="shared" si="5"/>
        <v>-20</v>
      </c>
      <c r="F34" s="11">
        <f t="shared" si="6"/>
        <v>-72</v>
      </c>
      <c r="G34" s="11">
        <f t="shared" si="7"/>
        <v>627</v>
      </c>
    </row>
    <row r="35" spans="1:7" x14ac:dyDescent="0.25">
      <c r="A35" t="s">
        <v>32</v>
      </c>
      <c r="B35" s="11">
        <f t="shared" si="8"/>
        <v>23</v>
      </c>
      <c r="C35" s="11">
        <f t="shared" si="8"/>
        <v>24</v>
      </c>
      <c r="D35" s="11">
        <f>ROUND(D13/1000,0)</f>
        <v>23</v>
      </c>
      <c r="E35" s="11">
        <f t="shared" si="5"/>
        <v>1</v>
      </c>
      <c r="F35" s="11">
        <f t="shared" si="6"/>
        <v>1</v>
      </c>
      <c r="G35" s="11">
        <f t="shared" si="7"/>
        <v>219</v>
      </c>
    </row>
    <row r="36" spans="1:7" x14ac:dyDescent="0.25">
      <c r="A36" t="s">
        <v>38</v>
      </c>
      <c r="B36" s="11">
        <f>ROUND(B14/1000,0)-1</f>
        <v>49</v>
      </c>
      <c r="C36" s="11">
        <f t="shared" si="8"/>
        <v>41</v>
      </c>
      <c r="D36" s="11">
        <f>ROUND(D14/1000,0)</f>
        <v>23</v>
      </c>
      <c r="E36" s="11">
        <f t="shared" si="5"/>
        <v>-8</v>
      </c>
      <c r="F36" s="11">
        <f t="shared" si="6"/>
        <v>18</v>
      </c>
      <c r="G36" s="11">
        <f t="shared" si="7"/>
        <v>911</v>
      </c>
    </row>
    <row r="37" spans="1:7" ht="13.8" thickBot="1" x14ac:dyDescent="0.3">
      <c r="A37" t="s">
        <v>17</v>
      </c>
      <c r="B37" s="13">
        <f t="shared" ref="B37:G37" si="9">SUM(B29:B36)</f>
        <v>3925</v>
      </c>
      <c r="C37" s="13">
        <f t="shared" si="9"/>
        <v>3496</v>
      </c>
      <c r="D37" s="13">
        <f t="shared" si="9"/>
        <v>2696</v>
      </c>
      <c r="E37" s="13">
        <f t="shared" si="9"/>
        <v>-429</v>
      </c>
      <c r="F37" s="13">
        <f t="shared" si="9"/>
        <v>800</v>
      </c>
      <c r="G37" s="13">
        <f t="shared" si="9"/>
        <v>34546</v>
      </c>
    </row>
    <row r="38" spans="1:7" ht="13.8" thickTop="1" x14ac:dyDescent="0.25"/>
    <row r="40" spans="1:7" x14ac:dyDescent="0.25">
      <c r="A40" s="14" t="s">
        <v>34</v>
      </c>
    </row>
    <row r="41" spans="1:7" x14ac:dyDescent="0.25">
      <c r="A41" t="s">
        <v>41</v>
      </c>
      <c r="B41" s="11">
        <v>28</v>
      </c>
    </row>
    <row r="42" spans="1:7" x14ac:dyDescent="0.25">
      <c r="A42" t="s">
        <v>42</v>
      </c>
      <c r="B42" s="11">
        <v>20</v>
      </c>
    </row>
    <row r="43" spans="1:7" x14ac:dyDescent="0.25">
      <c r="A43" t="s">
        <v>49</v>
      </c>
      <c r="B43" s="12">
        <v>21</v>
      </c>
    </row>
    <row r="44" spans="1:7" ht="13.8" thickBot="1" x14ac:dyDescent="0.3">
      <c r="B44" s="13">
        <f>SUM(B41:B43)</f>
        <v>69</v>
      </c>
    </row>
    <row r="45" spans="1:7" ht="13.8" thickTop="1" x14ac:dyDescent="0.25"/>
    <row r="46" spans="1:7" x14ac:dyDescent="0.25">
      <c r="A46" s="14" t="s">
        <v>35</v>
      </c>
    </row>
    <row r="47" spans="1:7" x14ac:dyDescent="0.25">
      <c r="A47" t="s">
        <v>29</v>
      </c>
      <c r="B47" s="11"/>
    </row>
    <row r="48" spans="1:7" x14ac:dyDescent="0.25">
      <c r="A48" t="s">
        <v>23</v>
      </c>
      <c r="B48" s="11">
        <v>-323</v>
      </c>
    </row>
    <row r="49" spans="1:2" x14ac:dyDescent="0.25">
      <c r="A49" t="s">
        <v>45</v>
      </c>
      <c r="B49" s="11">
        <v>-69</v>
      </c>
    </row>
    <row r="50" spans="1:2" x14ac:dyDescent="0.25">
      <c r="A50" t="s">
        <v>43</v>
      </c>
      <c r="B50" s="11">
        <v>-108</v>
      </c>
    </row>
    <row r="51" spans="1:2" x14ac:dyDescent="0.25">
      <c r="A51" t="s">
        <v>44</v>
      </c>
      <c r="B51" s="11">
        <v>-46</v>
      </c>
    </row>
    <row r="52" spans="1:2" x14ac:dyDescent="0.25">
      <c r="A52" t="s">
        <v>24</v>
      </c>
      <c r="B52" s="12">
        <v>12</v>
      </c>
    </row>
    <row r="53" spans="1:2" ht="13.8" thickBot="1" x14ac:dyDescent="0.3">
      <c r="B53" s="13">
        <f>SUM(B47:B52)</f>
        <v>-534</v>
      </c>
    </row>
    <row r="54" spans="1:2" ht="13.8" thickTop="1" x14ac:dyDescent="0.25">
      <c r="B54" s="15"/>
    </row>
    <row r="55" spans="1:2" x14ac:dyDescent="0.25">
      <c r="A55" s="14" t="s">
        <v>36</v>
      </c>
    </row>
    <row r="56" spans="1:2" x14ac:dyDescent="0.25">
      <c r="A56" t="s">
        <v>48</v>
      </c>
      <c r="B56" s="11">
        <v>126</v>
      </c>
    </row>
    <row r="57" spans="1:2" x14ac:dyDescent="0.25">
      <c r="A57" t="s">
        <v>46</v>
      </c>
      <c r="B57" s="11">
        <v>-20</v>
      </c>
    </row>
    <row r="58" spans="1:2" x14ac:dyDescent="0.25">
      <c r="A58" t="s">
        <v>24</v>
      </c>
      <c r="B58" s="12">
        <v>-17</v>
      </c>
    </row>
    <row r="59" spans="1:2" ht="13.8" thickBot="1" x14ac:dyDescent="0.3">
      <c r="B59" s="13">
        <f>SUM(B56:B58)</f>
        <v>89</v>
      </c>
    </row>
    <row r="60" spans="1:2" ht="13.8" thickTop="1" x14ac:dyDescent="0.25"/>
  </sheetData>
  <phoneticPr fontId="0" type="noConversion"/>
  <printOptions horizontalCentered="1"/>
  <pageMargins left="0.5" right="0.5" top="0.5" bottom="0.5" header="0.5" footer="0.5"/>
  <pageSetup scale="7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abSelected="1" workbookViewId="0"/>
  </sheetViews>
  <sheetFormatPr defaultRowHeight="13.2" x14ac:dyDescent="0.25"/>
  <cols>
    <col min="1" max="1" width="62.88671875" customWidth="1"/>
    <col min="2" max="2" width="14" style="1" bestFit="1" customWidth="1"/>
    <col min="3" max="4" width="19.109375" customWidth="1"/>
    <col min="5" max="6" width="14.5546875" bestFit="1" customWidth="1"/>
    <col min="7" max="7" width="19" bestFit="1" customWidth="1"/>
    <col min="8" max="8" width="15.66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2" t="s">
        <v>50</v>
      </c>
    </row>
    <row r="4" spans="1:8" x14ac:dyDescent="0.25">
      <c r="A4" t="s">
        <v>73</v>
      </c>
    </row>
    <row r="5" spans="1:8" x14ac:dyDescent="0.25">
      <c r="B5" s="3" t="s">
        <v>3</v>
      </c>
      <c r="C5" s="3" t="s">
        <v>3</v>
      </c>
      <c r="D5" s="3" t="s">
        <v>4</v>
      </c>
      <c r="E5" t="s">
        <v>5</v>
      </c>
      <c r="F5" t="s">
        <v>5</v>
      </c>
      <c r="G5" s="3" t="s">
        <v>3</v>
      </c>
      <c r="H5" s="3" t="s">
        <v>3</v>
      </c>
    </row>
    <row r="6" spans="1:8" x14ac:dyDescent="0.25">
      <c r="B6" s="4" t="s">
        <v>19</v>
      </c>
      <c r="C6" s="4" t="s">
        <v>51</v>
      </c>
      <c r="D6" s="4" t="s">
        <v>51</v>
      </c>
      <c r="E6" t="s">
        <v>7</v>
      </c>
      <c r="F6" s="3" t="s">
        <v>4</v>
      </c>
      <c r="G6" s="4" t="s">
        <v>52</v>
      </c>
      <c r="H6" s="4" t="s">
        <v>20</v>
      </c>
    </row>
    <row r="7" spans="1:8" x14ac:dyDescent="0.25">
      <c r="A7" t="s">
        <v>9</v>
      </c>
      <c r="B7" s="1">
        <v>178210.18</v>
      </c>
      <c r="C7" s="1">
        <f t="shared" ref="C7:C14" si="0">G7-H7</f>
        <v>172642.18999999994</v>
      </c>
      <c r="D7" s="1">
        <v>160000</v>
      </c>
      <c r="E7" s="5">
        <f t="shared" ref="E7:E14" si="1">C7-B7</f>
        <v>-5567.9900000000489</v>
      </c>
      <c r="F7" s="5">
        <f t="shared" ref="F7:F14" si="2">C7-D7</f>
        <v>12642.189999999944</v>
      </c>
      <c r="G7" s="1">
        <f>1486618.29+178210.18+172642.19</f>
        <v>1837470.66</v>
      </c>
      <c r="H7" s="1">
        <f>1486618.29+178210.18</f>
        <v>1664828.47</v>
      </c>
    </row>
    <row r="8" spans="1:8" x14ac:dyDescent="0.25">
      <c r="A8" t="s">
        <v>10</v>
      </c>
      <c r="B8" s="1">
        <v>141196.53</v>
      </c>
      <c r="C8" s="1">
        <f t="shared" si="0"/>
        <v>151686.54000000004</v>
      </c>
      <c r="D8" s="1">
        <v>146000</v>
      </c>
      <c r="E8" s="5">
        <f t="shared" si="1"/>
        <v>10490.010000000038</v>
      </c>
      <c r="F8" s="5">
        <f t="shared" si="2"/>
        <v>5686.5400000000373</v>
      </c>
      <c r="G8" s="1">
        <f>1033689.01+141196.53+151686.54</f>
        <v>1326572.08</v>
      </c>
      <c r="H8" s="1">
        <f>1033689.01+141196.53</f>
        <v>1174885.54</v>
      </c>
    </row>
    <row r="9" spans="1:8" x14ac:dyDescent="0.25">
      <c r="A9" t="s">
        <v>11</v>
      </c>
      <c r="B9" s="1">
        <v>1944044.53</v>
      </c>
      <c r="C9" s="1">
        <f t="shared" si="0"/>
        <v>2463990.5300000012</v>
      </c>
      <c r="D9" s="1">
        <v>1416000</v>
      </c>
      <c r="E9" s="5">
        <f t="shared" si="1"/>
        <v>519946.00000000116</v>
      </c>
      <c r="F9" s="5">
        <f t="shared" si="2"/>
        <v>1047990.5300000012</v>
      </c>
      <c r="G9" s="1">
        <f>18328524.03+1944044.53+2463990.53</f>
        <v>22736559.090000004</v>
      </c>
      <c r="H9" s="1">
        <f>18328524.03+1944044.53</f>
        <v>20272568.560000002</v>
      </c>
    </row>
    <row r="10" spans="1:8" x14ac:dyDescent="0.25">
      <c r="A10" t="s">
        <v>12</v>
      </c>
      <c r="B10" s="1">
        <v>851677.66</v>
      </c>
      <c r="C10" s="1">
        <f t="shared" si="0"/>
        <v>1032099.3200000003</v>
      </c>
      <c r="D10" s="1">
        <f>444000+265000</f>
        <v>709000</v>
      </c>
      <c r="E10" s="5">
        <f t="shared" si="1"/>
        <v>180421.66000000027</v>
      </c>
      <c r="F10" s="5">
        <f t="shared" si="2"/>
        <v>323099.3200000003</v>
      </c>
      <c r="G10" s="1">
        <f>6660234.42+132737.65+841108.63+10569.03+1024524.31+7575.01</f>
        <v>8676749.0500000007</v>
      </c>
      <c r="H10" s="1">
        <f>6660234.42+132737.65+841108.63+10569.03</f>
        <v>7644649.7300000004</v>
      </c>
    </row>
    <row r="11" spans="1:8" x14ac:dyDescent="0.25">
      <c r="A11" t="s">
        <v>13</v>
      </c>
      <c r="B11" s="1">
        <v>262226.53000000003</v>
      </c>
      <c r="C11" s="1">
        <f t="shared" si="0"/>
        <v>389385.15999999992</v>
      </c>
      <c r="D11" s="1">
        <v>487000</v>
      </c>
      <c r="E11" s="5">
        <f t="shared" si="1"/>
        <v>127158.62999999989</v>
      </c>
      <c r="F11" s="5">
        <f t="shared" si="2"/>
        <v>-97614.840000000084</v>
      </c>
      <c r="G11" s="1">
        <f>1769510.62+262226.53+389385.16</f>
        <v>2421122.31</v>
      </c>
      <c r="H11" s="1">
        <f>1769510.62+262226.53</f>
        <v>2031737.1500000001</v>
      </c>
    </row>
    <row r="12" spans="1:8" x14ac:dyDescent="0.25">
      <c r="A12" t="s">
        <v>14</v>
      </c>
      <c r="B12" s="1">
        <v>53796.939999999944</v>
      </c>
      <c r="C12" s="1">
        <f t="shared" si="0"/>
        <v>127098.25</v>
      </c>
      <c r="D12" s="1">
        <v>160000</v>
      </c>
      <c r="E12" s="5">
        <f t="shared" si="1"/>
        <v>73301.310000000056</v>
      </c>
      <c r="F12" s="5">
        <f t="shared" si="2"/>
        <v>-32901.75</v>
      </c>
      <c r="G12" s="1">
        <f>573583.74+53796.94+127098.25</f>
        <v>754478.92999999993</v>
      </c>
      <c r="H12" s="1">
        <f>573583.74+53796.94</f>
        <v>627380.67999999993</v>
      </c>
    </row>
    <row r="13" spans="1:8" x14ac:dyDescent="0.25">
      <c r="A13" t="s">
        <v>15</v>
      </c>
      <c r="B13" s="1">
        <v>23786.639999999999</v>
      </c>
      <c r="C13" s="1">
        <f t="shared" si="0"/>
        <v>23002.880000000005</v>
      </c>
      <c r="D13" s="1">
        <v>23000</v>
      </c>
      <c r="E13" s="5">
        <f t="shared" si="1"/>
        <v>-783.75999999999476</v>
      </c>
      <c r="F13" s="5">
        <f t="shared" si="2"/>
        <v>2.8800000000046566</v>
      </c>
      <c r="G13" s="1">
        <f>194840.04+23786.64+23002.88</f>
        <v>241629.56</v>
      </c>
      <c r="H13" s="1">
        <f>194840.04+23786.64</f>
        <v>218626.68</v>
      </c>
    </row>
    <row r="14" spans="1:8" x14ac:dyDescent="0.25">
      <c r="A14" t="s">
        <v>16</v>
      </c>
      <c r="B14" s="6">
        <v>41060.99</v>
      </c>
      <c r="C14" s="1">
        <f t="shared" si="0"/>
        <v>45095.130000000005</v>
      </c>
      <c r="D14" s="6">
        <v>25000</v>
      </c>
      <c r="E14" s="7">
        <f t="shared" si="1"/>
        <v>4034.1400000000067</v>
      </c>
      <c r="F14" s="7">
        <f t="shared" si="2"/>
        <v>20095.130000000005</v>
      </c>
      <c r="G14" s="6">
        <f>870262.2+41060.99+45095.13</f>
        <v>956418.32</v>
      </c>
      <c r="H14" s="6">
        <f>870262.2+41060.99</f>
        <v>911323.19</v>
      </c>
    </row>
    <row r="15" spans="1:8" ht="13.8" thickBot="1" x14ac:dyDescent="0.3">
      <c r="A15" t="s">
        <v>17</v>
      </c>
      <c r="B15" s="8">
        <f t="shared" ref="B15:H15" si="3">SUM(B7:B14)</f>
        <v>3496000.0000000009</v>
      </c>
      <c r="C15" s="8">
        <f t="shared" si="3"/>
        <v>4405000.0000000009</v>
      </c>
      <c r="D15" s="8">
        <f t="shared" si="3"/>
        <v>3126000</v>
      </c>
      <c r="E15" s="9">
        <f t="shared" si="3"/>
        <v>909000.0000000014</v>
      </c>
      <c r="F15" s="9">
        <f t="shared" si="3"/>
        <v>1279000.0000000014</v>
      </c>
      <c r="G15" s="8">
        <f t="shared" si="3"/>
        <v>38951000.000000015</v>
      </c>
      <c r="H15" s="8">
        <f t="shared" si="3"/>
        <v>34546000</v>
      </c>
    </row>
    <row r="16" spans="1:8" ht="13.8" thickTop="1" x14ac:dyDescent="0.25"/>
    <row r="17" spans="1:7" x14ac:dyDescent="0.25">
      <c r="A17" s="2" t="s">
        <v>55</v>
      </c>
    </row>
    <row r="22" spans="1:7" x14ac:dyDescent="0.25">
      <c r="A22" t="s">
        <v>0</v>
      </c>
    </row>
    <row r="23" spans="1:7" x14ac:dyDescent="0.25">
      <c r="A23" t="s">
        <v>1</v>
      </c>
    </row>
    <row r="24" spans="1:7" x14ac:dyDescent="0.25">
      <c r="A24" s="2" t="str">
        <f>A3</f>
        <v>Period Ending October 31, 2001</v>
      </c>
    </row>
    <row r="25" spans="1:7" x14ac:dyDescent="0.25">
      <c r="A25" s="2" t="s">
        <v>33</v>
      </c>
    </row>
    <row r="26" spans="1:7" x14ac:dyDescent="0.25">
      <c r="A26" s="2"/>
    </row>
    <row r="27" spans="1:7" x14ac:dyDescent="0.25">
      <c r="B27" s="3" t="s">
        <v>3</v>
      </c>
      <c r="C27" s="3" t="s">
        <v>3</v>
      </c>
      <c r="D27" s="3" t="s">
        <v>4</v>
      </c>
      <c r="E27" t="s">
        <v>5</v>
      </c>
      <c r="F27" t="s">
        <v>5</v>
      </c>
      <c r="G27" s="3" t="s">
        <v>3</v>
      </c>
    </row>
    <row r="28" spans="1:7" x14ac:dyDescent="0.25">
      <c r="B28" s="4" t="str">
        <f>B6</f>
        <v>September 2001</v>
      </c>
      <c r="C28" s="4" t="str">
        <f>C6</f>
        <v>October 2001</v>
      </c>
      <c r="D28" s="4" t="str">
        <f>D6</f>
        <v>October 2001</v>
      </c>
      <c r="E28" t="s">
        <v>7</v>
      </c>
      <c r="F28" s="3" t="s">
        <v>4</v>
      </c>
      <c r="G28" s="4" t="str">
        <f>G6</f>
        <v>YTD October 2001</v>
      </c>
    </row>
    <row r="29" spans="1:7" x14ac:dyDescent="0.25">
      <c r="A29" t="s">
        <v>63</v>
      </c>
      <c r="B29" s="11">
        <f t="shared" ref="B29:D33" si="4">ROUND(B7/1000,0)</f>
        <v>178</v>
      </c>
      <c r="C29" s="11">
        <f t="shared" si="4"/>
        <v>173</v>
      </c>
      <c r="D29" s="11">
        <f t="shared" si="4"/>
        <v>160</v>
      </c>
      <c r="E29" s="11">
        <f t="shared" ref="E29:E36" si="5">C29-B29</f>
        <v>-5</v>
      </c>
      <c r="F29" s="11">
        <f t="shared" ref="F29:F36" si="6">C29-D29</f>
        <v>13</v>
      </c>
      <c r="G29" s="11">
        <f t="shared" ref="G29:G36" si="7">ROUND(G7/1000,0)</f>
        <v>1837</v>
      </c>
    </row>
    <row r="30" spans="1:7" x14ac:dyDescent="0.25">
      <c r="A30" t="s">
        <v>10</v>
      </c>
      <c r="B30" s="11">
        <f t="shared" si="4"/>
        <v>141</v>
      </c>
      <c r="C30" s="11">
        <f t="shared" si="4"/>
        <v>152</v>
      </c>
      <c r="D30" s="11">
        <f t="shared" si="4"/>
        <v>146</v>
      </c>
      <c r="E30" s="11">
        <f t="shared" si="5"/>
        <v>11</v>
      </c>
      <c r="F30" s="11">
        <f t="shared" si="6"/>
        <v>6</v>
      </c>
      <c r="G30" s="11">
        <f t="shared" si="7"/>
        <v>1327</v>
      </c>
    </row>
    <row r="31" spans="1:7" x14ac:dyDescent="0.25">
      <c r="A31" t="s">
        <v>62</v>
      </c>
      <c r="B31" s="11">
        <f t="shared" si="4"/>
        <v>1944</v>
      </c>
      <c r="C31" s="11">
        <f t="shared" si="4"/>
        <v>2464</v>
      </c>
      <c r="D31" s="11">
        <f t="shared" si="4"/>
        <v>1416</v>
      </c>
      <c r="E31" s="11">
        <f t="shared" si="5"/>
        <v>520</v>
      </c>
      <c r="F31" s="11">
        <f t="shared" si="6"/>
        <v>1048</v>
      </c>
      <c r="G31" s="11">
        <f t="shared" si="7"/>
        <v>22737</v>
      </c>
    </row>
    <row r="32" spans="1:7" x14ac:dyDescent="0.25">
      <c r="A32" s="16" t="s">
        <v>54</v>
      </c>
      <c r="B32" s="11">
        <f t="shared" si="4"/>
        <v>852</v>
      </c>
      <c r="C32" s="11">
        <f t="shared" si="4"/>
        <v>1032</v>
      </c>
      <c r="D32" s="11">
        <f t="shared" si="4"/>
        <v>709</v>
      </c>
      <c r="E32" s="11">
        <f t="shared" si="5"/>
        <v>180</v>
      </c>
      <c r="F32" s="11">
        <f t="shared" si="6"/>
        <v>323</v>
      </c>
      <c r="G32" s="11">
        <f t="shared" si="7"/>
        <v>8677</v>
      </c>
    </row>
    <row r="33" spans="1:7" x14ac:dyDescent="0.25">
      <c r="A33" s="16" t="s">
        <v>64</v>
      </c>
      <c r="B33" s="11">
        <f t="shared" si="4"/>
        <v>262</v>
      </c>
      <c r="C33" s="11">
        <f t="shared" si="4"/>
        <v>389</v>
      </c>
      <c r="D33" s="11">
        <f t="shared" si="4"/>
        <v>487</v>
      </c>
      <c r="E33" s="11">
        <f t="shared" si="5"/>
        <v>127</v>
      </c>
      <c r="F33" s="11">
        <f t="shared" si="6"/>
        <v>-98</v>
      </c>
      <c r="G33" s="11">
        <f t="shared" si="7"/>
        <v>2421</v>
      </c>
    </row>
    <row r="34" spans="1:7" x14ac:dyDescent="0.25">
      <c r="A34" t="s">
        <v>65</v>
      </c>
      <c r="B34" s="11">
        <f>ROUND(B12/1000,0)</f>
        <v>54</v>
      </c>
      <c r="C34" s="11">
        <f t="shared" ref="C34:D36" si="8">ROUND(C12/1000,0)</f>
        <v>127</v>
      </c>
      <c r="D34" s="11">
        <f t="shared" si="8"/>
        <v>160</v>
      </c>
      <c r="E34" s="11">
        <f t="shared" si="5"/>
        <v>73</v>
      </c>
      <c r="F34" s="11">
        <f t="shared" si="6"/>
        <v>-33</v>
      </c>
      <c r="G34" s="11">
        <f t="shared" si="7"/>
        <v>754</v>
      </c>
    </row>
    <row r="35" spans="1:7" x14ac:dyDescent="0.25">
      <c r="A35" t="s">
        <v>15</v>
      </c>
      <c r="B35" s="11">
        <f>ROUND(B13/1000,0)</f>
        <v>24</v>
      </c>
      <c r="C35" s="11">
        <f t="shared" si="8"/>
        <v>23</v>
      </c>
      <c r="D35" s="11">
        <f t="shared" si="8"/>
        <v>23</v>
      </c>
      <c r="E35" s="11">
        <f t="shared" si="5"/>
        <v>-1</v>
      </c>
      <c r="F35" s="11">
        <f t="shared" si="6"/>
        <v>0</v>
      </c>
      <c r="G35" s="11">
        <f t="shared" si="7"/>
        <v>242</v>
      </c>
    </row>
    <row r="36" spans="1:7" x14ac:dyDescent="0.25">
      <c r="A36" t="s">
        <v>66</v>
      </c>
      <c r="B36" s="11">
        <f>ROUND(B14/1000,0)</f>
        <v>41</v>
      </c>
      <c r="C36" s="11">
        <f t="shared" si="8"/>
        <v>45</v>
      </c>
      <c r="D36" s="11">
        <f t="shared" si="8"/>
        <v>25</v>
      </c>
      <c r="E36" s="11">
        <f t="shared" si="5"/>
        <v>4</v>
      </c>
      <c r="F36" s="11">
        <f t="shared" si="6"/>
        <v>20</v>
      </c>
      <c r="G36" s="11">
        <f t="shared" si="7"/>
        <v>956</v>
      </c>
    </row>
    <row r="37" spans="1:7" ht="13.8" thickBot="1" x14ac:dyDescent="0.3">
      <c r="A37" t="s">
        <v>17</v>
      </c>
      <c r="B37" s="13">
        <f t="shared" ref="B37:G37" si="9">SUM(B29:B36)</f>
        <v>3496</v>
      </c>
      <c r="C37" s="13">
        <f t="shared" si="9"/>
        <v>4405</v>
      </c>
      <c r="D37" s="13">
        <f t="shared" si="9"/>
        <v>3126</v>
      </c>
      <c r="E37" s="13">
        <f t="shared" si="9"/>
        <v>909</v>
      </c>
      <c r="F37" s="13">
        <f t="shared" si="9"/>
        <v>1279</v>
      </c>
      <c r="G37" s="13">
        <f t="shared" si="9"/>
        <v>38951</v>
      </c>
    </row>
    <row r="38" spans="1:7" ht="13.8" thickTop="1" x14ac:dyDescent="0.25"/>
    <row r="39" spans="1:7" x14ac:dyDescent="0.25">
      <c r="A39" s="14" t="s">
        <v>56</v>
      </c>
    </row>
    <row r="40" spans="1:7" x14ac:dyDescent="0.25">
      <c r="A40" s="14"/>
    </row>
    <row r="41" spans="1:7" x14ac:dyDescent="0.25">
      <c r="A41" s="17" t="s">
        <v>61</v>
      </c>
      <c r="B41"/>
    </row>
    <row r="42" spans="1:7" x14ac:dyDescent="0.25">
      <c r="A42" t="s">
        <v>57</v>
      </c>
      <c r="B42" s="11">
        <v>113</v>
      </c>
    </row>
    <row r="43" spans="1:7" x14ac:dyDescent="0.25">
      <c r="A43" t="s">
        <v>58</v>
      </c>
      <c r="B43" s="11">
        <v>103</v>
      </c>
    </row>
    <row r="44" spans="1:7" x14ac:dyDescent="0.25">
      <c r="A44" t="s">
        <v>59</v>
      </c>
      <c r="B44" s="11">
        <v>283</v>
      </c>
    </row>
    <row r="45" spans="1:7" x14ac:dyDescent="0.25">
      <c r="A45" t="s">
        <v>24</v>
      </c>
      <c r="B45" s="12">
        <v>21</v>
      </c>
    </row>
    <row r="46" spans="1:7" ht="13.8" thickBot="1" x14ac:dyDescent="0.3">
      <c r="A46" s="18" t="s">
        <v>67</v>
      </c>
      <c r="B46" s="13">
        <f>SUM(B42:B45)</f>
        <v>520</v>
      </c>
    </row>
    <row r="47" spans="1:7" ht="13.8" thickTop="1" x14ac:dyDescent="0.25">
      <c r="B47"/>
    </row>
    <row r="48" spans="1:7" x14ac:dyDescent="0.25">
      <c r="A48" s="17" t="s">
        <v>60</v>
      </c>
      <c r="B48"/>
    </row>
    <row r="49" spans="1:2" x14ac:dyDescent="0.25">
      <c r="A49" t="s">
        <v>68</v>
      </c>
      <c r="B49">
        <v>162</v>
      </c>
    </row>
    <row r="50" spans="1:2" x14ac:dyDescent="0.25">
      <c r="A50" t="s">
        <v>24</v>
      </c>
      <c r="B50" s="19">
        <v>18</v>
      </c>
    </row>
    <row r="51" spans="1:2" ht="13.8" thickBot="1" x14ac:dyDescent="0.3">
      <c r="A51" s="18" t="s">
        <v>67</v>
      </c>
      <c r="B51" s="20">
        <f>SUM(B49:B50)</f>
        <v>180</v>
      </c>
    </row>
    <row r="52" spans="1:2" ht="13.8" thickTop="1" x14ac:dyDescent="0.25">
      <c r="B52"/>
    </row>
    <row r="53" spans="1:2" x14ac:dyDescent="0.25">
      <c r="A53" s="17" t="s">
        <v>69</v>
      </c>
      <c r="B53"/>
    </row>
    <row r="54" spans="1:2" x14ac:dyDescent="0.25">
      <c r="A54" t="s">
        <v>72</v>
      </c>
      <c r="B54">
        <v>122</v>
      </c>
    </row>
    <row r="55" spans="1:2" x14ac:dyDescent="0.25">
      <c r="A55" t="s">
        <v>24</v>
      </c>
      <c r="B55" s="19">
        <v>5</v>
      </c>
    </row>
    <row r="56" spans="1:2" ht="13.8" thickBot="1" x14ac:dyDescent="0.3">
      <c r="A56" s="18" t="s">
        <v>67</v>
      </c>
      <c r="B56" s="20">
        <f>SUM(B54:B55)</f>
        <v>127</v>
      </c>
    </row>
    <row r="57" spans="1:2" ht="13.8" thickTop="1" x14ac:dyDescent="0.25">
      <c r="B57"/>
    </row>
    <row r="58" spans="1:2" x14ac:dyDescent="0.25">
      <c r="A58" s="17" t="s">
        <v>70</v>
      </c>
      <c r="B58"/>
    </row>
    <row r="59" spans="1:2" x14ac:dyDescent="0.25">
      <c r="A59" t="s">
        <v>71</v>
      </c>
      <c r="B59">
        <v>73</v>
      </c>
    </row>
    <row r="60" spans="1:2" ht="13.8" thickBot="1" x14ac:dyDescent="0.3">
      <c r="A60" s="18" t="s">
        <v>67</v>
      </c>
      <c r="B60" s="20">
        <f>SUM(B59:B59)</f>
        <v>73</v>
      </c>
    </row>
    <row r="61" spans="1:2" ht="13.8" thickTop="1" x14ac:dyDescent="0.25">
      <c r="B61"/>
    </row>
    <row r="62" spans="1:2" x14ac:dyDescent="0.25">
      <c r="B62"/>
    </row>
    <row r="63" spans="1:2" x14ac:dyDescent="0.25">
      <c r="B63"/>
    </row>
    <row r="64" spans="1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</sheetData>
  <phoneticPr fontId="0" type="noConversion"/>
  <printOptions horizontalCentered="1"/>
  <pageMargins left="0.5" right="0.5" top="0.5" bottom="0.5" header="0.5" footer="0.5"/>
  <pageSetup scale="79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tw0901</vt:lpstr>
      <vt:lpstr>TWSEP01</vt:lpstr>
      <vt:lpstr>TWOCT01</vt:lpstr>
      <vt:lpstr>Sheet1</vt:lpstr>
      <vt:lpstr>Sheet2</vt:lpstr>
      <vt:lpstr>Sheet3</vt:lpstr>
      <vt:lpstr>TWOCT01!Print_Area</vt:lpstr>
      <vt:lpstr>TWSEP01!Print_Area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Havlíček Jan</cp:lastModifiedBy>
  <cp:lastPrinted>2001-11-09T18:34:03Z</cp:lastPrinted>
  <dcterms:created xsi:type="dcterms:W3CDTF">2001-10-05T21:27:24Z</dcterms:created>
  <dcterms:modified xsi:type="dcterms:W3CDTF">2023-09-10T15:00:01Z</dcterms:modified>
</cp:coreProperties>
</file>