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372" windowHeight="49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7" i="1" l="1"/>
  <c r="E11" i="1"/>
  <c r="C12" i="1"/>
  <c r="G14" i="1"/>
  <c r="C17" i="1"/>
  <c r="C18" i="1"/>
  <c r="E19" i="1"/>
  <c r="E21" i="1"/>
  <c r="G21" i="1"/>
  <c r="E27" i="1"/>
  <c r="G31" i="1"/>
  <c r="D36" i="1"/>
  <c r="F36" i="1"/>
  <c r="E37" i="1"/>
  <c r="G37" i="1"/>
  <c r="E39" i="1"/>
  <c r="G39" i="1"/>
  <c r="E8" i="2"/>
  <c r="G8" i="2"/>
  <c r="C10" i="2"/>
  <c r="E10" i="2"/>
  <c r="H10" i="2"/>
  <c r="G11" i="2"/>
  <c r="E17" i="2"/>
  <c r="E18" i="2"/>
  <c r="E19" i="2"/>
  <c r="C21" i="2"/>
  <c r="D21" i="2"/>
  <c r="E21" i="2"/>
  <c r="G21" i="2"/>
  <c r="H21" i="2"/>
  <c r="F22" i="2"/>
  <c r="E24" i="2"/>
  <c r="F24" i="2"/>
</calcChain>
</file>

<file path=xl/sharedStrings.xml><?xml version="1.0" encoding="utf-8"?>
<sst xmlns="http://schemas.openxmlformats.org/spreadsheetml/2006/main" count="50" uniqueCount="40">
  <si>
    <r>
      <t xml:space="preserve"> TOKHEIM </t>
    </r>
    <r>
      <rPr>
        <sz val="10"/>
        <rFont val="Arial"/>
      </rPr>
      <t xml:space="preserve">FUNDING MEMORANDUM </t>
    </r>
  </si>
  <si>
    <t>Term Loan</t>
  </si>
  <si>
    <t>Purchase Rate</t>
  </si>
  <si>
    <t>Assignment Agreement Schedule</t>
  </si>
  <si>
    <t>Globals</t>
  </si>
  <si>
    <t>Revolver</t>
  </si>
  <si>
    <t>USD</t>
  </si>
  <si>
    <t>GBP</t>
  </si>
  <si>
    <t>Total</t>
  </si>
  <si>
    <t>Commitment</t>
  </si>
  <si>
    <t>Funded</t>
  </si>
  <si>
    <t>GBP in USD</t>
  </si>
  <si>
    <t>GBP exchange rate</t>
  </si>
  <si>
    <t>Assigned Share</t>
  </si>
  <si>
    <t>Alt Currency Commitment</t>
  </si>
  <si>
    <t>Alt. Currency Commitment</t>
  </si>
  <si>
    <t>U.S. Dollars</t>
  </si>
  <si>
    <t>Pounds</t>
  </si>
  <si>
    <t>Funded USD Rev.</t>
  </si>
  <si>
    <t>Funded GBP Rev.</t>
  </si>
  <si>
    <t>Minus</t>
  </si>
  <si>
    <t>Unfunded Rev.</t>
  </si>
  <si>
    <t>Discount rate</t>
  </si>
  <si>
    <t>Subtotal</t>
  </si>
  <si>
    <t>Term Loan Prin. Red.</t>
  </si>
  <si>
    <t>Discount Rate</t>
  </si>
  <si>
    <t>SUBTOTAL</t>
  </si>
  <si>
    <t>Plus</t>
  </si>
  <si>
    <t>Seller's Delay Comp</t>
  </si>
  <si>
    <t>Buyer's Delay Comp</t>
  </si>
  <si>
    <t>TOTAL</t>
  </si>
  <si>
    <t>Percentage</t>
  </si>
  <si>
    <t>Funded %</t>
  </si>
  <si>
    <t>Commit. %</t>
  </si>
  <si>
    <t>Aggregate</t>
  </si>
  <si>
    <t>Interest and fees rec'vd since T+20 (6/8)</t>
  </si>
  <si>
    <t xml:space="preserve">1 mo LIBOR </t>
  </si>
  <si>
    <t>Per day</t>
  </si>
  <si>
    <t>Days</t>
  </si>
  <si>
    <t>Close 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</si>
</sst>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000000%"/>
    <numFmt numFmtId="166" formatCode="0.00000000%"/>
    <numFmt numFmtId="169" formatCode="[$£-809]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  <xf numFmtId="44" fontId="3" fillId="0" borderId="0" xfId="1" applyFont="1" applyAlignment="1">
      <alignment horizontal="center"/>
    </xf>
    <xf numFmtId="0" fontId="3" fillId="0" borderId="0" xfId="0" applyFont="1"/>
    <xf numFmtId="4" fontId="0" fillId="0" borderId="0" xfId="0" applyNumberFormat="1"/>
    <xf numFmtId="44" fontId="0" fillId="0" borderId="0" xfId="0" applyNumberFormat="1"/>
    <xf numFmtId="164" fontId="0" fillId="0" borderId="0" xfId="2" applyFont="1"/>
    <xf numFmtId="44" fontId="4" fillId="0" borderId="0" xfId="1" applyFont="1" applyAlignment="1">
      <alignment horizontal="center"/>
    </xf>
    <xf numFmtId="164" fontId="0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6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8" fontId="0" fillId="0" borderId="0" xfId="1" applyNumberFormat="1" applyFont="1"/>
    <xf numFmtId="8" fontId="2" fillId="0" borderId="0" xfId="1" applyNumberFormat="1" applyFont="1"/>
    <xf numFmtId="16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2" workbookViewId="0">
      <selection activeCell="G36" sqref="G36"/>
    </sheetView>
  </sheetViews>
  <sheetFormatPr defaultRowHeight="13.2" x14ac:dyDescent="0.25"/>
  <cols>
    <col min="3" max="3" width="15.44140625" style="3" bestFit="1" customWidth="1"/>
    <col min="4" max="4" width="9.33203125" bestFit="1" customWidth="1"/>
    <col min="5" max="5" width="15.44140625" style="3" customWidth="1"/>
    <col min="6" max="6" width="12.33203125" customWidth="1"/>
    <col min="7" max="7" width="11.109375" bestFit="1" customWidth="1"/>
  </cols>
  <sheetData>
    <row r="1" spans="1:7" x14ac:dyDescent="0.25">
      <c r="A1" s="1" t="s">
        <v>0</v>
      </c>
    </row>
    <row r="4" spans="1:7" ht="15" x14ac:dyDescent="0.4">
      <c r="E4" s="9" t="s">
        <v>16</v>
      </c>
      <c r="G4" s="2" t="s">
        <v>17</v>
      </c>
    </row>
    <row r="5" spans="1:7" x14ac:dyDescent="0.25">
      <c r="A5" t="s">
        <v>1</v>
      </c>
      <c r="C5" s="3">
        <v>1648106.9</v>
      </c>
      <c r="E5" s="4"/>
    </row>
    <row r="6" spans="1:7" x14ac:dyDescent="0.25">
      <c r="A6" t="s">
        <v>2</v>
      </c>
      <c r="C6" s="10">
        <v>0.90375000000000005</v>
      </c>
      <c r="E6" s="8"/>
    </row>
    <row r="7" spans="1:7" x14ac:dyDescent="0.25">
      <c r="E7" s="3">
        <f>C6*C5</f>
        <v>1489476.610875</v>
      </c>
    </row>
    <row r="9" spans="1:7" x14ac:dyDescent="0.25">
      <c r="A9" t="s">
        <v>18</v>
      </c>
      <c r="C9" s="3">
        <v>2148469.64</v>
      </c>
    </row>
    <row r="10" spans="1:7" x14ac:dyDescent="0.25">
      <c r="A10" t="s">
        <v>2</v>
      </c>
      <c r="C10" s="8">
        <v>0.90375000000000005</v>
      </c>
      <c r="E10" s="8"/>
    </row>
    <row r="11" spans="1:7" x14ac:dyDescent="0.25">
      <c r="E11" s="3">
        <f>C10*C9</f>
        <v>1941679.4371500001</v>
      </c>
    </row>
    <row r="12" spans="1:7" x14ac:dyDescent="0.25">
      <c r="A12" t="s">
        <v>19</v>
      </c>
      <c r="C12" s="6">
        <f>Sheet2!E18</f>
        <v>128133.96648444163</v>
      </c>
    </row>
    <row r="13" spans="1:7" x14ac:dyDescent="0.25">
      <c r="A13" t="s">
        <v>2</v>
      </c>
      <c r="C13" s="8">
        <v>0.90375000000000005</v>
      </c>
      <c r="E13" s="8"/>
    </row>
    <row r="14" spans="1:7" x14ac:dyDescent="0.25">
      <c r="G14" s="15">
        <f>C13*C12</f>
        <v>115801.07221031413</v>
      </c>
    </row>
    <row r="15" spans="1:7" x14ac:dyDescent="0.25">
      <c r="A15" s="5" t="s">
        <v>20</v>
      </c>
    </row>
    <row r="17" spans="1:7" x14ac:dyDescent="0.25">
      <c r="A17" t="s">
        <v>21</v>
      </c>
      <c r="C17" s="3">
        <f>Sheet2!F21-Sheet2!E21</f>
        <v>9364.572107504122</v>
      </c>
    </row>
    <row r="18" spans="1:7" x14ac:dyDescent="0.25">
      <c r="A18" t="s">
        <v>22</v>
      </c>
      <c r="C18" s="16">
        <f>1-$C$13</f>
        <v>9.6249999999999947E-2</v>
      </c>
    </row>
    <row r="19" spans="1:7" x14ac:dyDescent="0.25">
      <c r="A19" t="s">
        <v>23</v>
      </c>
      <c r="E19" s="3">
        <f>-C18*C17</f>
        <v>-901.34006534727121</v>
      </c>
    </row>
    <row r="21" spans="1:7" x14ac:dyDescent="0.25">
      <c r="A21" t="s">
        <v>26</v>
      </c>
      <c r="E21" s="3">
        <f>SUM(E7:E20)</f>
        <v>3430254.7079596524</v>
      </c>
      <c r="G21" s="15">
        <f ca="1">SUM(G14:G28)</f>
        <v>115801.07221031413</v>
      </c>
    </row>
    <row r="22" spans="1:7" x14ac:dyDescent="0.25">
      <c r="E22" s="18">
        <v>3430254.71</v>
      </c>
      <c r="G22" s="15">
        <v>115801.07</v>
      </c>
    </row>
    <row r="23" spans="1:7" x14ac:dyDescent="0.25">
      <c r="A23" s="5" t="s">
        <v>20</v>
      </c>
    </row>
    <row r="25" spans="1:7" x14ac:dyDescent="0.25">
      <c r="A25" t="s">
        <v>24</v>
      </c>
      <c r="C25" s="3">
        <v>26160.43</v>
      </c>
    </row>
    <row r="26" spans="1:7" x14ac:dyDescent="0.25">
      <c r="A26" t="s">
        <v>25</v>
      </c>
      <c r="C26" s="16">
        <v>9.6250000000000002E-2</v>
      </c>
    </row>
    <row r="27" spans="1:7" x14ac:dyDescent="0.25">
      <c r="A27" t="s">
        <v>23</v>
      </c>
      <c r="E27" s="3">
        <f>-C26*C25</f>
        <v>-2517.9413875</v>
      </c>
    </row>
    <row r="29" spans="1:7" x14ac:dyDescent="0.25">
      <c r="A29" s="5" t="s">
        <v>20</v>
      </c>
    </row>
    <row r="30" spans="1:7" x14ac:dyDescent="0.25">
      <c r="A30" t="s">
        <v>28</v>
      </c>
    </row>
    <row r="31" spans="1:7" x14ac:dyDescent="0.25">
      <c r="A31" t="s">
        <v>35</v>
      </c>
      <c r="E31" s="3">
        <v>-121360.68</v>
      </c>
      <c r="G31" s="15">
        <f>-9154.23</f>
        <v>-9154.23</v>
      </c>
    </row>
    <row r="33" spans="1:7" x14ac:dyDescent="0.25">
      <c r="A33" s="5" t="s">
        <v>27</v>
      </c>
    </row>
    <row r="34" spans="1:7" x14ac:dyDescent="0.25">
      <c r="A34" t="s">
        <v>29</v>
      </c>
    </row>
    <row r="35" spans="1:7" x14ac:dyDescent="0.25">
      <c r="B35" s="3" t="s">
        <v>36</v>
      </c>
      <c r="C35" s="17">
        <v>6.6350000000000006E-2</v>
      </c>
    </row>
    <row r="36" spans="1:7" x14ac:dyDescent="0.25">
      <c r="A36" s="1"/>
      <c r="B36" s="3" t="s">
        <v>37</v>
      </c>
      <c r="C36"/>
      <c r="D36" s="3">
        <f>(E21*C35)/360</f>
        <v>632.21499964756379</v>
      </c>
      <c r="F36" s="15">
        <f>(G22*C35)/360</f>
        <v>21.342780540277783</v>
      </c>
    </row>
    <row r="37" spans="1:7" x14ac:dyDescent="0.25">
      <c r="B37" s="3" t="s">
        <v>38</v>
      </c>
      <c r="C37" s="3" t="s">
        <v>39</v>
      </c>
      <c r="D37">
        <v>71</v>
      </c>
      <c r="E37" s="3">
        <f>D37*D36</f>
        <v>44887.264974977028</v>
      </c>
      <c r="F37">
        <v>71</v>
      </c>
      <c r="G37" s="15">
        <f>F37*F36</f>
        <v>1515.3374183597225</v>
      </c>
    </row>
    <row r="39" spans="1:7" x14ac:dyDescent="0.25">
      <c r="A39" s="1" t="s">
        <v>30</v>
      </c>
      <c r="E39" s="19">
        <f>SUM(E22:E38)</f>
        <v>3351263.3535874765</v>
      </c>
      <c r="G39" s="20">
        <f>SUM(G22:G38)</f>
        <v>108162.17741835973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0" zoomScaleNormal="100" workbookViewId="0">
      <selection activeCell="E27" sqref="E27"/>
    </sheetView>
  </sheetViews>
  <sheetFormatPr defaultRowHeight="13.2" x14ac:dyDescent="0.25"/>
  <cols>
    <col min="2" max="2" width="12.109375" customWidth="1"/>
    <col min="3" max="3" width="16.44140625" customWidth="1"/>
    <col min="4" max="4" width="14.44140625" customWidth="1"/>
    <col min="5" max="5" width="16.33203125" customWidth="1"/>
    <col min="6" max="6" width="15.6640625" customWidth="1"/>
    <col min="7" max="7" width="16.44140625" bestFit="1" customWidth="1"/>
    <col min="8" max="8" width="15.88671875" customWidth="1"/>
  </cols>
  <sheetData>
    <row r="1" spans="1:8" x14ac:dyDescent="0.25">
      <c r="A1" t="s">
        <v>3</v>
      </c>
    </row>
    <row r="4" spans="1:8" x14ac:dyDescent="0.25">
      <c r="C4" s="2" t="s">
        <v>1</v>
      </c>
      <c r="E4" s="5" t="s">
        <v>5</v>
      </c>
    </row>
    <row r="5" spans="1:8" x14ac:dyDescent="0.25">
      <c r="A5" s="5" t="s">
        <v>4</v>
      </c>
      <c r="D5" t="s">
        <v>31</v>
      </c>
      <c r="E5" t="s">
        <v>10</v>
      </c>
      <c r="F5" t="s">
        <v>9</v>
      </c>
      <c r="G5" t="s">
        <v>33</v>
      </c>
      <c r="H5" t="s">
        <v>32</v>
      </c>
    </row>
    <row r="6" spans="1:8" x14ac:dyDescent="0.25">
      <c r="B6" t="s">
        <v>6</v>
      </c>
      <c r="C6" s="3">
        <v>113789682.98</v>
      </c>
      <c r="E6" s="7">
        <v>100485715.06999999</v>
      </c>
      <c r="F6" s="3"/>
    </row>
    <row r="7" spans="1:8" x14ac:dyDescent="0.25">
      <c r="B7" t="s">
        <v>7</v>
      </c>
      <c r="C7">
        <v>0</v>
      </c>
      <c r="E7" s="6">
        <v>5992932.3799999999</v>
      </c>
    </row>
    <row r="8" spans="1:8" x14ac:dyDescent="0.25">
      <c r="B8" t="s">
        <v>11</v>
      </c>
      <c r="E8" s="3">
        <f>E7*C13</f>
        <v>9076296.0895099994</v>
      </c>
      <c r="G8" s="13">
        <f>E8/E10</f>
        <v>8.2841634554297577E-2</v>
      </c>
    </row>
    <row r="10" spans="1:8" x14ac:dyDescent="0.25">
      <c r="B10" t="s">
        <v>8</v>
      </c>
      <c r="C10" s="7">
        <f>SUM(C6:C9)</f>
        <v>113789682.98</v>
      </c>
      <c r="E10" s="3">
        <f>E6+E8</f>
        <v>109562011.15950999</v>
      </c>
      <c r="F10" s="3">
        <v>110000000</v>
      </c>
      <c r="H10" s="12">
        <f>E10/F10</f>
        <v>0.99601828326827258</v>
      </c>
    </row>
    <row r="11" spans="1:8" x14ac:dyDescent="0.25">
      <c r="B11" t="s">
        <v>14</v>
      </c>
      <c r="F11" s="3">
        <v>20000000</v>
      </c>
      <c r="G11" s="14">
        <f>F11/F10</f>
        <v>0.18181818181818182</v>
      </c>
    </row>
    <row r="12" spans="1:8" x14ac:dyDescent="0.25">
      <c r="B12" t="s">
        <v>12</v>
      </c>
    </row>
    <row r="13" spans="1:8" x14ac:dyDescent="0.25">
      <c r="C13">
        <v>1.5145</v>
      </c>
    </row>
    <row r="15" spans="1:8" x14ac:dyDescent="0.25">
      <c r="A15" s="5" t="s">
        <v>13</v>
      </c>
    </row>
    <row r="17" spans="2:8" x14ac:dyDescent="0.25">
      <c r="B17" t="s">
        <v>6</v>
      </c>
      <c r="C17" s="3">
        <v>1621946.48</v>
      </c>
      <c r="E17" s="3">
        <f>E21-E19</f>
        <v>2148469.6356518092</v>
      </c>
    </row>
    <row r="18" spans="2:8" x14ac:dyDescent="0.25">
      <c r="B18" t="s">
        <v>7</v>
      </c>
      <c r="E18" s="6">
        <f>E19/C13</f>
        <v>128133.96648444163</v>
      </c>
    </row>
    <row r="19" spans="2:8" x14ac:dyDescent="0.25">
      <c r="B19" t="s">
        <v>11</v>
      </c>
      <c r="C19">
        <v>0</v>
      </c>
      <c r="E19" s="3">
        <f>E21*G8</f>
        <v>194058.89224068684</v>
      </c>
    </row>
    <row r="21" spans="2:8" x14ac:dyDescent="0.25">
      <c r="B21" t="s">
        <v>8</v>
      </c>
      <c r="C21" s="7">
        <f>SUM(C17:C20)</f>
        <v>1621946.48</v>
      </c>
      <c r="D21" s="11">
        <f>C21/C6</f>
        <v>1.4253897519734526E-2</v>
      </c>
      <c r="E21" s="7">
        <f>F21*H10</f>
        <v>2342528.527892496</v>
      </c>
      <c r="F21" s="3">
        <v>2351893.1</v>
      </c>
      <c r="G21" s="12">
        <f>F21/F10</f>
        <v>2.1380846363636366E-2</v>
      </c>
      <c r="H21" s="11">
        <f>E21/E10</f>
        <v>2.1380846363636366E-2</v>
      </c>
    </row>
    <row r="22" spans="2:8" x14ac:dyDescent="0.25">
      <c r="B22" t="s">
        <v>15</v>
      </c>
      <c r="F22" s="7">
        <f>G11*E21</f>
        <v>425914.27779863565</v>
      </c>
      <c r="G22" s="14"/>
    </row>
    <row r="24" spans="2:8" x14ac:dyDescent="0.25">
      <c r="B24" t="s">
        <v>34</v>
      </c>
      <c r="E24" s="7">
        <f>C21+E21</f>
        <v>3964475.007892496</v>
      </c>
      <c r="F24" s="7">
        <f>C21+F21</f>
        <v>3973839.58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Esbin &amp; Bedell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Bedell</dc:creator>
  <cp:lastModifiedBy>Havlíček Jan</cp:lastModifiedBy>
  <cp:lastPrinted>2000-08-14T16:57:38Z</cp:lastPrinted>
  <dcterms:created xsi:type="dcterms:W3CDTF">2000-08-11T16:59:16Z</dcterms:created>
  <dcterms:modified xsi:type="dcterms:W3CDTF">2023-09-10T15:00:09Z</dcterms:modified>
</cp:coreProperties>
</file>