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96" yWindow="-192" windowWidth="11088" windowHeight="8832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1" i="7"/>
  <c r="C11" i="7"/>
  <c r="D11" i="7"/>
  <c r="B12" i="7"/>
  <c r="C12" i="7"/>
  <c r="D12" i="7"/>
  <c r="B15" i="7"/>
  <c r="C15" i="7"/>
  <c r="D15" i="7"/>
  <c r="B16" i="7"/>
  <c r="C16" i="7"/>
  <c r="D16" i="7"/>
  <c r="B19" i="7"/>
  <c r="C19" i="7"/>
  <c r="D19" i="7"/>
  <c r="B20" i="7"/>
  <c r="C20" i="7"/>
  <c r="D20" i="7"/>
  <c r="B27" i="7"/>
  <c r="C27" i="7"/>
  <c r="D27" i="7"/>
  <c r="B28" i="7"/>
  <c r="C28" i="7"/>
  <c r="D28" i="7"/>
  <c r="B29" i="7"/>
  <c r="C29" i="7"/>
  <c r="D29" i="7"/>
  <c r="B31" i="7"/>
  <c r="C31" i="7"/>
  <c r="D31" i="7"/>
  <c r="B32" i="7"/>
  <c r="C32" i="7"/>
  <c r="D32" i="7"/>
  <c r="B33" i="7"/>
  <c r="C33" i="7"/>
  <c r="D33" i="7"/>
  <c r="B35" i="7"/>
  <c r="C35" i="7"/>
  <c r="D35" i="7"/>
  <c r="B36" i="7"/>
  <c r="C36" i="7"/>
  <c r="D36" i="7"/>
  <c r="B37" i="7"/>
  <c r="C37" i="7"/>
  <c r="D37" i="7"/>
  <c r="B39" i="7"/>
  <c r="C39" i="7"/>
  <c r="D39" i="7"/>
  <c r="B40" i="7"/>
  <c r="C40" i="7"/>
  <c r="D40" i="7"/>
  <c r="B41" i="7"/>
  <c r="C41" i="7"/>
  <c r="D41" i="7"/>
  <c r="B46" i="7"/>
  <c r="D46" i="7"/>
  <c r="B47" i="7"/>
  <c r="D47" i="7"/>
  <c r="B48" i="7"/>
  <c r="D48" i="7"/>
  <c r="B49" i="7"/>
  <c r="D49" i="7"/>
  <c r="B51" i="7"/>
  <c r="C51" i="7"/>
  <c r="D51" i="7"/>
  <c r="B53" i="7"/>
  <c r="C53" i="7"/>
  <c r="D53" i="7"/>
  <c r="B55" i="7"/>
  <c r="C55" i="7"/>
  <c r="D55" i="7"/>
  <c r="B57" i="7"/>
  <c r="C57" i="7"/>
  <c r="D57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8" i="7"/>
  <c r="C68" i="7"/>
  <c r="D68" i="7"/>
  <c r="B70" i="7"/>
  <c r="C70" i="7"/>
  <c r="D70" i="7"/>
  <c r="B72" i="7"/>
  <c r="C72" i="7"/>
  <c r="D72" i="7"/>
  <c r="B74" i="7"/>
  <c r="C74" i="7"/>
  <c r="D74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<sst xmlns="http://schemas.openxmlformats.org/spreadsheetml/2006/main" count="894" uniqueCount="224">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</sst>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  <xf numFmtId="165" fontId="0" fillId="0" borderId="0" xfId="1" applyNumberFormat="1" applyFont="1" applyFill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0" xfId="2" applyNumberFormat="1" applyFont="1" applyBorder="1"/>
    <xf numFmtId="0" fontId="0" fillId="0" borderId="0" xfId="0" applyBorder="1"/>
    <xf numFmtId="0" fontId="0" fillId="0" borderId="6" xfId="0" applyBorder="1"/>
    <xf numFmtId="167" fontId="0" fillId="0" borderId="0" xfId="2" applyNumberFormat="1" applyFont="1" applyBorder="1"/>
    <xf numFmtId="167" fontId="0" fillId="0" borderId="6" xfId="2" applyNumberFormat="1" applyFont="1" applyBorder="1"/>
    <xf numFmtId="166" fontId="0" fillId="0" borderId="6" xfId="2" applyNumberFormat="1" applyFon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7" xfId="0" applyBorder="1"/>
    <xf numFmtId="43" fontId="0" fillId="0" borderId="8" xfId="1" applyNumberFormat="1" applyFont="1" applyBorder="1"/>
    <xf numFmtId="43" fontId="0" fillId="0" borderId="9" xfId="1" applyNumberFormat="1" applyFont="1" applyBorder="1"/>
    <xf numFmtId="167" fontId="0" fillId="0" borderId="8" xfId="2" applyNumberFormat="1" applyFont="1" applyFill="1" applyBorder="1"/>
    <xf numFmtId="167" fontId="0" fillId="0" borderId="9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  <row r="135" spans="4:11" x14ac:dyDescent="0.25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5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5">
      <c r="D137"/>
      <c r="E137" s="25"/>
      <c r="G137" s="25"/>
      <c r="H137" s="25"/>
      <c r="I137" s="25"/>
      <c r="J137" s="2"/>
      <c r="K137" s="37"/>
    </row>
    <row r="138" spans="4:11" x14ac:dyDescent="0.25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5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C39" s="1" t="s">
        <v>184</v>
      </c>
      <c r="D39" s="1" t="s">
        <v>115</v>
      </c>
    </row>
    <row r="40" spans="1:11" x14ac:dyDescent="0.25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C42" s="1" t="s">
        <v>184</v>
      </c>
      <c r="D42" s="1" t="s">
        <v>117</v>
      </c>
    </row>
    <row r="43" spans="1:11" x14ac:dyDescent="0.25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C45" s="1" t="s">
        <v>184</v>
      </c>
      <c r="D45" s="1" t="s">
        <v>118</v>
      </c>
    </row>
    <row r="46" spans="1:11" x14ac:dyDescent="0.25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C49" s="1" t="s">
        <v>184</v>
      </c>
      <c r="D49" s="1" t="s">
        <v>115</v>
      </c>
    </row>
    <row r="50" spans="1:11" x14ac:dyDescent="0.25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C52" s="1" t="s">
        <v>184</v>
      </c>
      <c r="D52" s="1" t="s">
        <v>117</v>
      </c>
    </row>
    <row r="53" spans="1:11" x14ac:dyDescent="0.25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C55" s="1" t="s">
        <v>184</v>
      </c>
      <c r="D55" s="1" t="s">
        <v>118</v>
      </c>
    </row>
    <row r="56" spans="1:11" x14ac:dyDescent="0.25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C74" s="1" t="s">
        <v>186</v>
      </c>
      <c r="D74" s="1" t="s">
        <v>127</v>
      </c>
    </row>
    <row r="75" spans="1:11" x14ac:dyDescent="0.25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G100" s="46"/>
      <c r="H100" s="46"/>
      <c r="I100" s="46"/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  <row r="104" spans="4:11" x14ac:dyDescent="0.25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5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5">
      <c r="D106"/>
      <c r="E106" s="25"/>
      <c r="G106" s="25"/>
      <c r="H106" s="25"/>
      <c r="I106" s="25"/>
      <c r="K106" s="37"/>
    </row>
    <row r="107" spans="4:11" x14ac:dyDescent="0.25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155</v>
      </c>
    </row>
    <row r="52" spans="1:8" x14ac:dyDescent="0.25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5">
      <c r="C20" t="s">
        <v>156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157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158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80"/>
  <sheetViews>
    <sheetView tabSelected="1" workbookViewId="0">
      <selection activeCell="A8" sqref="A8"/>
    </sheetView>
  </sheetViews>
  <sheetFormatPr defaultRowHeight="13.2" x14ac:dyDescent="0.25"/>
  <cols>
    <col min="1" max="1" width="41.33203125" bestFit="1" customWidth="1"/>
    <col min="2" max="3" width="11.33203125" bestFit="1" customWidth="1"/>
    <col min="4" max="4" width="10.44140625" bestFit="1" customWidth="1"/>
  </cols>
  <sheetData>
    <row r="4" spans="1:5" s="16" customFormat="1" x14ac:dyDescent="0.25">
      <c r="B4" s="54" t="s">
        <v>140</v>
      </c>
      <c r="C4" s="54" t="s">
        <v>141</v>
      </c>
      <c r="D4" s="54" t="s">
        <v>142</v>
      </c>
    </row>
    <row r="6" spans="1:5" x14ac:dyDescent="0.25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5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5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5">
      <c r="B9" s="25"/>
      <c r="C9" s="25"/>
      <c r="D9" s="25"/>
      <c r="E9" s="25"/>
    </row>
    <row r="10" spans="1:5" x14ac:dyDescent="0.25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5">
      <c r="A11" t="s">
        <v>223</v>
      </c>
      <c r="B11" s="61">
        <f>93000*0.08</f>
        <v>7440</v>
      </c>
      <c r="C11" s="25">
        <f>83000*0.14</f>
        <v>11620.000000000002</v>
      </c>
      <c r="D11" s="25">
        <f>16000*0.3</f>
        <v>4800</v>
      </c>
      <c r="E11" s="25"/>
    </row>
    <row r="12" spans="1:5" x14ac:dyDescent="0.25">
      <c r="A12" t="s">
        <v>222</v>
      </c>
      <c r="B12" s="61">
        <f>SUM(B10:B11)</f>
        <v>61379.999999999993</v>
      </c>
      <c r="C12" s="61">
        <f>SUM(C10:C11)</f>
        <v>66400</v>
      </c>
      <c r="D12" s="61">
        <f>SUM(D10:D11)</f>
        <v>10080</v>
      </c>
      <c r="E12" s="25"/>
    </row>
    <row r="13" spans="1:5" x14ac:dyDescent="0.25">
      <c r="B13" s="61"/>
      <c r="C13" s="25"/>
      <c r="D13" s="25"/>
      <c r="E13" s="25"/>
    </row>
    <row r="14" spans="1:5" x14ac:dyDescent="0.25">
      <c r="A14" t="s">
        <v>221</v>
      </c>
      <c r="B14" s="25"/>
      <c r="C14" s="25"/>
      <c r="D14" s="25"/>
      <c r="E14" s="25"/>
    </row>
    <row r="15" spans="1:5" x14ac:dyDescent="0.25">
      <c r="A15" t="s">
        <v>187</v>
      </c>
      <c r="B15" s="25">
        <f>+B10-B8</f>
        <v>-26395.000000000007</v>
      </c>
      <c r="C15" s="25">
        <f>+C10-C8</f>
        <v>-28122</v>
      </c>
      <c r="D15" s="25">
        <f>+D10-D8</f>
        <v>-11925</v>
      </c>
      <c r="E15" s="25"/>
    </row>
    <row r="16" spans="1:5" x14ac:dyDescent="0.25">
      <c r="A16" t="s">
        <v>181</v>
      </c>
      <c r="B16" s="25">
        <f>+B10-B6</f>
        <v>3165.9999999999927</v>
      </c>
      <c r="C16" s="25">
        <f>+C10-C6</f>
        <v>-3449</v>
      </c>
      <c r="D16" s="25">
        <f>+D10-D6</f>
        <v>-11268</v>
      </c>
      <c r="E16" s="25"/>
    </row>
    <row r="17" spans="1:4" x14ac:dyDescent="0.25">
      <c r="B17" s="50"/>
    </row>
    <row r="18" spans="1:4" x14ac:dyDescent="0.25">
      <c r="A18" t="s">
        <v>222</v>
      </c>
      <c r="B18" s="50"/>
      <c r="C18" s="50"/>
      <c r="D18" s="50"/>
    </row>
    <row r="19" spans="1:4" x14ac:dyDescent="0.25">
      <c r="A19" t="s">
        <v>187</v>
      </c>
      <c r="B19" s="50">
        <f>+B12-B8</f>
        <v>-18955.000000000007</v>
      </c>
      <c r="C19" s="50">
        <f>+C12-C8</f>
        <v>-16502</v>
      </c>
      <c r="D19" s="50">
        <f>+D12-D8</f>
        <v>-7125</v>
      </c>
    </row>
    <row r="20" spans="1:4" x14ac:dyDescent="0.25">
      <c r="A20" t="s">
        <v>181</v>
      </c>
      <c r="B20" s="50">
        <f>+B12-B6</f>
        <v>10605.999999999993</v>
      </c>
      <c r="C20" s="50">
        <f>+C12-C6</f>
        <v>8171</v>
      </c>
      <c r="D20" s="50">
        <f>+D12-D6</f>
        <v>-6468</v>
      </c>
    </row>
    <row r="22" spans="1:4" x14ac:dyDescent="0.25">
      <c r="A22" t="s">
        <v>180</v>
      </c>
    </row>
    <row r="25" spans="1:4" x14ac:dyDescent="0.25">
      <c r="B25" s="54" t="s">
        <v>140</v>
      </c>
      <c r="C25" s="54" t="s">
        <v>141</v>
      </c>
      <c r="D25" s="54" t="s">
        <v>142</v>
      </c>
    </row>
    <row r="26" spans="1:4" x14ac:dyDescent="0.25">
      <c r="B26" s="54"/>
      <c r="C26" s="54"/>
      <c r="D26" s="54"/>
    </row>
    <row r="27" spans="1:4" x14ac:dyDescent="0.25">
      <c r="A27" t="s">
        <v>195</v>
      </c>
      <c r="B27" s="56">
        <f>+PGE!E13+PGE!E21</f>
        <v>28846</v>
      </c>
      <c r="C27" s="56">
        <f>+SCE!E11+SCE!E20</f>
        <v>25149</v>
      </c>
      <c r="D27" s="56">
        <f>+SDGE!E12+SDGE!E20</f>
        <v>6259</v>
      </c>
    </row>
    <row r="28" spans="1:4" s="58" customFormat="1" x14ac:dyDescent="0.25">
      <c r="A28" s="58" t="s">
        <v>196</v>
      </c>
      <c r="B28" s="59">
        <f>+PGE!I13+PGE!I21</f>
        <v>4023.5000000000005</v>
      </c>
      <c r="C28" s="59">
        <f>+SCE!I11+SCE!I20</f>
        <v>3773.8324000000007</v>
      </c>
      <c r="D28" s="59">
        <f>+SDGE!I12+SDGE!I20</f>
        <v>1015.6</v>
      </c>
    </row>
    <row r="29" spans="1:4" x14ac:dyDescent="0.25">
      <c r="A29" t="s">
        <v>208</v>
      </c>
      <c r="B29" s="57">
        <f>+B28/B27*100</f>
        <v>13.948207723774528</v>
      </c>
      <c r="C29" s="57">
        <f>+C28/C27*100</f>
        <v>15.005894468964973</v>
      </c>
      <c r="D29" s="57">
        <f>+D28/D27*100</f>
        <v>16.226234222719285</v>
      </c>
    </row>
    <row r="30" spans="1:4" x14ac:dyDescent="0.25">
      <c r="B30" s="56"/>
      <c r="C30" s="56"/>
      <c r="D30" s="56"/>
    </row>
    <row r="31" spans="1:4" x14ac:dyDescent="0.25">
      <c r="A31" t="s">
        <v>198</v>
      </c>
      <c r="B31" s="56">
        <f t="shared" ref="B31:D32" si="0">+B35-B27</f>
        <v>21928</v>
      </c>
      <c r="C31" s="56">
        <f t="shared" si="0"/>
        <v>33080</v>
      </c>
      <c r="D31" s="56">
        <f t="shared" si="0"/>
        <v>10289</v>
      </c>
    </row>
    <row r="32" spans="1:4" s="58" customFormat="1" x14ac:dyDescent="0.25">
      <c r="A32" s="58" t="s">
        <v>197</v>
      </c>
      <c r="B32" s="59">
        <f t="shared" si="0"/>
        <v>2828.1</v>
      </c>
      <c r="C32" s="59">
        <f t="shared" si="0"/>
        <v>4471.6088</v>
      </c>
      <c r="D32" s="59">
        <f t="shared" si="0"/>
        <v>1619.4</v>
      </c>
    </row>
    <row r="33" spans="1:4" x14ac:dyDescent="0.25">
      <c r="A33" t="s">
        <v>208</v>
      </c>
      <c r="B33" s="57">
        <f>+B32/B31*100</f>
        <v>12.897209047792776</v>
      </c>
      <c r="C33" s="57">
        <f>+C32/C31*100</f>
        <v>13.517559854897218</v>
      </c>
      <c r="D33" s="57">
        <f>+D32/D31*100</f>
        <v>15.739138886189135</v>
      </c>
    </row>
    <row r="35" spans="1:4" x14ac:dyDescent="0.25">
      <c r="A35" t="s">
        <v>190</v>
      </c>
      <c r="B35" s="25">
        <f>+B6</f>
        <v>50774</v>
      </c>
      <c r="C35" s="25">
        <f>+C6</f>
        <v>58229</v>
      </c>
      <c r="D35" s="25">
        <f>+D6</f>
        <v>16548</v>
      </c>
    </row>
    <row r="36" spans="1:4" s="58" customFormat="1" x14ac:dyDescent="0.25">
      <c r="A36" s="58" t="s">
        <v>191</v>
      </c>
      <c r="B36" s="58">
        <f>+PGE!I142</f>
        <v>6851.6</v>
      </c>
      <c r="C36" s="58">
        <f>+SCE!I135</f>
        <v>8245.4412000000011</v>
      </c>
      <c r="D36" s="58">
        <f>+SDGE!I104</f>
        <v>2635</v>
      </c>
    </row>
    <row r="37" spans="1:4" x14ac:dyDescent="0.25">
      <c r="A37" t="s">
        <v>208</v>
      </c>
      <c r="B37" s="55">
        <f>+B36/B35*100</f>
        <v>13.494308110450232</v>
      </c>
      <c r="C37" s="55">
        <f>+C36/C35*100</f>
        <v>14.160368888354602</v>
      </c>
      <c r="D37" s="55">
        <f>+D36/D35*100</f>
        <v>15.923374425912499</v>
      </c>
    </row>
    <row r="39" spans="1:4" x14ac:dyDescent="0.25">
      <c r="A39" t="s">
        <v>192</v>
      </c>
      <c r="B39" s="50">
        <f>+B7</f>
        <v>29561</v>
      </c>
      <c r="C39" s="50">
        <f>+C7</f>
        <v>24673</v>
      </c>
      <c r="D39" s="50">
        <f>+D7</f>
        <v>657</v>
      </c>
    </row>
    <row r="40" spans="1:4" s="58" customFormat="1" x14ac:dyDescent="0.25">
      <c r="A40" s="58" t="s">
        <v>206</v>
      </c>
      <c r="B40" s="58">
        <f>+PGE!I143</f>
        <v>3414.7</v>
      </c>
      <c r="C40" s="58">
        <f>+SCE!I136</f>
        <v>3009.1520999999998</v>
      </c>
      <c r="D40" s="58">
        <f>+SDGE!I105</f>
        <v>78.8</v>
      </c>
    </row>
    <row r="41" spans="1:4" x14ac:dyDescent="0.25">
      <c r="A41" t="s">
        <v>208</v>
      </c>
      <c r="B41" s="55">
        <f>+B40/B39*100</f>
        <v>11.5513683569568</v>
      </c>
      <c r="C41" s="55">
        <f>+C40/C39*100</f>
        <v>12.196133830502978</v>
      </c>
      <c r="D41" s="55">
        <f>+D40/D39*100</f>
        <v>11.993911719939117</v>
      </c>
    </row>
    <row r="44" spans="1:4" x14ac:dyDescent="0.25">
      <c r="B44" s="54" t="s">
        <v>140</v>
      </c>
      <c r="C44" s="54" t="s">
        <v>141</v>
      </c>
      <c r="D44" s="54" t="s">
        <v>142</v>
      </c>
    </row>
    <row r="46" spans="1:4" x14ac:dyDescent="0.25">
      <c r="A46" t="s">
        <v>199</v>
      </c>
      <c r="B46" s="58">
        <f>83000*0.98*0.01</f>
        <v>813.4</v>
      </c>
      <c r="C46" s="58">
        <v>400</v>
      </c>
      <c r="D46" s="58">
        <f>16000*0.96*0.012</f>
        <v>184.32</v>
      </c>
    </row>
    <row r="47" spans="1:4" x14ac:dyDescent="0.25">
      <c r="A47" t="s">
        <v>200</v>
      </c>
      <c r="B47" s="58">
        <f>83000*0.98*0.033</f>
        <v>2684.2200000000003</v>
      </c>
      <c r="C47" s="58">
        <v>2700</v>
      </c>
      <c r="D47" s="58">
        <f>16000*0.96*0.053</f>
        <v>814.07999999999993</v>
      </c>
    </row>
    <row r="48" spans="1:4" x14ac:dyDescent="0.25">
      <c r="A48" t="s">
        <v>201</v>
      </c>
      <c r="B48" s="58">
        <f>83000*0.98*0.007</f>
        <v>569.38</v>
      </c>
      <c r="C48" s="58">
        <v>300</v>
      </c>
      <c r="D48" s="58">
        <f>16000*0.96*0.004</f>
        <v>61.44</v>
      </c>
    </row>
    <row r="49" spans="1:4" x14ac:dyDescent="0.25">
      <c r="A49" t="s">
        <v>202</v>
      </c>
      <c r="B49" s="58">
        <f>83000*0.98*0.043</f>
        <v>3497.62</v>
      </c>
      <c r="C49" s="58">
        <v>3900</v>
      </c>
      <c r="D49" s="58">
        <f>16000*0.96*0.024</f>
        <v>368.64</v>
      </c>
    </row>
    <row r="50" spans="1:4" x14ac:dyDescent="0.25">
      <c r="B50" s="58"/>
      <c r="C50" s="58"/>
      <c r="D50" s="58"/>
    </row>
    <row r="51" spans="1:4" x14ac:dyDescent="0.25">
      <c r="A51" t="s">
        <v>203</v>
      </c>
      <c r="B51" s="58">
        <f>SUM(B46:B50)</f>
        <v>7564.6200000000008</v>
      </c>
      <c r="C51" s="58">
        <f>SUM(C46:C50)</f>
        <v>7300</v>
      </c>
      <c r="D51" s="58">
        <f>SUM(D46:D50)</f>
        <v>1428.48</v>
      </c>
    </row>
    <row r="52" spans="1:4" x14ac:dyDescent="0.25">
      <c r="B52" s="58"/>
      <c r="C52" s="58"/>
      <c r="D52" s="58"/>
    </row>
    <row r="53" spans="1:4" x14ac:dyDescent="0.25">
      <c r="A53" t="s">
        <v>204</v>
      </c>
      <c r="B53" s="58">
        <f>+B55-B51</f>
        <v>2701.6799999999985</v>
      </c>
      <c r="C53" s="58">
        <f>+C55-C51</f>
        <v>3954.5933000000005</v>
      </c>
      <c r="D53" s="58">
        <f>+D55-D51</f>
        <v>1285.3200000000002</v>
      </c>
    </row>
    <row r="54" spans="1:4" x14ac:dyDescent="0.25">
      <c r="B54" s="58"/>
      <c r="C54" s="58"/>
      <c r="D54" s="58"/>
    </row>
    <row r="55" spans="1:4" x14ac:dyDescent="0.25">
      <c r="A55" t="s">
        <v>205</v>
      </c>
      <c r="B55" s="58">
        <f>+B36+B40</f>
        <v>10266.299999999999</v>
      </c>
      <c r="C55" s="58">
        <f>+C36+C40</f>
        <v>11254.5933</v>
      </c>
      <c r="D55" s="58">
        <f>+D36+D40</f>
        <v>2713.8</v>
      </c>
    </row>
    <row r="57" spans="1:4" x14ac:dyDescent="0.25">
      <c r="A57" t="s">
        <v>207</v>
      </c>
      <c r="B57" s="60">
        <f>+B53/B8*100</f>
        <v>3.3630173647849615</v>
      </c>
      <c r="C57" s="60">
        <f>+C53/C8*100</f>
        <v>4.7702025282864113</v>
      </c>
      <c r="D57" s="60">
        <f>+D53/D8*100</f>
        <v>7.4706190061028783</v>
      </c>
    </row>
    <row r="60" spans="1:4" x14ac:dyDescent="0.25">
      <c r="A60" s="63" t="s">
        <v>209</v>
      </c>
      <c r="B60" s="64"/>
      <c r="C60" s="64"/>
      <c r="D60" s="65"/>
    </row>
    <row r="61" spans="1:4" x14ac:dyDescent="0.25">
      <c r="A61" s="66"/>
      <c r="B61" s="67"/>
      <c r="C61" s="68"/>
      <c r="D61" s="69"/>
    </row>
    <row r="62" spans="1:4" x14ac:dyDescent="0.25">
      <c r="A62" s="66" t="s">
        <v>213</v>
      </c>
      <c r="B62" s="70">
        <f>+B48*(B35/B8)</f>
        <v>359.86431966141782</v>
      </c>
      <c r="C62" s="70">
        <f>+C48*(C35/C8)</f>
        <v>210.71506115654626</v>
      </c>
      <c r="D62" s="71">
        <f>+D48*(D35/D8)</f>
        <v>59.093816913687881</v>
      </c>
    </row>
    <row r="63" spans="1:4" x14ac:dyDescent="0.25">
      <c r="A63" s="66" t="s">
        <v>202</v>
      </c>
      <c r="B63" s="70">
        <f>+B49</f>
        <v>3497.62</v>
      </c>
      <c r="C63" s="70">
        <f>+C49</f>
        <v>3900</v>
      </c>
      <c r="D63" s="71">
        <f>+D49</f>
        <v>368.64</v>
      </c>
    </row>
    <row r="64" spans="1:4" x14ac:dyDescent="0.25">
      <c r="A64" s="66" t="s">
        <v>210</v>
      </c>
      <c r="B64" s="70">
        <f>+B46*(B35/B8)</f>
        <v>514.09188523059686</v>
      </c>
      <c r="C64" s="70">
        <f>+C46*(C35/C8)</f>
        <v>280.95341487539503</v>
      </c>
      <c r="D64" s="71">
        <f>+D46*(D35/D8)</f>
        <v>177.28145074106362</v>
      </c>
    </row>
    <row r="65" spans="1:4" x14ac:dyDescent="0.25">
      <c r="A65" s="66" t="s">
        <v>215</v>
      </c>
      <c r="B65" s="70">
        <f>((0.08*B8)*133)/1000</f>
        <v>854.76440000000002</v>
      </c>
      <c r="C65" s="70">
        <f>((0.14*C8)*133)/1000</f>
        <v>1543.6352400000001</v>
      </c>
      <c r="D65" s="71">
        <f>((0.3*D8)*133)/1000</f>
        <v>686.47950000000003</v>
      </c>
    </row>
    <row r="66" spans="1:4" x14ac:dyDescent="0.25">
      <c r="A66" s="66" t="s">
        <v>219</v>
      </c>
      <c r="B66" s="80">
        <f>+B53*(B35/B8)</f>
        <v>1707.5384367959164</v>
      </c>
      <c r="C66" s="80">
        <f>+C53*(C35/C8)</f>
        <v>2777.641230195894</v>
      </c>
      <c r="D66" s="81">
        <f>+D53*(D35/D8)</f>
        <v>1236.2380331299044</v>
      </c>
    </row>
    <row r="67" spans="1:4" x14ac:dyDescent="0.25">
      <c r="A67" s="66"/>
      <c r="B67" s="70"/>
      <c r="C67" s="70"/>
      <c r="D67" s="71"/>
    </row>
    <row r="68" spans="1:4" x14ac:dyDescent="0.25">
      <c r="A68" s="66" t="s">
        <v>47</v>
      </c>
      <c r="B68" s="70">
        <f>SUM(B62:B67)</f>
        <v>6933.879041687931</v>
      </c>
      <c r="C68" s="70">
        <f>SUM(C62:C67)</f>
        <v>8712.9449462278353</v>
      </c>
      <c r="D68" s="71">
        <f>SUM(D62:D67)</f>
        <v>2527.7328007846559</v>
      </c>
    </row>
    <row r="69" spans="1:4" x14ac:dyDescent="0.25">
      <c r="A69" s="66"/>
      <c r="B69" s="67"/>
      <c r="C69" s="67"/>
      <c r="D69" s="72"/>
    </row>
    <row r="70" spans="1:4" x14ac:dyDescent="0.25">
      <c r="A70" s="66" t="s">
        <v>220</v>
      </c>
      <c r="B70" s="73">
        <f>+B35</f>
        <v>50774</v>
      </c>
      <c r="C70" s="73">
        <f>+C35</f>
        <v>58229</v>
      </c>
      <c r="D70" s="74">
        <f>+D35</f>
        <v>16548</v>
      </c>
    </row>
    <row r="71" spans="1:4" x14ac:dyDescent="0.25">
      <c r="A71" s="66"/>
      <c r="B71" s="67"/>
      <c r="C71" s="67"/>
      <c r="D71" s="72"/>
    </row>
    <row r="72" spans="1:4" x14ac:dyDescent="0.25">
      <c r="A72" s="66" t="s">
        <v>211</v>
      </c>
      <c r="B72" s="75">
        <f>+B68/B70*100</f>
        <v>13.656357666695417</v>
      </c>
      <c r="C72" s="75">
        <f>+C68/C70*100</f>
        <v>14.963239873993775</v>
      </c>
      <c r="D72" s="76">
        <f>+D68/D70*100</f>
        <v>15.275155914821465</v>
      </c>
    </row>
    <row r="73" spans="1:4" x14ac:dyDescent="0.25">
      <c r="A73" s="66"/>
      <c r="B73" s="67"/>
      <c r="C73" s="68"/>
      <c r="D73" s="69"/>
    </row>
    <row r="74" spans="1:4" x14ac:dyDescent="0.25">
      <c r="A74" s="77" t="s">
        <v>212</v>
      </c>
      <c r="B74" s="78">
        <f>+B37</f>
        <v>13.494308110450232</v>
      </c>
      <c r="C74" s="78">
        <f>+C37</f>
        <v>14.160368888354602</v>
      </c>
      <c r="D74" s="79">
        <f>+D37</f>
        <v>15.923374425912499</v>
      </c>
    </row>
    <row r="75" spans="1:4" x14ac:dyDescent="0.25">
      <c r="B75" s="31"/>
    </row>
    <row r="76" spans="1:4" x14ac:dyDescent="0.25">
      <c r="A76" t="s">
        <v>217</v>
      </c>
      <c r="B76" s="31"/>
    </row>
    <row r="77" spans="1:4" x14ac:dyDescent="0.25">
      <c r="A77" s="62" t="s">
        <v>216</v>
      </c>
      <c r="B77" s="31"/>
    </row>
    <row r="78" spans="1:4" x14ac:dyDescent="0.25">
      <c r="B78" s="31"/>
    </row>
    <row r="79" spans="1:4" x14ac:dyDescent="0.25">
      <c r="B79" s="31"/>
    </row>
    <row r="80" spans="1:4" x14ac:dyDescent="0.25">
      <c r="B80" s="31"/>
    </row>
  </sheetData>
  <phoneticPr fontId="0" type="noConversion"/>
  <pageMargins left="0.75" right="0.75" top="1" bottom="1" header="0.5" footer="0.5"/>
  <pageSetup scale="66" orientation="portrait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3.2" x14ac:dyDescent="0.25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1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 x14ac:dyDescent="0.25">
      <c r="D3" s="49" t="s">
        <v>168</v>
      </c>
      <c r="H3" s="49" t="s">
        <v>173</v>
      </c>
      <c r="L3" s="52" t="s">
        <v>175</v>
      </c>
    </row>
    <row r="5" spans="1:14" x14ac:dyDescent="0.25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5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5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5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5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5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5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5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5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5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5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5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5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5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5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5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5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5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5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5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5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5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5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5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5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5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5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5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5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5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5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5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5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5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5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5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5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5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5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5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5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5">
      <c r="C49" s="3" t="s">
        <v>170</v>
      </c>
    </row>
    <row r="51" spans="1:5" x14ac:dyDescent="0.25">
      <c r="A51" s="1" t="s">
        <v>164</v>
      </c>
      <c r="B51" s="48">
        <v>2001</v>
      </c>
      <c r="C51" s="3">
        <f>+D6+H6</f>
        <v>3798465</v>
      </c>
    </row>
    <row r="52" spans="1:5" x14ac:dyDescent="0.25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5">
      <c r="A53" s="1" t="s">
        <v>166</v>
      </c>
      <c r="B53" s="48">
        <v>2001</v>
      </c>
      <c r="C53" s="3">
        <f t="shared" si="6"/>
        <v>3672830</v>
      </c>
    </row>
    <row r="54" spans="1:5" x14ac:dyDescent="0.2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5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5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5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5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5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2001-05-15T17:19:45Z</cp:lastPrinted>
  <dcterms:created xsi:type="dcterms:W3CDTF">2001-05-08T18:12:48Z</dcterms:created>
  <dcterms:modified xsi:type="dcterms:W3CDTF">2023-09-10T15:00:44Z</dcterms:modified>
</cp:coreProperties>
</file>