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2180" windowHeight="3036" tabRatio="830" firstSheet="1" activeTab="14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0">Template!$A$1:$P$43</definedName>
  </definedNames>
  <calcPr calcId="92512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/>
  <c r="F8" i="154"/>
  <c r="H8" i="154"/>
  <c r="L8" i="154"/>
  <c r="P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P12" i="154"/>
  <c r="B13" i="154"/>
  <c r="D13" i="154"/>
  <c r="F13" i="154"/>
  <c r="H13" i="154"/>
  <c r="L13" i="154"/>
  <c r="P13" i="154"/>
  <c r="B14" i="154"/>
  <c r="D14" i="154"/>
  <c r="E14" i="154"/>
  <c r="F14" i="154"/>
  <c r="H14" i="154"/>
  <c r="L14" i="154"/>
  <c r="P14" i="154"/>
  <c r="B15" i="154"/>
  <c r="D15" i="154"/>
  <c r="F15" i="154"/>
  <c r="H15" i="154"/>
  <c r="L15" i="154"/>
  <c r="P15" i="154"/>
  <c r="B16" i="154"/>
  <c r="D16" i="154"/>
  <c r="F16" i="154"/>
  <c r="H16" i="154"/>
  <c r="L16" i="154"/>
  <c r="P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P20" i="154"/>
  <c r="B21" i="154"/>
  <c r="D21" i="154"/>
  <c r="F21" i="154"/>
  <c r="H21" i="154"/>
  <c r="L21" i="154"/>
  <c r="P21" i="154"/>
  <c r="B22" i="154"/>
  <c r="D22" i="154"/>
  <c r="F22" i="154"/>
  <c r="H22" i="154"/>
  <c r="L22" i="154"/>
  <c r="P22" i="154"/>
  <c r="B23" i="154"/>
  <c r="D23" i="154"/>
  <c r="F23" i="154"/>
  <c r="H23" i="154"/>
  <c r="L23" i="154"/>
  <c r="B24" i="154"/>
  <c r="D24" i="154"/>
  <c r="F24" i="154"/>
  <c r="H24" i="154"/>
  <c r="L24" i="154"/>
  <c r="P24" i="154"/>
  <c r="B25" i="154"/>
  <c r="D25" i="154"/>
  <c r="F25" i="154"/>
  <c r="G25" i="154"/>
  <c r="H25" i="154"/>
  <c r="L25" i="154"/>
  <c r="P25" i="154"/>
  <c r="D26" i="154"/>
  <c r="F26" i="154"/>
  <c r="H26" i="154"/>
  <c r="L26" i="154"/>
  <c r="P26" i="154"/>
  <c r="B28" i="154"/>
  <c r="C28" i="154"/>
  <c r="D28" i="154"/>
  <c r="E28" i="154"/>
  <c r="F28" i="154"/>
  <c r="G28" i="154"/>
  <c r="H28" i="154"/>
  <c r="J28" i="154"/>
  <c r="L28" i="154"/>
  <c r="N28" i="154"/>
  <c r="O28" i="154"/>
  <c r="P28" i="154"/>
  <c r="B32" i="154"/>
  <c r="N33" i="154"/>
  <c r="D36" i="154"/>
  <c r="E36" i="154"/>
  <c r="F36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<sst xmlns="http://schemas.openxmlformats.org/spreadsheetml/2006/main" count="750" uniqueCount="46">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</sst>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3697984.7115281792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37284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37285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E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37281</v>
      </c>
      <c r="M2" s="3"/>
    </row>
    <row r="3" spans="1:17" ht="17.399999999999999" x14ac:dyDescent="0.3">
      <c r="A3" s="5">
        <v>37280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f>SUMIF([3]Statements!$A$5:$A$1305,$A$3,[3]Statements!$BN$5:$BN$1305)-3</f>
        <v>148571.63600002788</v>
      </c>
      <c r="C8" s="41"/>
      <c r="D8" s="41">
        <f t="shared" ref="D8:D26" si="0">B8-C8</f>
        <v>148571.63600002788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>
        <f t="shared" ref="L8:L13" si="2">B8+E8-F8+J8</f>
        <v>148571.63600002788</v>
      </c>
      <c r="M8" s="12"/>
      <c r="N8" s="33"/>
      <c r="O8" s="33"/>
      <c r="P8" s="41">
        <f>SUMIF([3]Statements!$A$5:$A$1305,$A$3,[3]Statements!$BW$5:$BW$1305)</f>
        <v>0</v>
      </c>
      <c r="Q8" s="33"/>
    </row>
    <row r="9" spans="1:17" x14ac:dyDescent="0.25">
      <c r="A9" t="s">
        <v>6</v>
      </c>
      <c r="B9" s="41">
        <f>SUMIF([4]Statements!$A$5:$A$1305,$A$3,[4]Statements!$DB$5:$DB$1305)-0.5</f>
        <v>0.19900000531924888</v>
      </c>
      <c r="C9" s="43"/>
      <c r="D9" s="41">
        <f t="shared" si="0"/>
        <v>0.19900000531924888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>
        <f t="shared" si="2"/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f>SUMIF([5]Statements!$A$5:$A$1305,$A$3,[5]Statements!$DB$5:$DB$1305)+1461</f>
        <v>0.22000002861022949</v>
      </c>
      <c r="C10" s="43"/>
      <c r="D10" s="41">
        <f t="shared" si="0"/>
        <v>0.22000002861022949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>
        <f t="shared" si="2"/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f>SUMIF([7]Statements!$A$5:$A$1305,$A$3,[7]Statements!$FF$5:$FF$1305)+8784-215+693766.76+2486.03+2811.19-88</f>
        <v>4373898.9257673901</v>
      </c>
      <c r="C12" s="41"/>
      <c r="D12" s="41">
        <f>B12-C12</f>
        <v>4373898.9257673901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>
        <f t="shared" si="2"/>
        <v>4373898.9257673901</v>
      </c>
      <c r="M12" s="12"/>
      <c r="N12" s="33"/>
      <c r="O12" s="33"/>
      <c r="P12" s="41">
        <f>SUMIF([7]Statements!$A$5:$A$1305,$A$3,[7]Statements!$FJ$5:$FJ$1305)</f>
        <v>0</v>
      </c>
    </row>
    <row r="13" spans="1:17" x14ac:dyDescent="0.25">
      <c r="A13" t="s">
        <v>20</v>
      </c>
      <c r="B13" s="41">
        <f>SUMIF([8]Statements!$A$5:$A$1305,$A$3,[8]Statements!$CX$5:$CX$1305)-8</f>
        <v>29866.610000003129</v>
      </c>
      <c r="C13" s="41"/>
      <c r="D13" s="41">
        <f t="shared" si="0"/>
        <v>29866.610000003129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>
        <f t="shared" si="2"/>
        <v>29866.610000003129</v>
      </c>
      <c r="M13" s="12"/>
      <c r="N13" s="33"/>
      <c r="O13" s="33"/>
      <c r="P13" s="41">
        <f>SUMIF([8]Statements!$A$5:$A$1305,$A$3,[8]Statements!$DF$5:$DF$1305)</f>
        <v>0</v>
      </c>
    </row>
    <row r="14" spans="1:17" x14ac:dyDescent="0.25">
      <c r="A14" t="s">
        <v>44</v>
      </c>
      <c r="B14" s="41">
        <f>SUMIF([9]Statements!$A$5:$A$1305,$A$3,[9]Statements!$CT$5:$CT$1305)-SUMIF([9]Statements!$A$5:$A$1305,$A$3,[9]Statements!$CX$5:$CX$1305)-5</f>
        <v>8383992.7159997728</v>
      </c>
      <c r="C14" s="41"/>
      <c r="D14" s="41">
        <f t="shared" si="0"/>
        <v>8383992.7159997728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>
        <f t="shared" ref="L14:L20" si="3">B14+E14-F14+J14</f>
        <v>8383992.7159997728</v>
      </c>
      <c r="M14" s="12"/>
      <c r="N14" s="33"/>
      <c r="O14" s="33"/>
      <c r="P14" s="41">
        <f>SUMIF([9]Statements!$A$5:$A$1305,$A$3,[9]Statements!$DB$5:$DB$1305)</f>
        <v>0</v>
      </c>
    </row>
    <row r="15" spans="1:17" x14ac:dyDescent="0.25">
      <c r="A15" t="s">
        <v>43</v>
      </c>
      <c r="B15" s="43">
        <f>SUMIF([10]Statements!$A$5:$A$1305,$A$3,[10]Statements!$BB$5:$BB$1305)-3</f>
        <v>2275935.1600000006</v>
      </c>
      <c r="C15" s="43"/>
      <c r="D15" s="41">
        <f t="shared" si="0"/>
        <v>2275935.1600000006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>
        <f t="shared" si="3"/>
        <v>2275935.1600000006</v>
      </c>
      <c r="M15" s="12"/>
      <c r="N15" s="34"/>
      <c r="O15" s="34"/>
      <c r="P15" s="43">
        <f>SUMIF([10]Statements!$A$5:$A$1305,$A$3,[10]Statements!$BI$5:$BI$1305)</f>
        <v>0</v>
      </c>
      <c r="Q15" s="34"/>
    </row>
    <row r="16" spans="1:17" x14ac:dyDescent="0.25">
      <c r="A16" t="s">
        <v>9</v>
      </c>
      <c r="B16" s="43">
        <f>SUMIF([11]Statements!$A$5:$A$1305,$A$3,[11]Statements!$CA$5:$CA$1305)-851</f>
        <v>-2131.6814089999825</v>
      </c>
      <c r="C16" s="41"/>
      <c r="D16" s="41">
        <f t="shared" si="0"/>
        <v>-2131.6814089999825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>
        <f t="shared" si="3"/>
        <v>-2131.6814089999825</v>
      </c>
      <c r="M16" s="12"/>
      <c r="N16" s="33"/>
      <c r="O16" s="33"/>
      <c r="P16" s="43">
        <f>SUMIF([11]Statements!$A$5:$A$1305,$A$3,[11]Statements!$BZ$5:$BZ$1305)</f>
        <v>0</v>
      </c>
    </row>
    <row r="17" spans="1:16" x14ac:dyDescent="0.25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>
        <f>SUMIF([11]Statements!$BX$5:$BX$1305,$A$3,[11]Statements!$CG$5:$CG$1305)</f>
        <v>64204.5</v>
      </c>
      <c r="O17" s="41">
        <f>SUMIF([11]Statements!$BX$5:$BX$1305,$A$3,[11]Statements!$CH$5:$CH$1305)</f>
        <v>0</v>
      </c>
      <c r="P17" s="41">
        <v>0</v>
      </c>
    </row>
    <row r="18" spans="1:16" x14ac:dyDescent="0.25">
      <c r="A18" t="s">
        <v>26</v>
      </c>
      <c r="B18" s="41">
        <f>SUMIF([12]Statements!$A$5:$A$1305,$A$3,[12]Statements!$BB$5:$BB$1305)</f>
        <v>0</v>
      </c>
      <c r="C18" s="41"/>
      <c r="D18" s="41">
        <f t="shared" si="0"/>
        <v>0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>
        <f t="shared" si="3"/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f>SUMIF([13]Statements!$A$5:$A$1305,$A$3,[13]Statements!$BB$5:$BB$1305)</f>
        <v>0</v>
      </c>
      <c r="C19" s="41"/>
      <c r="D19" s="41">
        <f t="shared" si="0"/>
        <v>0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>
        <f t="shared" si="3"/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f>SUMIF([14]Statements!$A$5:$A$1305,$A$3,[14]Statements!$DB$5:$DB$1305)-67725</f>
        <v>80371717.160000056</v>
      </c>
      <c r="C20" s="42"/>
      <c r="D20" s="41">
        <f t="shared" si="0"/>
        <v>80371717.160000056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>
        <f t="shared" si="3"/>
        <v>80371717.160000056</v>
      </c>
      <c r="M20" s="12"/>
      <c r="N20" s="33"/>
      <c r="O20" s="33"/>
      <c r="P20" s="42">
        <f>SUMIF([14]Statements!$A$5:$A$1305,$A$3,[14]Statements!$DJ$5:$DJ$1305)</f>
        <v>0</v>
      </c>
    </row>
    <row r="21" spans="1:16" x14ac:dyDescent="0.25">
      <c r="A21" t="s">
        <v>13</v>
      </c>
      <c r="B21" s="41">
        <f>SUMIF([15]Statements!$A$5:$A$1305,$A$3,[15]Statements!$EQ$5:$EQ$1305)-92154</f>
        <v>-9.8578790668398142E-2</v>
      </c>
      <c r="C21" s="41"/>
      <c r="D21" s="41">
        <f t="shared" si="0"/>
        <v>-9.8578790668398142E-2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>
        <f t="shared" ref="L21:L26" si="4">B21+E21-F21+J21</f>
        <v>-9.8578790668398142E-2</v>
      </c>
      <c r="M21" s="12"/>
      <c r="N21" s="33"/>
      <c r="O21" s="33"/>
      <c r="P21" s="41">
        <f>SUMIF([15]Statements!$A$5:$A$1305,$A$3,[15]Statements!$EC$5:$EC$1305)</f>
        <v>0</v>
      </c>
    </row>
    <row r="22" spans="1:16" x14ac:dyDescent="0.25">
      <c r="A22" t="s">
        <v>14</v>
      </c>
      <c r="B22" s="41">
        <f>SUMIF([16]Statements!$A$5:$A$1305,$A$3,[16]Statements!$BC$5:$BC$1305)-835.5</f>
        <v>0.25900000694036862</v>
      </c>
      <c r="C22" s="41"/>
      <c r="D22" s="41">
        <f t="shared" si="0"/>
        <v>0.25900000694036862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>
        <f t="shared" si="4"/>
        <v>0.25900000694036862</v>
      </c>
      <c r="M22" s="12"/>
      <c r="N22" s="33"/>
      <c r="O22" s="33"/>
      <c r="P22" s="41">
        <f>SUMIF([16]Statements!$A$5:$A$1305,$A$3,[16]Statements!$BB$5:$BB$1305)</f>
        <v>0</v>
      </c>
    </row>
    <row r="23" spans="1:16" x14ac:dyDescent="0.25">
      <c r="A23" t="s">
        <v>18</v>
      </c>
      <c r="B23" s="41">
        <f>SUMIF([17]Statements!$A$5:$A$1305,$A$3,[17]Statements!$BN$5:$BN$1305)+1.5</f>
        <v>0.17999999999301508</v>
      </c>
      <c r="C23" s="41"/>
      <c r="D23" s="41">
        <f t="shared" si="0"/>
        <v>0.17999999999301508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>
        <f t="shared" si="4"/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f>SUMIF([18]Statements!$A$5:$A$1305,$A$3,[18]Statements!$CK$5:$CK$1305)-39516</f>
        <v>0.18000000000029104</v>
      </c>
      <c r="C24" s="41"/>
      <c r="D24" s="41">
        <f t="shared" si="0"/>
        <v>0.18000000000029104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>
        <f t="shared" si="4"/>
        <v>0.18000000000029104</v>
      </c>
      <c r="M24" s="12"/>
      <c r="N24" s="33"/>
      <c r="O24" s="33"/>
      <c r="P24" s="41">
        <f>SUMIF([18]Statements!$A$5:$A$1305,$A$3,[18]Statements!$CD$5:$CD$1305)</f>
        <v>0</v>
      </c>
    </row>
    <row r="25" spans="1:16" ht="12" customHeight="1" x14ac:dyDescent="0.25">
      <c r="A25" s="18" t="s">
        <v>41</v>
      </c>
      <c r="B25" s="41">
        <f>SUMIF([19]Statements!$A$5:$A$1305,$A$3,[19]Statements!$CP$5:$CP$1305)</f>
        <v>53592.459999991581</v>
      </c>
      <c r="C25" s="41"/>
      <c r="D25" s="41">
        <f t="shared" si="0"/>
        <v>53592.459999991581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>
        <f t="shared" si="4"/>
        <v>53592.459999991581</v>
      </c>
      <c r="M25" s="12"/>
      <c r="N25" s="33"/>
      <c r="O25" s="33"/>
      <c r="P25" s="41">
        <f>SUMIF([19]Statements!$A$5:$A$1305,$A$3,[19]Statements!$CX$5:$CX$1305)</f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>
        <f>SUMIF([20]Statements!$A$5:$A$1305,$A$3,[20]Statements!$CX$5:$CX$1305)</f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SUM(B7:B26)</f>
        <v>95635443.925779507</v>
      </c>
      <c r="C28" s="45">
        <f>SUM(C7:C26)</f>
        <v>0</v>
      </c>
      <c r="D28" s="45">
        <f>SUM(D7:D26)</f>
        <v>95635443.925779507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>
        <f t="shared" si="5"/>
        <v>95635443.925779507</v>
      </c>
      <c r="M28" s="27"/>
      <c r="N28" s="45">
        <f>SUM(N7:N27)</f>
        <v>64204.5</v>
      </c>
      <c r="O28" s="45">
        <f>SUM(O7:O27)</f>
        <v>0</v>
      </c>
      <c r="P28" s="45">
        <f>SUM(P7:P27)</f>
        <v>0</v>
      </c>
    </row>
    <row r="29" spans="1:16" s="17" customFormat="1" hidden="1" x14ac:dyDescent="0.25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f>+B28+SUM(B30:B31)</f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f>B28+E28-F28+J28</f>
        <v>95635443.925779507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8" hidden="1" thickTop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37272</v>
      </c>
      <c r="M2" s="3"/>
    </row>
    <row r="3" spans="1:17" ht="17.399999999999999" x14ac:dyDescent="0.3">
      <c r="A3" s="5">
        <v>37271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37273</v>
      </c>
      <c r="M2" s="3"/>
    </row>
    <row r="3" spans="1:17" ht="17.399999999999999" x14ac:dyDescent="0.3">
      <c r="A3" s="5">
        <v>37272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37278</v>
      </c>
      <c r="M2" s="3"/>
    </row>
    <row r="3" spans="1:17" ht="17.399999999999999" x14ac:dyDescent="0.3">
      <c r="A3" s="5">
        <v>37277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37279</v>
      </c>
      <c r="M2" s="3"/>
    </row>
    <row r="3" spans="1:17" ht="17.399999999999999" x14ac:dyDescent="0.3">
      <c r="A3" s="5">
        <v>37278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37280</v>
      </c>
      <c r="M2" s="3"/>
    </row>
    <row r="3" spans="1:17" ht="17.399999999999999" x14ac:dyDescent="0.3">
      <c r="A3" s="5">
        <v>37279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37281</v>
      </c>
      <c r="M2" s="3"/>
    </row>
    <row r="3" spans="1:17" ht="17.399999999999999" x14ac:dyDescent="0.3">
      <c r="A3" s="5">
        <v>37280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37259</v>
      </c>
      <c r="M2" s="3"/>
    </row>
    <row r="3" spans="1:17" ht="17.399999999999999" x14ac:dyDescent="0.3">
      <c r="A3" s="5">
        <v>37258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37260</v>
      </c>
      <c r="M2" s="3"/>
    </row>
    <row r="3" spans="1:17" ht="17.399999999999999" x14ac:dyDescent="0.3">
      <c r="A3" s="5">
        <v>37259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37263</v>
      </c>
      <c r="M2" s="3"/>
    </row>
    <row r="3" spans="1:17" ht="17.399999999999999" x14ac:dyDescent="0.3">
      <c r="A3" s="5">
        <v>37260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37264</v>
      </c>
      <c r="M2" s="3"/>
    </row>
    <row r="3" spans="1:17" ht="17.399999999999999" x14ac:dyDescent="0.3">
      <c r="A3" s="5">
        <v>37263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37265</v>
      </c>
      <c r="M2" s="3"/>
    </row>
    <row r="3" spans="1:17" ht="17.399999999999999" x14ac:dyDescent="0.3">
      <c r="A3" s="5">
        <v>37264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37266</v>
      </c>
      <c r="M2" s="3"/>
    </row>
    <row r="3" spans="1:17" ht="17.399999999999999" x14ac:dyDescent="0.3">
      <c r="A3" s="5">
        <v>37265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37270</v>
      </c>
      <c r="M2" s="3"/>
    </row>
    <row r="3" spans="1:17" ht="17.399999999999999" x14ac:dyDescent="0.3">
      <c r="A3" s="5">
        <v>37267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3.2" x14ac:dyDescent="0.25"/>
  <cols>
    <col min="1" max="1" width="33.6640625" customWidth="1"/>
    <col min="2" max="2" width="20.33203125" style="38" customWidth="1"/>
    <col min="3" max="3" width="15" style="38" customWidth="1"/>
    <col min="4" max="4" width="18.109375" style="38" customWidth="1"/>
    <col min="5" max="5" width="17.88671875" style="38" customWidth="1"/>
    <col min="6" max="6" width="20" style="37" customWidth="1"/>
    <col min="7" max="7" width="16.44140625" style="37" customWidth="1"/>
    <col min="8" max="8" width="16.44140625" customWidth="1"/>
    <col min="9" max="9" width="2.5546875" style="37" customWidth="1"/>
    <col min="10" max="10" width="11.109375" style="37" customWidth="1"/>
    <col min="11" max="11" width="2.5546875" style="37" customWidth="1"/>
    <col min="12" max="12" width="17.6640625" style="37" customWidth="1"/>
    <col min="13" max="13" width="3.33203125" customWidth="1"/>
    <col min="14" max="14" width="13" customWidth="1"/>
    <col min="15" max="15" width="10.5546875" customWidth="1"/>
    <col min="16" max="16" width="13.109375" customWidth="1"/>
    <col min="17" max="17" width="13.5546875" customWidth="1"/>
  </cols>
  <sheetData>
    <row r="1" spans="1:17" ht="22.5" customHeight="1" x14ac:dyDescent="0.3">
      <c r="A1" s="1" t="s">
        <v>0</v>
      </c>
      <c r="B1" s="2"/>
      <c r="C1" s="2"/>
      <c r="D1" s="2"/>
      <c r="E1" s="2"/>
      <c r="M1" s="3"/>
    </row>
    <row r="2" spans="1:17" ht="22.5" customHeight="1" x14ac:dyDescent="0.3">
      <c r="A2" s="4">
        <v>37271</v>
      </c>
      <c r="M2" s="3"/>
    </row>
    <row r="3" spans="1:17" ht="17.399999999999999" x14ac:dyDescent="0.3">
      <c r="A3" s="5">
        <v>37270</v>
      </c>
      <c r="B3" s="2"/>
      <c r="C3" s="2"/>
      <c r="D3" s="2"/>
      <c r="E3" s="2"/>
      <c r="F3" s="20"/>
      <c r="M3" s="3"/>
    </row>
    <row r="4" spans="1:17" ht="17.399999999999999" x14ac:dyDescent="0.3">
      <c r="A4" s="5"/>
      <c r="B4" s="2"/>
      <c r="C4" s="2"/>
      <c r="D4" s="2"/>
      <c r="E4" s="2"/>
      <c r="M4" s="3"/>
    </row>
    <row r="5" spans="1:17" ht="15" x14ac:dyDescent="0.4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4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5">
      <c r="M7" s="3"/>
    </row>
    <row r="8" spans="1:17" x14ac:dyDescent="0.25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5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5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5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5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5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5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5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5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5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5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5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5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5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5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5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5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5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5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5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5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5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5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5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8" hidden="1" thickBot="1" x14ac:dyDescent="0.3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5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5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5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8" hidden="1" thickBot="1" x14ac:dyDescent="0.3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5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5">
      <c r="B38"/>
      <c r="C38"/>
      <c r="D38"/>
      <c r="E38"/>
      <c r="F38"/>
      <c r="G38"/>
      <c r="I38"/>
      <c r="J38"/>
      <c r="K38"/>
      <c r="L38"/>
    </row>
    <row r="39" spans="1:14" hidden="1" x14ac:dyDescent="0.25">
      <c r="B39"/>
      <c r="C39"/>
      <c r="D39"/>
      <c r="E39"/>
      <c r="F39"/>
      <c r="G39"/>
      <c r="I39"/>
      <c r="J39"/>
      <c r="K39"/>
      <c r="L39"/>
    </row>
    <row r="40" spans="1:14" hidden="1" x14ac:dyDescent="0.25">
      <c r="A40" s="18"/>
      <c r="M40" s="18"/>
    </row>
    <row r="41" spans="1:14" hidden="1" x14ac:dyDescent="0.25">
      <c r="A41" s="19"/>
      <c r="B41" s="40"/>
      <c r="C41" s="40"/>
      <c r="D41" s="40"/>
      <c r="E41" s="40"/>
    </row>
    <row r="42" spans="1:14" hidden="1" x14ac:dyDescent="0.25">
      <c r="A42" s="19"/>
      <c r="B42" s="40"/>
      <c r="C42" s="40"/>
      <c r="D42" s="40"/>
      <c r="E42" s="40"/>
    </row>
    <row r="43" spans="1:14" hidden="1" x14ac:dyDescent="0.25">
      <c r="A43" s="32" t="s">
        <v>33</v>
      </c>
      <c r="B43" s="40"/>
      <c r="C43" s="40"/>
      <c r="D43" s="40"/>
      <c r="E43" s="40"/>
    </row>
    <row r="44" spans="1:14" x14ac:dyDescent="0.25">
      <c r="A44" s="19" t="s">
        <v>28</v>
      </c>
      <c r="B44" s="40"/>
      <c r="C44" s="40"/>
      <c r="D44" s="40"/>
      <c r="E44" s="40"/>
    </row>
    <row r="45" spans="1:14" x14ac:dyDescent="0.25">
      <c r="A45" s="19"/>
      <c r="B45" s="40"/>
      <c r="C45" s="40"/>
      <c r="D45" s="40"/>
      <c r="E45" s="40"/>
    </row>
    <row r="46" spans="1:14" x14ac:dyDescent="0.25">
      <c r="A46" s="19"/>
      <c r="B46" s="40"/>
      <c r="C46" s="40"/>
      <c r="D46" s="40"/>
      <c r="E46" s="40"/>
    </row>
    <row r="47" spans="1:14" x14ac:dyDescent="0.25">
      <c r="A47" s="19"/>
      <c r="B47" s="40"/>
      <c r="C47" s="40"/>
      <c r="D47" s="40"/>
      <c r="E47" s="40"/>
    </row>
    <row r="48" spans="1:14" x14ac:dyDescent="0.25">
      <c r="A48" s="19"/>
      <c r="B48" s="40"/>
      <c r="C48" s="40"/>
      <c r="D48" s="40"/>
      <c r="E48" s="40"/>
    </row>
    <row r="49" spans="1:5" x14ac:dyDescent="0.25">
      <c r="A49" s="19"/>
      <c r="B49" s="40"/>
      <c r="C49" s="40"/>
      <c r="D49" s="40"/>
      <c r="E49" s="40"/>
    </row>
    <row r="50" spans="1:5" x14ac:dyDescent="0.25">
      <c r="A50" s="19"/>
      <c r="B50" s="40"/>
      <c r="C50" s="40"/>
      <c r="D50" s="40"/>
      <c r="E50" s="40"/>
    </row>
    <row r="51" spans="1:5" x14ac:dyDescent="0.25">
      <c r="A51" s="19"/>
      <c r="B51" s="40"/>
      <c r="C51" s="40"/>
      <c r="D51" s="40"/>
      <c r="E51" s="40"/>
    </row>
    <row r="52" spans="1:5" x14ac:dyDescent="0.25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Havlíček Jan</cp:lastModifiedBy>
  <cp:lastPrinted>2002-01-25T15:43:30Z</cp:lastPrinted>
  <dcterms:created xsi:type="dcterms:W3CDTF">2000-04-03T19:03:47Z</dcterms:created>
  <dcterms:modified xsi:type="dcterms:W3CDTF">2023-09-10T15:01:01Z</dcterms:modified>
</cp:coreProperties>
</file>