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B51" i="7"/>
  <c r="C51" i="7"/>
  <c r="D51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7" i="7"/>
  <c r="C97" i="7"/>
  <c r="D97" i="7"/>
  <c r="B98" i="7"/>
  <c r="C98" i="7"/>
  <c r="D98" i="7"/>
  <c r="B101" i="7"/>
  <c r="C101" i="7"/>
  <c r="D101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<sst xmlns="http://schemas.openxmlformats.org/spreadsheetml/2006/main" count="942" uniqueCount="280">
  <si>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</si>
  <si>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</si>
  <si>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</si>
  <si>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</si>
  <si>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</si>
  <si>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</si>
  <si>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</si>
  <si>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</si>
  <si>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</si>
  <si>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</si>
  <si>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</si>
  <si>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</si>
  <si>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</si>
  <si>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</si>
  <si>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</si>
  <si>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</si>
  <si>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</si>
  <si>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</si>
  <si>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</si>
  <si>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</si>
  <si>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</si>
  <si>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</si>
  <si>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</si>
  <si>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</si>
  <si>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</si>
  <si>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</si>
  <si>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</si>
  <si>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</si>
  <si>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</si>
  <si>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</si>
  <si>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</si>
  <si>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</si>
  <si>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</si>
  <si>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</si>
  <si>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</si>
  <si>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</si>
  <si>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</si>
  <si>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</si>
  <si>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</si>
  <si>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</si>
  <si>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</si>
  <si>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</si>
  <si>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</si>
  <si>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</si>
  <si>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</si>
  <si>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</si>
  <si>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</si>
  <si>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</si>
  <si>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</si>
  <si>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</si>
  <si>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</si>
  <si>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</si>
  <si>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</si>
  <si>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</si>
  <si>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</si>
  <si>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</si>
  <si>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</si>
  <si>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</si>
  <si>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</si>
  <si>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</si>
  <si>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</si>
  <si>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</si>
  <si>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</si>
  <si>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</si>
  <si>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</si>
  <si>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</si>
  <si>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</si>
  <si>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</si>
  <si>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</si>
  <si>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</si>
  <si>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</si>
  <si>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</si>
  <si>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</si>
  <si>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</si>
  <si>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</si>
  <si>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</si>
  <si>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</si>
  <si>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</si>
  <si>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</si>
  <si>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</si>
  <si>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</si>
  <si>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</si>
  <si>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</si>
  <si>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</si>
  <si>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</si>
  <si>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</si>
  <si>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</si>
  <si>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</si>
  <si>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</si>
  <si>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</si>
  <si>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</si>
  <si>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</si>
  <si>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</si>
  <si>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</si>
  <si>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</si>
  <si>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</si>
  <si>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</si>
  <si>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</si>
  <si>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</si>
  <si>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</si>
  <si>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</si>
  <si>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</si>
  <si>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</si>
  <si>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</si>
  <si>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</si>
  <si>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</si>
  <si>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</si>
  <si>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</si>
  <si>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</si>
  <si>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</si>
  <si>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</si>
  <si>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</si>
  <si>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</si>
  <si>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</si>
  <si>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</si>
  <si>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</si>
  <si>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</si>
  <si>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</si>
  <si>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</si>
  <si>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</si>
  <si>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</si>
  <si>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</si>
  <si>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</si>
  <si>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</si>
  <si>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</si>
  <si>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</si>
  <si>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</si>
  <si>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</si>
  <si>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</si>
  <si>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</si>
  <si>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</si>
  <si>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</si>
  <si>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</si>
  <si>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</si>
  <si>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</si>
  <si>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</si>
  <si>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</si>
  <si>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</si>
  <si>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</si>
  <si>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</si>
  <si>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</si>
  <si>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</si>
  <si>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</si>
  <si>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</si>
  <si>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</si>
  <si>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</si>
  <si>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</si>
  <si>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</si>
  <si>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</si>
  <si>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</si>
  <si>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</si>
  <si>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</si>
  <si>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</si>
  <si>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</si>
  <si>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</si>
  <si>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</si>
  <si>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</si>
  <si>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</si>
  <si>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</si>
  <si>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</si>
  <si>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</si>
  <si>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</si>
  <si>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</si>
  <si>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</si>
  <si>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</si>
  <si>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</si>
  <si>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</si>
  <si>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</si>
  <si>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</si>
  <si>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</si>
  <si>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</si>
  <si>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</si>
  <si>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</si>
  <si>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</si>
  <si>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</si>
  <si>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</si>
  <si>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</si>
  <si>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</si>
  <si>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</si>
  <si>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</si>
  <si>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</si>
  <si>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</si>
  <si>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</si>
  <si>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</si>
  <si>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</si>
  <si>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</si>
  <si>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</si>
  <si>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</si>
  <si>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</si>
  <si>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</si>
  <si>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</si>
  <si>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</si>
  <si>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</si>
  <si>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</si>
  <si>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</si>
  <si>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</si>
  <si>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</si>
  <si>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</si>
  <si>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</si>
  <si>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</si>
  <si>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</si>
  <si>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</si>
  <si>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</si>
  <si>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</si>
  <si>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</si>
  <si>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</si>
  <si>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</si>
  <si>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</si>
  <si>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</si>
  <si>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</si>
  <si>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</si>
  <si>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</si>
  <si>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</si>
  <si>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</si>
  <si>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</si>
  <si>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</si>
  <si>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</si>
  <si>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</si>
  <si>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</si>
  <si>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</si>
  <si>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</si>
  <si>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</si>
  <si>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</si>
  <si>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</si>
  <si>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</si>
  <si>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</si>
  <si>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</si>
  <si>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</si>
  <si>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</si>
  <si>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</si>
  <si>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</si>
  <si>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</si>
  <si>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Non Core T&amp;D</t>
  </si>
  <si>
    <t>Core Rate T&amp;D</t>
  </si>
  <si>
    <t>Core T&amp;D/Non Core T&amp;D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</si>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</sst>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8" zoomScale="80" workbookViewId="0">
      <selection activeCell="E142" sqref="E142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10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237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239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240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241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242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243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244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245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246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247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248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249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250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251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252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253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254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255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256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257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258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259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238</v>
      </c>
      <c r="D74" s="17" t="s">
        <v>260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238</v>
      </c>
      <c r="D77" s="17" t="s">
        <v>261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238</v>
      </c>
      <c r="D80" s="17" t="s">
        <v>262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238</v>
      </c>
      <c r="D83" s="17" t="s">
        <v>263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238</v>
      </c>
      <c r="D86" s="17" t="s">
        <v>264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238</v>
      </c>
      <c r="D89" s="17" t="s">
        <v>265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238</v>
      </c>
      <c r="D92" s="17" t="s">
        <v>266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238</v>
      </c>
      <c r="D95" s="17" t="s">
        <v>267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238</v>
      </c>
      <c r="D98" s="17" t="s">
        <v>268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238</v>
      </c>
      <c r="D101" s="17" t="s">
        <v>269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238</v>
      </c>
      <c r="D104" s="17" t="s">
        <v>270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238</v>
      </c>
      <c r="D107" s="17" t="s">
        <v>271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272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273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274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275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276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277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workbookViewId="0">
      <selection activeCell="F14" sqref="F14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4">
        <v>2001</v>
      </c>
      <c r="C2" s="124"/>
      <c r="D2" s="124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1</v>
      </c>
      <c r="J4" s="121" t="s">
        <v>278</v>
      </c>
    </row>
    <row r="5" spans="1:10">
      <c r="H5" s="68"/>
      <c r="I5" s="92"/>
      <c r="J5" s="122" t="s">
        <v>279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 t="shared" ref="C25:D26" si="0">+C29-C21</f>
        <v>33487.5</v>
      </c>
      <c r="D25" s="48">
        <f t="shared" si="0"/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 t="shared" si="0"/>
        <v>5117.1999999999989</v>
      </c>
      <c r="D26" s="51">
        <f t="shared" si="0"/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155</v>
      </c>
      <c r="B47" s="50">
        <f>+B49-B45</f>
        <v>3835.5971740000005</v>
      </c>
      <c r="C47" s="50">
        <f>+C49-C45</f>
        <v>5147.0999999999985</v>
      </c>
      <c r="D47" s="50">
        <f>+D49-D45</f>
        <v>1285.3200000000002</v>
      </c>
    </row>
    <row r="48" spans="1:4">
      <c r="B48" s="50"/>
      <c r="C48" s="50"/>
      <c r="D48" s="50"/>
    </row>
    <row r="49" spans="1:8">
      <c r="A49" t="s">
        <v>156</v>
      </c>
      <c r="B49" s="50">
        <f>+B30+B34</f>
        <v>11400.217174000001</v>
      </c>
      <c r="C49" s="50">
        <f>+C30+C34</f>
        <v>12447.099999999999</v>
      </c>
      <c r="D49" s="50">
        <f>+D30+D34</f>
        <v>2713.8</v>
      </c>
    </row>
    <row r="51" spans="1:8">
      <c r="A51" t="s">
        <v>158</v>
      </c>
      <c r="B51" s="109">
        <f>+B47/B8*100</f>
        <v>4.6780726348697508</v>
      </c>
      <c r="C51" s="109">
        <f>+C47/C8*100</f>
        <v>6.1435903556934814</v>
      </c>
      <c r="D51" s="109">
        <f>+D47/D8*100</f>
        <v>7.4706190061028783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0.99206045593020709</v>
      </c>
      <c r="G56" s="106">
        <f>C56/C$66*C$70</f>
        <v>0.47744091668656008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1">C57/C$66*C$70</f>
        <v>0.6456262905396386</v>
      </c>
      <c r="H57" s="103">
        <f t="shared" si="1"/>
        <v>7.081653372008704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-0.38239807060621928</v>
      </c>
      <c r="G58" s="106">
        <f t="shared" si="1"/>
        <v>0</v>
      </c>
      <c r="H58" s="103">
        <f t="shared" si="1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6.7226995699840497</v>
      </c>
      <c r="G59" s="106">
        <f t="shared" si="1"/>
        <v>6.6774190234531492</v>
      </c>
      <c r="H59" s="103">
        <f t="shared" si="1"/>
        <v>2.2277012327773753</v>
      </c>
    </row>
    <row r="60" spans="1:8">
      <c r="A60" s="57" t="s">
        <v>164</v>
      </c>
      <c r="B60" s="61">
        <f>IF($I$4=1,+B42*(B29/B8),0)</f>
        <v>361.29761846775352</v>
      </c>
      <c r="C60" s="61">
        <f>IF($I$4=1,+C42*(C29/C8),0)</f>
        <v>209.13989018858919</v>
      </c>
      <c r="D60" s="62">
        <f>IF($I$4=1,+D42*(D29/D8),0)</f>
        <v>59.093816913687881</v>
      </c>
      <c r="F60" s="102">
        <f>B60/B$66*B$70</f>
        <v>0.69444231915114518</v>
      </c>
      <c r="G60" s="106">
        <f t="shared" si="1"/>
        <v>0.35808068751492006</v>
      </c>
      <c r="H60" s="103">
        <f t="shared" si="1"/>
        <v>0.35710549258936364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4176.1067669576878</v>
      </c>
      <c r="C62" s="61">
        <f>SUM(C56:C61)</f>
        <v>4765.0762771067093</v>
      </c>
      <c r="D62" s="62">
        <f>SUM(D56:D61)</f>
        <v>1776.8872676547517</v>
      </c>
      <c r="F62" s="102">
        <f>SUM(F56:F61)</f>
        <v>8.0268042744591828</v>
      </c>
      <c r="G62" s="106">
        <f>SUM(G56:G61)</f>
        <v>8.1585669181942677</v>
      </c>
      <c r="H62" s="103">
        <f>SUM(H56:H61)</f>
        <v>10.737776575143535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235</v>
      </c>
      <c r="B64" s="85">
        <f>+B6*B96/100</f>
        <v>2143.5130709007999</v>
      </c>
      <c r="C64" s="85">
        <f>+C6*C96/100</f>
        <v>3276.5653800000005</v>
      </c>
      <c r="D64" s="86">
        <f>+D6*D96/100</f>
        <v>1260.9576</v>
      </c>
      <c r="F64" s="102">
        <f>B64/B$66*B$70</f>
        <v>4.12</v>
      </c>
      <c r="G64" s="106">
        <f>C64/C$66*C$70</f>
        <v>5.6099999999999994</v>
      </c>
      <c r="H64" s="103">
        <f>D64/D$66*D$70</f>
        <v>7.620000000000001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6319.6198378584877</v>
      </c>
      <c r="C66" s="61">
        <f>SUM(C62:C64)</f>
        <v>8041.6416571067093</v>
      </c>
      <c r="D66" s="62">
        <f>SUM(D62:D64)</f>
        <v>3037.8448676547514</v>
      </c>
      <c r="F66" s="104">
        <f>SUM(F62:F64)</f>
        <v>12.146804274459182</v>
      </c>
      <c r="G66" s="107">
        <f>SUM(G62:G64)</f>
        <v>13.768566918194267</v>
      </c>
      <c r="H66" s="105">
        <f>SUM(H62:H64)</f>
        <v>18.357776575143536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12.146804274459184</v>
      </c>
      <c r="C70" s="66">
        <f>+C66/C68*100</f>
        <v>13.768566918194269</v>
      </c>
      <c r="D70" s="67">
        <f>+D66/D68*100</f>
        <v>18.357776575143532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2">B76/B$84*B$88</f>
        <v>0.99206045593020775</v>
      </c>
      <c r="G76" s="106">
        <f t="shared" si="2"/>
        <v>0.47744091668655986</v>
      </c>
      <c r="H76" s="103">
        <f t="shared" si="2"/>
        <v>1.071316477768093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2"/>
        <v>10.399999999999999</v>
      </c>
      <c r="G77" s="106">
        <f t="shared" si="2"/>
        <v>10.400000000000002</v>
      </c>
      <c r="H77" s="103">
        <f t="shared" si="2"/>
        <v>10.4</v>
      </c>
    </row>
    <row r="78" spans="1:8">
      <c r="A78" s="57" t="s">
        <v>164</v>
      </c>
      <c r="B78" s="61">
        <f>IF($I$4=1,B42-B60,B42*0.8724)</f>
        <v>208.08238153224647</v>
      </c>
      <c r="C78" s="61">
        <f>IF($I$4=1,C42-C60,C42*0.8724)</f>
        <v>90.860109811410808</v>
      </c>
      <c r="D78" s="62">
        <f>IF($I$4=1,D42-D60,D42*0.8724)</f>
        <v>2.3461830863121165</v>
      </c>
      <c r="F78" s="102">
        <f t="shared" si="2"/>
        <v>0.69444231915114529</v>
      </c>
      <c r="G78" s="106">
        <f t="shared" si="2"/>
        <v>0.35808068751491989</v>
      </c>
      <c r="H78" s="103">
        <f t="shared" si="2"/>
        <v>0.35710549258936325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3621.5942094503125</v>
      </c>
      <c r="C80" s="61">
        <f>SUM(C76:C79)</f>
        <v>2850.9237228932925</v>
      </c>
      <c r="D80" s="62">
        <f>SUM(D76:D79)</f>
        <v>77.712732345248497</v>
      </c>
      <c r="F80" s="102">
        <f>SUM(F76:F79)</f>
        <v>12.086502775081351</v>
      </c>
      <c r="G80" s="106">
        <f>SUM(G76:G79)</f>
        <v>11.235521604201482</v>
      </c>
      <c r="H80" s="103">
        <f>SUM(H76:H79)</f>
        <v>11.828421970357457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1692.0841030992005</v>
      </c>
      <c r="C82" s="85">
        <f>C47-C64</f>
        <v>1870.5346199999981</v>
      </c>
      <c r="D82" s="86">
        <f>D47-D64</f>
        <v>24.362400000000207</v>
      </c>
      <c r="F82" s="102">
        <f>B82/B$84*B$88</f>
        <v>5.6470653598939924</v>
      </c>
      <c r="G82" s="106">
        <f>C82/C$84*C$88</f>
        <v>7.3717974162732141</v>
      </c>
      <c r="H82" s="103">
        <f>D82/D$84*D$88</f>
        <v>3.7081278538813103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5313.6783125495131</v>
      </c>
      <c r="C84" s="61">
        <f>SUM(C80:C82)</f>
        <v>4721.458342893291</v>
      </c>
      <c r="D84" s="62">
        <f>SUM(D80:D82)</f>
        <v>102.0751323452487</v>
      </c>
      <c r="F84" s="104">
        <f>SUM(F80:F82)</f>
        <v>17.733568134975343</v>
      </c>
      <c r="G84" s="107">
        <f>SUM(G80:G82)</f>
        <v>18.607319020474698</v>
      </c>
      <c r="H84" s="105">
        <f>SUM(H80:H82)</f>
        <v>15.536549824238767</v>
      </c>
    </row>
    <row r="85" spans="1:8">
      <c r="A85" s="57"/>
      <c r="B85" s="58"/>
      <c r="C85" s="58"/>
      <c r="D85" s="63"/>
    </row>
    <row r="86" spans="1:8">
      <c r="A86" s="57" t="s">
        <v>236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17.733568134975343</v>
      </c>
      <c r="C88" s="66">
        <f>+C84/C86*100</f>
        <v>18.607319020474698</v>
      </c>
      <c r="D88" s="67">
        <f>+D84/D86*100</f>
        <v>15.536549824238769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6" spans="1:8">
      <c r="A96" t="s">
        <v>233</v>
      </c>
      <c r="B96" s="108">
        <v>4.12</v>
      </c>
      <c r="C96" s="108">
        <v>5.61</v>
      </c>
      <c r="D96" s="108">
        <v>7.62</v>
      </c>
    </row>
    <row r="97" spans="1:4">
      <c r="A97" t="s">
        <v>232</v>
      </c>
      <c r="B97" s="108">
        <f>+(B47-(B96*B6/100))/B7*100</f>
        <v>5.6470653598939924</v>
      </c>
      <c r="C97" s="108">
        <f>+(C47-(C96*C6/100))/C7*100</f>
        <v>7.3717974162732149</v>
      </c>
      <c r="D97" s="108">
        <f>+(D47-(D96*D6/100))/D7*100</f>
        <v>3.7081278538813098</v>
      </c>
    </row>
    <row r="98" spans="1:4" s="50" customFormat="1">
      <c r="A98" s="50" t="s">
        <v>47</v>
      </c>
      <c r="B98" s="50">
        <f>+((B96*B6)+(B7*B97))/100</f>
        <v>3835.5971740000009</v>
      </c>
      <c r="C98" s="50">
        <f>+((C96*C6)+(C7*C97))/100</f>
        <v>5147.0999999999985</v>
      </c>
      <c r="D98" s="50">
        <f>+((D96*D6)+(D7*D97))/100</f>
        <v>1285.3200000000002</v>
      </c>
    </row>
    <row r="101" spans="1:4">
      <c r="A101" t="s">
        <v>234</v>
      </c>
      <c r="B101" s="31">
        <f>+B96/B97</f>
        <v>0.72958248885529831</v>
      </c>
      <c r="C101" s="31">
        <f>+C96/C97</f>
        <v>0.76100843297944498</v>
      </c>
      <c r="D101" s="31">
        <f>+D96/D97</f>
        <v>2.0549453255836689</v>
      </c>
    </row>
  </sheetData>
  <mergeCells count="1">
    <mergeCell ref="B2:D2"/>
  </mergeCells>
  <phoneticPr fontId="0" type="noConversion"/>
  <pageMargins left="0.75" right="0.75" top="1" bottom="1" header="0.5" footer="0.5"/>
  <pageSetup scale="50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2001-05-17T23:28:33Z</cp:lastPrinted>
  <dcterms:created xsi:type="dcterms:W3CDTF">2001-05-08T18:12:48Z</dcterms:created>
  <dcterms:modified xsi:type="dcterms:W3CDTF">2023-09-10T15:01:11Z</dcterms:modified>
</cp:coreProperties>
</file>