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696" windowHeight="5556" firstSheet="1" activeTab="1"/>
  </bookViews>
  <sheets>
    <sheet name="2000 LNG Pricing" sheetId="1" r:id="rId1"/>
    <sheet name="2001 LNG Pricing" sheetId="5" r:id="rId2"/>
    <sheet name="Summary of Calculations" sheetId="2" r:id="rId3"/>
    <sheet name="NYMEX Prices" sheetId="4" r:id="rId4"/>
    <sheet name="Reconciliation" sheetId="6" r:id="rId5"/>
    <sheet name="Calculations" sheetId="3" r:id="rId6"/>
  </sheets>
  <externalReferences>
    <externalReference r:id="rId7"/>
  </externalReferences>
  <definedNames>
    <definedName name="_xlnm.Print_Area" localSheetId="1">'2001 LNG Pricing'!$A$1:$K$65</definedName>
    <definedName name="_xlnm.Print_Area" localSheetId="3">'NYMEX Prices'!$A$1:$H$72</definedName>
  </definedNames>
  <calcPr calcId="0" calcOnSave="0"/>
</workbook>
</file>

<file path=xl/calcChain.xml><?xml version="1.0" encoding="utf-8"?>
<calcChain xmlns="http://schemas.openxmlformats.org/spreadsheetml/2006/main">
  <c r="E6" i="1" l="1"/>
  <c r="J6" i="1"/>
  <c r="H17" i="1"/>
  <c r="H18" i="1"/>
  <c r="H19" i="1"/>
  <c r="H21" i="1"/>
  <c r="H23" i="1"/>
  <c r="F25" i="1"/>
  <c r="H25" i="1"/>
  <c r="H30" i="1"/>
  <c r="H31" i="1"/>
  <c r="H32" i="1"/>
  <c r="H34" i="1"/>
  <c r="F36" i="1"/>
  <c r="H36" i="1"/>
  <c r="G42" i="1"/>
  <c r="H42" i="1"/>
  <c r="G44" i="1"/>
  <c r="H44" i="1"/>
  <c r="G46" i="1"/>
  <c r="H46" i="1"/>
  <c r="H47" i="1"/>
  <c r="G49" i="1"/>
  <c r="H49" i="1"/>
  <c r="H51" i="1"/>
  <c r="F53" i="1"/>
  <c r="H53" i="1"/>
  <c r="H58" i="1"/>
  <c r="H60" i="1"/>
  <c r="H62" i="1"/>
  <c r="E6" i="5"/>
  <c r="J6" i="5"/>
  <c r="H17" i="5"/>
  <c r="H18" i="5"/>
  <c r="H19" i="5"/>
  <c r="H21" i="5"/>
  <c r="H23" i="5"/>
  <c r="E25" i="5"/>
  <c r="H25" i="5"/>
  <c r="H30" i="5"/>
  <c r="H31" i="5"/>
  <c r="H32" i="5"/>
  <c r="H34" i="5"/>
  <c r="E36" i="5"/>
  <c r="H36" i="5"/>
  <c r="H38" i="5"/>
  <c r="H39" i="5"/>
  <c r="G44" i="5"/>
  <c r="H44" i="5"/>
  <c r="G46" i="5"/>
  <c r="H46" i="5"/>
  <c r="G48" i="5"/>
  <c r="H48" i="5"/>
  <c r="H49" i="5"/>
  <c r="G51" i="5"/>
  <c r="H51" i="5"/>
  <c r="H53" i="5"/>
  <c r="F55" i="5"/>
  <c r="H55" i="5"/>
  <c r="H60" i="5"/>
  <c r="H62" i="5"/>
  <c r="F64" i="5"/>
  <c r="H64" i="5"/>
  <c r="B10" i="3"/>
  <c r="B11" i="3"/>
  <c r="B12" i="3"/>
  <c r="B13" i="3"/>
  <c r="B14" i="3"/>
  <c r="B15" i="3"/>
  <c r="B16" i="3"/>
  <c r="B17" i="3"/>
  <c r="B18" i="3"/>
  <c r="B19" i="3"/>
  <c r="B20" i="3"/>
  <c r="D22" i="3"/>
  <c r="E22" i="3"/>
  <c r="I22" i="3"/>
  <c r="J22" i="3"/>
  <c r="O20" i="4"/>
  <c r="G21" i="4"/>
  <c r="G40" i="4"/>
  <c r="O40" i="4"/>
  <c r="G63" i="4"/>
  <c r="O63" i="4"/>
  <c r="O82" i="4"/>
  <c r="G84" i="4"/>
  <c r="G104" i="4"/>
  <c r="O104" i="4"/>
  <c r="G126" i="4"/>
  <c r="O126" i="4"/>
  <c r="O145" i="4"/>
  <c r="G147" i="4"/>
  <c r="O168" i="4"/>
  <c r="G169" i="4"/>
  <c r="O188" i="4"/>
  <c r="G190" i="4"/>
  <c r="O210" i="4"/>
  <c r="G211" i="4"/>
  <c r="O230" i="4"/>
  <c r="G231" i="4"/>
  <c r="G234" i="4"/>
  <c r="G251" i="4"/>
  <c r="N261" i="4"/>
  <c r="F264" i="4"/>
  <c r="N264" i="4"/>
  <c r="F267" i="4"/>
  <c r="N267" i="4"/>
  <c r="F270" i="4"/>
  <c r="N270" i="4"/>
  <c r="F273" i="4"/>
  <c r="N273" i="4"/>
  <c r="F276" i="4"/>
  <c r="N276" i="4"/>
  <c r="F279" i="4"/>
  <c r="N279" i="4"/>
  <c r="F282" i="4"/>
  <c r="N282" i="4"/>
  <c r="F285" i="4"/>
  <c r="N285" i="4"/>
  <c r="F288" i="4"/>
  <c r="N288" i="4"/>
  <c r="F291" i="4"/>
  <c r="N291" i="4"/>
  <c r="F294" i="4"/>
  <c r="N294" i="4"/>
  <c r="F297" i="4"/>
  <c r="N297" i="4"/>
  <c r="G5" i="6"/>
  <c r="G6" i="6"/>
  <c r="G7" i="6"/>
  <c r="G8" i="6"/>
  <c r="G9" i="6"/>
  <c r="G10" i="6"/>
  <c r="E11" i="6"/>
  <c r="F11" i="6"/>
  <c r="G11" i="6"/>
  <c r="E17" i="6"/>
  <c r="E19" i="6"/>
  <c r="E21" i="6"/>
  <c r="E23" i="6"/>
  <c r="E25" i="6"/>
  <c r="E27" i="6"/>
  <c r="E30" i="6"/>
</calcChain>
</file>

<file path=xl/sharedStrings.xml><?xml version="1.0" encoding="utf-8"?>
<sst xmlns="http://schemas.openxmlformats.org/spreadsheetml/2006/main" count="782" uniqueCount="161">
  <si>
    <t>Cargo Size (CBM)</t>
  </si>
  <si>
    <t>MMBtu per CBM</t>
  </si>
  <si>
    <t>Total</t>
  </si>
  <si>
    <t>Winter</t>
  </si>
  <si>
    <t>Demand Charge Paid on</t>
  </si>
  <si>
    <t>Cargoes</t>
  </si>
  <si>
    <t>Actually Purchase</t>
  </si>
  <si>
    <t>Unadjusted Demand Charge Rate</t>
  </si>
  <si>
    <t>per MMBtu</t>
  </si>
  <si>
    <t>((1999 PR CPI / 1995 PR CPI) - 1)</t>
  </si>
  <si>
    <t>0.5*((1999 PR CPI / 1995 PR CPI) - 1)</t>
  </si>
  <si>
    <t>1 + 0.5*((1999 PR CPI / 1995 PR CPI) - 1)</t>
  </si>
  <si>
    <t>Demand Charge Rate</t>
  </si>
  <si>
    <t>Demand Charge on</t>
  </si>
  <si>
    <t>Cargoes =</t>
  </si>
  <si>
    <t>Unadjusted Demand Surcharge Rate</t>
  </si>
  <si>
    <t>Adjustment Factor</t>
  </si>
  <si>
    <t>Demand Surcharge Rate</t>
  </si>
  <si>
    <t>Demand Surcharge on</t>
  </si>
  <si>
    <t>Cargo =</t>
  </si>
  <si>
    <t>Commodity Charge:</t>
  </si>
  <si>
    <t>Multiplier</t>
  </si>
  <si>
    <t>Unadjusted Add-in Rate</t>
  </si>
  <si>
    <t>Add-in Rate</t>
  </si>
  <si>
    <t>Commodity Surcharge:</t>
  </si>
  <si>
    <t>Unadjusted Commodity Surcharge Rate</t>
  </si>
  <si>
    <t>Adjustment Factor = Demand Surcharge Adjustment Factor</t>
  </si>
  <si>
    <t>Commodity Surcharge Rate</t>
  </si>
  <si>
    <t>Commodity Surcharge on</t>
  </si>
  <si>
    <t>EcoEléctrica, L.P.</t>
  </si>
  <si>
    <t>Prior Year</t>
  </si>
  <si>
    <t>Base Year</t>
  </si>
  <si>
    <t>CPI</t>
  </si>
  <si>
    <t>Demand Charge Per Cargo</t>
  </si>
  <si>
    <t>NYMEX LNG Price   =   average of 36 closing prices for NYMEX natural gas futures contracts at Henry Hub for each month of the prior Contract Year, using closing prices for last 3 trading days.</t>
  </si>
  <si>
    <t>Definitions:</t>
  </si>
  <si>
    <t>Cabot Commodity Charge Rate   -   LNG</t>
  </si>
  <si>
    <t>Commodity Surcharge ($)   =   $0.725 / MMBtu x Adjustment Factor x Winter Cargo MMBtus purchased.</t>
  </si>
  <si>
    <t>Cabot Estimated and Reconciled Monthly Demand Charge and Surcharge</t>
  </si>
  <si>
    <t>Estimated Charges, due monthly</t>
  </si>
  <si>
    <t>Estimated Demand Charge ($)   =   DCR x ACQ x 22.84 (MMBtu / cubic meter)</t>
  </si>
  <si>
    <t>Estimated Demand Surcharge ($)   =   DSR x GSC x 22.84 (MMBtu / cubic meter)</t>
  </si>
  <si>
    <t>Charges used in Reconciliation of Estimated Charges, due within 45 days after end of each Contract Year.</t>
  </si>
  <si>
    <t>Reconciled Demand Charge ($)   =   DCR x {greater of [ACQ or total LNG delivered (cubic meters)]   -   (ACQ   -   LNG actually delivered  +  Quantity not delivered due to Buyer)}</t>
  </si>
  <si>
    <t xml:space="preserve"> x Weighted Average LNG Heating Value</t>
  </si>
  <si>
    <t>Reconciled Demand Surcharge ($)   =   DSR x</t>
  </si>
  <si>
    <r>
      <t>{</t>
    </r>
    <r>
      <rPr>
        <sz val="10"/>
        <rFont val="Arial"/>
      </rPr>
      <t>greater of [GSC or total LNG delivered in Winter Cargo, excluding Carryover Late Cargo] -</t>
    </r>
  </si>
  <si>
    <t>(GSC   -   total LNG delivered in Winter Cargo, excluding Carryover Late Cargo  +  Quantity of Winter Cargo not delivered due to Buyer)} x LNG Heating Value of Winter Cargo</t>
  </si>
  <si>
    <t>(If no Winter Cargo or LNG delivered during a Contract Year, 22.84 MMBtu / cubic meter used as Heating Value)</t>
  </si>
  <si>
    <t>ACQ =</t>
  </si>
  <si>
    <t>Annual Contract Quantity (cubic meters)</t>
  </si>
  <si>
    <t>DCR =</t>
  </si>
  <si>
    <t>Demand Charge Rate   =   0.73 ($ / MMBtu) x Adjustment Factor</t>
  </si>
  <si>
    <t>DSR =</t>
  </si>
  <si>
    <t>Demand Surcharge Rate   =   0.725 ($ / MMBtu) x Adjustment Factor</t>
  </si>
  <si>
    <t>GSC =</t>
  </si>
  <si>
    <t>GAMMA Standard Cargo (cubic meters)</t>
  </si>
  <si>
    <t>Weighted Average LNG Heating Value   =   Weighted average heating value of LNG delivered during Year, not to exceed 1080 Btu / scf</t>
  </si>
  <si>
    <r>
      <t>Commodity Charge Rate ($ /  MMBtu)   =   NYMEX LNG Price ($ / MMBtu) x 68%  +  $0.625 ($ / MMBtu) x PR-CPI</t>
    </r>
    <r>
      <rPr>
        <vertAlign val="subscript"/>
        <sz val="7.5"/>
        <rFont val="Arial"/>
        <family val="2"/>
      </rPr>
      <t>n</t>
    </r>
    <r>
      <rPr>
        <sz val="10"/>
        <rFont val="Arial"/>
      </rPr>
      <t xml:space="preserve"> / PR-CPI</t>
    </r>
    <r>
      <rPr>
        <vertAlign val="subscript"/>
        <sz val="10"/>
        <rFont val="Arial"/>
        <family val="2"/>
      </rPr>
      <t>0</t>
    </r>
  </si>
  <si>
    <r>
      <t>Adjustment Factor   =   1  +  [(PR-CPI</t>
    </r>
    <r>
      <rPr>
        <vertAlign val="subscript"/>
        <sz val="7.5"/>
        <rFont val="Arial"/>
        <family val="2"/>
      </rPr>
      <t>n</t>
    </r>
    <r>
      <rPr>
        <sz val="10"/>
        <rFont val="Arial"/>
      </rPr>
      <t xml:space="preserve"> / PR-CPI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   -   1] x 50%.   If commercial operations of 2nd liquefaction train commerce at or utilizing common facitilies with Trinidad Facilities, $0.725 reduced to $0.225</t>
    </r>
  </si>
  <si>
    <r>
      <t>Adjustment Factor   =   1  +  [(PR-CPI</t>
    </r>
    <r>
      <rPr>
        <vertAlign val="subscript"/>
        <sz val="7.5"/>
        <rFont val="Arial"/>
        <family val="2"/>
      </rPr>
      <t>n</t>
    </r>
    <r>
      <rPr>
        <sz val="10"/>
        <rFont val="Arial"/>
      </rPr>
      <t xml:space="preserve"> / PR-CPI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   -   1] x 50%</t>
    </r>
  </si>
  <si>
    <r>
      <t>PR-CPI</t>
    </r>
    <r>
      <rPr>
        <vertAlign val="subscript"/>
        <sz val="7.5"/>
        <rFont val="Arial"/>
        <family val="2"/>
      </rPr>
      <t>0</t>
    </r>
    <r>
      <rPr>
        <sz val="10"/>
        <rFont val="Arial"/>
      </rPr>
      <t xml:space="preserve">   =   average of 12 monthly values for PR-CPI for 1995   =   137.0</t>
    </r>
  </si>
  <si>
    <r>
      <t>PR-CPI</t>
    </r>
    <r>
      <rPr>
        <vertAlign val="subscript"/>
        <sz val="7.5"/>
        <rFont val="Arial"/>
        <family val="2"/>
      </rPr>
      <t>n</t>
    </r>
    <r>
      <rPr>
        <sz val="10"/>
        <rFont val="Arial"/>
      </rPr>
      <t xml:space="preserve">   =   average of 12 monthly values for PR-CPI for prior Contract Year</t>
    </r>
  </si>
  <si>
    <t>Summary of EcoEléctrica Commodity Cost Calculations</t>
  </si>
  <si>
    <t>Estimated Demand Charge:</t>
  </si>
  <si>
    <t>Estimated Demand Surcharge:</t>
  </si>
  <si>
    <t>Commodity Charge Per Cargo</t>
  </si>
  <si>
    <t>Commodity Charge on</t>
  </si>
  <si>
    <t>MMBtus per Cargo</t>
  </si>
  <si>
    <t>Reduced Commodity Surcharge Rate</t>
  </si>
  <si>
    <t>Second liquefaction train at Trinidad?</t>
  </si>
  <si>
    <t>Demand Charge &amp; Surcharge</t>
  </si>
  <si>
    <t>Commodity Charge &amp; Surcharge</t>
  </si>
  <si>
    <t>Month #</t>
  </si>
  <si>
    <t>Date</t>
  </si>
  <si>
    <t>Average</t>
  </si>
  <si>
    <t>NYMEX Gas</t>
  </si>
  <si>
    <t>Previous Month</t>
  </si>
  <si>
    <t>Calculation of PR CPI and NYMEX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</si>
  <si>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</si>
  <si>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</si>
  <si>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</si>
  <si>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</si>
  <si>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</si>
  <si>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</si>
  <si>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</si>
  <si>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</si>
  <si>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</si>
  <si>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</si>
  <si>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</si>
  <si>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</si>
  <si>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Puerto Rico CPI</t>
  </si>
  <si>
    <t>Average of last 3 days of Month</t>
  </si>
  <si>
    <t>($/MMBtu)</t>
  </si>
  <si>
    <t>Symbol</t>
  </si>
  <si>
    <t>Spot Month</t>
  </si>
  <si>
    <t>Settle</t>
  </si>
  <si>
    <t>NG</t>
  </si>
  <si>
    <t>Last 3 Days Avg</t>
  </si>
  <si>
    <t>Avg for 1999 NYMEX</t>
  </si>
  <si>
    <t xml:space="preserve"> </t>
  </si>
  <si>
    <t>NYMEX Prices Used for Figuring 2001 Commodity Price for EcoElectrica</t>
  </si>
  <si>
    <t>Trading</t>
  </si>
  <si>
    <t>Contract</t>
  </si>
  <si>
    <t>Price per</t>
  </si>
  <si>
    <t>Day</t>
  </si>
  <si>
    <t>Month</t>
  </si>
  <si>
    <t>MMBTU</t>
  </si>
  <si>
    <t>Last 3 Days Avg Jan Contract</t>
  </si>
  <si>
    <t>Last 3 Days Avg Feb Contract</t>
  </si>
  <si>
    <t>Last 3 Days Avg Mar Contract</t>
  </si>
  <si>
    <t>Last 3 Days Avg Apr Contract</t>
  </si>
  <si>
    <t>Last 3 Days Avg May Contract</t>
  </si>
  <si>
    <t>Last 3 Days Avg Jun Contract</t>
  </si>
  <si>
    <t>NYMEX Prices Used for Figuring 2000 Commodity Price for EcoElectrica</t>
  </si>
  <si>
    <t>Last 3 Days Avg Jul Contract</t>
  </si>
  <si>
    <t>Last 3 Days Avg Aug Contract</t>
  </si>
  <si>
    <t>Last 3 Days Avg Sep Contract</t>
  </si>
  <si>
    <t>Last 3 Days Avg Oct Contract</t>
  </si>
  <si>
    <t>Last 3 Days Avg Nov Contract</t>
  </si>
  <si>
    <t>Last 3 Days Avg Dec Contract</t>
  </si>
  <si>
    <t>((2000 PR CPI / 1995 PR CPI) - 1)</t>
  </si>
  <si>
    <t>0.5*((2000 PR CPI / 1995 PR CPI) - 1)</t>
  </si>
  <si>
    <t>1 + 0.5*((2000 PR CPI / 1995 PR CPI) - 1)</t>
  </si>
  <si>
    <t>Total Annual Estimated Demand Charge:</t>
  </si>
  <si>
    <t>per month</t>
  </si>
  <si>
    <t>Winter Cargoes =</t>
  </si>
  <si>
    <t>LNG Cost Calculations for 2001</t>
  </si>
  <si>
    <t>LNG Cost Calculations 2000</t>
  </si>
  <si>
    <t>Vessel</t>
  </si>
  <si>
    <t>Delivery date</t>
  </si>
  <si>
    <t>Heating Value</t>
  </si>
  <si>
    <t>Matthew</t>
  </si>
  <si>
    <t>Methane Artctic</t>
  </si>
  <si>
    <t>Volume  MMBtus</t>
  </si>
  <si>
    <t>(I)</t>
  </si>
  <si>
    <t>days in initial contract year</t>
  </si>
  <si>
    <t xml:space="preserve">ACQ = </t>
  </si>
  <si>
    <t>Initial Delivery Date</t>
  </si>
  <si>
    <t>cubic meters</t>
  </si>
  <si>
    <t>MMBtus</t>
  </si>
  <si>
    <t>(ii)</t>
  </si>
  <si>
    <t>(iii)</t>
  </si>
  <si>
    <t>(iv)</t>
  </si>
  <si>
    <t>Volume     Cubic Meters</t>
  </si>
  <si>
    <t>Total Reconciled Annual Demand Charge</t>
  </si>
  <si>
    <t>MMBtu's per       Cubic Meter</t>
  </si>
  <si>
    <t>(weighted average)</t>
  </si>
  <si>
    <t>Standard Cargo</t>
  </si>
  <si>
    <t>Demand Charge</t>
  </si>
  <si>
    <t>Demand Surcharge</t>
  </si>
  <si>
    <t>((119,000 - ( 0+ 119,000)) * 22.84 *$0.811347   =</t>
  </si>
  <si>
    <t>Demand Payments made by EcoElectrica</t>
  </si>
  <si>
    <t>Balance owed to EcoElectrica</t>
  </si>
  <si>
    <t>(rounded to nearest Standard Cargo)</t>
  </si>
  <si>
    <t>952,000 * 22.620 * $0.816943     =</t>
  </si>
  <si>
    <t>((952,000-(568,075-383,925))*22.669*$0.816943  =</t>
  </si>
  <si>
    <t>Year 2000 Demand Charge Reconciliation for EcoElectrica</t>
  </si>
  <si>
    <t>(used for winter cargo)</t>
  </si>
  <si>
    <t>119,000 * 22.840 * $0.811347  =</t>
  </si>
  <si>
    <t>Avg for 2000 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</si>
</sst>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164" formatCode="0.0"/>
    <numFmt numFmtId="165" formatCode="&quot;$&quot;#,##0.000000"/>
    <numFmt numFmtId="166" formatCode="0.000000"/>
    <numFmt numFmtId="167" formatCode="&quot;$&quot;#,##0"/>
    <numFmt numFmtId="168" formatCode="&quot;$&quot;#,##0.000"/>
    <numFmt numFmtId="169" formatCode="0.00000"/>
    <numFmt numFmtId="170" formatCode="0.000"/>
    <numFmt numFmtId="171" formatCode="#,##0.0"/>
    <numFmt numFmtId="172" formatCode="&quot;$&quot;#,##0.00000"/>
    <numFmt numFmtId="173" formatCode="&quot;$&quot;#,##0.000_);[Red]\(&quot;$&quot;#,##0.000\)"/>
    <numFmt numFmtId="174" formatCode="\£#,##0_);\(\£#,##0\)"/>
    <numFmt numFmtId="175" formatCode="&quot;$&quot;#,##0.00"/>
    <numFmt numFmtId="176" formatCode="#,##0.000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vertAlign val="subscript"/>
      <sz val="7.5"/>
      <name val="Arial"/>
      <family val="2"/>
    </font>
    <font>
      <vertAlign val="subscript"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37" fontId="6" fillId="0" borderId="0"/>
    <xf numFmtId="174" fontId="5" fillId="0" borderId="0"/>
    <xf numFmtId="38" fontId="5" fillId="2" borderId="0" applyNumberFormat="0" applyBorder="0" applyAlignment="0" applyProtection="0"/>
    <xf numFmtId="37" fontId="6" fillId="2" borderId="0" applyNumberFormat="0" applyBorder="0" applyAlignment="0" applyProtection="0"/>
    <xf numFmtId="37" fontId="6" fillId="0" borderId="0"/>
    <xf numFmtId="37" fontId="5" fillId="2" borderId="0" applyBorder="0" applyAlignment="0" applyProtection="0"/>
    <xf numFmtId="3" fontId="7" fillId="0" borderId="1" applyProtection="0"/>
  </cellStyleXfs>
  <cellXfs count="93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3" fontId="0" fillId="0" borderId="0" xfId="0" applyNumberFormat="1" applyAlignment="1">
      <alignment horizontal="centerContinuous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/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165" fontId="3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/>
    <xf numFmtId="9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4" fontId="4" fillId="2" borderId="0" xfId="0" applyNumberFormat="1" applyFont="1" applyFill="1"/>
    <xf numFmtId="0" fontId="8" fillId="0" borderId="0" xfId="0" applyFont="1"/>
    <xf numFmtId="0" fontId="9" fillId="0" borderId="0" xfId="0" applyFont="1"/>
    <xf numFmtId="0" fontId="2" fillId="0" borderId="0" xfId="0" applyFont="1"/>
    <xf numFmtId="0" fontId="3" fillId="0" borderId="0" xfId="0" applyFont="1"/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71" fontId="0" fillId="0" borderId="0" xfId="0" applyNumberFormat="1"/>
    <xf numFmtId="0" fontId="3" fillId="0" borderId="0" xfId="0" applyFont="1" applyFill="1" applyAlignment="1">
      <alignment horizontal="right"/>
    </xf>
    <xf numFmtId="0" fontId="0" fillId="0" borderId="2" xfId="0" applyBorder="1" applyAlignment="1">
      <alignment horizontal="center"/>
    </xf>
    <xf numFmtId="173" fontId="3" fillId="0" borderId="0" xfId="0" applyNumberFormat="1" applyFont="1" applyFill="1"/>
    <xf numFmtId="17" fontId="0" fillId="0" borderId="0" xfId="0" applyNumberFormat="1" applyAlignment="1">
      <alignment horizontal="right"/>
    </xf>
    <xf numFmtId="10" fontId="0" fillId="0" borderId="0" xfId="0" applyNumberFormat="1"/>
    <xf numFmtId="0" fontId="0" fillId="0" borderId="2" xfId="0" applyBorder="1"/>
    <xf numFmtId="0" fontId="12" fillId="0" borderId="0" xfId="0" applyFont="1"/>
    <xf numFmtId="170" fontId="12" fillId="0" borderId="0" xfId="0" applyNumberFormat="1" applyFont="1"/>
    <xf numFmtId="169" fontId="2" fillId="0" borderId="0" xfId="0" applyNumberFormat="1" applyFont="1"/>
    <xf numFmtId="14" fontId="0" fillId="0" borderId="0" xfId="0" applyNumberFormat="1"/>
    <xf numFmtId="17" fontId="0" fillId="0" borderId="0" xfId="0" applyNumberFormat="1"/>
    <xf numFmtId="170" fontId="0" fillId="0" borderId="0" xfId="0" applyNumberFormat="1"/>
    <xf numFmtId="14" fontId="2" fillId="0" borderId="0" xfId="0" applyNumberFormat="1" applyFont="1"/>
    <xf numFmtId="17" fontId="2" fillId="0" borderId="0" xfId="0" applyNumberFormat="1" applyFont="1"/>
    <xf numFmtId="170" fontId="2" fillId="0" borderId="0" xfId="0" applyNumberFormat="1" applyFont="1"/>
    <xf numFmtId="14" fontId="12" fillId="0" borderId="0" xfId="0" applyNumberFormat="1" applyFont="1"/>
    <xf numFmtId="0" fontId="3" fillId="0" borderId="0" xfId="0" applyFont="1" applyAlignment="1">
      <alignment horizontal="center"/>
    </xf>
    <xf numFmtId="172" fontId="3" fillId="0" borderId="0" xfId="0" applyNumberFormat="1" applyFont="1" applyAlignment="1">
      <alignment horizontal="center"/>
    </xf>
    <xf numFmtId="172" fontId="3" fillId="0" borderId="0" xfId="0" applyNumberFormat="1" applyFont="1"/>
    <xf numFmtId="14" fontId="3" fillId="0" borderId="0" xfId="0" applyNumberFormat="1" applyFont="1"/>
    <xf numFmtId="17" fontId="3" fillId="0" borderId="0" xfId="0" applyNumberFormat="1" applyFont="1"/>
    <xf numFmtId="172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68" fontId="0" fillId="0" borderId="0" xfId="0" applyNumberFormat="1"/>
    <xf numFmtId="170" fontId="3" fillId="0" borderId="0" xfId="0" applyNumberFormat="1" applyFont="1"/>
    <xf numFmtId="169" fontId="3" fillId="0" borderId="0" xfId="0" applyNumberFormat="1" applyFont="1"/>
    <xf numFmtId="167" fontId="2" fillId="0" borderId="0" xfId="0" applyNumberFormat="1" applyFont="1"/>
    <xf numFmtId="164" fontId="13" fillId="0" borderId="0" xfId="0" applyNumberFormat="1" applyFont="1" applyAlignment="1">
      <alignment horizontal="center"/>
    </xf>
    <xf numFmtId="164" fontId="13" fillId="0" borderId="0" xfId="0" applyNumberFormat="1" applyFont="1" applyFill="1" applyAlignment="1">
      <alignment horizontal="center"/>
    </xf>
    <xf numFmtId="15" fontId="0" fillId="0" borderId="0" xfId="0" applyNumberFormat="1"/>
    <xf numFmtId="4" fontId="0" fillId="0" borderId="0" xfId="0" applyNumberFormat="1"/>
    <xf numFmtId="0" fontId="13" fillId="0" borderId="0" xfId="0" applyFont="1"/>
    <xf numFmtId="0" fontId="2" fillId="0" borderId="0" xfId="0" applyFont="1" applyAlignment="1">
      <alignment wrapText="1"/>
    </xf>
    <xf numFmtId="0" fontId="0" fillId="0" borderId="0" xfId="0" quotePrefix="1"/>
    <xf numFmtId="175" fontId="0" fillId="0" borderId="0" xfId="0" applyNumberFormat="1"/>
    <xf numFmtId="0" fontId="0" fillId="0" borderId="0" xfId="0" applyBorder="1"/>
    <xf numFmtId="0" fontId="0" fillId="0" borderId="0" xfId="0" quotePrefix="1" applyBorder="1"/>
    <xf numFmtId="175" fontId="0" fillId="0" borderId="0" xfId="0" applyNumberFormat="1" applyBorder="1" applyAlignment="1">
      <alignment horizontal="right"/>
    </xf>
    <xf numFmtId="8" fontId="13" fillId="0" borderId="0" xfId="0" applyNumberFormat="1" applyFont="1" applyBorder="1"/>
    <xf numFmtId="8" fontId="0" fillId="0" borderId="0" xfId="0" applyNumberFormat="1"/>
    <xf numFmtId="15" fontId="2" fillId="0" borderId="0" xfId="0" applyNumberFormat="1" applyFont="1"/>
    <xf numFmtId="4" fontId="2" fillId="0" borderId="0" xfId="0" applyNumberFormat="1" applyFont="1"/>
    <xf numFmtId="3" fontId="3" fillId="0" borderId="0" xfId="0" applyNumberFormat="1" applyFont="1"/>
    <xf numFmtId="8" fontId="14" fillId="0" borderId="0" xfId="0" applyNumberFormat="1" applyFont="1"/>
    <xf numFmtId="0" fontId="4" fillId="3" borderId="0" xfId="0" applyFont="1" applyFill="1"/>
    <xf numFmtId="15" fontId="4" fillId="3" borderId="0" xfId="0" applyNumberFormat="1" applyFont="1" applyFill="1"/>
    <xf numFmtId="4" fontId="4" fillId="3" borderId="0" xfId="0" applyNumberFormat="1" applyFont="1" applyFill="1"/>
    <xf numFmtId="3" fontId="4" fillId="3" borderId="0" xfId="0" applyNumberFormat="1" applyFont="1" applyFill="1"/>
    <xf numFmtId="176" fontId="4" fillId="3" borderId="0" xfId="0" applyNumberFormat="1" applyFont="1" applyFill="1"/>
    <xf numFmtId="3" fontId="15" fillId="3" borderId="0" xfId="0" applyNumberFormat="1" applyFont="1" applyFill="1"/>
    <xf numFmtId="176" fontId="15" fillId="3" borderId="0" xfId="0" applyNumberFormat="1" applyFont="1" applyFill="1"/>
    <xf numFmtId="165" fontId="4" fillId="3" borderId="0" xfId="0" applyNumberFormat="1" applyFont="1" applyFill="1"/>
    <xf numFmtId="175" fontId="15" fillId="3" borderId="0" xfId="0" applyNumberFormat="1" applyFont="1" applyFill="1"/>
    <xf numFmtId="0" fontId="1" fillId="0" borderId="0" xfId="0" applyFont="1"/>
    <xf numFmtId="171" fontId="4" fillId="3" borderId="0" xfId="0" applyNumberFormat="1" applyFont="1" applyFill="1"/>
    <xf numFmtId="173" fontId="4" fillId="3" borderId="0" xfId="0" applyNumberFormat="1" applyFont="1" applyFill="1"/>
    <xf numFmtId="170" fontId="4" fillId="3" borderId="0" xfId="0" applyNumberFormat="1" applyFont="1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8">
    <cellStyle name="general" xfId="1"/>
    <cellStyle name="Normal" xfId="0" builtinId="0"/>
    <cellStyle name="uk" xfId="2"/>
    <cellStyle name="Un" xfId="3"/>
    <cellStyle name="Unprot" xfId="4"/>
    <cellStyle name="Unprot$" xfId="5"/>
    <cellStyle name="Unprot_data" xfId="6"/>
    <cellStyle name="Unprotec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YMEX%201990-1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62"/>
  <sheetViews>
    <sheetView workbookViewId="0">
      <selection activeCell="H21" sqref="H21"/>
    </sheetView>
  </sheetViews>
  <sheetFormatPr defaultRowHeight="13.2" x14ac:dyDescent="0.25"/>
  <cols>
    <col min="8" max="8" width="11.109375" bestFit="1" customWidth="1"/>
    <col min="10" max="10" width="11.6640625" bestFit="1" customWidth="1"/>
  </cols>
  <sheetData>
    <row r="1" spans="1:10" ht="17.399999999999999" x14ac:dyDescent="0.3">
      <c r="A1" s="1" t="s">
        <v>29</v>
      </c>
      <c r="B1" s="1"/>
      <c r="C1" s="2"/>
      <c r="D1" s="3"/>
      <c r="E1" s="3"/>
      <c r="F1" s="3"/>
      <c r="G1" s="3"/>
      <c r="H1" s="3"/>
      <c r="I1" s="3"/>
      <c r="J1" s="3"/>
    </row>
    <row r="2" spans="1:10" x14ac:dyDescent="0.25">
      <c r="A2" s="4" t="s">
        <v>128</v>
      </c>
      <c r="B2" s="4"/>
      <c r="C2" s="2"/>
      <c r="D2" s="3"/>
      <c r="E2" s="3"/>
      <c r="F2" s="3"/>
      <c r="G2" s="3"/>
      <c r="H2" s="3"/>
      <c r="I2" s="3"/>
      <c r="J2" s="3"/>
    </row>
    <row r="4" spans="1:10" x14ac:dyDescent="0.25">
      <c r="G4" s="5" t="s">
        <v>0</v>
      </c>
      <c r="H4" s="21">
        <v>119000</v>
      </c>
    </row>
    <row r="5" spans="1:10" x14ac:dyDescent="0.25">
      <c r="E5" s="14" t="s">
        <v>32</v>
      </c>
      <c r="G5" s="5"/>
      <c r="H5" s="6"/>
      <c r="J5" t="s">
        <v>68</v>
      </c>
    </row>
    <row r="6" spans="1:10" x14ac:dyDescent="0.25">
      <c r="C6" t="s">
        <v>30</v>
      </c>
      <c r="D6" s="31">
        <v>1999</v>
      </c>
      <c r="E6" s="7">
        <f>Calculations!$D$22</f>
        <v>169.6333333333333</v>
      </c>
      <c r="G6" s="5" t="s">
        <v>1</v>
      </c>
      <c r="H6" s="22">
        <v>22.84</v>
      </c>
      <c r="J6" s="6">
        <f>H4*H6</f>
        <v>2717960</v>
      </c>
    </row>
    <row r="7" spans="1:10" x14ac:dyDescent="0.25">
      <c r="C7" t="s">
        <v>31</v>
      </c>
      <c r="D7" s="28">
        <v>1995</v>
      </c>
      <c r="E7" s="20">
        <v>137</v>
      </c>
      <c r="G7" s="5"/>
      <c r="H7" s="8"/>
    </row>
    <row r="8" spans="1:10" x14ac:dyDescent="0.25">
      <c r="D8" s="5"/>
      <c r="E8" s="7"/>
      <c r="F8" s="5"/>
      <c r="G8" s="9" t="s">
        <v>2</v>
      </c>
      <c r="H8" s="10" t="s">
        <v>3</v>
      </c>
    </row>
    <row r="9" spans="1:10" x14ac:dyDescent="0.25">
      <c r="F9" s="5" t="s">
        <v>4</v>
      </c>
      <c r="G9" s="20">
        <v>9</v>
      </c>
      <c r="H9" s="20">
        <v>0</v>
      </c>
      <c r="I9" t="s">
        <v>5</v>
      </c>
    </row>
    <row r="10" spans="1:10" x14ac:dyDescent="0.25">
      <c r="I10" s="5"/>
    </row>
    <row r="11" spans="1:10" x14ac:dyDescent="0.25">
      <c r="F11" s="5" t="s">
        <v>6</v>
      </c>
      <c r="G11" s="20">
        <v>6</v>
      </c>
      <c r="H11" s="20">
        <v>0</v>
      </c>
      <c r="I11" t="s">
        <v>5</v>
      </c>
    </row>
    <row r="12" spans="1:10" x14ac:dyDescent="0.25">
      <c r="F12" s="5"/>
      <c r="G12" s="11"/>
    </row>
    <row r="13" spans="1:10" ht="15.6" x14ac:dyDescent="0.3">
      <c r="A13" s="24" t="s">
        <v>71</v>
      </c>
      <c r="B13" s="24"/>
      <c r="F13" s="5"/>
      <c r="G13" s="11"/>
    </row>
    <row r="14" spans="1:10" x14ac:dyDescent="0.25">
      <c r="F14" s="5"/>
      <c r="G14" s="11"/>
      <c r="I14" s="5"/>
    </row>
    <row r="15" spans="1:10" x14ac:dyDescent="0.25">
      <c r="C15" s="25" t="s">
        <v>64</v>
      </c>
    </row>
    <row r="16" spans="1:10" x14ac:dyDescent="0.25">
      <c r="G16" s="5" t="s">
        <v>7</v>
      </c>
      <c r="H16" s="19">
        <v>0.73</v>
      </c>
      <c r="I16" t="s">
        <v>8</v>
      </c>
    </row>
    <row r="17" spans="3:9" x14ac:dyDescent="0.25">
      <c r="G17" s="5" t="s">
        <v>9</v>
      </c>
      <c r="H17" s="13">
        <f>E$6/E$7-1</f>
        <v>0.23819951338199497</v>
      </c>
    </row>
    <row r="18" spans="3:9" x14ac:dyDescent="0.25">
      <c r="G18" s="5" t="s">
        <v>10</v>
      </c>
      <c r="H18" s="13">
        <f>H17*0.5</f>
        <v>0.11909975669099748</v>
      </c>
    </row>
    <row r="19" spans="3:9" x14ac:dyDescent="0.25">
      <c r="G19" s="5" t="s">
        <v>11</v>
      </c>
      <c r="H19" s="13">
        <f>H18+1</f>
        <v>1.1190997566909975</v>
      </c>
    </row>
    <row r="20" spans="3:9" x14ac:dyDescent="0.25">
      <c r="H20" s="14"/>
    </row>
    <row r="21" spans="3:9" x14ac:dyDescent="0.25">
      <c r="G21" s="5" t="s">
        <v>12</v>
      </c>
      <c r="H21" s="15">
        <f>H16*H19</f>
        <v>0.81694282238442817</v>
      </c>
      <c r="I21" t="s">
        <v>8</v>
      </c>
    </row>
    <row r="22" spans="3:9" x14ac:dyDescent="0.25">
      <c r="G22" s="5"/>
      <c r="H22" s="16"/>
    </row>
    <row r="23" spans="3:9" x14ac:dyDescent="0.25">
      <c r="G23" s="5" t="s">
        <v>33</v>
      </c>
      <c r="H23" s="17">
        <f>H21*H4*H6</f>
        <v>2220417.9135279804</v>
      </c>
    </row>
    <row r="24" spans="3:9" x14ac:dyDescent="0.25">
      <c r="G24" s="5"/>
      <c r="H24" s="16"/>
    </row>
    <row r="25" spans="3:9" x14ac:dyDescent="0.25">
      <c r="E25" s="5" t="s">
        <v>13</v>
      </c>
      <c r="F25" s="8">
        <f>G9</f>
        <v>9</v>
      </c>
      <c r="G25" s="5" t="s">
        <v>14</v>
      </c>
      <c r="H25" s="17">
        <f>H23*F25</f>
        <v>19983761.221751824</v>
      </c>
    </row>
    <row r="28" spans="3:9" x14ac:dyDescent="0.25">
      <c r="C28" s="25" t="s">
        <v>65</v>
      </c>
    </row>
    <row r="29" spans="3:9" x14ac:dyDescent="0.25">
      <c r="G29" s="5" t="s">
        <v>15</v>
      </c>
      <c r="H29" s="27">
        <v>0.72499999999999998</v>
      </c>
      <c r="I29" t="s">
        <v>8</v>
      </c>
    </row>
    <row r="30" spans="3:9" x14ac:dyDescent="0.25">
      <c r="G30" s="5" t="s">
        <v>9</v>
      </c>
      <c r="H30" s="13">
        <f>(E$6/E$7)-1</f>
        <v>0.23819951338199497</v>
      </c>
    </row>
    <row r="31" spans="3:9" x14ac:dyDescent="0.25">
      <c r="G31" s="5" t="s">
        <v>10</v>
      </c>
      <c r="H31" s="13">
        <f>H30*0.5</f>
        <v>0.11909975669099748</v>
      </c>
    </row>
    <row r="32" spans="3:9" x14ac:dyDescent="0.25">
      <c r="G32" s="5" t="s">
        <v>11</v>
      </c>
      <c r="H32" s="13">
        <f>H31+1</f>
        <v>1.1190997566909975</v>
      </c>
      <c r="I32" t="s">
        <v>16</v>
      </c>
    </row>
    <row r="33" spans="1:9" x14ac:dyDescent="0.25">
      <c r="H33" s="14"/>
    </row>
    <row r="34" spans="1:9" x14ac:dyDescent="0.25">
      <c r="G34" s="5" t="s">
        <v>17</v>
      </c>
      <c r="H34" s="15">
        <f>H29*H32</f>
        <v>0.81134732360097317</v>
      </c>
      <c r="I34" t="s">
        <v>8</v>
      </c>
    </row>
    <row r="35" spans="1:9" x14ac:dyDescent="0.25">
      <c r="G35" s="5"/>
      <c r="H35" s="16"/>
    </row>
    <row r="36" spans="1:9" x14ac:dyDescent="0.25">
      <c r="E36" s="5" t="s">
        <v>18</v>
      </c>
      <c r="F36" s="7">
        <f>$H$9</f>
        <v>0</v>
      </c>
      <c r="G36" s="5" t="s">
        <v>19</v>
      </c>
      <c r="H36" s="17">
        <f>H34*F36*$H$4*$H$6</f>
        <v>0</v>
      </c>
    </row>
    <row r="39" spans="1:9" ht="15.6" x14ac:dyDescent="0.3">
      <c r="A39" s="24" t="s">
        <v>72</v>
      </c>
      <c r="B39" s="24"/>
      <c r="F39" s="5"/>
      <c r="G39" s="11"/>
    </row>
    <row r="41" spans="1:9" x14ac:dyDescent="0.25">
      <c r="C41" s="25" t="s">
        <v>20</v>
      </c>
    </row>
    <row r="42" spans="1:9" x14ac:dyDescent="0.25">
      <c r="G42" s="5" t="str">
        <f>Calculations!$B$5&amp;" NYMEX"</f>
        <v xml:space="preserve"> NYMEX</v>
      </c>
      <c r="H42" s="12">
        <f>Calculations!$I$22</f>
        <v>2.2705833333333332</v>
      </c>
      <c r="I42" t="s">
        <v>8</v>
      </c>
    </row>
    <row r="43" spans="1:9" x14ac:dyDescent="0.25">
      <c r="G43" s="5" t="s">
        <v>21</v>
      </c>
      <c r="H43" s="18">
        <v>0.68</v>
      </c>
    </row>
    <row r="44" spans="1:9" x14ac:dyDescent="0.25">
      <c r="G44" s="5" t="str">
        <f>Calculations!$B$5&amp;" NYMEX * Multiplier"</f>
        <v xml:space="preserve"> NYMEX * Multiplier</v>
      </c>
      <c r="H44" s="12">
        <f>H42*H43</f>
        <v>1.5439966666666667</v>
      </c>
    </row>
    <row r="45" spans="1:9" x14ac:dyDescent="0.25">
      <c r="G45" s="5" t="s">
        <v>22</v>
      </c>
      <c r="H45" s="19">
        <v>0.625</v>
      </c>
      <c r="I45" t="s">
        <v>8</v>
      </c>
    </row>
    <row r="46" spans="1:9" x14ac:dyDescent="0.25">
      <c r="G46" s="5" t="str">
        <f>"("&amp;Calculations!$B$5&amp;"  PR CPI / "&amp;$D$7&amp;" PR CPI)"</f>
        <v>(  PR CPI / 1995 PR CPI)</v>
      </c>
      <c r="H46" s="13">
        <f>(E$6/E$7)</f>
        <v>1.238199513381995</v>
      </c>
    </row>
    <row r="47" spans="1:9" x14ac:dyDescent="0.25">
      <c r="G47" s="5" t="s">
        <v>23</v>
      </c>
      <c r="H47" s="15">
        <f>H45*H46</f>
        <v>0.7738746958637468</v>
      </c>
      <c r="I47" t="s">
        <v>8</v>
      </c>
    </row>
    <row r="48" spans="1:9" x14ac:dyDescent="0.25">
      <c r="G48" s="5"/>
      <c r="H48" s="13"/>
    </row>
    <row r="49" spans="3:11" x14ac:dyDescent="0.25">
      <c r="G49" s="5" t="str">
        <f>"Commodity Charge = "&amp;Calculations!$B$5&amp;" NYMEX * Multiplier + Add-in Rate"</f>
        <v>Commodity Charge =  NYMEX * Multiplier + Add-in Rate</v>
      </c>
      <c r="H49" s="15">
        <f>H44+H47</f>
        <v>2.3178713625304135</v>
      </c>
      <c r="I49" t="s">
        <v>8</v>
      </c>
    </row>
    <row r="50" spans="3:11" x14ac:dyDescent="0.25">
      <c r="G50" s="5"/>
      <c r="H50" s="15"/>
    </row>
    <row r="51" spans="3:11" x14ac:dyDescent="0.25">
      <c r="G51" s="5" t="s">
        <v>66</v>
      </c>
      <c r="H51" s="17">
        <f>H49*H4*H6</f>
        <v>6299881.6485031629</v>
      </c>
    </row>
    <row r="52" spans="3:11" x14ac:dyDescent="0.25">
      <c r="G52" s="5"/>
      <c r="H52" s="16"/>
    </row>
    <row r="53" spans="3:11" x14ac:dyDescent="0.25">
      <c r="E53" s="5" t="s">
        <v>67</v>
      </c>
      <c r="F53" s="8">
        <f>$G$11</f>
        <v>6</v>
      </c>
      <c r="G53" s="5" t="s">
        <v>14</v>
      </c>
      <c r="H53" s="17">
        <f>H51*F53</f>
        <v>37799289.891018979</v>
      </c>
    </row>
    <row r="55" spans="3:11" x14ac:dyDescent="0.25">
      <c r="C55" s="25" t="s">
        <v>24</v>
      </c>
    </row>
    <row r="56" spans="3:11" x14ac:dyDescent="0.25">
      <c r="G56" s="5" t="s">
        <v>25</v>
      </c>
      <c r="H56" s="27">
        <v>0.72499999999999998</v>
      </c>
      <c r="I56" t="s">
        <v>8</v>
      </c>
      <c r="K56" t="s">
        <v>70</v>
      </c>
    </row>
    <row r="57" spans="3:11" x14ac:dyDescent="0.25">
      <c r="G57" s="5" t="s">
        <v>69</v>
      </c>
      <c r="H57" s="27">
        <v>0.22500000000000001</v>
      </c>
      <c r="I57" t="s">
        <v>8</v>
      </c>
      <c r="K57" s="29" t="b">
        <v>0</v>
      </c>
    </row>
    <row r="58" spans="3:11" x14ac:dyDescent="0.25">
      <c r="G58" s="5" t="s">
        <v>26</v>
      </c>
      <c r="H58" s="13">
        <f>H32</f>
        <v>1.1190997566909975</v>
      </c>
    </row>
    <row r="60" spans="3:11" x14ac:dyDescent="0.25">
      <c r="G60" s="5" t="s">
        <v>27</v>
      </c>
      <c r="H60" s="15">
        <f>IF($K$57,$H$57,$H$56)*H58</f>
        <v>0.81134732360097317</v>
      </c>
      <c r="I60" t="s">
        <v>8</v>
      </c>
    </row>
    <row r="61" spans="3:11" x14ac:dyDescent="0.25">
      <c r="G61" s="5"/>
      <c r="H61" s="16"/>
    </row>
    <row r="62" spans="3:11" x14ac:dyDescent="0.25">
      <c r="E62" s="5" t="s">
        <v>28</v>
      </c>
      <c r="F62" s="7">
        <v>1</v>
      </c>
      <c r="G62" s="5" t="s">
        <v>19</v>
      </c>
      <c r="H62" s="17">
        <f>H60*F62*$H$4*$H$6</f>
        <v>2205209.5716545009</v>
      </c>
    </row>
  </sheetData>
  <dataValidations disablePrompts="1" count="1">
    <dataValidation type="list" allowBlank="1" showInputMessage="1" showErrorMessage="1" sqref="K57">
      <formula1>"TRUE,FALSE"</formula1>
    </dataValidation>
  </dataValidations>
  <pageMargins left="0.5" right="0.5" top="0.5" bottom="0.5" header="0.5" footer="0.25"/>
  <pageSetup scale="79" orientation="portrait" horizontalDpi="96" verticalDpi="96" r:id="rId1"/>
  <headerFooter alignWithMargins="0">
    <oddFooter>&amp;L&amp;8&amp;F (&amp;A)&amp;C&amp;8&amp;P&amp;R&amp;8&amp;D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H44" sqref="H44"/>
    </sheetView>
  </sheetViews>
  <sheetFormatPr defaultRowHeight="13.2" x14ac:dyDescent="0.25"/>
  <cols>
    <col min="8" max="8" width="11.109375" bestFit="1" customWidth="1"/>
  </cols>
  <sheetData>
    <row r="1" spans="1:10" ht="17.399999999999999" x14ac:dyDescent="0.3">
      <c r="A1" s="1" t="s">
        <v>29</v>
      </c>
      <c r="B1" s="1"/>
      <c r="C1" s="2"/>
      <c r="D1" s="3"/>
      <c r="E1" s="3"/>
      <c r="F1" s="3"/>
      <c r="G1" s="3"/>
      <c r="H1" s="3"/>
      <c r="I1" s="3"/>
      <c r="J1" s="3"/>
    </row>
    <row r="2" spans="1:10" x14ac:dyDescent="0.25">
      <c r="A2" s="4" t="s">
        <v>127</v>
      </c>
      <c r="B2" s="4"/>
      <c r="C2" s="2"/>
      <c r="D2" s="3"/>
      <c r="E2" s="3"/>
      <c r="F2" s="3"/>
      <c r="G2" s="3"/>
      <c r="H2" s="3"/>
      <c r="I2" s="3"/>
      <c r="J2" s="3"/>
    </row>
    <row r="4" spans="1:10" x14ac:dyDescent="0.25">
      <c r="G4" s="5" t="s">
        <v>0</v>
      </c>
      <c r="H4" s="21">
        <v>119000</v>
      </c>
    </row>
    <row r="5" spans="1:10" x14ac:dyDescent="0.25">
      <c r="E5" s="14" t="s">
        <v>32</v>
      </c>
      <c r="G5" s="5"/>
      <c r="H5" s="6"/>
      <c r="J5" t="s">
        <v>68</v>
      </c>
    </row>
    <row r="6" spans="1:10" x14ac:dyDescent="0.25">
      <c r="C6" t="s">
        <v>30</v>
      </c>
      <c r="D6" s="28">
        <v>2000</v>
      </c>
      <c r="E6" s="20">
        <f>Calculations!$E$22</f>
        <v>180.52499999999998</v>
      </c>
      <c r="G6" s="5" t="s">
        <v>1</v>
      </c>
      <c r="H6" s="22">
        <v>22.84</v>
      </c>
      <c r="J6" s="6">
        <f>H4*H6</f>
        <v>2717960</v>
      </c>
    </row>
    <row r="7" spans="1:10" x14ac:dyDescent="0.25">
      <c r="C7" t="s">
        <v>31</v>
      </c>
      <c r="D7" s="28">
        <v>1995</v>
      </c>
      <c r="E7" s="20">
        <v>137</v>
      </c>
      <c r="G7" s="5"/>
      <c r="H7" s="8"/>
    </row>
    <row r="8" spans="1:10" x14ac:dyDescent="0.25">
      <c r="D8" s="5"/>
      <c r="E8" s="7"/>
      <c r="F8" s="5"/>
      <c r="G8" s="9" t="s">
        <v>2</v>
      </c>
      <c r="H8" s="10" t="s">
        <v>3</v>
      </c>
    </row>
    <row r="9" spans="1:10" x14ac:dyDescent="0.25">
      <c r="F9" s="5" t="s">
        <v>4</v>
      </c>
      <c r="G9" s="20">
        <v>9</v>
      </c>
      <c r="H9" s="20">
        <v>1</v>
      </c>
      <c r="I9" t="s">
        <v>5</v>
      </c>
    </row>
    <row r="10" spans="1:10" x14ac:dyDescent="0.25">
      <c r="I10" s="5"/>
    </row>
    <row r="11" spans="1:10" x14ac:dyDescent="0.25">
      <c r="F11" s="5" t="s">
        <v>6</v>
      </c>
      <c r="G11" s="20">
        <v>9</v>
      </c>
      <c r="H11" s="20">
        <v>1</v>
      </c>
      <c r="I11" t="s">
        <v>5</v>
      </c>
    </row>
    <row r="12" spans="1:10" x14ac:dyDescent="0.25">
      <c r="F12" s="5"/>
      <c r="G12" s="11"/>
    </row>
    <row r="13" spans="1:10" ht="15.6" x14ac:dyDescent="0.3">
      <c r="A13" s="24" t="s">
        <v>71</v>
      </c>
      <c r="B13" s="24"/>
      <c r="F13" s="5"/>
      <c r="G13" s="11"/>
    </row>
    <row r="14" spans="1:10" x14ac:dyDescent="0.25">
      <c r="F14" s="5"/>
      <c r="G14" s="11"/>
      <c r="I14" s="5"/>
    </row>
    <row r="15" spans="1:10" x14ac:dyDescent="0.25">
      <c r="C15" s="25" t="s">
        <v>64</v>
      </c>
    </row>
    <row r="16" spans="1:10" x14ac:dyDescent="0.25">
      <c r="G16" s="5" t="s">
        <v>7</v>
      </c>
      <c r="H16" s="19">
        <v>0.73</v>
      </c>
      <c r="I16" t="s">
        <v>8</v>
      </c>
    </row>
    <row r="17" spans="3:9" x14ac:dyDescent="0.25">
      <c r="G17" s="5" t="s">
        <v>121</v>
      </c>
      <c r="H17" s="13">
        <f>E$6/E$7-1</f>
        <v>0.31770072992700715</v>
      </c>
    </row>
    <row r="18" spans="3:9" x14ac:dyDescent="0.25">
      <c r="G18" s="5" t="s">
        <v>122</v>
      </c>
      <c r="H18" s="13">
        <f>H17*0.5</f>
        <v>0.15885036496350358</v>
      </c>
    </row>
    <row r="19" spans="3:9" x14ac:dyDescent="0.25">
      <c r="G19" s="5" t="s">
        <v>123</v>
      </c>
      <c r="H19" s="13">
        <f>H18+1</f>
        <v>1.1588503649635036</v>
      </c>
    </row>
    <row r="20" spans="3:9" x14ac:dyDescent="0.25">
      <c r="H20" s="14"/>
    </row>
    <row r="21" spans="3:9" x14ac:dyDescent="0.25">
      <c r="G21" s="5" t="s">
        <v>12</v>
      </c>
      <c r="H21" s="15">
        <f>H16*H19</f>
        <v>0.8459607664233576</v>
      </c>
      <c r="I21" t="s">
        <v>8</v>
      </c>
    </row>
    <row r="22" spans="3:9" x14ac:dyDescent="0.25">
      <c r="G22" s="5"/>
      <c r="H22" s="16"/>
    </row>
    <row r="23" spans="3:9" x14ac:dyDescent="0.25">
      <c r="G23" s="5" t="s">
        <v>33</v>
      </c>
      <c r="H23" s="17">
        <f>H21*H4*H6</f>
        <v>2299287.5247080293</v>
      </c>
    </row>
    <row r="24" spans="3:9" x14ac:dyDescent="0.25">
      <c r="G24" s="5"/>
      <c r="H24" s="16"/>
    </row>
    <row r="25" spans="3:9" x14ac:dyDescent="0.25">
      <c r="D25" s="5" t="s">
        <v>13</v>
      </c>
      <c r="E25" s="58">
        <f>G9</f>
        <v>9</v>
      </c>
      <c r="F25" s="88" t="s">
        <v>14</v>
      </c>
      <c r="G25" s="88"/>
      <c r="H25" s="17">
        <f>H23*E25</f>
        <v>20693587.722372264</v>
      </c>
    </row>
    <row r="28" spans="3:9" x14ac:dyDescent="0.25">
      <c r="C28" s="25" t="s">
        <v>65</v>
      </c>
    </row>
    <row r="29" spans="3:9" x14ac:dyDescent="0.25">
      <c r="G29" s="5" t="s">
        <v>15</v>
      </c>
      <c r="H29" s="27">
        <v>0.72499999999999998</v>
      </c>
      <c r="I29" t="s">
        <v>8</v>
      </c>
    </row>
    <row r="30" spans="3:9" x14ac:dyDescent="0.25">
      <c r="G30" s="5" t="s">
        <v>121</v>
      </c>
      <c r="H30" s="13">
        <f>(E$6/E$7)-1</f>
        <v>0.31770072992700715</v>
      </c>
    </row>
    <row r="31" spans="3:9" x14ac:dyDescent="0.25">
      <c r="G31" s="5" t="s">
        <v>122</v>
      </c>
      <c r="H31" s="13">
        <f>H30*0.5</f>
        <v>0.15885036496350358</v>
      </c>
    </row>
    <row r="32" spans="3:9" x14ac:dyDescent="0.25">
      <c r="G32" s="5" t="s">
        <v>123</v>
      </c>
      <c r="H32" s="13">
        <f>H31+1</f>
        <v>1.1588503649635036</v>
      </c>
      <c r="I32" t="s">
        <v>16</v>
      </c>
    </row>
    <row r="33" spans="1:9" x14ac:dyDescent="0.25">
      <c r="H33" s="14"/>
    </row>
    <row r="34" spans="1:9" x14ac:dyDescent="0.25">
      <c r="G34" s="5" t="s">
        <v>17</v>
      </c>
      <c r="H34" s="15">
        <f>H29*H32</f>
        <v>0.84016651459854008</v>
      </c>
      <c r="I34" t="s">
        <v>8</v>
      </c>
    </row>
    <row r="35" spans="1:9" x14ac:dyDescent="0.25">
      <c r="G35" s="5"/>
      <c r="H35" s="16"/>
    </row>
    <row r="36" spans="1:9" x14ac:dyDescent="0.25">
      <c r="D36" s="5" t="s">
        <v>13</v>
      </c>
      <c r="E36" s="59">
        <f>H9</f>
        <v>1</v>
      </c>
      <c r="F36" s="88" t="s">
        <v>126</v>
      </c>
      <c r="G36" s="88"/>
      <c r="H36" s="17">
        <f xml:space="preserve"> H34*H4*H6*E36</f>
        <v>2283538.9800182479</v>
      </c>
    </row>
    <row r="38" spans="1:9" x14ac:dyDescent="0.25">
      <c r="C38" s="25" t="s">
        <v>124</v>
      </c>
      <c r="H38" s="57">
        <f>H36+H25</f>
        <v>22977126.702390511</v>
      </c>
    </row>
    <row r="39" spans="1:9" x14ac:dyDescent="0.25">
      <c r="H39" s="57">
        <f>H38/12</f>
        <v>1914760.5585325425</v>
      </c>
      <c r="I39" s="25" t="s">
        <v>125</v>
      </c>
    </row>
    <row r="41" spans="1:9" ht="15.6" x14ac:dyDescent="0.3">
      <c r="A41" s="24" t="s">
        <v>72</v>
      </c>
      <c r="B41" s="24"/>
      <c r="F41" s="5"/>
      <c r="G41" s="11"/>
    </row>
    <row r="43" spans="1:9" x14ac:dyDescent="0.25">
      <c r="C43" s="25" t="s">
        <v>20</v>
      </c>
    </row>
    <row r="44" spans="1:9" x14ac:dyDescent="0.25">
      <c r="G44" s="5" t="str">
        <f>Calculations!$B$5&amp;" NYMEX"</f>
        <v xml:space="preserve"> NYMEX</v>
      </c>
      <c r="H44" s="12">
        <f>Calculations!$J$22</f>
        <v>3.9110833333333339</v>
      </c>
      <c r="I44" t="s">
        <v>8</v>
      </c>
    </row>
    <row r="45" spans="1:9" x14ac:dyDescent="0.25">
      <c r="G45" s="5" t="s">
        <v>21</v>
      </c>
      <c r="H45" s="18">
        <v>0.68</v>
      </c>
    </row>
    <row r="46" spans="1:9" x14ac:dyDescent="0.25">
      <c r="G46" s="5" t="str">
        <f>Calculations!$B$5&amp;" NYMEX * Multiplier"</f>
        <v xml:space="preserve"> NYMEX * Multiplier</v>
      </c>
      <c r="H46" s="12">
        <f>H44*H45</f>
        <v>2.6595366666666673</v>
      </c>
    </row>
    <row r="47" spans="1:9" x14ac:dyDescent="0.25">
      <c r="G47" s="5" t="s">
        <v>22</v>
      </c>
      <c r="H47" s="19">
        <v>0.625</v>
      </c>
      <c r="I47" t="s">
        <v>8</v>
      </c>
    </row>
    <row r="48" spans="1:9" x14ac:dyDescent="0.25">
      <c r="G48" s="5" t="str">
        <f>"("&amp;Calculations!$B$5&amp;"  PR CPI / "&amp;$D$7&amp;" PR CPI)"</f>
        <v>(  PR CPI / 1995 PR CPI)</v>
      </c>
      <c r="H48" s="13">
        <f>(E$6/E$7)</f>
        <v>1.3177007299270072</v>
      </c>
    </row>
    <row r="49" spans="3:12" x14ac:dyDescent="0.25">
      <c r="G49" s="5" t="s">
        <v>23</v>
      </c>
      <c r="H49" s="15">
        <f>H47*H48</f>
        <v>0.82356295620437947</v>
      </c>
      <c r="I49" t="s">
        <v>8</v>
      </c>
    </row>
    <row r="50" spans="3:12" x14ac:dyDescent="0.25">
      <c r="G50" s="5"/>
      <c r="H50" s="13"/>
    </row>
    <row r="51" spans="3:12" x14ac:dyDescent="0.25">
      <c r="G51" s="5" t="str">
        <f>"Commodity Charge = "&amp;Calculations!$B$5&amp;" NYMEX * Multiplier + Add-in Rate"</f>
        <v>Commodity Charge =  NYMEX * Multiplier + Add-in Rate</v>
      </c>
      <c r="H51" s="15">
        <f>H46+H49</f>
        <v>3.4830996228710469</v>
      </c>
      <c r="I51" t="s">
        <v>8</v>
      </c>
    </row>
    <row r="52" spans="3:12" x14ac:dyDescent="0.25">
      <c r="G52" s="5"/>
      <c r="H52" s="15"/>
    </row>
    <row r="53" spans="3:12" x14ac:dyDescent="0.25">
      <c r="G53" s="5" t="s">
        <v>66</v>
      </c>
      <c r="H53" s="17">
        <f>H51*H4*H6</f>
        <v>9466925.4509785902</v>
      </c>
    </row>
    <row r="54" spans="3:12" x14ac:dyDescent="0.25">
      <c r="G54" s="5"/>
      <c r="H54" s="16"/>
    </row>
    <row r="55" spans="3:12" x14ac:dyDescent="0.25">
      <c r="E55" s="5" t="s">
        <v>67</v>
      </c>
      <c r="F55" s="8">
        <f>$G$11</f>
        <v>9</v>
      </c>
      <c r="G55" s="5" t="s">
        <v>14</v>
      </c>
      <c r="H55" s="17">
        <f>H53*F55</f>
        <v>85202329.058807313</v>
      </c>
    </row>
    <row r="57" spans="3:12" x14ac:dyDescent="0.25">
      <c r="C57" s="25" t="s">
        <v>24</v>
      </c>
    </row>
    <row r="58" spans="3:12" x14ac:dyDescent="0.25">
      <c r="G58" s="5" t="s">
        <v>25</v>
      </c>
      <c r="H58" s="27">
        <v>0.72499999999999998</v>
      </c>
      <c r="I58" t="s">
        <v>8</v>
      </c>
      <c r="L58" t="s">
        <v>70</v>
      </c>
    </row>
    <row r="59" spans="3:12" x14ac:dyDescent="0.25">
      <c r="G59" s="5" t="s">
        <v>69</v>
      </c>
      <c r="H59" s="27">
        <v>0.22500000000000001</v>
      </c>
      <c r="I59" t="s">
        <v>8</v>
      </c>
      <c r="L59" s="29" t="b">
        <v>0</v>
      </c>
    </row>
    <row r="60" spans="3:12" x14ac:dyDescent="0.25">
      <c r="G60" s="5" t="s">
        <v>26</v>
      </c>
      <c r="H60" s="13">
        <f>H32</f>
        <v>1.1588503649635036</v>
      </c>
    </row>
    <row r="62" spans="3:12" x14ac:dyDescent="0.25">
      <c r="G62" s="5" t="s">
        <v>27</v>
      </c>
      <c r="H62" s="15">
        <f>IF($L$59,$H$59,$H$58)*H60</f>
        <v>0.84016651459854008</v>
      </c>
      <c r="I62" t="s">
        <v>8</v>
      </c>
    </row>
    <row r="63" spans="3:12" x14ac:dyDescent="0.25">
      <c r="G63" s="5"/>
      <c r="H63" s="16"/>
    </row>
    <row r="64" spans="3:12" x14ac:dyDescent="0.25">
      <c r="E64" s="5" t="s">
        <v>28</v>
      </c>
      <c r="F64" s="7">
        <f>$H$11</f>
        <v>1</v>
      </c>
      <c r="G64" s="5" t="s">
        <v>19</v>
      </c>
      <c r="H64" s="17">
        <f>H62*F64*$H$4*$H$6</f>
        <v>2283538.9800182479</v>
      </c>
    </row>
  </sheetData>
  <mergeCells count="2">
    <mergeCell ref="F25:G25"/>
    <mergeCell ref="F36:G36"/>
  </mergeCells>
  <dataValidations disablePrompts="1" count="1">
    <dataValidation type="list" allowBlank="1" showInputMessage="1" showErrorMessage="1" sqref="L59">
      <formula1>"TRUE,FALSE"</formula1>
    </dataValidation>
  </dataValidations>
  <pageMargins left="0.25" right="0.25" top="1" bottom="1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F34"/>
  <sheetViews>
    <sheetView workbookViewId="0">
      <selection activeCell="F33" sqref="F33"/>
    </sheetView>
  </sheetViews>
  <sheetFormatPr defaultRowHeight="13.2" x14ac:dyDescent="0.25"/>
  <cols>
    <col min="1" max="2" width="4.44140625" customWidth="1"/>
    <col min="3" max="3" width="3.88671875" customWidth="1"/>
    <col min="4" max="4" width="4" customWidth="1"/>
  </cols>
  <sheetData>
    <row r="1" spans="1:4" ht="22.8" x14ac:dyDescent="0.4">
      <c r="A1" s="23" t="s">
        <v>63</v>
      </c>
      <c r="B1" s="23"/>
    </row>
    <row r="2" spans="1:4" ht="22.8" x14ac:dyDescent="0.4">
      <c r="A2" s="23"/>
      <c r="B2" s="23"/>
    </row>
    <row r="3" spans="1:4" ht="15.6" x14ac:dyDescent="0.3">
      <c r="B3" s="24" t="s">
        <v>36</v>
      </c>
    </row>
    <row r="4" spans="1:4" ht="15.6" x14ac:dyDescent="0.35">
      <c r="C4" t="s">
        <v>58</v>
      </c>
    </row>
    <row r="5" spans="1:4" x14ac:dyDescent="0.25">
      <c r="D5" t="s">
        <v>34</v>
      </c>
    </row>
    <row r="7" spans="1:4" x14ac:dyDescent="0.25">
      <c r="C7" t="s">
        <v>37</v>
      </c>
    </row>
    <row r="8" spans="1:4" ht="15.6" x14ac:dyDescent="0.35">
      <c r="D8" t="s">
        <v>59</v>
      </c>
    </row>
    <row r="10" spans="1:4" ht="15.6" x14ac:dyDescent="0.3">
      <c r="B10" s="24" t="s">
        <v>38</v>
      </c>
    </row>
    <row r="11" spans="1:4" ht="15.6" x14ac:dyDescent="0.3">
      <c r="A11" s="24"/>
      <c r="B11" s="24"/>
      <c r="C11" s="25" t="s">
        <v>39</v>
      </c>
    </row>
    <row r="12" spans="1:4" x14ac:dyDescent="0.25">
      <c r="D12" t="s">
        <v>40</v>
      </c>
    </row>
    <row r="13" spans="1:4" x14ac:dyDescent="0.25">
      <c r="D13" t="s">
        <v>41</v>
      </c>
    </row>
    <row r="15" spans="1:4" ht="15.6" x14ac:dyDescent="0.3">
      <c r="A15" s="24"/>
      <c r="B15" s="24"/>
      <c r="C15" s="25" t="s">
        <v>42</v>
      </c>
    </row>
    <row r="16" spans="1:4" x14ac:dyDescent="0.25">
      <c r="D16" t="s">
        <v>43</v>
      </c>
    </row>
    <row r="17" spans="4:6" x14ac:dyDescent="0.25">
      <c r="E17" t="s">
        <v>44</v>
      </c>
    </row>
    <row r="18" spans="4:6" ht="9.9" customHeight="1" x14ac:dyDescent="0.25"/>
    <row r="19" spans="4:6" x14ac:dyDescent="0.25">
      <c r="D19" s="26" t="s">
        <v>45</v>
      </c>
    </row>
    <row r="20" spans="4:6" x14ac:dyDescent="0.25">
      <c r="E20" s="25" t="s">
        <v>46</v>
      </c>
    </row>
    <row r="21" spans="4:6" x14ac:dyDescent="0.25">
      <c r="F21" s="26" t="s">
        <v>47</v>
      </c>
    </row>
    <row r="22" spans="4:6" ht="9.9" customHeight="1" x14ac:dyDescent="0.25"/>
    <row r="23" spans="4:6" x14ac:dyDescent="0.25">
      <c r="E23" t="s">
        <v>48</v>
      </c>
    </row>
    <row r="24" spans="4:6" ht="9.9" customHeight="1" x14ac:dyDescent="0.25"/>
    <row r="25" spans="4:6" ht="15.6" x14ac:dyDescent="0.35">
      <c r="E25" t="s">
        <v>60</v>
      </c>
    </row>
    <row r="27" spans="4:6" x14ac:dyDescent="0.25">
      <c r="D27" t="s">
        <v>35</v>
      </c>
    </row>
    <row r="28" spans="4:6" x14ac:dyDescent="0.25">
      <c r="E28" t="s">
        <v>49</v>
      </c>
      <c r="F28" t="s">
        <v>50</v>
      </c>
    </row>
    <row r="29" spans="4:6" x14ac:dyDescent="0.25">
      <c r="E29" t="s">
        <v>51</v>
      </c>
      <c r="F29" t="s">
        <v>52</v>
      </c>
    </row>
    <row r="30" spans="4:6" x14ac:dyDescent="0.25">
      <c r="E30" t="s">
        <v>53</v>
      </c>
      <c r="F30" t="s">
        <v>54</v>
      </c>
    </row>
    <row r="31" spans="4:6" x14ac:dyDescent="0.25">
      <c r="E31" t="s">
        <v>55</v>
      </c>
      <c r="F31" t="s">
        <v>56</v>
      </c>
    </row>
    <row r="32" spans="4:6" ht="13.8" x14ac:dyDescent="0.3">
      <c r="E32" t="s">
        <v>61</v>
      </c>
    </row>
    <row r="33" spans="5:5" ht="13.8" x14ac:dyDescent="0.3">
      <c r="E33" t="s">
        <v>62</v>
      </c>
    </row>
    <row r="34" spans="5:5" x14ac:dyDescent="0.25">
      <c r="E34" t="s">
        <v>57</v>
      </c>
    </row>
  </sheetData>
  <pageMargins left="0.5" right="0.5" top="0.5" bottom="0.5" header="0.5" footer="0.25"/>
  <pageSetup scale="96" orientation="portrait" horizontalDpi="96" verticalDpi="96" r:id="rId1"/>
  <headerFooter alignWithMargins="0">
    <oddFooter>&amp;L&amp;8&amp;F (&amp;A)&amp;C&amp;8&amp;P&amp;R&amp;8&amp;D 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7"/>
  <sheetViews>
    <sheetView topLeftCell="C1" workbookViewId="0">
      <selection activeCell="L300" sqref="L300"/>
    </sheetView>
  </sheetViews>
  <sheetFormatPr defaultRowHeight="13.2" x14ac:dyDescent="0.25"/>
  <cols>
    <col min="2" max="3" width="10.109375" bestFit="1" customWidth="1"/>
    <col min="10" max="11" width="10.109375" bestFit="1" customWidth="1"/>
    <col min="12" max="12" width="9.6640625" bestFit="1" customWidth="1"/>
    <col min="14" max="14" width="9.6640625" bestFit="1" customWidth="1"/>
  </cols>
  <sheetData>
    <row r="1" spans="2:13" ht="13.8" thickBot="1" x14ac:dyDescent="0.3"/>
    <row r="2" spans="2:13" ht="13.8" thickBot="1" x14ac:dyDescent="0.3">
      <c r="B2" s="89">
        <v>1999</v>
      </c>
      <c r="C2" s="90"/>
      <c r="D2" s="90"/>
      <c r="E2" s="91"/>
      <c r="J2" s="89">
        <v>2000</v>
      </c>
      <c r="K2" s="90"/>
      <c r="L2" s="90"/>
      <c r="M2" s="91"/>
    </row>
    <row r="3" spans="2:13" x14ac:dyDescent="0.25">
      <c r="B3" s="37" t="s">
        <v>94</v>
      </c>
      <c r="C3" s="37" t="s">
        <v>74</v>
      </c>
      <c r="D3" s="37" t="s">
        <v>95</v>
      </c>
      <c r="E3" s="38" t="s">
        <v>96</v>
      </c>
      <c r="G3" s="39"/>
      <c r="J3" s="37" t="s">
        <v>94</v>
      </c>
      <c r="K3" s="46" t="s">
        <v>74</v>
      </c>
      <c r="L3" s="37" t="s">
        <v>95</v>
      </c>
      <c r="M3" s="38" t="s">
        <v>96</v>
      </c>
    </row>
    <row r="4" spans="2:13" x14ac:dyDescent="0.25">
      <c r="B4" t="s">
        <v>97</v>
      </c>
      <c r="C4" s="40">
        <v>36164</v>
      </c>
      <c r="D4" s="41">
        <v>36192</v>
      </c>
      <c r="E4" s="42">
        <v>2.0710000000000002</v>
      </c>
      <c r="G4" s="39"/>
      <c r="J4" t="s">
        <v>97</v>
      </c>
      <c r="K4" s="40">
        <v>36529</v>
      </c>
      <c r="L4" s="41">
        <v>36557</v>
      </c>
      <c r="M4" s="42">
        <v>2.1760000000000002</v>
      </c>
    </row>
    <row r="5" spans="2:13" x14ac:dyDescent="0.25">
      <c r="B5" t="s">
        <v>97</v>
      </c>
      <c r="C5" s="40">
        <v>36165</v>
      </c>
      <c r="D5" s="41">
        <v>36192</v>
      </c>
      <c r="E5" s="42">
        <v>1.9750000000000001</v>
      </c>
      <c r="G5" s="39"/>
      <c r="J5" t="s">
        <v>97</v>
      </c>
      <c r="K5" s="40">
        <v>36530</v>
      </c>
      <c r="L5" s="41">
        <v>36557</v>
      </c>
      <c r="M5" s="42">
        <v>2.1680000000000001</v>
      </c>
    </row>
    <row r="6" spans="2:13" x14ac:dyDescent="0.25">
      <c r="B6" t="s">
        <v>97</v>
      </c>
      <c r="C6" s="40">
        <v>36166</v>
      </c>
      <c r="D6" s="41">
        <v>36192</v>
      </c>
      <c r="E6" s="42">
        <v>1.931</v>
      </c>
      <c r="G6" s="39"/>
      <c r="J6" t="s">
        <v>97</v>
      </c>
      <c r="K6" s="40">
        <v>36531</v>
      </c>
      <c r="L6" s="41">
        <v>36557</v>
      </c>
      <c r="M6" s="42">
        <v>2.1960000000000002</v>
      </c>
    </row>
    <row r="7" spans="2:13" x14ac:dyDescent="0.25">
      <c r="B7" t="s">
        <v>97</v>
      </c>
      <c r="C7" s="40">
        <v>36167</v>
      </c>
      <c r="D7" s="41">
        <v>36192</v>
      </c>
      <c r="E7" s="42">
        <v>1.8360000000000001</v>
      </c>
      <c r="G7" s="39"/>
      <c r="J7" t="s">
        <v>97</v>
      </c>
      <c r="K7" s="40">
        <v>36532</v>
      </c>
      <c r="L7" s="41">
        <v>36557</v>
      </c>
      <c r="M7" s="42">
        <v>2.173</v>
      </c>
    </row>
    <row r="8" spans="2:13" x14ac:dyDescent="0.25">
      <c r="B8" t="s">
        <v>97</v>
      </c>
      <c r="C8" s="40">
        <v>36168</v>
      </c>
      <c r="D8" s="41">
        <v>36192</v>
      </c>
      <c r="E8" s="42">
        <v>1.83</v>
      </c>
      <c r="G8" s="39"/>
      <c r="J8" t="s">
        <v>97</v>
      </c>
      <c r="K8" s="40">
        <v>36535</v>
      </c>
      <c r="L8" s="41">
        <v>36557</v>
      </c>
      <c r="M8" s="42">
        <v>2.2160000000000002</v>
      </c>
    </row>
    <row r="9" spans="2:13" x14ac:dyDescent="0.25">
      <c r="B9" t="s">
        <v>97</v>
      </c>
      <c r="C9" s="40">
        <v>36171</v>
      </c>
      <c r="D9" s="41">
        <v>36192</v>
      </c>
      <c r="E9" s="42">
        <v>1.7789999999999999</v>
      </c>
      <c r="G9" s="39"/>
      <c r="J9" t="s">
        <v>97</v>
      </c>
      <c r="K9" s="40">
        <v>36536</v>
      </c>
      <c r="L9" s="41">
        <v>36557</v>
      </c>
      <c r="M9" s="42">
        <v>2.2599999999999998</v>
      </c>
    </row>
    <row r="10" spans="2:13" x14ac:dyDescent="0.25">
      <c r="B10" t="s">
        <v>97</v>
      </c>
      <c r="C10" s="40">
        <v>36172</v>
      </c>
      <c r="D10" s="41">
        <v>36192</v>
      </c>
      <c r="E10" s="42">
        <v>1.821</v>
      </c>
      <c r="G10" s="39"/>
      <c r="J10" t="s">
        <v>97</v>
      </c>
      <c r="K10" s="40">
        <v>36537</v>
      </c>
      <c r="L10" s="41">
        <v>36557</v>
      </c>
      <c r="M10" s="42">
        <v>2.2440000000000002</v>
      </c>
    </row>
    <row r="11" spans="2:13" x14ac:dyDescent="0.25">
      <c r="B11" t="s">
        <v>97</v>
      </c>
      <c r="C11" s="40">
        <v>36173</v>
      </c>
      <c r="D11" s="41">
        <v>36192</v>
      </c>
      <c r="E11" s="42">
        <v>1.77</v>
      </c>
      <c r="G11" s="39"/>
      <c r="J11" t="s">
        <v>97</v>
      </c>
      <c r="K11" s="40">
        <v>36538</v>
      </c>
      <c r="L11" s="41">
        <v>36557</v>
      </c>
      <c r="M11" s="42">
        <v>2.2519999999999998</v>
      </c>
    </row>
    <row r="12" spans="2:13" x14ac:dyDescent="0.25">
      <c r="B12" t="s">
        <v>97</v>
      </c>
      <c r="C12" s="40">
        <v>36174</v>
      </c>
      <c r="D12" s="41">
        <v>36192</v>
      </c>
      <c r="E12" s="42">
        <v>1.8089999999999999</v>
      </c>
      <c r="G12" s="39"/>
      <c r="J12" t="s">
        <v>97</v>
      </c>
      <c r="K12" s="40">
        <v>36539</v>
      </c>
      <c r="L12" s="41">
        <v>36557</v>
      </c>
      <c r="M12" s="42">
        <v>2.3220000000000001</v>
      </c>
    </row>
    <row r="13" spans="2:13" x14ac:dyDescent="0.25">
      <c r="B13" t="s">
        <v>97</v>
      </c>
      <c r="C13" s="40">
        <v>36175</v>
      </c>
      <c r="D13" s="41">
        <v>36192</v>
      </c>
      <c r="E13" s="42">
        <v>1.796</v>
      </c>
      <c r="G13" s="39"/>
      <c r="J13" t="s">
        <v>97</v>
      </c>
      <c r="K13" s="40">
        <v>36543</v>
      </c>
      <c r="L13" s="41">
        <v>36557</v>
      </c>
      <c r="M13" s="42">
        <v>2.383</v>
      </c>
    </row>
    <row r="14" spans="2:13" x14ac:dyDescent="0.25">
      <c r="B14" t="s">
        <v>97</v>
      </c>
      <c r="C14" s="40">
        <v>36178</v>
      </c>
      <c r="D14" s="41">
        <v>36192</v>
      </c>
      <c r="E14" s="42">
        <v>1.796</v>
      </c>
      <c r="G14" s="39"/>
      <c r="J14" t="s">
        <v>97</v>
      </c>
      <c r="K14" s="40">
        <v>36544</v>
      </c>
      <c r="L14" s="41">
        <v>36557</v>
      </c>
      <c r="M14" s="42">
        <v>2.4169999999999998</v>
      </c>
    </row>
    <row r="15" spans="2:13" x14ac:dyDescent="0.25">
      <c r="B15" t="s">
        <v>97</v>
      </c>
      <c r="C15" s="40">
        <v>36179</v>
      </c>
      <c r="D15" s="41">
        <v>36192</v>
      </c>
      <c r="E15" s="42">
        <v>1.8169999999999999</v>
      </c>
      <c r="G15" s="39"/>
      <c r="J15" t="s">
        <v>97</v>
      </c>
      <c r="K15" s="40">
        <v>36545</v>
      </c>
      <c r="L15" s="41">
        <v>36557</v>
      </c>
      <c r="M15" s="42">
        <v>2.5590000000000002</v>
      </c>
    </row>
    <row r="16" spans="2:13" x14ac:dyDescent="0.25">
      <c r="B16" t="s">
        <v>97</v>
      </c>
      <c r="C16" s="40">
        <v>36180</v>
      </c>
      <c r="D16" s="41">
        <v>36192</v>
      </c>
      <c r="E16" s="42">
        <v>1.827</v>
      </c>
      <c r="G16" s="39"/>
      <c r="J16" t="s">
        <v>97</v>
      </c>
      <c r="K16" s="40">
        <v>36546</v>
      </c>
      <c r="L16" s="41">
        <v>36557</v>
      </c>
      <c r="M16" s="42">
        <v>2.4849999999999999</v>
      </c>
    </row>
    <row r="17" spans="2:15" x14ac:dyDescent="0.25">
      <c r="B17" t="s">
        <v>97</v>
      </c>
      <c r="C17" s="40">
        <v>36181</v>
      </c>
      <c r="D17" s="41">
        <v>36192</v>
      </c>
      <c r="E17" s="42">
        <v>1.8919999999999999</v>
      </c>
      <c r="G17" s="39"/>
      <c r="J17" t="s">
        <v>97</v>
      </c>
      <c r="K17" s="40">
        <v>36549</v>
      </c>
      <c r="L17" s="41">
        <v>36557</v>
      </c>
      <c r="M17" s="42">
        <v>2.528</v>
      </c>
      <c r="N17" t="s">
        <v>100</v>
      </c>
    </row>
    <row r="18" spans="2:15" x14ac:dyDescent="0.25">
      <c r="B18" t="s">
        <v>97</v>
      </c>
      <c r="C18" s="40">
        <v>36182</v>
      </c>
      <c r="D18" s="41">
        <v>36192</v>
      </c>
      <c r="E18" s="42">
        <v>1.778</v>
      </c>
      <c r="G18" s="39"/>
      <c r="J18" t="s">
        <v>97</v>
      </c>
      <c r="K18" s="43">
        <v>36550</v>
      </c>
      <c r="L18" s="44">
        <v>36557</v>
      </c>
      <c r="M18" s="45">
        <v>2.6160000000000001</v>
      </c>
    </row>
    <row r="19" spans="2:15" x14ac:dyDescent="0.25">
      <c r="B19" t="s">
        <v>97</v>
      </c>
      <c r="C19" s="43">
        <v>36185</v>
      </c>
      <c r="D19" s="44">
        <v>36192</v>
      </c>
      <c r="E19" s="45">
        <v>1.714</v>
      </c>
      <c r="G19" s="39"/>
      <c r="J19" t="s">
        <v>97</v>
      </c>
      <c r="K19" s="43">
        <v>36551</v>
      </c>
      <c r="L19" s="44">
        <v>36557</v>
      </c>
      <c r="M19" s="45">
        <v>2.5230000000000001</v>
      </c>
      <c r="O19" s="39" t="s">
        <v>98</v>
      </c>
    </row>
    <row r="20" spans="2:15" x14ac:dyDescent="0.25">
      <c r="B20" t="s">
        <v>97</v>
      </c>
      <c r="C20" s="43">
        <v>36186</v>
      </c>
      <c r="D20" s="44">
        <v>36192</v>
      </c>
      <c r="E20" s="45">
        <v>1.714</v>
      </c>
      <c r="G20" s="39" t="s">
        <v>98</v>
      </c>
      <c r="J20" t="s">
        <v>97</v>
      </c>
      <c r="K20" s="43">
        <v>36552</v>
      </c>
      <c r="L20" s="44">
        <v>36557</v>
      </c>
      <c r="M20" s="45">
        <v>2.61</v>
      </c>
      <c r="O20" s="39">
        <f>AVERAGE(M18:M20)</f>
        <v>2.5830000000000002</v>
      </c>
    </row>
    <row r="21" spans="2:15" x14ac:dyDescent="0.25">
      <c r="B21" t="s">
        <v>97</v>
      </c>
      <c r="C21" s="43">
        <v>36187</v>
      </c>
      <c r="D21" s="44">
        <v>36192</v>
      </c>
      <c r="E21" s="45">
        <v>1.81</v>
      </c>
      <c r="G21" s="39">
        <f>AVERAGE(E19:E21)</f>
        <v>1.7459999999999998</v>
      </c>
      <c r="J21" t="s">
        <v>97</v>
      </c>
      <c r="K21" s="40">
        <v>36553</v>
      </c>
      <c r="L21" s="41">
        <v>36586</v>
      </c>
      <c r="M21" s="42">
        <v>2.532</v>
      </c>
    </row>
    <row r="22" spans="2:15" x14ac:dyDescent="0.25">
      <c r="B22" t="s">
        <v>97</v>
      </c>
      <c r="C22" s="40">
        <v>36188</v>
      </c>
      <c r="D22" s="41">
        <v>36220</v>
      </c>
      <c r="E22" s="42">
        <v>1.86</v>
      </c>
      <c r="G22" s="39"/>
      <c r="J22" t="s">
        <v>97</v>
      </c>
      <c r="K22" s="40">
        <v>36556</v>
      </c>
      <c r="L22" s="41">
        <v>36586</v>
      </c>
      <c r="M22" s="42">
        <v>2.6619999999999999</v>
      </c>
    </row>
    <row r="23" spans="2:15" x14ac:dyDescent="0.25">
      <c r="B23" t="s">
        <v>97</v>
      </c>
      <c r="C23" s="40">
        <v>36189</v>
      </c>
      <c r="D23" s="41">
        <v>36220</v>
      </c>
      <c r="E23" s="42">
        <v>1.7769999999999999</v>
      </c>
      <c r="G23" s="39"/>
      <c r="J23" t="s">
        <v>97</v>
      </c>
      <c r="K23" s="40">
        <v>36557</v>
      </c>
      <c r="L23" s="41">
        <v>36586</v>
      </c>
      <c r="M23" s="42">
        <v>2.6989999999999998</v>
      </c>
    </row>
    <row r="24" spans="2:15" x14ac:dyDescent="0.25">
      <c r="B24" t="s">
        <v>97</v>
      </c>
      <c r="C24" s="40">
        <v>36192</v>
      </c>
      <c r="D24" s="41">
        <v>36220</v>
      </c>
      <c r="E24" s="42">
        <v>1.744</v>
      </c>
      <c r="G24" s="39"/>
      <c r="J24" t="s">
        <v>97</v>
      </c>
      <c r="K24" s="40">
        <v>36558</v>
      </c>
      <c r="L24" s="41">
        <v>36586</v>
      </c>
      <c r="M24" s="42">
        <v>2.7589999999999999</v>
      </c>
    </row>
    <row r="25" spans="2:15" x14ac:dyDescent="0.25">
      <c r="B25" t="s">
        <v>97</v>
      </c>
      <c r="C25" s="40">
        <v>36193</v>
      </c>
      <c r="D25" s="41">
        <v>36220</v>
      </c>
      <c r="E25" s="42">
        <v>1.8180000000000001</v>
      </c>
      <c r="G25" s="39"/>
      <c r="J25" t="s">
        <v>97</v>
      </c>
      <c r="K25" s="40">
        <v>36559</v>
      </c>
      <c r="L25" s="41">
        <v>36586</v>
      </c>
      <c r="M25" s="42">
        <v>2.6589999999999998</v>
      </c>
    </row>
    <row r="26" spans="2:15" x14ac:dyDescent="0.25">
      <c r="B26" t="s">
        <v>97</v>
      </c>
      <c r="C26" s="40">
        <v>36194</v>
      </c>
      <c r="D26" s="41">
        <v>36220</v>
      </c>
      <c r="E26" s="42">
        <v>1.7649999999999999</v>
      </c>
      <c r="G26" s="39"/>
      <c r="J26" t="s">
        <v>97</v>
      </c>
      <c r="K26" s="40">
        <v>36560</v>
      </c>
      <c r="L26" s="41">
        <v>36586</v>
      </c>
      <c r="M26" s="42">
        <v>2.742</v>
      </c>
    </row>
    <row r="27" spans="2:15" x14ac:dyDescent="0.25">
      <c r="B27" t="s">
        <v>97</v>
      </c>
      <c r="C27" s="40">
        <v>36195</v>
      </c>
      <c r="D27" s="41">
        <v>36220</v>
      </c>
      <c r="E27" s="42">
        <v>1.829</v>
      </c>
      <c r="G27" s="39"/>
      <c r="J27" t="s">
        <v>97</v>
      </c>
      <c r="K27" s="40">
        <v>36563</v>
      </c>
      <c r="L27" s="41">
        <v>36586</v>
      </c>
      <c r="M27" s="42">
        <v>2.5619999999999998</v>
      </c>
    </row>
    <row r="28" spans="2:15" x14ac:dyDescent="0.25">
      <c r="B28" t="s">
        <v>97</v>
      </c>
      <c r="C28" s="40">
        <v>36196</v>
      </c>
      <c r="D28" s="41">
        <v>36220</v>
      </c>
      <c r="E28" s="42">
        <v>1.8</v>
      </c>
      <c r="G28" s="39"/>
      <c r="J28" t="s">
        <v>97</v>
      </c>
      <c r="K28" s="40">
        <v>36564</v>
      </c>
      <c r="L28" s="41">
        <v>36586</v>
      </c>
      <c r="M28" s="42">
        <v>2.4950000000000001</v>
      </c>
    </row>
    <row r="29" spans="2:15" x14ac:dyDescent="0.25">
      <c r="B29" t="s">
        <v>97</v>
      </c>
      <c r="C29" s="40">
        <v>36199</v>
      </c>
      <c r="D29" s="41">
        <v>36220</v>
      </c>
      <c r="E29" s="42">
        <v>1.8180000000000001</v>
      </c>
      <c r="G29" s="39"/>
      <c r="J29" t="s">
        <v>97</v>
      </c>
      <c r="K29" s="40">
        <v>36565</v>
      </c>
      <c r="L29" s="41">
        <v>36586</v>
      </c>
      <c r="M29" s="42">
        <v>2.54</v>
      </c>
    </row>
    <row r="30" spans="2:15" x14ac:dyDescent="0.25">
      <c r="B30" t="s">
        <v>97</v>
      </c>
      <c r="C30" s="40">
        <v>36200</v>
      </c>
      <c r="D30" s="41">
        <v>36220</v>
      </c>
      <c r="E30" s="42">
        <v>1.8380000000000001</v>
      </c>
      <c r="G30" s="39"/>
      <c r="J30" t="s">
        <v>97</v>
      </c>
      <c r="K30" s="40">
        <v>36566</v>
      </c>
      <c r="L30" s="41">
        <v>36586</v>
      </c>
      <c r="M30" s="42">
        <v>2.5920000000000001</v>
      </c>
    </row>
    <row r="31" spans="2:15" x14ac:dyDescent="0.25">
      <c r="B31" t="s">
        <v>97</v>
      </c>
      <c r="C31" s="40">
        <v>36201</v>
      </c>
      <c r="D31" s="41">
        <v>36220</v>
      </c>
      <c r="E31" s="42">
        <v>1.7749999999999999</v>
      </c>
      <c r="G31" s="39"/>
      <c r="J31" t="s">
        <v>97</v>
      </c>
      <c r="K31" s="40">
        <v>36567</v>
      </c>
      <c r="L31" s="41">
        <v>36586</v>
      </c>
      <c r="M31" s="42">
        <v>2.57</v>
      </c>
    </row>
    <row r="32" spans="2:15" x14ac:dyDescent="0.25">
      <c r="B32" t="s">
        <v>97</v>
      </c>
      <c r="C32" s="40">
        <v>36202</v>
      </c>
      <c r="D32" s="41">
        <v>36220</v>
      </c>
      <c r="E32" s="42">
        <v>1.837</v>
      </c>
      <c r="G32" s="39"/>
      <c r="J32" t="s">
        <v>97</v>
      </c>
      <c r="K32" s="40">
        <v>36570</v>
      </c>
      <c r="L32" s="41">
        <v>36586</v>
      </c>
      <c r="M32" s="42">
        <v>2.5409999999999999</v>
      </c>
    </row>
    <row r="33" spans="2:15" x14ac:dyDescent="0.25">
      <c r="B33" t="s">
        <v>97</v>
      </c>
      <c r="C33" s="40">
        <v>36203</v>
      </c>
      <c r="D33" s="41">
        <v>36220</v>
      </c>
      <c r="E33" s="42">
        <v>1.8069999999999999</v>
      </c>
      <c r="G33" s="39"/>
      <c r="J33" t="s">
        <v>97</v>
      </c>
      <c r="K33" s="40">
        <v>36571</v>
      </c>
      <c r="L33" s="41">
        <v>36586</v>
      </c>
      <c r="M33" s="42">
        <v>2.6179999999999999</v>
      </c>
    </row>
    <row r="34" spans="2:15" x14ac:dyDescent="0.25">
      <c r="B34" t="s">
        <v>97</v>
      </c>
      <c r="C34" s="40">
        <v>36207</v>
      </c>
      <c r="D34" s="41">
        <v>36220</v>
      </c>
      <c r="E34" s="42">
        <v>1.7949999999999999</v>
      </c>
      <c r="G34" s="39"/>
      <c r="J34" t="s">
        <v>97</v>
      </c>
      <c r="K34" s="40">
        <v>36572</v>
      </c>
      <c r="L34" s="41">
        <v>36586</v>
      </c>
      <c r="M34" s="42">
        <v>2.5640000000000001</v>
      </c>
    </row>
    <row r="35" spans="2:15" x14ac:dyDescent="0.25">
      <c r="B35" t="s">
        <v>97</v>
      </c>
      <c r="C35" s="40">
        <v>36208</v>
      </c>
      <c r="D35" s="41">
        <v>36220</v>
      </c>
      <c r="E35" s="42">
        <v>1.776</v>
      </c>
      <c r="G35" s="39"/>
      <c r="J35" t="s">
        <v>97</v>
      </c>
      <c r="K35" s="40">
        <v>36573</v>
      </c>
      <c r="L35" s="41">
        <v>36586</v>
      </c>
      <c r="M35" s="42">
        <v>2.6669999999999998</v>
      </c>
    </row>
    <row r="36" spans="2:15" x14ac:dyDescent="0.25">
      <c r="B36" t="s">
        <v>97</v>
      </c>
      <c r="C36" s="40">
        <v>36209</v>
      </c>
      <c r="D36" s="41">
        <v>36220</v>
      </c>
      <c r="E36" s="42">
        <v>1.746</v>
      </c>
      <c r="G36" s="39"/>
      <c r="J36" t="s">
        <v>97</v>
      </c>
      <c r="K36" s="40">
        <v>36574</v>
      </c>
      <c r="L36" s="41">
        <v>36586</v>
      </c>
      <c r="M36" s="42">
        <v>2.633</v>
      </c>
    </row>
    <row r="37" spans="2:15" x14ac:dyDescent="0.25">
      <c r="B37" t="s">
        <v>97</v>
      </c>
      <c r="C37" s="40">
        <v>36210</v>
      </c>
      <c r="D37" s="41">
        <v>36220</v>
      </c>
      <c r="E37" s="42">
        <v>1.7450000000000001</v>
      </c>
      <c r="G37" s="39"/>
      <c r="J37" t="s">
        <v>97</v>
      </c>
      <c r="K37" s="40">
        <v>36578</v>
      </c>
      <c r="L37" s="41">
        <v>36586</v>
      </c>
      <c r="M37" s="42">
        <v>2.5150000000000001</v>
      </c>
    </row>
    <row r="38" spans="2:15" x14ac:dyDescent="0.25">
      <c r="B38" t="s">
        <v>97</v>
      </c>
      <c r="C38" s="43">
        <v>36213</v>
      </c>
      <c r="D38" s="44">
        <v>36220</v>
      </c>
      <c r="E38" s="45">
        <v>1.704</v>
      </c>
      <c r="G38" s="39"/>
      <c r="J38" t="s">
        <v>97</v>
      </c>
      <c r="K38" s="43">
        <v>36579</v>
      </c>
      <c r="L38" s="44">
        <v>36586</v>
      </c>
      <c r="M38" s="45">
        <v>2.5299999999999998</v>
      </c>
    </row>
    <row r="39" spans="2:15" x14ac:dyDescent="0.25">
      <c r="B39" t="s">
        <v>97</v>
      </c>
      <c r="C39" s="43">
        <v>36214</v>
      </c>
      <c r="D39" s="44">
        <v>36220</v>
      </c>
      <c r="E39" s="45">
        <v>1.71</v>
      </c>
      <c r="G39" s="39" t="s">
        <v>98</v>
      </c>
      <c r="J39" t="s">
        <v>97</v>
      </c>
      <c r="K39" s="43">
        <v>36580</v>
      </c>
      <c r="L39" s="44">
        <v>36586</v>
      </c>
      <c r="M39" s="45">
        <v>2.5489999999999999</v>
      </c>
      <c r="O39" s="39" t="s">
        <v>98</v>
      </c>
    </row>
    <row r="40" spans="2:15" x14ac:dyDescent="0.25">
      <c r="B40" t="s">
        <v>97</v>
      </c>
      <c r="C40" s="43">
        <v>36215</v>
      </c>
      <c r="D40" s="44">
        <v>36220</v>
      </c>
      <c r="E40" s="45">
        <v>1.6659999999999999</v>
      </c>
      <c r="G40" s="39">
        <f>AVERAGE(E38:E40)</f>
        <v>1.6933333333333334</v>
      </c>
      <c r="J40" t="s">
        <v>97</v>
      </c>
      <c r="K40" s="43">
        <v>36581</v>
      </c>
      <c r="L40" s="44">
        <v>36586</v>
      </c>
      <c r="M40" s="45">
        <v>2.6030000000000002</v>
      </c>
      <c r="O40" s="39">
        <f>AVERAGE(M38:M40)</f>
        <v>2.5606666666666666</v>
      </c>
    </row>
    <row r="41" spans="2:15" x14ac:dyDescent="0.25">
      <c r="B41" t="s">
        <v>97</v>
      </c>
      <c r="C41" s="40">
        <v>36216</v>
      </c>
      <c r="D41" s="41">
        <v>36251</v>
      </c>
      <c r="E41" s="42">
        <v>1.659</v>
      </c>
      <c r="G41" s="39"/>
      <c r="J41" t="s">
        <v>97</v>
      </c>
      <c r="K41" s="40">
        <v>36584</v>
      </c>
      <c r="L41" s="41">
        <v>36617</v>
      </c>
      <c r="M41" s="42">
        <v>2.6859999999999999</v>
      </c>
    </row>
    <row r="42" spans="2:15" x14ac:dyDescent="0.25">
      <c r="B42" t="s">
        <v>97</v>
      </c>
      <c r="C42" s="40">
        <v>36217</v>
      </c>
      <c r="D42" s="41">
        <v>36251</v>
      </c>
      <c r="E42" s="42">
        <v>1.6279999999999999</v>
      </c>
      <c r="G42" s="39"/>
      <c r="J42" t="s">
        <v>97</v>
      </c>
      <c r="K42" s="40">
        <v>36585</v>
      </c>
      <c r="L42" s="41">
        <v>36617</v>
      </c>
      <c r="M42" s="42">
        <v>2.7610000000000001</v>
      </c>
    </row>
    <row r="43" spans="2:15" x14ac:dyDescent="0.25">
      <c r="B43" t="s">
        <v>97</v>
      </c>
      <c r="C43" s="40">
        <v>36220</v>
      </c>
      <c r="D43" s="41">
        <v>36251</v>
      </c>
      <c r="E43" s="42">
        <v>1.7010000000000001</v>
      </c>
      <c r="G43" s="39"/>
      <c r="J43" t="s">
        <v>97</v>
      </c>
      <c r="K43" s="40">
        <v>36586</v>
      </c>
      <c r="L43" s="41">
        <v>36617</v>
      </c>
      <c r="M43" s="42">
        <v>2.8149999999999999</v>
      </c>
    </row>
    <row r="44" spans="2:15" x14ac:dyDescent="0.25">
      <c r="B44" t="s">
        <v>97</v>
      </c>
      <c r="C44" s="40">
        <v>36221</v>
      </c>
      <c r="D44" s="41">
        <v>36251</v>
      </c>
      <c r="E44" s="42">
        <v>1.696</v>
      </c>
      <c r="G44" s="39"/>
      <c r="J44" t="s">
        <v>97</v>
      </c>
      <c r="K44" s="40">
        <v>36587</v>
      </c>
      <c r="L44" s="41">
        <v>36617</v>
      </c>
      <c r="M44" s="42">
        <v>2.7829999999999999</v>
      </c>
    </row>
    <row r="45" spans="2:15" x14ac:dyDescent="0.25">
      <c r="B45" t="s">
        <v>97</v>
      </c>
      <c r="C45" s="40">
        <v>36222</v>
      </c>
      <c r="D45" s="41">
        <v>36251</v>
      </c>
      <c r="E45" s="42">
        <v>1.7230000000000001</v>
      </c>
      <c r="G45" s="39"/>
      <c r="J45" t="s">
        <v>97</v>
      </c>
      <c r="K45" s="40">
        <v>36588</v>
      </c>
      <c r="L45" s="41">
        <v>36617</v>
      </c>
      <c r="M45" s="42">
        <v>2.8250000000000002</v>
      </c>
    </row>
    <row r="46" spans="2:15" x14ac:dyDescent="0.25">
      <c r="B46" t="s">
        <v>97</v>
      </c>
      <c r="C46" s="40">
        <v>36223</v>
      </c>
      <c r="D46" s="41">
        <v>36251</v>
      </c>
      <c r="E46" s="42">
        <v>1.762</v>
      </c>
      <c r="G46" s="39"/>
      <c r="J46" t="s">
        <v>97</v>
      </c>
      <c r="K46" s="40">
        <v>36591</v>
      </c>
      <c r="L46" s="41">
        <v>36617</v>
      </c>
      <c r="M46" s="42">
        <v>2.85</v>
      </c>
    </row>
    <row r="47" spans="2:15" x14ac:dyDescent="0.25">
      <c r="B47" t="s">
        <v>97</v>
      </c>
      <c r="C47" s="40">
        <v>36224</v>
      </c>
      <c r="D47" s="41">
        <v>36251</v>
      </c>
      <c r="E47" s="42">
        <v>1.853</v>
      </c>
      <c r="G47" s="39"/>
      <c r="J47" t="s">
        <v>97</v>
      </c>
      <c r="K47" s="40">
        <v>36592</v>
      </c>
      <c r="L47" s="41">
        <v>36617</v>
      </c>
      <c r="M47" s="42">
        <v>2.7989999999999999</v>
      </c>
    </row>
    <row r="48" spans="2:15" x14ac:dyDescent="0.25">
      <c r="B48" t="s">
        <v>97</v>
      </c>
      <c r="C48" s="40">
        <v>36227</v>
      </c>
      <c r="D48" s="41">
        <v>36251</v>
      </c>
      <c r="E48" s="42">
        <v>1.859</v>
      </c>
      <c r="G48" s="39"/>
      <c r="J48" t="s">
        <v>97</v>
      </c>
      <c r="K48" s="40">
        <v>36593</v>
      </c>
      <c r="L48" s="41">
        <v>36617</v>
      </c>
      <c r="M48" s="42">
        <v>2.71</v>
      </c>
    </row>
    <row r="49" spans="2:15" x14ac:dyDescent="0.25">
      <c r="B49" t="s">
        <v>97</v>
      </c>
      <c r="C49" s="40">
        <v>36228</v>
      </c>
      <c r="D49" s="41">
        <v>36251</v>
      </c>
      <c r="E49" s="42">
        <v>1.9279999999999999</v>
      </c>
      <c r="G49" s="39"/>
      <c r="J49" t="s">
        <v>97</v>
      </c>
      <c r="K49" s="40">
        <v>36594</v>
      </c>
      <c r="L49" s="41">
        <v>36617</v>
      </c>
      <c r="M49" s="42">
        <v>2.786</v>
      </c>
    </row>
    <row r="50" spans="2:15" x14ac:dyDescent="0.25">
      <c r="B50" t="s">
        <v>97</v>
      </c>
      <c r="C50" s="40">
        <v>36229</v>
      </c>
      <c r="D50" s="41">
        <v>36251</v>
      </c>
      <c r="E50" s="42">
        <v>1.9410000000000001</v>
      </c>
      <c r="G50" s="39"/>
      <c r="J50" t="s">
        <v>97</v>
      </c>
      <c r="K50" s="40">
        <v>36595</v>
      </c>
      <c r="L50" s="41">
        <v>36617</v>
      </c>
      <c r="M50" s="42">
        <v>2.774</v>
      </c>
    </row>
    <row r="51" spans="2:15" x14ac:dyDescent="0.25">
      <c r="B51" t="s">
        <v>97</v>
      </c>
      <c r="C51" s="40">
        <v>36230</v>
      </c>
      <c r="D51" s="41">
        <v>36251</v>
      </c>
      <c r="E51" s="42">
        <v>1.82</v>
      </c>
      <c r="G51" s="39"/>
      <c r="J51" t="s">
        <v>97</v>
      </c>
      <c r="K51" s="40">
        <v>36598</v>
      </c>
      <c r="L51" s="41">
        <v>36617</v>
      </c>
      <c r="M51" s="42">
        <v>2.86</v>
      </c>
    </row>
    <row r="52" spans="2:15" x14ac:dyDescent="0.25">
      <c r="B52" t="s">
        <v>97</v>
      </c>
      <c r="C52" s="40">
        <v>36231</v>
      </c>
      <c r="D52" s="41">
        <v>36251</v>
      </c>
      <c r="E52" s="42">
        <v>1.7589999999999999</v>
      </c>
      <c r="G52" s="39"/>
      <c r="J52" t="s">
        <v>97</v>
      </c>
      <c r="K52" s="40">
        <v>36599</v>
      </c>
      <c r="L52" s="41">
        <v>36617</v>
      </c>
      <c r="M52" s="42">
        <v>2.8090000000000002</v>
      </c>
    </row>
    <row r="53" spans="2:15" x14ac:dyDescent="0.25">
      <c r="B53" t="s">
        <v>97</v>
      </c>
      <c r="C53" s="40">
        <v>36234</v>
      </c>
      <c r="D53" s="41">
        <v>36251</v>
      </c>
      <c r="E53" s="42">
        <v>1.7170000000000001</v>
      </c>
      <c r="G53" s="39"/>
      <c r="J53" t="s">
        <v>97</v>
      </c>
      <c r="K53" s="40">
        <v>36600</v>
      </c>
      <c r="L53" s="41">
        <v>36617</v>
      </c>
      <c r="M53" s="42">
        <v>2.8660000000000001</v>
      </c>
    </row>
    <row r="54" spans="2:15" x14ac:dyDescent="0.25">
      <c r="B54" t="s">
        <v>97</v>
      </c>
      <c r="C54" s="40">
        <v>36235</v>
      </c>
      <c r="D54" s="41">
        <v>36251</v>
      </c>
      <c r="E54" s="42">
        <v>1.7170000000000001</v>
      </c>
      <c r="G54" s="39"/>
      <c r="J54" t="s">
        <v>97</v>
      </c>
      <c r="K54" s="40">
        <v>36601</v>
      </c>
      <c r="L54" s="41">
        <v>36617</v>
      </c>
      <c r="M54" s="42">
        <v>2.851</v>
      </c>
    </row>
    <row r="55" spans="2:15" x14ac:dyDescent="0.25">
      <c r="B55" t="s">
        <v>97</v>
      </c>
      <c r="C55" s="40">
        <v>36236</v>
      </c>
      <c r="D55" s="41">
        <v>36251</v>
      </c>
      <c r="E55" s="42">
        <v>1.748</v>
      </c>
      <c r="G55" s="39"/>
      <c r="J55" t="s">
        <v>97</v>
      </c>
      <c r="K55" s="40">
        <v>36602</v>
      </c>
      <c r="L55" s="41">
        <v>36617</v>
      </c>
      <c r="M55" s="42">
        <v>2.7850000000000001</v>
      </c>
    </row>
    <row r="56" spans="2:15" x14ac:dyDescent="0.25">
      <c r="B56" t="s">
        <v>97</v>
      </c>
      <c r="C56" s="40">
        <v>36237</v>
      </c>
      <c r="D56" s="41">
        <v>36251</v>
      </c>
      <c r="E56" s="42">
        <v>1.6870000000000001</v>
      </c>
      <c r="G56" s="39"/>
      <c r="J56" t="s">
        <v>97</v>
      </c>
      <c r="K56" s="40">
        <v>36605</v>
      </c>
      <c r="L56" s="41">
        <v>36617</v>
      </c>
      <c r="M56" s="42">
        <v>2.714</v>
      </c>
    </row>
    <row r="57" spans="2:15" x14ac:dyDescent="0.25">
      <c r="B57" t="s">
        <v>97</v>
      </c>
      <c r="C57" s="40">
        <v>36238</v>
      </c>
      <c r="D57" s="41">
        <v>36251</v>
      </c>
      <c r="E57" s="42">
        <v>1.6990000000000001</v>
      </c>
      <c r="G57" s="39"/>
      <c r="J57" t="s">
        <v>97</v>
      </c>
      <c r="K57" s="40">
        <v>36606</v>
      </c>
      <c r="L57" s="41">
        <v>36617</v>
      </c>
      <c r="M57" s="42">
        <v>2.7509999999999999</v>
      </c>
    </row>
    <row r="58" spans="2:15" x14ac:dyDescent="0.25">
      <c r="B58" t="s">
        <v>97</v>
      </c>
      <c r="C58" s="40">
        <v>36241</v>
      </c>
      <c r="D58" s="41">
        <v>36251</v>
      </c>
      <c r="E58" s="42">
        <v>1.7689999999999999</v>
      </c>
      <c r="G58" s="39"/>
      <c r="J58" t="s">
        <v>97</v>
      </c>
      <c r="K58" s="40">
        <v>36607</v>
      </c>
      <c r="L58" s="41">
        <v>36617</v>
      </c>
      <c r="M58" s="42">
        <v>2.794</v>
      </c>
    </row>
    <row r="59" spans="2:15" x14ac:dyDescent="0.25">
      <c r="B59" t="s">
        <v>97</v>
      </c>
      <c r="C59" s="40">
        <v>36242</v>
      </c>
      <c r="D59" s="41">
        <v>36251</v>
      </c>
      <c r="E59" s="42">
        <v>1.754</v>
      </c>
      <c r="G59" s="39"/>
      <c r="J59" t="s">
        <v>97</v>
      </c>
      <c r="K59" s="40">
        <v>36608</v>
      </c>
      <c r="L59" s="41">
        <v>36617</v>
      </c>
      <c r="M59" s="42">
        <v>2.847</v>
      </c>
    </row>
    <row r="60" spans="2:15" x14ac:dyDescent="0.25">
      <c r="B60" t="s">
        <v>97</v>
      </c>
      <c r="C60" s="40">
        <v>36243</v>
      </c>
      <c r="D60" s="41">
        <v>36251</v>
      </c>
      <c r="E60" s="42">
        <v>1.7589999999999999</v>
      </c>
      <c r="G60" s="39"/>
      <c r="J60" t="s">
        <v>97</v>
      </c>
      <c r="K60" s="40">
        <v>36609</v>
      </c>
      <c r="L60" s="41">
        <v>36617</v>
      </c>
      <c r="M60" s="42">
        <v>2.8359999999999999</v>
      </c>
    </row>
    <row r="61" spans="2:15" x14ac:dyDescent="0.25">
      <c r="B61" t="s">
        <v>97</v>
      </c>
      <c r="C61" s="43">
        <v>36244</v>
      </c>
      <c r="D61" s="44">
        <v>36251</v>
      </c>
      <c r="E61" s="45">
        <v>1.835</v>
      </c>
      <c r="G61" s="39"/>
      <c r="J61" t="s">
        <v>97</v>
      </c>
      <c r="K61" s="43">
        <v>36612</v>
      </c>
      <c r="L61" s="44">
        <v>36617</v>
      </c>
      <c r="M61" s="45">
        <v>2.9140000000000001</v>
      </c>
    </row>
    <row r="62" spans="2:15" x14ac:dyDescent="0.25">
      <c r="B62" t="s">
        <v>97</v>
      </c>
      <c r="C62" s="43">
        <v>36245</v>
      </c>
      <c r="D62" s="44">
        <v>36251</v>
      </c>
      <c r="E62" s="45">
        <v>1.8540000000000001</v>
      </c>
      <c r="G62" s="39" t="s">
        <v>98</v>
      </c>
      <c r="J62" t="s">
        <v>97</v>
      </c>
      <c r="K62" s="43">
        <v>36613</v>
      </c>
      <c r="L62" s="44">
        <v>36617</v>
      </c>
      <c r="M62" s="45">
        <v>2.9630000000000001</v>
      </c>
      <c r="O62" s="39" t="s">
        <v>98</v>
      </c>
    </row>
    <row r="63" spans="2:15" x14ac:dyDescent="0.25">
      <c r="B63" t="s">
        <v>97</v>
      </c>
      <c r="C63" s="43">
        <v>36248</v>
      </c>
      <c r="D63" s="44">
        <v>36251</v>
      </c>
      <c r="E63" s="45">
        <v>1.8520000000000001</v>
      </c>
      <c r="G63" s="39">
        <f>AVERAGE(E61:E63)</f>
        <v>1.8470000000000002</v>
      </c>
      <c r="J63" t="s">
        <v>97</v>
      </c>
      <c r="K63" s="43">
        <v>36614</v>
      </c>
      <c r="L63" s="44">
        <v>36617</v>
      </c>
      <c r="M63" s="45">
        <v>2.9</v>
      </c>
      <c r="O63" s="39">
        <f>AVERAGE(M61:M63)</f>
        <v>2.9256666666666669</v>
      </c>
    </row>
    <row r="64" spans="2:15" x14ac:dyDescent="0.25">
      <c r="B64" t="s">
        <v>97</v>
      </c>
      <c r="C64" s="40">
        <v>36249</v>
      </c>
      <c r="D64" s="41">
        <v>36281</v>
      </c>
      <c r="E64" s="42">
        <v>1.978</v>
      </c>
      <c r="G64" s="39"/>
      <c r="J64" t="s">
        <v>97</v>
      </c>
      <c r="K64" s="40">
        <v>36615</v>
      </c>
      <c r="L64" s="41">
        <v>36647</v>
      </c>
      <c r="M64" s="42">
        <v>2.8730000000000002</v>
      </c>
    </row>
    <row r="65" spans="2:13" x14ac:dyDescent="0.25">
      <c r="B65" t="s">
        <v>97</v>
      </c>
      <c r="C65" s="40">
        <v>36250</v>
      </c>
      <c r="D65" s="41">
        <v>36281</v>
      </c>
      <c r="E65" s="42">
        <v>2.0129999999999999</v>
      </c>
      <c r="G65" s="39"/>
      <c r="J65" t="s">
        <v>97</v>
      </c>
      <c r="K65" s="40">
        <v>36616</v>
      </c>
      <c r="L65" s="41">
        <v>36647</v>
      </c>
      <c r="M65" s="42">
        <v>2.9449999999999998</v>
      </c>
    </row>
    <row r="66" spans="2:13" x14ac:dyDescent="0.25">
      <c r="B66" t="s">
        <v>97</v>
      </c>
      <c r="C66" s="40">
        <v>36251</v>
      </c>
      <c r="D66" s="41">
        <v>36281</v>
      </c>
      <c r="E66" s="42">
        <v>2.0379999999999998</v>
      </c>
      <c r="G66" s="39"/>
      <c r="J66" t="s">
        <v>97</v>
      </c>
      <c r="K66" s="40">
        <v>36619</v>
      </c>
      <c r="L66" s="41">
        <v>36647</v>
      </c>
      <c r="M66" s="42">
        <v>2.8889999999999998</v>
      </c>
    </row>
    <row r="67" spans="2:13" x14ac:dyDescent="0.25">
      <c r="B67" t="s">
        <v>97</v>
      </c>
      <c r="C67" s="40">
        <v>36255</v>
      </c>
      <c r="D67" s="41">
        <v>36281</v>
      </c>
      <c r="E67" s="42">
        <v>2.0299999999999998</v>
      </c>
      <c r="G67" s="39"/>
      <c r="J67" t="s">
        <v>97</v>
      </c>
      <c r="K67" s="40">
        <v>36620</v>
      </c>
      <c r="L67" s="41">
        <v>36647</v>
      </c>
      <c r="M67" s="42">
        <v>2.8220000000000001</v>
      </c>
    </row>
    <row r="68" spans="2:13" x14ac:dyDescent="0.25">
      <c r="B68" t="s">
        <v>97</v>
      </c>
      <c r="C68" s="40">
        <v>36256</v>
      </c>
      <c r="D68" s="41">
        <v>36281</v>
      </c>
      <c r="E68" s="42">
        <v>2.0129999999999999</v>
      </c>
      <c r="G68" s="39"/>
      <c r="J68" t="s">
        <v>97</v>
      </c>
      <c r="K68" s="40">
        <v>36621</v>
      </c>
      <c r="L68" s="41">
        <v>36647</v>
      </c>
      <c r="M68" s="42">
        <v>2.8879999999999999</v>
      </c>
    </row>
    <row r="69" spans="2:13" x14ac:dyDescent="0.25">
      <c r="B69" t="s">
        <v>97</v>
      </c>
      <c r="C69" s="40">
        <v>36257</v>
      </c>
      <c r="D69" s="41">
        <v>36281</v>
      </c>
      <c r="E69" s="42">
        <v>2.024</v>
      </c>
      <c r="G69" s="39"/>
      <c r="J69" t="s">
        <v>97</v>
      </c>
      <c r="K69" s="40">
        <v>36622</v>
      </c>
      <c r="L69" s="41">
        <v>36647</v>
      </c>
      <c r="M69" s="42">
        <v>2.956</v>
      </c>
    </row>
    <row r="70" spans="2:13" x14ac:dyDescent="0.25">
      <c r="B70" t="s">
        <v>97</v>
      </c>
      <c r="C70" s="40">
        <v>36258</v>
      </c>
      <c r="D70" s="41">
        <v>36281</v>
      </c>
      <c r="E70" s="42">
        <v>2.069</v>
      </c>
      <c r="G70" s="39"/>
      <c r="J70" t="s">
        <v>97</v>
      </c>
      <c r="K70" s="40">
        <v>36623</v>
      </c>
      <c r="L70" s="41">
        <v>36647</v>
      </c>
      <c r="M70" s="42">
        <v>2.9710000000000001</v>
      </c>
    </row>
    <row r="71" spans="2:13" x14ac:dyDescent="0.25">
      <c r="B71" t="s">
        <v>97</v>
      </c>
      <c r="C71" s="40">
        <v>36259</v>
      </c>
      <c r="D71" s="41">
        <v>36281</v>
      </c>
      <c r="E71" s="42">
        <v>2.0960000000000001</v>
      </c>
      <c r="G71" s="39"/>
      <c r="J71" t="s">
        <v>97</v>
      </c>
      <c r="K71" s="40">
        <v>36626</v>
      </c>
      <c r="L71" s="41">
        <v>36647</v>
      </c>
      <c r="M71" s="42">
        <v>2.9710000000000001</v>
      </c>
    </row>
    <row r="72" spans="2:13" x14ac:dyDescent="0.25">
      <c r="B72" t="s">
        <v>97</v>
      </c>
      <c r="C72" s="40">
        <v>36262</v>
      </c>
      <c r="D72" s="41">
        <v>36281</v>
      </c>
      <c r="E72" s="42">
        <v>2.1280000000000001</v>
      </c>
      <c r="G72" s="39"/>
      <c r="J72" t="s">
        <v>97</v>
      </c>
      <c r="K72" s="40">
        <v>36627</v>
      </c>
      <c r="L72" s="41">
        <v>36647</v>
      </c>
      <c r="M72" s="42">
        <v>2.9489999999999998</v>
      </c>
    </row>
    <row r="73" spans="2:13" x14ac:dyDescent="0.25">
      <c r="B73" t="s">
        <v>97</v>
      </c>
      <c r="C73" s="40">
        <v>36263</v>
      </c>
      <c r="D73" s="41">
        <v>36281</v>
      </c>
      <c r="E73" s="42">
        <v>2.1360000000000001</v>
      </c>
      <c r="G73" s="39"/>
      <c r="J73" t="s">
        <v>97</v>
      </c>
      <c r="K73" s="40">
        <v>36628</v>
      </c>
      <c r="L73" s="41">
        <v>36647</v>
      </c>
      <c r="M73" s="42">
        <v>3.0209999999999999</v>
      </c>
    </row>
    <row r="74" spans="2:13" x14ac:dyDescent="0.25">
      <c r="B74" t="s">
        <v>97</v>
      </c>
      <c r="C74" s="40">
        <v>36264</v>
      </c>
      <c r="D74" s="41">
        <v>36281</v>
      </c>
      <c r="E74" s="42">
        <v>2.0960000000000001</v>
      </c>
      <c r="G74" s="39"/>
      <c r="J74" t="s">
        <v>97</v>
      </c>
      <c r="K74" s="40">
        <v>36629</v>
      </c>
      <c r="L74" s="41">
        <v>36647</v>
      </c>
      <c r="M74" s="42">
        <v>3.0870000000000002</v>
      </c>
    </row>
    <row r="75" spans="2:13" x14ac:dyDescent="0.25">
      <c r="B75" t="s">
        <v>97</v>
      </c>
      <c r="C75" s="40">
        <v>36265</v>
      </c>
      <c r="D75" s="41">
        <v>36281</v>
      </c>
      <c r="E75" s="42">
        <v>2.137</v>
      </c>
      <c r="G75" s="39"/>
      <c r="J75" t="s">
        <v>97</v>
      </c>
      <c r="K75" s="40">
        <v>36630</v>
      </c>
      <c r="L75" s="41">
        <v>36647</v>
      </c>
      <c r="M75" s="42">
        <v>3.0779999999999998</v>
      </c>
    </row>
    <row r="76" spans="2:13" x14ac:dyDescent="0.25">
      <c r="B76" t="s">
        <v>97</v>
      </c>
      <c r="C76" s="40">
        <v>36266</v>
      </c>
      <c r="D76" s="41">
        <v>36281</v>
      </c>
      <c r="E76" s="42">
        <v>2.1240000000000001</v>
      </c>
      <c r="G76" s="39"/>
      <c r="J76" t="s">
        <v>97</v>
      </c>
      <c r="K76" s="40">
        <v>36633</v>
      </c>
      <c r="L76" s="41">
        <v>36647</v>
      </c>
      <c r="M76" s="42">
        <v>3.1579999999999999</v>
      </c>
    </row>
    <row r="77" spans="2:13" x14ac:dyDescent="0.25">
      <c r="B77" t="s">
        <v>97</v>
      </c>
      <c r="C77" s="40">
        <v>36269</v>
      </c>
      <c r="D77" s="41">
        <v>36281</v>
      </c>
      <c r="E77" s="42">
        <v>2.169</v>
      </c>
      <c r="G77" s="39"/>
      <c r="J77" t="s">
        <v>97</v>
      </c>
      <c r="K77" s="40">
        <v>36634</v>
      </c>
      <c r="L77" s="41">
        <v>36647</v>
      </c>
      <c r="M77" s="42">
        <v>3.0979999999999999</v>
      </c>
    </row>
    <row r="78" spans="2:13" x14ac:dyDescent="0.25">
      <c r="B78" t="s">
        <v>97</v>
      </c>
      <c r="C78" s="40">
        <v>36270</v>
      </c>
      <c r="D78" s="41">
        <v>36281</v>
      </c>
      <c r="E78" s="42">
        <v>2.1440000000000001</v>
      </c>
      <c r="G78" s="39"/>
      <c r="J78" t="s">
        <v>97</v>
      </c>
      <c r="K78" s="40">
        <v>36635</v>
      </c>
      <c r="L78" s="41">
        <v>36647</v>
      </c>
      <c r="M78" s="42">
        <v>3.0550000000000002</v>
      </c>
    </row>
    <row r="79" spans="2:13" x14ac:dyDescent="0.25">
      <c r="B79" t="s">
        <v>97</v>
      </c>
      <c r="C79" s="40">
        <v>36271</v>
      </c>
      <c r="D79" s="41">
        <v>36281</v>
      </c>
      <c r="E79" s="42">
        <v>2.1739999999999999</v>
      </c>
      <c r="G79" s="39"/>
      <c r="J79" t="s">
        <v>97</v>
      </c>
      <c r="K79" s="40">
        <v>36636</v>
      </c>
      <c r="L79" s="41">
        <v>36647</v>
      </c>
      <c r="M79" s="42">
        <v>3.073</v>
      </c>
    </row>
    <row r="80" spans="2:13" x14ac:dyDescent="0.25">
      <c r="B80" t="s">
        <v>97</v>
      </c>
      <c r="C80" s="40">
        <v>36272</v>
      </c>
      <c r="D80" s="41">
        <v>36281</v>
      </c>
      <c r="E80" s="42">
        <v>2.2250000000000001</v>
      </c>
      <c r="G80" s="39"/>
      <c r="J80" t="s">
        <v>97</v>
      </c>
      <c r="K80" s="43">
        <v>36640</v>
      </c>
      <c r="L80" s="44">
        <v>36647</v>
      </c>
      <c r="M80" s="45">
        <v>3.137</v>
      </c>
    </row>
    <row r="81" spans="2:15" x14ac:dyDescent="0.25">
      <c r="B81" t="s">
        <v>97</v>
      </c>
      <c r="C81" s="40">
        <v>36273</v>
      </c>
      <c r="D81" s="41">
        <v>36281</v>
      </c>
      <c r="E81" s="42">
        <v>2.226</v>
      </c>
      <c r="G81" s="39"/>
      <c r="J81" t="s">
        <v>97</v>
      </c>
      <c r="K81" s="43">
        <v>36641</v>
      </c>
      <c r="L81" s="44">
        <v>36647</v>
      </c>
      <c r="M81" s="45">
        <v>3.11</v>
      </c>
      <c r="O81" s="39" t="s">
        <v>98</v>
      </c>
    </row>
    <row r="82" spans="2:15" x14ac:dyDescent="0.25">
      <c r="B82" t="s">
        <v>97</v>
      </c>
      <c r="C82" s="43">
        <v>36276</v>
      </c>
      <c r="D82" s="44">
        <v>36281</v>
      </c>
      <c r="E82" s="45">
        <v>2.2989999999999999</v>
      </c>
      <c r="G82" s="39"/>
      <c r="J82" t="s">
        <v>97</v>
      </c>
      <c r="K82" s="43">
        <v>36642</v>
      </c>
      <c r="L82" s="44">
        <v>36647</v>
      </c>
      <c r="M82" s="45">
        <v>3.089</v>
      </c>
      <c r="O82" s="39">
        <f>AVERAGE(M80:M82)</f>
        <v>3.1120000000000001</v>
      </c>
    </row>
    <row r="83" spans="2:15" x14ac:dyDescent="0.25">
      <c r="B83" t="s">
        <v>97</v>
      </c>
      <c r="C83" s="43">
        <v>36277</v>
      </c>
      <c r="D83" s="44">
        <v>36281</v>
      </c>
      <c r="E83" s="45">
        <v>2.331</v>
      </c>
      <c r="G83" s="39" t="s">
        <v>98</v>
      </c>
      <c r="J83" t="s">
        <v>97</v>
      </c>
      <c r="K83" s="40">
        <v>36643</v>
      </c>
      <c r="L83" s="41">
        <v>36678</v>
      </c>
      <c r="M83" s="42">
        <v>3.0550000000000002</v>
      </c>
    </row>
    <row r="84" spans="2:15" x14ac:dyDescent="0.25">
      <c r="B84" t="s">
        <v>97</v>
      </c>
      <c r="C84" s="43">
        <v>36278</v>
      </c>
      <c r="D84" s="44">
        <v>36281</v>
      </c>
      <c r="E84" s="45">
        <v>2.3479999999999999</v>
      </c>
      <c r="G84" s="39">
        <f>AVERAGE(E82:E84)</f>
        <v>2.3260000000000001</v>
      </c>
      <c r="J84" t="s">
        <v>97</v>
      </c>
      <c r="K84" s="40">
        <v>36644</v>
      </c>
      <c r="L84" s="41">
        <v>36678</v>
      </c>
      <c r="M84" s="42">
        <v>3.141</v>
      </c>
    </row>
    <row r="85" spans="2:15" x14ac:dyDescent="0.25">
      <c r="B85" t="s">
        <v>97</v>
      </c>
      <c r="C85" s="40">
        <v>36279</v>
      </c>
      <c r="D85" s="41">
        <v>36312</v>
      </c>
      <c r="E85" s="42">
        <v>2.339</v>
      </c>
      <c r="G85" s="39"/>
      <c r="J85" t="s">
        <v>97</v>
      </c>
      <c r="K85" s="40">
        <v>36647</v>
      </c>
      <c r="L85" s="41">
        <v>36678</v>
      </c>
      <c r="M85" s="42">
        <v>3.2160000000000002</v>
      </c>
    </row>
    <row r="86" spans="2:15" x14ac:dyDescent="0.25">
      <c r="B86" t="s">
        <v>97</v>
      </c>
      <c r="C86" s="40">
        <v>36280</v>
      </c>
      <c r="D86" s="41">
        <v>36312</v>
      </c>
      <c r="E86" s="42">
        <v>2.2530000000000001</v>
      </c>
      <c r="G86" s="39"/>
      <c r="J86" t="s">
        <v>97</v>
      </c>
      <c r="K86" s="40">
        <v>36648</v>
      </c>
      <c r="L86" s="41">
        <v>36678</v>
      </c>
      <c r="M86" s="42">
        <v>3.2170000000000001</v>
      </c>
    </row>
    <row r="87" spans="2:15" x14ac:dyDescent="0.25">
      <c r="B87" t="s">
        <v>97</v>
      </c>
      <c r="C87" s="40">
        <v>36283</v>
      </c>
      <c r="D87" s="41">
        <v>36312</v>
      </c>
      <c r="E87" s="42">
        <v>2.2530000000000001</v>
      </c>
      <c r="G87" s="39"/>
      <c r="J87" t="s">
        <v>97</v>
      </c>
      <c r="K87" s="40">
        <v>36649</v>
      </c>
      <c r="L87" s="41">
        <v>36678</v>
      </c>
      <c r="M87">
        <v>3.1259999999999999</v>
      </c>
    </row>
    <row r="88" spans="2:15" x14ac:dyDescent="0.25">
      <c r="B88" t="s">
        <v>97</v>
      </c>
      <c r="C88" s="40">
        <v>36284</v>
      </c>
      <c r="D88" s="41">
        <v>36312</v>
      </c>
      <c r="E88" s="42">
        <v>2.359</v>
      </c>
      <c r="G88" s="39"/>
      <c r="J88" t="s">
        <v>97</v>
      </c>
      <c r="K88" s="40">
        <v>36650</v>
      </c>
      <c r="L88" s="41">
        <v>36678</v>
      </c>
      <c r="M88">
        <v>3.1070000000000002</v>
      </c>
    </row>
    <row r="89" spans="2:15" x14ac:dyDescent="0.25">
      <c r="B89" t="s">
        <v>97</v>
      </c>
      <c r="C89" s="40">
        <v>36285</v>
      </c>
      <c r="D89" s="41">
        <v>36312</v>
      </c>
      <c r="E89" s="42">
        <v>2.359</v>
      </c>
      <c r="G89" s="39"/>
      <c r="J89" t="s">
        <v>97</v>
      </c>
      <c r="K89" s="40">
        <v>36651</v>
      </c>
      <c r="L89" s="41">
        <v>36678</v>
      </c>
      <c r="M89">
        <v>3.0249999999999999</v>
      </c>
    </row>
    <row r="90" spans="2:15" x14ac:dyDescent="0.25">
      <c r="B90" t="s">
        <v>97</v>
      </c>
      <c r="C90" s="40">
        <v>36286</v>
      </c>
      <c r="D90" s="41">
        <v>36312</v>
      </c>
      <c r="E90" s="42">
        <v>2.2949999999999999</v>
      </c>
      <c r="G90" s="39"/>
      <c r="J90" t="s">
        <v>97</v>
      </c>
      <c r="K90" s="40">
        <v>36654</v>
      </c>
      <c r="L90" s="41">
        <v>36678</v>
      </c>
      <c r="M90">
        <v>3.17</v>
      </c>
    </row>
    <row r="91" spans="2:15" x14ac:dyDescent="0.25">
      <c r="B91" t="s">
        <v>97</v>
      </c>
      <c r="C91" s="40">
        <v>36287</v>
      </c>
      <c r="D91" s="41">
        <v>36312</v>
      </c>
      <c r="E91" s="42">
        <v>2.2949999999999999</v>
      </c>
      <c r="G91" s="39"/>
      <c r="J91" t="s">
        <v>97</v>
      </c>
      <c r="K91" s="40">
        <v>36655</v>
      </c>
      <c r="L91" s="41">
        <v>36678</v>
      </c>
      <c r="M91">
        <v>3.1829999999999998</v>
      </c>
    </row>
    <row r="92" spans="2:15" x14ac:dyDescent="0.25">
      <c r="B92" t="s">
        <v>97</v>
      </c>
      <c r="C92" s="40">
        <v>36290</v>
      </c>
      <c r="D92" s="41">
        <v>36312</v>
      </c>
      <c r="E92" s="42">
        <v>2.2730000000000001</v>
      </c>
      <c r="G92" s="39"/>
      <c r="J92" t="s">
        <v>97</v>
      </c>
      <c r="K92" s="40">
        <v>36656</v>
      </c>
      <c r="L92" s="41">
        <v>36678</v>
      </c>
      <c r="M92">
        <v>3.3170000000000002</v>
      </c>
    </row>
    <row r="93" spans="2:15" x14ac:dyDescent="0.25">
      <c r="B93" t="s">
        <v>97</v>
      </c>
      <c r="C93" s="40">
        <v>36291</v>
      </c>
      <c r="D93" s="41">
        <v>36312</v>
      </c>
      <c r="E93" s="42">
        <v>2.2360000000000002</v>
      </c>
      <c r="G93" s="39"/>
      <c r="J93" t="s">
        <v>97</v>
      </c>
      <c r="K93" s="40">
        <v>36657</v>
      </c>
      <c r="L93" s="41">
        <v>36678</v>
      </c>
      <c r="M93">
        <v>3.3519999999999999</v>
      </c>
    </row>
    <row r="94" spans="2:15" x14ac:dyDescent="0.25">
      <c r="B94" t="s">
        <v>97</v>
      </c>
      <c r="C94" s="40">
        <v>36292</v>
      </c>
      <c r="D94" s="41">
        <v>36312</v>
      </c>
      <c r="E94" s="42">
        <v>2.1909999999999998</v>
      </c>
      <c r="G94" s="39"/>
      <c r="J94" t="s">
        <v>97</v>
      </c>
      <c r="K94" s="40">
        <v>36658</v>
      </c>
      <c r="L94" s="41">
        <v>36678</v>
      </c>
      <c r="M94">
        <v>3.3540000000000001</v>
      </c>
    </row>
    <row r="95" spans="2:15" x14ac:dyDescent="0.25">
      <c r="B95" t="s">
        <v>97</v>
      </c>
      <c r="C95" s="40">
        <v>36293</v>
      </c>
      <c r="D95" s="41">
        <v>36312</v>
      </c>
      <c r="E95" s="42">
        <v>2.282</v>
      </c>
      <c r="G95" s="39"/>
      <c r="J95" t="s">
        <v>97</v>
      </c>
      <c r="K95" s="40">
        <v>36661</v>
      </c>
      <c r="L95" s="41">
        <v>36678</v>
      </c>
      <c r="M95">
        <v>3.3959999999999999</v>
      </c>
    </row>
    <row r="96" spans="2:15" x14ac:dyDescent="0.25">
      <c r="B96" t="s">
        <v>97</v>
      </c>
      <c r="C96" s="40">
        <v>36294</v>
      </c>
      <c r="D96" s="41">
        <v>36312</v>
      </c>
      <c r="E96" s="42">
        <v>2.2879999999999998</v>
      </c>
      <c r="G96" s="39"/>
      <c r="J96" t="s">
        <v>97</v>
      </c>
      <c r="K96" s="40">
        <v>36662</v>
      </c>
      <c r="L96" s="41">
        <v>36678</v>
      </c>
      <c r="M96">
        <v>3.448</v>
      </c>
    </row>
    <row r="97" spans="2:15" x14ac:dyDescent="0.25">
      <c r="B97" t="s">
        <v>97</v>
      </c>
      <c r="C97" s="40">
        <v>36297</v>
      </c>
      <c r="D97" s="41">
        <v>36312</v>
      </c>
      <c r="E97" s="42">
        <v>2.343</v>
      </c>
      <c r="G97" s="39"/>
      <c r="J97" t="s">
        <v>97</v>
      </c>
      <c r="K97" s="40">
        <v>36663</v>
      </c>
      <c r="L97" s="41">
        <v>36678</v>
      </c>
      <c r="M97">
        <v>3.6890000000000001</v>
      </c>
    </row>
    <row r="98" spans="2:15" x14ac:dyDescent="0.25">
      <c r="B98" t="s">
        <v>97</v>
      </c>
      <c r="C98" s="40">
        <v>36298</v>
      </c>
      <c r="D98" s="41">
        <v>36312</v>
      </c>
      <c r="E98" s="42">
        <v>2.262</v>
      </c>
      <c r="G98" s="39"/>
      <c r="J98" t="s">
        <v>97</v>
      </c>
      <c r="K98" s="40">
        <v>36664</v>
      </c>
      <c r="L98" s="41">
        <v>36678</v>
      </c>
      <c r="M98">
        <v>3.71</v>
      </c>
    </row>
    <row r="99" spans="2:15" x14ac:dyDescent="0.25">
      <c r="B99" t="s">
        <v>97</v>
      </c>
      <c r="C99" s="40">
        <v>36299</v>
      </c>
      <c r="D99" s="41">
        <v>36312</v>
      </c>
      <c r="E99" s="42">
        <v>2.254</v>
      </c>
      <c r="G99" s="39"/>
      <c r="J99" t="s">
        <v>97</v>
      </c>
      <c r="K99" s="40">
        <v>36665</v>
      </c>
      <c r="L99" s="41">
        <v>36678</v>
      </c>
      <c r="M99">
        <v>3.8250000000000002</v>
      </c>
    </row>
    <row r="100" spans="2:15" x14ac:dyDescent="0.25">
      <c r="B100" t="s">
        <v>97</v>
      </c>
      <c r="C100" s="40">
        <v>36300</v>
      </c>
      <c r="D100" s="41">
        <v>36312</v>
      </c>
      <c r="E100" s="42">
        <v>2.218</v>
      </c>
      <c r="G100" s="39"/>
      <c r="J100" t="s">
        <v>97</v>
      </c>
      <c r="K100" s="40">
        <v>36668</v>
      </c>
      <c r="L100" s="41">
        <v>36678</v>
      </c>
      <c r="M100">
        <v>3.7469999999999999</v>
      </c>
    </row>
    <row r="101" spans="2:15" x14ac:dyDescent="0.25">
      <c r="B101" t="s">
        <v>97</v>
      </c>
      <c r="C101" s="40">
        <v>36301</v>
      </c>
      <c r="D101" s="41">
        <v>36312</v>
      </c>
      <c r="E101" s="42">
        <v>2.2250000000000001</v>
      </c>
      <c r="G101" s="39"/>
      <c r="J101" t="s">
        <v>97</v>
      </c>
      <c r="K101" s="40">
        <v>36669</v>
      </c>
      <c r="L101" s="41">
        <v>36678</v>
      </c>
      <c r="M101">
        <v>3.8140000000000001</v>
      </c>
    </row>
    <row r="102" spans="2:15" x14ac:dyDescent="0.25">
      <c r="B102" t="s">
        <v>97</v>
      </c>
      <c r="C102" s="43">
        <v>36304</v>
      </c>
      <c r="D102" s="44">
        <v>36312</v>
      </c>
      <c r="E102" s="45">
        <v>2.1760000000000002</v>
      </c>
      <c r="G102" s="39"/>
      <c r="J102" t="s">
        <v>97</v>
      </c>
      <c r="K102" s="43">
        <v>36670</v>
      </c>
      <c r="L102" s="44">
        <v>36678</v>
      </c>
      <c r="M102" s="25">
        <v>4.0730000000000004</v>
      </c>
    </row>
    <row r="103" spans="2:15" x14ac:dyDescent="0.25">
      <c r="B103" t="s">
        <v>97</v>
      </c>
      <c r="C103" s="43">
        <v>36305</v>
      </c>
      <c r="D103" s="44">
        <v>36312</v>
      </c>
      <c r="E103" s="45">
        <v>2.2000000000000002</v>
      </c>
      <c r="G103" s="39" t="s">
        <v>98</v>
      </c>
      <c r="J103" t="s">
        <v>97</v>
      </c>
      <c r="K103" s="43">
        <v>36671</v>
      </c>
      <c r="L103" s="44">
        <v>36678</v>
      </c>
      <c r="M103" s="25">
        <v>4.2359999999999998</v>
      </c>
      <c r="O103" s="39" t="s">
        <v>98</v>
      </c>
    </row>
    <row r="104" spans="2:15" x14ac:dyDescent="0.25">
      <c r="B104" t="s">
        <v>97</v>
      </c>
      <c r="C104" s="43">
        <v>36306</v>
      </c>
      <c r="D104" s="44">
        <v>36312</v>
      </c>
      <c r="E104" s="45">
        <v>2.226</v>
      </c>
      <c r="G104" s="39">
        <f>AVERAGE(E102:E104)</f>
        <v>2.2006666666666668</v>
      </c>
      <c r="J104" t="s">
        <v>97</v>
      </c>
      <c r="K104" s="43">
        <v>36672</v>
      </c>
      <c r="L104" s="44">
        <v>36678</v>
      </c>
      <c r="M104" s="25">
        <v>4.4059999999999997</v>
      </c>
      <c r="O104" s="39">
        <f>AVERAGE(M102:M104)</f>
        <v>4.2383333333333333</v>
      </c>
    </row>
    <row r="105" spans="2:15" x14ac:dyDescent="0.25">
      <c r="B105" t="s">
        <v>97</v>
      </c>
      <c r="C105" s="40">
        <v>36307</v>
      </c>
      <c r="D105" s="41">
        <v>36312</v>
      </c>
      <c r="E105" s="42">
        <v>2.226</v>
      </c>
      <c r="G105" s="39"/>
      <c r="J105" t="s">
        <v>97</v>
      </c>
      <c r="K105" s="40">
        <v>36676</v>
      </c>
      <c r="L105" s="41">
        <v>36708</v>
      </c>
      <c r="M105">
        <v>4.3540000000000001</v>
      </c>
    </row>
    <row r="106" spans="2:15" x14ac:dyDescent="0.25">
      <c r="B106" t="s">
        <v>97</v>
      </c>
      <c r="C106" s="40">
        <v>36308</v>
      </c>
      <c r="D106" s="41">
        <v>36312</v>
      </c>
      <c r="E106" s="42">
        <v>2.226</v>
      </c>
      <c r="G106" s="39"/>
      <c r="J106" t="s">
        <v>97</v>
      </c>
      <c r="K106" s="40">
        <v>36677</v>
      </c>
      <c r="L106" s="41">
        <v>36708</v>
      </c>
      <c r="M106">
        <v>4.3650000000000002</v>
      </c>
    </row>
    <row r="107" spans="2:15" x14ac:dyDescent="0.25">
      <c r="B107" t="s">
        <v>97</v>
      </c>
      <c r="C107" s="40">
        <v>36312</v>
      </c>
      <c r="D107" s="41">
        <v>36312</v>
      </c>
      <c r="E107" s="42">
        <v>2.226</v>
      </c>
      <c r="G107" s="39"/>
      <c r="J107" t="s">
        <v>97</v>
      </c>
      <c r="K107" s="40">
        <v>36678</v>
      </c>
      <c r="L107" s="41">
        <v>36708</v>
      </c>
      <c r="M107" s="42">
        <v>4.0640000000000001</v>
      </c>
    </row>
    <row r="108" spans="2:15" x14ac:dyDescent="0.25">
      <c r="B108" t="s">
        <v>97</v>
      </c>
      <c r="C108" s="40">
        <v>36313</v>
      </c>
      <c r="D108" s="41">
        <v>36342</v>
      </c>
      <c r="E108" s="42">
        <v>2.407</v>
      </c>
      <c r="G108" s="39"/>
      <c r="J108" t="s">
        <v>97</v>
      </c>
      <c r="K108" s="40">
        <v>36679</v>
      </c>
      <c r="L108" s="41">
        <v>36708</v>
      </c>
      <c r="M108" s="42">
        <v>4.0430000000000001</v>
      </c>
    </row>
    <row r="109" spans="2:15" x14ac:dyDescent="0.25">
      <c r="B109" t="s">
        <v>97</v>
      </c>
      <c r="C109" s="40">
        <v>36314</v>
      </c>
      <c r="D109" s="41">
        <v>36342</v>
      </c>
      <c r="E109" s="42">
        <v>2.3969999999999998</v>
      </c>
      <c r="G109" s="39"/>
      <c r="J109" t="s">
        <v>97</v>
      </c>
      <c r="K109" s="40">
        <v>36682</v>
      </c>
      <c r="L109" s="41">
        <v>36708</v>
      </c>
      <c r="M109" s="42">
        <v>4.3979999999999997</v>
      </c>
    </row>
    <row r="110" spans="2:15" x14ac:dyDescent="0.25">
      <c r="B110" t="s">
        <v>97</v>
      </c>
      <c r="C110" s="40">
        <v>36315</v>
      </c>
      <c r="D110" s="41">
        <v>36342</v>
      </c>
      <c r="E110" s="42">
        <v>2.4369999999999998</v>
      </c>
      <c r="G110" s="39"/>
      <c r="J110" t="s">
        <v>97</v>
      </c>
      <c r="K110" s="40">
        <v>36683</v>
      </c>
      <c r="L110" s="41">
        <v>36708</v>
      </c>
      <c r="M110" s="42">
        <v>4.2939999999999996</v>
      </c>
    </row>
    <row r="111" spans="2:15" x14ac:dyDescent="0.25">
      <c r="B111" t="s">
        <v>97</v>
      </c>
      <c r="C111" s="40">
        <v>36318</v>
      </c>
      <c r="D111" s="41">
        <v>36342</v>
      </c>
      <c r="E111" s="42">
        <v>2.4420000000000002</v>
      </c>
      <c r="G111" s="39"/>
      <c r="J111" t="s">
        <v>97</v>
      </c>
      <c r="K111" s="40">
        <v>36684</v>
      </c>
      <c r="L111" s="41">
        <v>36708</v>
      </c>
      <c r="M111" s="42">
        <v>3.9449999999999998</v>
      </c>
    </row>
    <row r="112" spans="2:15" x14ac:dyDescent="0.25">
      <c r="B112" t="s">
        <v>97</v>
      </c>
      <c r="C112" s="40">
        <v>36319</v>
      </c>
      <c r="D112" s="41">
        <v>36342</v>
      </c>
      <c r="E112" s="42">
        <v>2.3929999999999998</v>
      </c>
      <c r="G112" s="39"/>
      <c r="J112" t="s">
        <v>97</v>
      </c>
      <c r="K112" s="40">
        <v>36685</v>
      </c>
      <c r="L112" s="41">
        <v>36708</v>
      </c>
      <c r="M112" s="42">
        <v>4.133</v>
      </c>
    </row>
    <row r="113" spans="2:15" x14ac:dyDescent="0.25">
      <c r="B113" t="s">
        <v>97</v>
      </c>
      <c r="C113" s="40">
        <v>36320</v>
      </c>
      <c r="D113" s="41">
        <v>36342</v>
      </c>
      <c r="E113" s="42">
        <v>2.46</v>
      </c>
      <c r="G113" s="39"/>
      <c r="J113" t="s">
        <v>97</v>
      </c>
      <c r="K113" s="40">
        <v>36686</v>
      </c>
      <c r="L113" s="41">
        <v>36708</v>
      </c>
      <c r="M113" s="42">
        <v>4.16</v>
      </c>
    </row>
    <row r="114" spans="2:15" x14ac:dyDescent="0.25">
      <c r="B114" t="s">
        <v>97</v>
      </c>
      <c r="C114" s="40">
        <v>36321</v>
      </c>
      <c r="D114" s="41">
        <v>36342</v>
      </c>
      <c r="E114" s="42">
        <v>2.355</v>
      </c>
      <c r="G114" s="39"/>
      <c r="J114" t="s">
        <v>97</v>
      </c>
      <c r="K114" s="40">
        <v>36689</v>
      </c>
      <c r="L114" s="41">
        <v>36708</v>
      </c>
      <c r="M114" s="42">
        <v>4.2119999999999997</v>
      </c>
    </row>
    <row r="115" spans="2:15" x14ac:dyDescent="0.25">
      <c r="B115" t="s">
        <v>97</v>
      </c>
      <c r="C115" s="40">
        <v>36322</v>
      </c>
      <c r="D115" s="41">
        <v>36342</v>
      </c>
      <c r="E115" s="42">
        <v>2.3780000000000001</v>
      </c>
      <c r="G115" s="39"/>
      <c r="J115" t="s">
        <v>97</v>
      </c>
      <c r="K115" s="40">
        <v>36690</v>
      </c>
      <c r="L115" s="41">
        <v>36708</v>
      </c>
      <c r="M115" s="42">
        <v>4.1580000000000004</v>
      </c>
    </row>
    <row r="116" spans="2:15" x14ac:dyDescent="0.25">
      <c r="B116" t="s">
        <v>97</v>
      </c>
      <c r="C116" s="40">
        <v>36325</v>
      </c>
      <c r="D116" s="41">
        <v>36342</v>
      </c>
      <c r="E116" s="42">
        <v>2.3719999999999999</v>
      </c>
      <c r="G116" s="39"/>
      <c r="J116" t="s">
        <v>97</v>
      </c>
      <c r="K116" s="40">
        <v>36691</v>
      </c>
      <c r="L116" s="41">
        <v>36708</v>
      </c>
      <c r="M116" s="42">
        <v>4.2560000000000002</v>
      </c>
    </row>
    <row r="117" spans="2:15" x14ac:dyDescent="0.25">
      <c r="B117" t="s">
        <v>97</v>
      </c>
      <c r="C117" s="40">
        <v>36326</v>
      </c>
      <c r="D117" s="41">
        <v>36342</v>
      </c>
      <c r="E117" s="42">
        <v>2.367</v>
      </c>
      <c r="G117" s="39"/>
      <c r="J117" t="s">
        <v>97</v>
      </c>
      <c r="K117" s="40">
        <v>36692</v>
      </c>
      <c r="L117" s="41">
        <v>36708</v>
      </c>
      <c r="M117" s="42">
        <v>4.4630000000000001</v>
      </c>
    </row>
    <row r="118" spans="2:15" x14ac:dyDescent="0.25">
      <c r="B118" t="s">
        <v>97</v>
      </c>
      <c r="C118" s="40">
        <v>36327</v>
      </c>
      <c r="D118" s="41">
        <v>36342</v>
      </c>
      <c r="E118" s="42">
        <v>2.327</v>
      </c>
      <c r="G118" s="39"/>
      <c r="J118" t="s">
        <v>97</v>
      </c>
      <c r="K118" s="40">
        <v>36693</v>
      </c>
      <c r="L118" s="41">
        <v>36708</v>
      </c>
      <c r="M118" s="42">
        <v>4.4880000000000004</v>
      </c>
    </row>
    <row r="119" spans="2:15" x14ac:dyDescent="0.25">
      <c r="B119" t="s">
        <v>97</v>
      </c>
      <c r="C119" s="40">
        <v>36328</v>
      </c>
      <c r="D119" s="41">
        <v>36342</v>
      </c>
      <c r="E119" s="42">
        <v>2.2850000000000001</v>
      </c>
      <c r="G119" s="39"/>
      <c r="J119" t="s">
        <v>97</v>
      </c>
      <c r="K119" s="40">
        <v>36696</v>
      </c>
      <c r="L119" s="41">
        <v>36708</v>
      </c>
      <c r="M119" s="42">
        <v>4.0629999999999997</v>
      </c>
    </row>
    <row r="120" spans="2:15" x14ac:dyDescent="0.25">
      <c r="B120" t="s">
        <v>97</v>
      </c>
      <c r="C120" s="40">
        <v>36329</v>
      </c>
      <c r="D120" s="41">
        <v>36342</v>
      </c>
      <c r="E120" s="42">
        <v>2.3079999999999998</v>
      </c>
      <c r="G120" s="39"/>
      <c r="J120" t="s">
        <v>97</v>
      </c>
      <c r="K120" s="40">
        <v>36697</v>
      </c>
      <c r="L120" s="41">
        <v>36708</v>
      </c>
      <c r="M120" s="42">
        <v>4.1070000000000002</v>
      </c>
    </row>
    <row r="121" spans="2:15" x14ac:dyDescent="0.25">
      <c r="B121" t="s">
        <v>97</v>
      </c>
      <c r="C121" s="40">
        <v>36332</v>
      </c>
      <c r="D121" s="41">
        <v>36342</v>
      </c>
      <c r="E121" s="42">
        <v>2.2370000000000001</v>
      </c>
      <c r="G121" s="39"/>
      <c r="J121" t="s">
        <v>97</v>
      </c>
      <c r="K121" s="40">
        <v>36698</v>
      </c>
      <c r="L121" s="41">
        <v>36708</v>
      </c>
      <c r="M121" s="42">
        <v>4.3780000000000001</v>
      </c>
    </row>
    <row r="122" spans="2:15" x14ac:dyDescent="0.25">
      <c r="B122" t="s">
        <v>97</v>
      </c>
      <c r="C122" s="40">
        <v>36333</v>
      </c>
      <c r="D122" s="41">
        <v>36342</v>
      </c>
      <c r="E122" s="42">
        <v>2.238</v>
      </c>
      <c r="G122" s="39"/>
      <c r="J122" t="s">
        <v>97</v>
      </c>
      <c r="K122" s="40">
        <v>36699</v>
      </c>
      <c r="L122" s="41">
        <v>36708</v>
      </c>
      <c r="M122" s="42">
        <v>4.5510000000000002</v>
      </c>
    </row>
    <row r="123" spans="2:15" x14ac:dyDescent="0.25">
      <c r="B123" t="s">
        <v>97</v>
      </c>
      <c r="C123" s="40">
        <v>36334</v>
      </c>
      <c r="D123" s="41">
        <v>36342</v>
      </c>
      <c r="E123" s="42">
        <v>2.2639999999999998</v>
      </c>
      <c r="G123" s="39"/>
      <c r="J123" t="s">
        <v>97</v>
      </c>
      <c r="K123" s="40">
        <v>36700</v>
      </c>
      <c r="L123" s="41">
        <v>36708</v>
      </c>
      <c r="M123" s="42">
        <v>4.4480000000000004</v>
      </c>
    </row>
    <row r="124" spans="2:15" x14ac:dyDescent="0.25">
      <c r="B124" t="s">
        <v>97</v>
      </c>
      <c r="C124" s="43">
        <v>36335</v>
      </c>
      <c r="D124" s="44">
        <v>36342</v>
      </c>
      <c r="E124" s="45">
        <v>2.2949999999999999</v>
      </c>
      <c r="G124" s="39"/>
      <c r="J124" t="s">
        <v>97</v>
      </c>
      <c r="K124" s="43">
        <v>36703</v>
      </c>
      <c r="L124" s="44">
        <v>36708</v>
      </c>
      <c r="M124" s="45">
        <v>4.5599999999999996</v>
      </c>
    </row>
    <row r="125" spans="2:15" x14ac:dyDescent="0.25">
      <c r="B125" t="s">
        <v>97</v>
      </c>
      <c r="C125" s="43">
        <v>36336</v>
      </c>
      <c r="D125" s="44">
        <v>36342</v>
      </c>
      <c r="E125" s="45">
        <v>2.258</v>
      </c>
      <c r="G125" s="39" t="s">
        <v>98</v>
      </c>
      <c r="J125" t="s">
        <v>97</v>
      </c>
      <c r="K125" s="43">
        <v>36704</v>
      </c>
      <c r="L125" s="44">
        <v>36708</v>
      </c>
      <c r="M125" s="45">
        <v>4.6859999999999999</v>
      </c>
      <c r="O125" s="39" t="s">
        <v>98</v>
      </c>
    </row>
    <row r="126" spans="2:15" x14ac:dyDescent="0.25">
      <c r="B126" t="s">
        <v>97</v>
      </c>
      <c r="C126" s="43">
        <v>36339</v>
      </c>
      <c r="D126" s="44">
        <v>36342</v>
      </c>
      <c r="E126" s="45">
        <v>2.262</v>
      </c>
      <c r="G126" s="39">
        <f>AVERAGE(E124:E126)</f>
        <v>2.2716666666666665</v>
      </c>
      <c r="J126" t="s">
        <v>97</v>
      </c>
      <c r="K126" s="43">
        <v>36705</v>
      </c>
      <c r="L126" s="44">
        <v>36708</v>
      </c>
      <c r="M126" s="45">
        <v>4.3689999999999998</v>
      </c>
      <c r="O126" s="45">
        <f>AVERAGE(M124:M126)</f>
        <v>4.5383333333333331</v>
      </c>
    </row>
    <row r="127" spans="2:15" x14ac:dyDescent="0.25">
      <c r="B127" t="s">
        <v>97</v>
      </c>
      <c r="C127" s="40">
        <v>36340</v>
      </c>
      <c r="D127" s="41">
        <v>36342</v>
      </c>
      <c r="E127" s="42">
        <v>2.262</v>
      </c>
      <c r="G127" s="39"/>
      <c r="J127" t="s">
        <v>97</v>
      </c>
      <c r="K127" s="40">
        <v>36706</v>
      </c>
      <c r="L127" s="41">
        <v>36739</v>
      </c>
      <c r="M127" s="42">
        <v>4.423</v>
      </c>
    </row>
    <row r="128" spans="2:15" x14ac:dyDescent="0.25">
      <c r="B128" t="s">
        <v>97</v>
      </c>
      <c r="C128" s="40">
        <v>36341</v>
      </c>
      <c r="D128" s="41">
        <v>36342</v>
      </c>
      <c r="E128" s="42">
        <v>2.262</v>
      </c>
      <c r="G128" s="39"/>
      <c r="J128" t="s">
        <v>97</v>
      </c>
      <c r="K128" s="40">
        <v>36707</v>
      </c>
      <c r="L128" s="41">
        <v>36739</v>
      </c>
      <c r="M128" s="42">
        <v>4.476</v>
      </c>
    </row>
    <row r="129" spans="2:15" x14ac:dyDescent="0.25">
      <c r="B129" t="s">
        <v>97</v>
      </c>
      <c r="C129" s="40">
        <v>36342</v>
      </c>
      <c r="D129" s="41">
        <v>36342</v>
      </c>
      <c r="E129" s="42">
        <v>2.262</v>
      </c>
      <c r="G129" s="39"/>
      <c r="J129" t="s">
        <v>97</v>
      </c>
      <c r="K129" s="40">
        <v>36712</v>
      </c>
      <c r="L129" s="41">
        <v>36739</v>
      </c>
      <c r="M129" s="42">
        <v>4.109</v>
      </c>
    </row>
    <row r="130" spans="2:15" x14ac:dyDescent="0.25">
      <c r="B130" t="s">
        <v>97</v>
      </c>
      <c r="C130" s="40">
        <v>36343</v>
      </c>
      <c r="D130" s="41">
        <v>36373</v>
      </c>
      <c r="E130" s="42">
        <v>2.2869999999999999</v>
      </c>
      <c r="G130" s="39"/>
      <c r="J130" t="s">
        <v>97</v>
      </c>
      <c r="K130" s="40">
        <v>36713</v>
      </c>
      <c r="L130" s="41">
        <v>36739</v>
      </c>
      <c r="M130" s="42">
        <v>4.0659999999999998</v>
      </c>
    </row>
    <row r="131" spans="2:15" x14ac:dyDescent="0.25">
      <c r="B131" t="s">
        <v>97</v>
      </c>
      <c r="C131" s="40">
        <v>36347</v>
      </c>
      <c r="D131" s="41">
        <v>36373</v>
      </c>
      <c r="E131" s="42">
        <v>2.1909999999999998</v>
      </c>
      <c r="G131" s="39"/>
      <c r="J131" t="s">
        <v>97</v>
      </c>
      <c r="K131" s="40">
        <v>36714</v>
      </c>
      <c r="L131" s="41">
        <v>36739</v>
      </c>
      <c r="M131" s="42">
        <v>4.2619999999999996</v>
      </c>
    </row>
    <row r="132" spans="2:15" x14ac:dyDescent="0.25">
      <c r="B132" t="s">
        <v>97</v>
      </c>
      <c r="C132" s="40">
        <v>36348</v>
      </c>
      <c r="D132" s="41">
        <v>36373</v>
      </c>
      <c r="E132" s="42">
        <v>2.141</v>
      </c>
      <c r="G132" s="39"/>
      <c r="J132" t="s">
        <v>97</v>
      </c>
      <c r="K132" s="40">
        <v>36717</v>
      </c>
      <c r="L132" s="41">
        <v>36739</v>
      </c>
      <c r="M132" s="42">
        <v>4.2279999999999998</v>
      </c>
    </row>
    <row r="133" spans="2:15" x14ac:dyDescent="0.25">
      <c r="B133" t="s">
        <v>97</v>
      </c>
      <c r="C133" s="40">
        <v>36349</v>
      </c>
      <c r="D133" s="41">
        <v>36373</v>
      </c>
      <c r="E133" s="42">
        <v>2.1619999999999999</v>
      </c>
      <c r="G133" s="39"/>
      <c r="J133" t="s">
        <v>97</v>
      </c>
      <c r="K133" s="40">
        <v>36718</v>
      </c>
      <c r="L133" s="41">
        <v>36739</v>
      </c>
      <c r="M133" s="42">
        <v>4.2569999999999997</v>
      </c>
    </row>
    <row r="134" spans="2:15" x14ac:dyDescent="0.25">
      <c r="B134" t="s">
        <v>97</v>
      </c>
      <c r="C134" s="40">
        <v>36350</v>
      </c>
      <c r="D134" s="41">
        <v>36373</v>
      </c>
      <c r="E134" s="42">
        <v>2.1629999999999998</v>
      </c>
      <c r="G134" s="39"/>
      <c r="J134" t="s">
        <v>97</v>
      </c>
      <c r="K134" s="40">
        <v>36719</v>
      </c>
      <c r="L134" s="41">
        <v>36739</v>
      </c>
      <c r="M134" s="42">
        <v>4.0309999999999997</v>
      </c>
    </row>
    <row r="135" spans="2:15" x14ac:dyDescent="0.25">
      <c r="B135" t="s">
        <v>97</v>
      </c>
      <c r="C135" s="40">
        <v>36353</v>
      </c>
      <c r="D135" s="41">
        <v>36373</v>
      </c>
      <c r="E135" s="42">
        <v>2.1440000000000001</v>
      </c>
      <c r="G135" s="39"/>
      <c r="J135" t="s">
        <v>97</v>
      </c>
      <c r="K135" s="40">
        <v>36720</v>
      </c>
      <c r="L135" s="41">
        <v>36739</v>
      </c>
      <c r="M135" s="42">
        <v>4.1660000000000004</v>
      </c>
    </row>
    <row r="136" spans="2:15" x14ac:dyDescent="0.25">
      <c r="B136" t="s">
        <v>97</v>
      </c>
      <c r="C136" s="40">
        <v>36354</v>
      </c>
      <c r="D136" s="41">
        <v>36373</v>
      </c>
      <c r="E136" s="42">
        <v>2.1760000000000002</v>
      </c>
      <c r="G136" s="39"/>
      <c r="J136" t="s">
        <v>97</v>
      </c>
      <c r="K136" s="40">
        <v>36721</v>
      </c>
      <c r="L136" s="41">
        <v>36739</v>
      </c>
      <c r="M136" s="42">
        <v>4.1500000000000004</v>
      </c>
    </row>
    <row r="137" spans="2:15" x14ac:dyDescent="0.25">
      <c r="B137" t="s">
        <v>97</v>
      </c>
      <c r="C137" s="40">
        <v>36355</v>
      </c>
      <c r="D137" s="41">
        <v>36373</v>
      </c>
      <c r="E137" s="42">
        <v>2.1459999999999999</v>
      </c>
      <c r="G137" s="39"/>
      <c r="J137" t="s">
        <v>97</v>
      </c>
      <c r="K137" s="40">
        <v>36724</v>
      </c>
      <c r="L137" s="41">
        <v>36739</v>
      </c>
      <c r="M137" s="42">
        <v>4.0019999999999998</v>
      </c>
    </row>
    <row r="138" spans="2:15" x14ac:dyDescent="0.25">
      <c r="B138" t="s">
        <v>97</v>
      </c>
      <c r="C138" s="40">
        <v>36356</v>
      </c>
      <c r="D138" s="41">
        <v>36373</v>
      </c>
      <c r="E138" s="42">
        <v>2.1789999999999998</v>
      </c>
      <c r="G138" s="39"/>
      <c r="J138" t="s">
        <v>97</v>
      </c>
      <c r="K138" s="40">
        <v>36725</v>
      </c>
      <c r="L138" s="41">
        <v>36739</v>
      </c>
      <c r="M138" s="42">
        <v>4.0439999999999996</v>
      </c>
    </row>
    <row r="139" spans="2:15" x14ac:dyDescent="0.25">
      <c r="B139" t="s">
        <v>97</v>
      </c>
      <c r="C139" s="40">
        <v>36357</v>
      </c>
      <c r="D139" s="41">
        <v>36373</v>
      </c>
      <c r="E139" s="42">
        <v>2.1869999999999998</v>
      </c>
      <c r="G139" s="39"/>
      <c r="J139" t="s">
        <v>97</v>
      </c>
      <c r="K139" s="40">
        <v>36726</v>
      </c>
      <c r="L139" s="41">
        <v>36739</v>
      </c>
      <c r="M139" s="42">
        <v>3.8839999999999999</v>
      </c>
    </row>
    <row r="140" spans="2:15" x14ac:dyDescent="0.25">
      <c r="B140" t="s">
        <v>97</v>
      </c>
      <c r="C140" s="40">
        <v>36360</v>
      </c>
      <c r="D140" s="41">
        <v>36373</v>
      </c>
      <c r="E140" s="42">
        <v>2.2069999999999999</v>
      </c>
      <c r="G140" s="39"/>
      <c r="J140" t="s">
        <v>97</v>
      </c>
      <c r="K140" s="40">
        <v>36727</v>
      </c>
      <c r="L140" s="41">
        <v>36739</v>
      </c>
      <c r="M140" s="42">
        <v>3.86</v>
      </c>
    </row>
    <row r="141" spans="2:15" x14ac:dyDescent="0.25">
      <c r="B141" t="s">
        <v>97</v>
      </c>
      <c r="C141" s="40">
        <v>36361</v>
      </c>
      <c r="D141" s="41">
        <v>36373</v>
      </c>
      <c r="E141" s="42">
        <v>2.198</v>
      </c>
      <c r="G141" s="39"/>
      <c r="J141" t="s">
        <v>97</v>
      </c>
      <c r="K141" s="40">
        <v>36728</v>
      </c>
      <c r="L141" s="41">
        <v>36739</v>
      </c>
      <c r="M141" s="42">
        <v>3.8340000000000001</v>
      </c>
    </row>
    <row r="142" spans="2:15" x14ac:dyDescent="0.25">
      <c r="B142" t="s">
        <v>97</v>
      </c>
      <c r="C142" s="40">
        <v>36362</v>
      </c>
      <c r="D142" s="41">
        <v>36373</v>
      </c>
      <c r="E142" s="42">
        <v>2.2530000000000001</v>
      </c>
      <c r="G142" s="39"/>
      <c r="J142" t="s">
        <v>97</v>
      </c>
      <c r="K142" s="50">
        <v>36731</v>
      </c>
      <c r="L142" s="51">
        <v>36739</v>
      </c>
      <c r="M142" s="55">
        <v>3.7149999999999999</v>
      </c>
    </row>
    <row r="143" spans="2:15" x14ac:dyDescent="0.25">
      <c r="B143" t="s">
        <v>97</v>
      </c>
      <c r="C143" s="40">
        <v>36363</v>
      </c>
      <c r="D143" s="41">
        <v>36373</v>
      </c>
      <c r="E143" s="42">
        <v>2.395</v>
      </c>
      <c r="G143" s="39"/>
      <c r="J143" t="s">
        <v>97</v>
      </c>
      <c r="K143" s="43">
        <v>36732</v>
      </c>
      <c r="L143" s="44">
        <v>36739</v>
      </c>
      <c r="M143" s="45">
        <v>3.66</v>
      </c>
    </row>
    <row r="144" spans="2:15" x14ac:dyDescent="0.25">
      <c r="B144" t="s">
        <v>97</v>
      </c>
      <c r="C144" s="40">
        <v>36364</v>
      </c>
      <c r="D144" s="41">
        <v>36373</v>
      </c>
      <c r="E144" s="42">
        <v>2.528</v>
      </c>
      <c r="G144" s="39"/>
      <c r="J144" t="s">
        <v>97</v>
      </c>
      <c r="K144" s="43">
        <v>36733</v>
      </c>
      <c r="L144" s="44">
        <v>36739</v>
      </c>
      <c r="M144" s="45">
        <v>3.7629999999999999</v>
      </c>
      <c r="O144" s="39" t="s">
        <v>98</v>
      </c>
    </row>
    <row r="145" spans="2:15" x14ac:dyDescent="0.25">
      <c r="B145" t="s">
        <v>97</v>
      </c>
      <c r="C145" s="43">
        <v>36367</v>
      </c>
      <c r="D145" s="44">
        <v>36373</v>
      </c>
      <c r="E145" s="45">
        <v>2.5419999999999998</v>
      </c>
      <c r="G145" s="39"/>
      <c r="J145" t="s">
        <v>97</v>
      </c>
      <c r="K145" s="43">
        <v>36734</v>
      </c>
      <c r="L145" s="44">
        <v>36739</v>
      </c>
      <c r="M145" s="45">
        <v>3.82</v>
      </c>
      <c r="O145" s="45">
        <f>AVERAGE(M143:M145)</f>
        <v>3.7476666666666669</v>
      </c>
    </row>
    <row r="146" spans="2:15" x14ac:dyDescent="0.25">
      <c r="B146" t="s">
        <v>97</v>
      </c>
      <c r="C146" s="43">
        <v>36368</v>
      </c>
      <c r="D146" s="44">
        <v>36373</v>
      </c>
      <c r="E146" s="45">
        <v>2.5739999999999998</v>
      </c>
      <c r="G146" s="39" t="s">
        <v>98</v>
      </c>
      <c r="J146" t="s">
        <v>97</v>
      </c>
      <c r="K146" s="40">
        <v>36735</v>
      </c>
      <c r="L146" s="41">
        <v>36770</v>
      </c>
      <c r="M146" s="42">
        <v>3.8450000000000002</v>
      </c>
    </row>
    <row r="147" spans="2:15" x14ac:dyDescent="0.25">
      <c r="B147" t="s">
        <v>97</v>
      </c>
      <c r="C147" s="43">
        <v>36369</v>
      </c>
      <c r="D147" s="44">
        <v>36373</v>
      </c>
      <c r="E147" s="45">
        <v>2.601</v>
      </c>
      <c r="G147" s="39">
        <f>AVERAGE(E145:E147)</f>
        <v>2.5723333333333334</v>
      </c>
      <c r="J147" t="s">
        <v>97</v>
      </c>
      <c r="K147" s="40">
        <v>36738</v>
      </c>
      <c r="L147" s="41">
        <v>36770</v>
      </c>
      <c r="M147" s="42">
        <v>3.774</v>
      </c>
    </row>
    <row r="148" spans="2:15" x14ac:dyDescent="0.25">
      <c r="B148" t="s">
        <v>97</v>
      </c>
      <c r="C148" s="40">
        <v>36370</v>
      </c>
      <c r="D148" s="41">
        <v>36404</v>
      </c>
      <c r="E148" s="42">
        <v>2.569</v>
      </c>
      <c r="G148" s="39"/>
      <c r="J148" t="s">
        <v>97</v>
      </c>
      <c r="K148" s="40">
        <v>36739</v>
      </c>
      <c r="L148" s="41">
        <v>36770</v>
      </c>
      <c r="M148" s="42">
        <v>3.9870000000000001</v>
      </c>
    </row>
    <row r="149" spans="2:15" x14ac:dyDescent="0.25">
      <c r="B149" t="s">
        <v>97</v>
      </c>
      <c r="C149" s="40">
        <v>36371</v>
      </c>
      <c r="D149" s="41">
        <v>36404</v>
      </c>
      <c r="E149" s="42">
        <v>2.5430000000000001</v>
      </c>
      <c r="G149" s="39"/>
      <c r="J149" t="s">
        <v>97</v>
      </c>
      <c r="K149" s="40">
        <v>36740</v>
      </c>
      <c r="L149" s="41">
        <v>36770</v>
      </c>
      <c r="M149" s="42">
        <v>4.2140000000000004</v>
      </c>
    </row>
    <row r="150" spans="2:15" x14ac:dyDescent="0.25">
      <c r="B150" t="s">
        <v>97</v>
      </c>
      <c r="C150" s="40">
        <v>36374</v>
      </c>
      <c r="D150" s="41">
        <v>36404</v>
      </c>
      <c r="E150" s="42">
        <v>2.5750000000000002</v>
      </c>
      <c r="G150" s="39"/>
      <c r="J150" t="s">
        <v>97</v>
      </c>
      <c r="K150" s="40">
        <v>36741</v>
      </c>
      <c r="L150" s="41">
        <v>36770</v>
      </c>
      <c r="M150" s="42">
        <v>4.25</v>
      </c>
    </row>
    <row r="151" spans="2:15" x14ac:dyDescent="0.25">
      <c r="B151" t="s">
        <v>97</v>
      </c>
      <c r="C151" s="40">
        <v>36375</v>
      </c>
      <c r="D151" s="41">
        <v>36404</v>
      </c>
      <c r="E151" s="42">
        <v>2.5979999999999999</v>
      </c>
      <c r="G151" s="39"/>
      <c r="J151" t="s">
        <v>97</v>
      </c>
      <c r="K151" s="40">
        <v>36742</v>
      </c>
      <c r="L151" s="41">
        <v>36770</v>
      </c>
      <c r="M151" s="42">
        <v>4.2960000000000003</v>
      </c>
    </row>
    <row r="152" spans="2:15" x14ac:dyDescent="0.25">
      <c r="B152" t="s">
        <v>97</v>
      </c>
      <c r="C152" s="40">
        <v>36376</v>
      </c>
      <c r="D152" s="41">
        <v>36404</v>
      </c>
      <c r="E152" s="42">
        <v>2.6419999999999999</v>
      </c>
      <c r="G152" s="39"/>
      <c r="J152" t="s">
        <v>97</v>
      </c>
      <c r="K152" s="40">
        <v>36745</v>
      </c>
      <c r="L152" s="41">
        <v>36770</v>
      </c>
      <c r="M152" s="42">
        <v>4.3479999999999999</v>
      </c>
    </row>
    <row r="153" spans="2:15" x14ac:dyDescent="0.25">
      <c r="B153" t="s">
        <v>97</v>
      </c>
      <c r="C153" s="40">
        <v>36377</v>
      </c>
      <c r="D153" s="41">
        <v>36404</v>
      </c>
      <c r="E153" s="42">
        <v>2.6469999999999998</v>
      </c>
      <c r="G153" s="39"/>
      <c r="J153" t="s">
        <v>97</v>
      </c>
      <c r="K153" s="40">
        <v>36746</v>
      </c>
      <c r="L153" s="41">
        <v>36770</v>
      </c>
      <c r="M153" s="42">
        <v>4.4089999999999998</v>
      </c>
    </row>
    <row r="154" spans="2:15" x14ac:dyDescent="0.25">
      <c r="B154" t="s">
        <v>97</v>
      </c>
      <c r="C154" s="40">
        <v>36378</v>
      </c>
      <c r="D154" s="41">
        <v>36404</v>
      </c>
      <c r="E154" s="42">
        <v>2.698</v>
      </c>
      <c r="G154" s="39"/>
      <c r="J154" t="s">
        <v>97</v>
      </c>
      <c r="K154" s="40">
        <v>36747</v>
      </c>
      <c r="L154" s="41">
        <v>36770</v>
      </c>
      <c r="M154" s="42">
        <v>4.4189999999999996</v>
      </c>
    </row>
    <row r="155" spans="2:15" x14ac:dyDescent="0.25">
      <c r="B155" t="s">
        <v>97</v>
      </c>
      <c r="C155" s="40">
        <v>36381</v>
      </c>
      <c r="D155" s="41">
        <v>36404</v>
      </c>
      <c r="E155" s="42">
        <v>2.7210000000000001</v>
      </c>
      <c r="G155" s="39"/>
      <c r="J155" t="s">
        <v>97</v>
      </c>
      <c r="K155" s="40">
        <v>36748</v>
      </c>
      <c r="L155" s="41">
        <v>36770</v>
      </c>
      <c r="M155" s="42">
        <v>4.468</v>
      </c>
    </row>
    <row r="156" spans="2:15" x14ac:dyDescent="0.25">
      <c r="B156" t="s">
        <v>97</v>
      </c>
      <c r="C156" s="40">
        <v>36382</v>
      </c>
      <c r="D156" s="41">
        <v>36404</v>
      </c>
      <c r="E156" s="42">
        <v>2.7480000000000002</v>
      </c>
      <c r="G156" s="39"/>
      <c r="J156" t="s">
        <v>97</v>
      </c>
      <c r="K156" s="40">
        <v>36749</v>
      </c>
      <c r="L156" s="41">
        <v>36770</v>
      </c>
      <c r="M156" s="42">
        <v>4.4749999999999996</v>
      </c>
    </row>
    <row r="157" spans="2:15" x14ac:dyDescent="0.25">
      <c r="B157" t="s">
        <v>97</v>
      </c>
      <c r="C157" s="40">
        <v>36383</v>
      </c>
      <c r="D157" s="41">
        <v>36404</v>
      </c>
      <c r="E157" s="42">
        <v>2.7040000000000002</v>
      </c>
      <c r="G157" s="39"/>
      <c r="J157" t="s">
        <v>97</v>
      </c>
      <c r="K157" s="40">
        <v>36752</v>
      </c>
      <c r="L157" s="41">
        <v>36770</v>
      </c>
      <c r="M157" s="42">
        <v>4.3179999999999996</v>
      </c>
    </row>
    <row r="158" spans="2:15" x14ac:dyDescent="0.25">
      <c r="B158" t="s">
        <v>97</v>
      </c>
      <c r="C158" s="40">
        <v>36384</v>
      </c>
      <c r="D158" s="41">
        <v>36404</v>
      </c>
      <c r="E158" s="42">
        <v>2.7229999999999999</v>
      </c>
      <c r="G158" s="39"/>
      <c r="J158" t="s">
        <v>97</v>
      </c>
      <c r="K158" s="40">
        <v>36753</v>
      </c>
      <c r="L158" s="41">
        <v>36770</v>
      </c>
      <c r="M158" s="42">
        <v>4.234</v>
      </c>
    </row>
    <row r="159" spans="2:15" x14ac:dyDescent="0.25">
      <c r="B159" t="s">
        <v>97</v>
      </c>
      <c r="C159" s="40">
        <v>36385</v>
      </c>
      <c r="D159" s="41">
        <v>36404</v>
      </c>
      <c r="E159" s="42">
        <v>2.7450000000000001</v>
      </c>
      <c r="G159" s="39"/>
      <c r="J159" t="s">
        <v>97</v>
      </c>
      <c r="K159" s="40">
        <v>36754</v>
      </c>
      <c r="L159" s="41">
        <v>36770</v>
      </c>
      <c r="M159" s="42">
        <v>4.4130000000000003</v>
      </c>
    </row>
    <row r="160" spans="2:15" x14ac:dyDescent="0.25">
      <c r="B160" t="s">
        <v>97</v>
      </c>
      <c r="C160" s="40">
        <v>36388</v>
      </c>
      <c r="D160" s="41">
        <v>36404</v>
      </c>
      <c r="E160" s="42">
        <v>2.7</v>
      </c>
      <c r="G160" s="39"/>
      <c r="J160" t="s">
        <v>97</v>
      </c>
      <c r="K160" s="40">
        <v>36755</v>
      </c>
      <c r="L160" s="41">
        <v>36770</v>
      </c>
      <c r="M160" s="42">
        <v>4.4059999999999997</v>
      </c>
    </row>
    <row r="161" spans="2:15" x14ac:dyDescent="0.25">
      <c r="B161" t="s">
        <v>97</v>
      </c>
      <c r="C161" s="40">
        <v>36389</v>
      </c>
      <c r="D161" s="41">
        <v>36404</v>
      </c>
      <c r="E161" s="42">
        <v>2.7080000000000002</v>
      </c>
      <c r="G161" s="39"/>
      <c r="J161" t="s">
        <v>97</v>
      </c>
      <c r="K161" s="40">
        <v>36756</v>
      </c>
      <c r="L161" s="41">
        <v>36770</v>
      </c>
      <c r="M161" s="42">
        <v>4.4359999999999999</v>
      </c>
    </row>
    <row r="162" spans="2:15" x14ac:dyDescent="0.25">
      <c r="B162" t="s">
        <v>97</v>
      </c>
      <c r="C162" s="40">
        <v>36390</v>
      </c>
      <c r="D162" s="41">
        <v>36404</v>
      </c>
      <c r="E162" s="42">
        <v>2.7919999999999998</v>
      </c>
      <c r="G162" s="39"/>
      <c r="J162" t="s">
        <v>97</v>
      </c>
      <c r="K162" s="40">
        <v>36759</v>
      </c>
      <c r="L162" s="41">
        <v>36770</v>
      </c>
      <c r="M162" s="42">
        <v>4.7469999999999999</v>
      </c>
    </row>
    <row r="163" spans="2:15" x14ac:dyDescent="0.25">
      <c r="B163" t="s">
        <v>97</v>
      </c>
      <c r="C163" s="40">
        <v>36391</v>
      </c>
      <c r="D163" s="41">
        <v>36404</v>
      </c>
      <c r="E163" s="42">
        <v>2.8980000000000001</v>
      </c>
      <c r="G163" s="39"/>
      <c r="J163" t="s">
        <v>97</v>
      </c>
      <c r="K163" s="40">
        <v>36760</v>
      </c>
      <c r="L163" s="41">
        <v>36770</v>
      </c>
      <c r="M163" s="42">
        <v>4.5199999999999996</v>
      </c>
    </row>
    <row r="164" spans="2:15" x14ac:dyDescent="0.25">
      <c r="B164" t="s">
        <v>97</v>
      </c>
      <c r="C164" s="40">
        <v>36392</v>
      </c>
      <c r="D164" s="41">
        <v>36404</v>
      </c>
      <c r="E164" s="42">
        <v>2.9380000000000002</v>
      </c>
      <c r="G164" s="39"/>
      <c r="J164" t="s">
        <v>97</v>
      </c>
      <c r="K164" s="40">
        <v>36761</v>
      </c>
      <c r="L164" s="41">
        <v>36770</v>
      </c>
      <c r="M164" s="42">
        <v>4.6050000000000004</v>
      </c>
    </row>
    <row r="165" spans="2:15" x14ac:dyDescent="0.25">
      <c r="B165" t="s">
        <v>97</v>
      </c>
      <c r="C165" s="40">
        <v>36395</v>
      </c>
      <c r="D165" s="41">
        <v>36404</v>
      </c>
      <c r="E165" s="42">
        <v>3.0640000000000001</v>
      </c>
      <c r="G165" s="39"/>
      <c r="J165" t="s">
        <v>97</v>
      </c>
      <c r="K165" s="40">
        <v>36762</v>
      </c>
      <c r="L165" s="41">
        <v>36770</v>
      </c>
      <c r="M165" s="42">
        <v>4.54</v>
      </c>
    </row>
    <row r="166" spans="2:15" x14ac:dyDescent="0.25">
      <c r="B166" t="s">
        <v>97</v>
      </c>
      <c r="C166" s="40">
        <v>36396</v>
      </c>
      <c r="D166" s="41">
        <v>36404</v>
      </c>
      <c r="E166" s="42">
        <v>3.0590000000000002</v>
      </c>
      <c r="G166" s="39"/>
      <c r="J166" t="s">
        <v>97</v>
      </c>
      <c r="K166" s="43">
        <v>36763</v>
      </c>
      <c r="L166" s="44">
        <v>36770</v>
      </c>
      <c r="M166" s="45">
        <v>4.6280000000000001</v>
      </c>
    </row>
    <row r="167" spans="2:15" x14ac:dyDescent="0.25">
      <c r="B167" t="s">
        <v>97</v>
      </c>
      <c r="C167" s="43">
        <v>36397</v>
      </c>
      <c r="D167" s="44">
        <v>36404</v>
      </c>
      <c r="E167" s="45">
        <v>3.03</v>
      </c>
      <c r="G167" s="39"/>
      <c r="J167" t="s">
        <v>97</v>
      </c>
      <c r="K167" s="43">
        <v>36766</v>
      </c>
      <c r="L167" s="44">
        <v>36770</v>
      </c>
      <c r="M167" s="45">
        <v>4.6849999999999996</v>
      </c>
      <c r="O167" s="39" t="s">
        <v>98</v>
      </c>
    </row>
    <row r="168" spans="2:15" x14ac:dyDescent="0.25">
      <c r="B168" t="s">
        <v>97</v>
      </c>
      <c r="C168" s="43">
        <v>36398</v>
      </c>
      <c r="D168" s="44">
        <v>36404</v>
      </c>
      <c r="E168" s="45">
        <v>2.948</v>
      </c>
      <c r="G168" s="39" t="s">
        <v>98</v>
      </c>
      <c r="J168" t="s">
        <v>97</v>
      </c>
      <c r="K168" s="43">
        <v>36767</v>
      </c>
      <c r="L168" s="44">
        <v>36770</v>
      </c>
      <c r="M168" s="45">
        <v>4.6180000000000003</v>
      </c>
      <c r="O168" s="45">
        <f>AVERAGE(M166:M168)</f>
        <v>4.6436666666666664</v>
      </c>
    </row>
    <row r="169" spans="2:15" x14ac:dyDescent="0.25">
      <c r="B169" t="s">
        <v>97</v>
      </c>
      <c r="C169" s="43">
        <v>36399</v>
      </c>
      <c r="D169" s="44">
        <v>36404</v>
      </c>
      <c r="E169" s="45">
        <v>2.9119999999999999</v>
      </c>
      <c r="G169" s="39">
        <f>AVERAGE(E167:E169)</f>
        <v>2.9633333333333334</v>
      </c>
      <c r="J169" t="s">
        <v>97</v>
      </c>
      <c r="K169" s="40">
        <v>36768</v>
      </c>
      <c r="L169" s="41">
        <v>36800</v>
      </c>
      <c r="M169" s="42">
        <v>4.8010000000000002</v>
      </c>
    </row>
    <row r="170" spans="2:15" x14ac:dyDescent="0.25">
      <c r="B170" t="s">
        <v>97</v>
      </c>
      <c r="C170" s="40">
        <v>36402</v>
      </c>
      <c r="D170" s="41">
        <v>36434</v>
      </c>
      <c r="E170" s="42">
        <v>2.9689999999999999</v>
      </c>
      <c r="G170" s="39"/>
      <c r="J170" t="s">
        <v>97</v>
      </c>
      <c r="K170" s="40">
        <v>36769</v>
      </c>
      <c r="L170" s="41">
        <v>36800</v>
      </c>
      <c r="M170" s="42">
        <v>4.782</v>
      </c>
    </row>
    <row r="171" spans="2:15" x14ac:dyDescent="0.25">
      <c r="B171" t="s">
        <v>97</v>
      </c>
      <c r="C171" s="40">
        <v>36403</v>
      </c>
      <c r="D171" s="41">
        <v>36434</v>
      </c>
      <c r="E171" s="42">
        <v>2.8250000000000002</v>
      </c>
      <c r="G171" s="39"/>
      <c r="J171" t="s">
        <v>97</v>
      </c>
      <c r="K171" s="40">
        <v>36770</v>
      </c>
      <c r="L171" s="41">
        <v>36800</v>
      </c>
      <c r="M171" s="42">
        <v>4.835</v>
      </c>
    </row>
    <row r="172" spans="2:15" x14ac:dyDescent="0.25">
      <c r="B172" t="s">
        <v>97</v>
      </c>
      <c r="C172" s="40">
        <v>36404</v>
      </c>
      <c r="D172" s="41">
        <v>36434</v>
      </c>
      <c r="E172" s="42">
        <v>2.7370000000000001</v>
      </c>
      <c r="G172" s="39"/>
      <c r="J172" t="s">
        <v>97</v>
      </c>
      <c r="K172" s="40">
        <v>36774</v>
      </c>
      <c r="L172" s="41">
        <v>36800</v>
      </c>
      <c r="M172" s="42">
        <v>4.95</v>
      </c>
    </row>
    <row r="173" spans="2:15" x14ac:dyDescent="0.25">
      <c r="B173" t="s">
        <v>97</v>
      </c>
      <c r="C173" s="40">
        <v>36405</v>
      </c>
      <c r="D173" s="41">
        <v>36434</v>
      </c>
      <c r="E173" s="42">
        <v>2.4710000000000001</v>
      </c>
      <c r="G173" s="39"/>
      <c r="J173" t="s">
        <v>97</v>
      </c>
      <c r="K173" s="40">
        <v>36775</v>
      </c>
      <c r="L173" s="41">
        <v>36800</v>
      </c>
      <c r="M173" s="42">
        <v>5.0709999999999997</v>
      </c>
    </row>
    <row r="174" spans="2:15" x14ac:dyDescent="0.25">
      <c r="B174" t="s">
        <v>97</v>
      </c>
      <c r="C174" s="40">
        <v>36406</v>
      </c>
      <c r="D174" s="41">
        <v>36434</v>
      </c>
      <c r="E174" s="42">
        <v>2.5609999999999999</v>
      </c>
      <c r="G174" s="39"/>
      <c r="J174" t="s">
        <v>97</v>
      </c>
      <c r="K174" s="40">
        <v>36776</v>
      </c>
      <c r="L174" s="41">
        <v>36800</v>
      </c>
      <c r="M174" s="42">
        <v>4.9980000000000002</v>
      </c>
    </row>
    <row r="175" spans="2:15" x14ac:dyDescent="0.25">
      <c r="B175" t="s">
        <v>97</v>
      </c>
      <c r="C175" s="40">
        <v>36410</v>
      </c>
      <c r="D175" s="41">
        <v>36434</v>
      </c>
      <c r="E175" s="42">
        <v>2.677</v>
      </c>
      <c r="G175" s="39"/>
      <c r="J175" t="s">
        <v>97</v>
      </c>
      <c r="K175" s="40">
        <v>36777</v>
      </c>
      <c r="L175" s="41">
        <v>36800</v>
      </c>
      <c r="M175" s="42">
        <v>4.88</v>
      </c>
    </row>
    <row r="176" spans="2:15" x14ac:dyDescent="0.25">
      <c r="B176" t="s">
        <v>97</v>
      </c>
      <c r="C176" s="40">
        <v>36411</v>
      </c>
      <c r="D176" s="41">
        <v>36434</v>
      </c>
      <c r="E176" s="42">
        <v>2.6120000000000001</v>
      </c>
      <c r="G176" s="39"/>
      <c r="J176" t="s">
        <v>97</v>
      </c>
      <c r="K176" s="40">
        <v>36780</v>
      </c>
      <c r="L176" s="41">
        <v>36800</v>
      </c>
      <c r="M176" s="42">
        <v>5.0110000000000001</v>
      </c>
    </row>
    <row r="177" spans="2:15" x14ac:dyDescent="0.25">
      <c r="B177" t="s">
        <v>97</v>
      </c>
      <c r="C177" s="40">
        <v>36412</v>
      </c>
      <c r="D177" s="41">
        <v>36434</v>
      </c>
      <c r="E177" s="42">
        <v>2.851</v>
      </c>
      <c r="G177" s="39"/>
      <c r="J177" t="s">
        <v>97</v>
      </c>
      <c r="K177" s="40">
        <v>36781</v>
      </c>
      <c r="L177" s="41">
        <v>36800</v>
      </c>
      <c r="M177" s="42">
        <v>5.008</v>
      </c>
    </row>
    <row r="178" spans="2:15" x14ac:dyDescent="0.25">
      <c r="B178" t="s">
        <v>97</v>
      </c>
      <c r="C178" s="40">
        <v>36413</v>
      </c>
      <c r="D178" s="41">
        <v>36434</v>
      </c>
      <c r="E178" s="42">
        <v>2.8010000000000002</v>
      </c>
      <c r="G178" s="39"/>
      <c r="J178" t="s">
        <v>97</v>
      </c>
      <c r="K178" s="40">
        <v>36782</v>
      </c>
      <c r="L178" s="41">
        <v>36800</v>
      </c>
      <c r="M178" s="42">
        <v>5.0049999999999999</v>
      </c>
    </row>
    <row r="179" spans="2:15" x14ac:dyDescent="0.25">
      <c r="B179" t="s">
        <v>97</v>
      </c>
      <c r="C179" s="40">
        <v>36416</v>
      </c>
      <c r="D179" s="41">
        <v>36434</v>
      </c>
      <c r="E179" s="42">
        <v>2.7810000000000001</v>
      </c>
      <c r="G179" s="39"/>
      <c r="J179" t="s">
        <v>97</v>
      </c>
      <c r="K179" s="40">
        <v>36783</v>
      </c>
      <c r="L179" s="41">
        <v>36800</v>
      </c>
      <c r="M179" s="42">
        <v>5.1950000000000003</v>
      </c>
    </row>
    <row r="180" spans="2:15" x14ac:dyDescent="0.25">
      <c r="B180" t="s">
        <v>97</v>
      </c>
      <c r="C180" s="40">
        <v>36417</v>
      </c>
      <c r="D180" s="41">
        <v>36434</v>
      </c>
      <c r="E180" s="42">
        <v>2.6360000000000001</v>
      </c>
      <c r="G180" s="39"/>
      <c r="J180" t="s">
        <v>97</v>
      </c>
      <c r="K180" s="40">
        <v>36784</v>
      </c>
      <c r="L180" s="41">
        <v>36800</v>
      </c>
      <c r="M180" s="42">
        <v>5.2060000000000004</v>
      </c>
    </row>
    <row r="181" spans="2:15" x14ac:dyDescent="0.25">
      <c r="B181" t="s">
        <v>97</v>
      </c>
      <c r="C181" s="40">
        <v>36418</v>
      </c>
      <c r="D181" s="41">
        <v>36434</v>
      </c>
      <c r="E181" s="42">
        <v>2.6280000000000001</v>
      </c>
      <c r="G181" s="39"/>
      <c r="J181" t="s">
        <v>97</v>
      </c>
      <c r="K181" s="40">
        <v>36787</v>
      </c>
      <c r="L181" s="41">
        <v>36800</v>
      </c>
      <c r="M181" s="42">
        <v>5.2949999999999999</v>
      </c>
    </row>
    <row r="182" spans="2:15" x14ac:dyDescent="0.25">
      <c r="B182" t="s">
        <v>97</v>
      </c>
      <c r="C182" s="40">
        <v>36419</v>
      </c>
      <c r="D182" s="41">
        <v>36434</v>
      </c>
      <c r="E182" s="42">
        <v>2.5459999999999998</v>
      </c>
      <c r="G182" s="39"/>
      <c r="J182" t="s">
        <v>97</v>
      </c>
      <c r="K182" s="40">
        <v>36788</v>
      </c>
      <c r="L182" s="41">
        <v>36800</v>
      </c>
      <c r="M182" s="42">
        <v>5.3630000000000004</v>
      </c>
    </row>
    <row r="183" spans="2:15" x14ac:dyDescent="0.25">
      <c r="B183" t="s">
        <v>97</v>
      </c>
      <c r="C183" s="40">
        <v>36420</v>
      </c>
      <c r="D183" s="41">
        <v>36434</v>
      </c>
      <c r="E183" s="42">
        <v>2.6080000000000001</v>
      </c>
      <c r="G183" s="39"/>
      <c r="J183" t="s">
        <v>97</v>
      </c>
      <c r="K183" s="40">
        <v>36789</v>
      </c>
      <c r="L183" s="41">
        <v>36800</v>
      </c>
      <c r="M183" s="42">
        <v>5.3179999999999996</v>
      </c>
    </row>
    <row r="184" spans="2:15" x14ac:dyDescent="0.25">
      <c r="B184" t="s">
        <v>97</v>
      </c>
      <c r="C184" s="40">
        <v>36423</v>
      </c>
      <c r="D184" s="41">
        <v>36434</v>
      </c>
      <c r="E184" s="42">
        <v>2.5190000000000001</v>
      </c>
      <c r="G184" s="39"/>
      <c r="J184" t="s">
        <v>97</v>
      </c>
      <c r="K184" s="40">
        <v>36790</v>
      </c>
      <c r="L184" s="41">
        <v>36800</v>
      </c>
      <c r="M184" s="42">
        <v>5.2869999999999999</v>
      </c>
    </row>
    <row r="185" spans="2:15" x14ac:dyDescent="0.25">
      <c r="B185" t="s">
        <v>97</v>
      </c>
      <c r="C185" s="40">
        <v>36424</v>
      </c>
      <c r="D185" s="41">
        <v>36434</v>
      </c>
      <c r="E185" s="42">
        <v>2.427</v>
      </c>
      <c r="G185" s="39"/>
      <c r="J185" t="s">
        <v>97</v>
      </c>
      <c r="K185" s="40">
        <v>36791</v>
      </c>
      <c r="L185" s="41">
        <v>36800</v>
      </c>
      <c r="M185" s="42">
        <v>5.1310000000000002</v>
      </c>
    </row>
    <row r="186" spans="2:15" x14ac:dyDescent="0.25">
      <c r="B186" t="s">
        <v>97</v>
      </c>
      <c r="C186" s="40">
        <v>36425</v>
      </c>
      <c r="D186" s="41">
        <v>36434</v>
      </c>
      <c r="E186" s="42">
        <v>2.4260000000000002</v>
      </c>
      <c r="G186" s="39"/>
      <c r="J186" t="s">
        <v>97</v>
      </c>
      <c r="K186" s="43">
        <v>36794</v>
      </c>
      <c r="L186" s="44">
        <v>36800</v>
      </c>
      <c r="M186" s="45">
        <v>5.2759999999999998</v>
      </c>
    </row>
    <row r="187" spans="2:15" x14ac:dyDescent="0.25">
      <c r="B187" t="s">
        <v>97</v>
      </c>
      <c r="C187" s="40">
        <v>36426</v>
      </c>
      <c r="D187" s="41">
        <v>36434</v>
      </c>
      <c r="E187" s="42">
        <v>2.6970000000000001</v>
      </c>
      <c r="G187" s="39"/>
      <c r="J187" t="s">
        <v>97</v>
      </c>
      <c r="K187" s="43">
        <v>36795</v>
      </c>
      <c r="L187" s="44">
        <v>36800</v>
      </c>
      <c r="M187" s="45">
        <v>5.3239999999999998</v>
      </c>
      <c r="O187" s="39" t="s">
        <v>98</v>
      </c>
    </row>
    <row r="188" spans="2:15" x14ac:dyDescent="0.25">
      <c r="B188" t="s">
        <v>97</v>
      </c>
      <c r="C188" s="43">
        <v>36427</v>
      </c>
      <c r="D188" s="44">
        <v>36434</v>
      </c>
      <c r="E188" s="45">
        <v>2.63</v>
      </c>
      <c r="G188" s="39"/>
      <c r="J188" t="s">
        <v>97</v>
      </c>
      <c r="K188" s="43">
        <v>36796</v>
      </c>
      <c r="L188" s="44">
        <v>36800</v>
      </c>
      <c r="M188" s="45">
        <v>5.3120000000000003</v>
      </c>
      <c r="O188" s="45">
        <f>AVERAGE(M186:M188)</f>
        <v>5.3039999999999994</v>
      </c>
    </row>
    <row r="189" spans="2:15" x14ac:dyDescent="0.25">
      <c r="B189" t="s">
        <v>97</v>
      </c>
      <c r="C189" s="43">
        <v>36430</v>
      </c>
      <c r="D189" s="44">
        <v>36434</v>
      </c>
      <c r="E189" s="45">
        <v>2.6320000000000001</v>
      </c>
      <c r="G189" s="39" t="s">
        <v>98</v>
      </c>
      <c r="J189" t="s">
        <v>97</v>
      </c>
      <c r="K189" s="40">
        <v>36797</v>
      </c>
      <c r="L189" s="41">
        <v>36831</v>
      </c>
      <c r="M189" s="42">
        <v>5.1239999999999997</v>
      </c>
    </row>
    <row r="190" spans="2:15" x14ac:dyDescent="0.25">
      <c r="B190" t="s">
        <v>97</v>
      </c>
      <c r="C190" s="43">
        <v>36431</v>
      </c>
      <c r="D190" s="44">
        <v>36434</v>
      </c>
      <c r="E190" s="45">
        <v>2.56</v>
      </c>
      <c r="G190" s="39">
        <f>AVERAGE(E188:E190)</f>
        <v>2.6073333333333335</v>
      </c>
      <c r="J190" t="s">
        <v>97</v>
      </c>
      <c r="K190" s="40">
        <v>36798</v>
      </c>
      <c r="L190" s="41">
        <v>36831</v>
      </c>
      <c r="M190" s="42">
        <v>5.1859999999999999</v>
      </c>
    </row>
    <row r="191" spans="2:15" x14ac:dyDescent="0.25">
      <c r="B191" t="s">
        <v>97</v>
      </c>
      <c r="C191" s="40">
        <v>36432</v>
      </c>
      <c r="D191" s="41">
        <v>36465</v>
      </c>
      <c r="E191" s="42">
        <v>2.8239999999999998</v>
      </c>
      <c r="G191" s="39"/>
      <c r="J191" t="s">
        <v>97</v>
      </c>
      <c r="K191" s="40">
        <v>36801</v>
      </c>
      <c r="L191" s="41">
        <v>36831</v>
      </c>
      <c r="M191" s="42">
        <v>5.3520000000000003</v>
      </c>
    </row>
    <row r="192" spans="2:15" x14ac:dyDescent="0.25">
      <c r="B192" t="s">
        <v>97</v>
      </c>
      <c r="C192" s="40">
        <v>36433</v>
      </c>
      <c r="D192" s="41">
        <v>36465</v>
      </c>
      <c r="E192" s="42">
        <v>2.7440000000000002</v>
      </c>
      <c r="G192" s="39"/>
      <c r="J192" t="s">
        <v>97</v>
      </c>
      <c r="K192" s="40">
        <v>36802</v>
      </c>
      <c r="L192" s="41">
        <v>36831</v>
      </c>
      <c r="M192" s="42">
        <v>5.3479999999999999</v>
      </c>
    </row>
    <row r="193" spans="2:13" x14ac:dyDescent="0.25">
      <c r="B193" t="s">
        <v>97</v>
      </c>
      <c r="C193" s="40">
        <v>36434</v>
      </c>
      <c r="D193" s="41">
        <v>36465</v>
      </c>
      <c r="E193" s="42">
        <v>2.7930000000000001</v>
      </c>
      <c r="G193" s="39"/>
      <c r="J193" t="s">
        <v>97</v>
      </c>
      <c r="K193" s="40">
        <v>36803</v>
      </c>
      <c r="L193" s="41">
        <v>36831</v>
      </c>
      <c r="M193" s="42">
        <v>5.29</v>
      </c>
    </row>
    <row r="194" spans="2:13" x14ac:dyDescent="0.25">
      <c r="B194" t="s">
        <v>97</v>
      </c>
      <c r="C194" s="40">
        <v>36437</v>
      </c>
      <c r="D194" s="41">
        <v>36465</v>
      </c>
      <c r="E194" s="42">
        <v>2.625</v>
      </c>
      <c r="G194" s="39"/>
      <c r="J194" t="s">
        <v>97</v>
      </c>
      <c r="K194" s="40">
        <v>36804</v>
      </c>
      <c r="L194" s="41">
        <v>36831</v>
      </c>
      <c r="M194" s="42">
        <v>5.1520000000000001</v>
      </c>
    </row>
    <row r="195" spans="2:13" x14ac:dyDescent="0.25">
      <c r="B195" t="s">
        <v>97</v>
      </c>
      <c r="C195" s="40">
        <v>36438</v>
      </c>
      <c r="D195" s="41">
        <v>36465</v>
      </c>
      <c r="E195" s="42">
        <v>2.5859999999999999</v>
      </c>
      <c r="G195" s="39"/>
      <c r="J195" t="s">
        <v>97</v>
      </c>
      <c r="K195" s="40">
        <v>36805</v>
      </c>
      <c r="L195" s="41">
        <v>36831</v>
      </c>
      <c r="M195" s="42">
        <v>5.008</v>
      </c>
    </row>
    <row r="196" spans="2:13" x14ac:dyDescent="0.25">
      <c r="B196" t="s">
        <v>97</v>
      </c>
      <c r="C196" s="40">
        <v>36439</v>
      </c>
      <c r="D196" s="41">
        <v>36465</v>
      </c>
      <c r="E196" s="42">
        <v>2.601</v>
      </c>
      <c r="G196" s="39"/>
      <c r="J196" t="s">
        <v>97</v>
      </c>
      <c r="K196" s="40">
        <v>36808</v>
      </c>
      <c r="L196" s="41">
        <v>36831</v>
      </c>
      <c r="M196" s="42">
        <v>5.15</v>
      </c>
    </row>
    <row r="197" spans="2:13" x14ac:dyDescent="0.25">
      <c r="B197" t="s">
        <v>97</v>
      </c>
      <c r="C197" s="40">
        <v>36440</v>
      </c>
      <c r="D197" s="41">
        <v>36465</v>
      </c>
      <c r="E197" s="42">
        <v>2.6419999999999999</v>
      </c>
      <c r="G197" s="39"/>
      <c r="J197" t="s">
        <v>97</v>
      </c>
      <c r="K197" s="40">
        <v>36809</v>
      </c>
      <c r="L197" s="41">
        <v>36831</v>
      </c>
      <c r="M197" s="42">
        <v>5.1340000000000003</v>
      </c>
    </row>
    <row r="198" spans="2:13" x14ac:dyDescent="0.25">
      <c r="B198" t="s">
        <v>97</v>
      </c>
      <c r="C198" s="40">
        <v>36441</v>
      </c>
      <c r="D198" s="41">
        <v>36465</v>
      </c>
      <c r="E198" s="42">
        <v>2.6920000000000002</v>
      </c>
      <c r="G198" s="39"/>
      <c r="J198" t="s">
        <v>97</v>
      </c>
      <c r="K198" s="40">
        <v>36810</v>
      </c>
      <c r="L198" s="41">
        <v>36831</v>
      </c>
      <c r="M198" s="42">
        <v>5.508</v>
      </c>
    </row>
    <row r="199" spans="2:13" x14ac:dyDescent="0.25">
      <c r="B199" t="s">
        <v>97</v>
      </c>
      <c r="C199" s="40">
        <v>36444</v>
      </c>
      <c r="D199" s="41">
        <v>36465</v>
      </c>
      <c r="E199" s="42">
        <v>2.8250000000000002</v>
      </c>
      <c r="G199" s="39"/>
      <c r="J199" t="s">
        <v>97</v>
      </c>
      <c r="K199" s="40">
        <v>36811</v>
      </c>
      <c r="L199" s="41">
        <v>36831</v>
      </c>
      <c r="M199" s="42">
        <v>5.63</v>
      </c>
    </row>
    <row r="200" spans="2:13" x14ac:dyDescent="0.25">
      <c r="B200" t="s">
        <v>97</v>
      </c>
      <c r="C200" s="40">
        <v>36445</v>
      </c>
      <c r="D200" s="41">
        <v>36465</v>
      </c>
      <c r="E200" s="42">
        <v>2.927</v>
      </c>
      <c r="G200" s="39"/>
      <c r="J200" t="s">
        <v>97</v>
      </c>
      <c r="K200" s="40">
        <v>36812</v>
      </c>
      <c r="L200" s="41">
        <v>36831</v>
      </c>
      <c r="M200" s="42">
        <v>5.5369999999999999</v>
      </c>
    </row>
    <row r="201" spans="2:13" x14ac:dyDescent="0.25">
      <c r="B201" t="s">
        <v>97</v>
      </c>
      <c r="C201" s="40">
        <v>36446</v>
      </c>
      <c r="D201" s="41">
        <v>36465</v>
      </c>
      <c r="E201" s="42">
        <v>2.97</v>
      </c>
      <c r="G201" s="39"/>
      <c r="J201" t="s">
        <v>97</v>
      </c>
      <c r="K201" s="40">
        <v>36815</v>
      </c>
      <c r="L201" s="41">
        <v>36831</v>
      </c>
      <c r="M201" s="42">
        <v>5.3639999999999999</v>
      </c>
    </row>
    <row r="202" spans="2:13" x14ac:dyDescent="0.25">
      <c r="B202" t="s">
        <v>97</v>
      </c>
      <c r="C202" s="40">
        <v>36447</v>
      </c>
      <c r="D202" s="41">
        <v>36465</v>
      </c>
      <c r="E202" s="42">
        <v>2.8340000000000001</v>
      </c>
      <c r="G202" s="39"/>
      <c r="J202" t="s">
        <v>97</v>
      </c>
      <c r="K202" s="40">
        <v>36816</v>
      </c>
      <c r="L202" s="41">
        <v>36831</v>
      </c>
      <c r="M202" s="42">
        <v>5.4390000000000001</v>
      </c>
    </row>
    <row r="203" spans="2:13" x14ac:dyDescent="0.25">
      <c r="B203" t="s">
        <v>97</v>
      </c>
      <c r="C203" s="40">
        <v>36448</v>
      </c>
      <c r="D203" s="41">
        <v>36465</v>
      </c>
      <c r="E203" s="42">
        <v>2.9750000000000001</v>
      </c>
      <c r="G203" s="39"/>
      <c r="J203" t="s">
        <v>97</v>
      </c>
      <c r="K203" s="40">
        <v>36817</v>
      </c>
      <c r="L203" s="41">
        <v>36831</v>
      </c>
      <c r="M203" s="42">
        <v>5.2279999999999998</v>
      </c>
    </row>
    <row r="204" spans="2:13" x14ac:dyDescent="0.25">
      <c r="B204" t="s">
        <v>97</v>
      </c>
      <c r="C204" s="40">
        <v>36451</v>
      </c>
      <c r="D204" s="41">
        <v>36465</v>
      </c>
      <c r="E204" s="42">
        <v>2.92</v>
      </c>
      <c r="G204" s="39"/>
      <c r="J204" t="s">
        <v>97</v>
      </c>
      <c r="K204" s="40">
        <v>36818</v>
      </c>
      <c r="L204" s="41">
        <v>36831</v>
      </c>
      <c r="M204" s="42">
        <v>4.9509999999999996</v>
      </c>
    </row>
    <row r="205" spans="2:13" x14ac:dyDescent="0.25">
      <c r="B205" t="s">
        <v>97</v>
      </c>
      <c r="C205" s="40">
        <v>36452</v>
      </c>
      <c r="D205" s="41">
        <v>36465</v>
      </c>
      <c r="E205" s="42">
        <v>3.0070000000000001</v>
      </c>
      <c r="G205" s="39"/>
      <c r="J205" t="s">
        <v>97</v>
      </c>
      <c r="K205" s="40">
        <v>36819</v>
      </c>
      <c r="L205" s="41">
        <v>36831</v>
      </c>
      <c r="M205" s="42">
        <v>4.9370000000000003</v>
      </c>
    </row>
    <row r="206" spans="2:13" x14ac:dyDescent="0.25">
      <c r="B206" t="s">
        <v>97</v>
      </c>
      <c r="C206" s="40">
        <v>36453</v>
      </c>
      <c r="D206" s="41">
        <v>36465</v>
      </c>
      <c r="E206" s="42">
        <v>2.9780000000000002</v>
      </c>
      <c r="G206" s="39"/>
      <c r="J206" t="s">
        <v>97</v>
      </c>
      <c r="K206" s="40">
        <v>36822</v>
      </c>
      <c r="L206" s="41">
        <v>36831</v>
      </c>
      <c r="M206" s="42">
        <v>5.0720000000000001</v>
      </c>
    </row>
    <row r="207" spans="2:13" x14ac:dyDescent="0.25">
      <c r="B207" t="s">
        <v>97</v>
      </c>
      <c r="C207" s="40">
        <v>36454</v>
      </c>
      <c r="D207" s="41">
        <v>36465</v>
      </c>
      <c r="E207" s="42">
        <v>3.0640000000000001</v>
      </c>
      <c r="G207" s="39"/>
      <c r="J207" t="s">
        <v>97</v>
      </c>
      <c r="K207" s="40">
        <v>36823</v>
      </c>
      <c r="L207" s="41">
        <v>36831</v>
      </c>
      <c r="M207" s="42">
        <v>4.82</v>
      </c>
    </row>
    <row r="208" spans="2:13" x14ac:dyDescent="0.25">
      <c r="B208" t="s">
        <v>97</v>
      </c>
      <c r="C208" s="40">
        <v>36455</v>
      </c>
      <c r="D208" s="41">
        <v>36465</v>
      </c>
      <c r="E208" s="42">
        <v>3.0720000000000001</v>
      </c>
      <c r="G208" s="39"/>
      <c r="J208" t="s">
        <v>97</v>
      </c>
      <c r="K208" s="43">
        <v>36824</v>
      </c>
      <c r="L208" s="44">
        <v>36831</v>
      </c>
      <c r="M208" s="45">
        <v>4.6589999999999998</v>
      </c>
    </row>
    <row r="209" spans="2:15" x14ac:dyDescent="0.25">
      <c r="B209" t="s">
        <v>97</v>
      </c>
      <c r="C209" s="43">
        <v>36458</v>
      </c>
      <c r="D209" s="44">
        <v>36465</v>
      </c>
      <c r="E209" s="45">
        <v>3.016</v>
      </c>
      <c r="G209" s="39"/>
      <c r="J209" t="s">
        <v>97</v>
      </c>
      <c r="K209" s="43">
        <v>36825</v>
      </c>
      <c r="L209" s="44">
        <v>36831</v>
      </c>
      <c r="M209" s="45">
        <v>4.6639999999999997</v>
      </c>
      <c r="O209" s="39" t="s">
        <v>98</v>
      </c>
    </row>
    <row r="210" spans="2:15" x14ac:dyDescent="0.25">
      <c r="B210" t="s">
        <v>97</v>
      </c>
      <c r="C210" s="43">
        <v>36459</v>
      </c>
      <c r="D210" s="44">
        <v>36465</v>
      </c>
      <c r="E210" s="45">
        <v>3.0110000000000001</v>
      </c>
      <c r="G210" s="39" t="s">
        <v>98</v>
      </c>
      <c r="J210" t="s">
        <v>97</v>
      </c>
      <c r="K210" s="43">
        <v>36826</v>
      </c>
      <c r="L210" s="44">
        <v>36831</v>
      </c>
      <c r="M210" s="45">
        <v>4.5410000000000004</v>
      </c>
      <c r="O210" s="45">
        <f>AVERAGE(M208:M210)</f>
        <v>4.6213333333333333</v>
      </c>
    </row>
    <row r="211" spans="2:15" x14ac:dyDescent="0.25">
      <c r="B211" t="s">
        <v>97</v>
      </c>
      <c r="C211" s="43">
        <v>36460</v>
      </c>
      <c r="D211" s="44">
        <v>36465</v>
      </c>
      <c r="E211" s="45">
        <v>3.0920000000000001</v>
      </c>
      <c r="G211" s="39">
        <f>AVERAGE(E209:E211)</f>
        <v>3.0396666666666667</v>
      </c>
      <c r="J211" t="s">
        <v>97</v>
      </c>
      <c r="K211" s="40">
        <v>36829</v>
      </c>
      <c r="L211" s="41">
        <v>36861</v>
      </c>
      <c r="M211" s="42">
        <v>4.4850000000000003</v>
      </c>
    </row>
    <row r="212" spans="2:15" x14ac:dyDescent="0.25">
      <c r="B212" t="s">
        <v>97</v>
      </c>
      <c r="C212" s="40">
        <v>36461</v>
      </c>
      <c r="D212" s="41">
        <v>36495</v>
      </c>
      <c r="E212" s="42">
        <v>2.9649999999999999</v>
      </c>
      <c r="G212" s="39"/>
      <c r="J212" t="s">
        <v>97</v>
      </c>
      <c r="K212" s="40">
        <v>36830</v>
      </c>
      <c r="L212" s="41">
        <v>36861</v>
      </c>
      <c r="M212" s="42">
        <v>4.49</v>
      </c>
    </row>
    <row r="213" spans="2:15" x14ac:dyDescent="0.25">
      <c r="B213" t="s">
        <v>97</v>
      </c>
      <c r="C213" s="40">
        <v>36462</v>
      </c>
      <c r="D213" s="41">
        <v>36495</v>
      </c>
      <c r="E213" s="42">
        <v>2.9609999999999999</v>
      </c>
      <c r="G213" s="39"/>
      <c r="J213" t="s">
        <v>97</v>
      </c>
      <c r="K213" s="40">
        <v>36831</v>
      </c>
      <c r="L213" s="41">
        <v>36861</v>
      </c>
      <c r="M213" s="42">
        <v>4.6859999999999999</v>
      </c>
    </row>
    <row r="214" spans="2:15" x14ac:dyDescent="0.25">
      <c r="B214" t="s">
        <v>97</v>
      </c>
      <c r="C214" s="40">
        <v>36465</v>
      </c>
      <c r="D214" s="41">
        <v>36495</v>
      </c>
      <c r="E214" s="42">
        <v>2.9140000000000001</v>
      </c>
      <c r="G214" s="39"/>
      <c r="J214" t="s">
        <v>97</v>
      </c>
      <c r="K214" s="40">
        <v>36832</v>
      </c>
      <c r="L214" s="41">
        <v>36861</v>
      </c>
      <c r="M214" s="42">
        <v>4.76</v>
      </c>
    </row>
    <row r="215" spans="2:15" x14ac:dyDescent="0.25">
      <c r="B215" t="s">
        <v>97</v>
      </c>
      <c r="C215" s="40">
        <v>36466</v>
      </c>
      <c r="D215" s="41">
        <v>36495</v>
      </c>
      <c r="E215" s="42">
        <v>2.8370000000000002</v>
      </c>
      <c r="G215" s="39"/>
      <c r="J215" t="s">
        <v>97</v>
      </c>
      <c r="K215" s="40">
        <v>36833</v>
      </c>
      <c r="L215" s="41">
        <v>36861</v>
      </c>
      <c r="M215" s="42">
        <v>4.931</v>
      </c>
    </row>
    <row r="216" spans="2:15" x14ac:dyDescent="0.25">
      <c r="B216" t="s">
        <v>97</v>
      </c>
      <c r="C216" s="40">
        <v>36467</v>
      </c>
      <c r="D216" s="41">
        <v>36495</v>
      </c>
      <c r="E216" s="42">
        <v>2.8730000000000002</v>
      </c>
      <c r="G216" s="39"/>
      <c r="J216" t="s">
        <v>97</v>
      </c>
      <c r="K216" s="40">
        <v>36836</v>
      </c>
      <c r="L216" s="41">
        <v>36861</v>
      </c>
      <c r="M216" s="42">
        <v>4.8490000000000002</v>
      </c>
    </row>
    <row r="217" spans="2:15" x14ac:dyDescent="0.25">
      <c r="B217" t="s">
        <v>97</v>
      </c>
      <c r="C217" s="40">
        <v>36468</v>
      </c>
      <c r="D217" s="41">
        <v>36495</v>
      </c>
      <c r="E217" s="42">
        <v>2.8260000000000001</v>
      </c>
      <c r="G217" s="39"/>
      <c r="J217" t="s">
        <v>97</v>
      </c>
      <c r="K217" s="40">
        <v>36837</v>
      </c>
      <c r="L217" s="41">
        <v>36861</v>
      </c>
      <c r="M217" s="42">
        <v>5.0810000000000004</v>
      </c>
    </row>
    <row r="218" spans="2:15" x14ac:dyDescent="0.25">
      <c r="B218" t="s">
        <v>97</v>
      </c>
      <c r="C218" s="40">
        <v>36469</v>
      </c>
      <c r="D218" s="41">
        <v>36495</v>
      </c>
      <c r="E218" s="42">
        <v>2.8839999999999999</v>
      </c>
      <c r="G218" s="39"/>
      <c r="J218" t="s">
        <v>97</v>
      </c>
      <c r="K218" s="40">
        <v>36838</v>
      </c>
      <c r="L218" s="41">
        <v>36861</v>
      </c>
      <c r="M218" s="42">
        <v>5.3380000000000001</v>
      </c>
    </row>
    <row r="219" spans="2:15" x14ac:dyDescent="0.25">
      <c r="B219" t="s">
        <v>97</v>
      </c>
      <c r="C219" s="40">
        <v>36472</v>
      </c>
      <c r="D219" s="41">
        <v>36495</v>
      </c>
      <c r="E219" s="42">
        <v>2.665</v>
      </c>
      <c r="G219" s="39"/>
      <c r="J219" t="s">
        <v>97</v>
      </c>
      <c r="K219" s="40">
        <v>36839</v>
      </c>
      <c r="L219" s="41">
        <v>36861</v>
      </c>
      <c r="M219" s="42">
        <v>5.4450000000000003</v>
      </c>
    </row>
    <row r="220" spans="2:15" x14ac:dyDescent="0.25">
      <c r="B220" t="s">
        <v>97</v>
      </c>
      <c r="C220" s="40">
        <v>36473</v>
      </c>
      <c r="D220" s="41">
        <v>36495</v>
      </c>
      <c r="E220" s="42">
        <v>2.6429999999999998</v>
      </c>
      <c r="G220" s="39"/>
      <c r="J220" t="s">
        <v>97</v>
      </c>
      <c r="K220" s="40">
        <v>36840</v>
      </c>
      <c r="L220" s="41">
        <v>36861</v>
      </c>
      <c r="M220" s="42">
        <v>5.4560000000000004</v>
      </c>
    </row>
    <row r="221" spans="2:15" x14ac:dyDescent="0.25">
      <c r="B221" t="s">
        <v>97</v>
      </c>
      <c r="C221" s="40">
        <v>36474</v>
      </c>
      <c r="D221" s="41">
        <v>36495</v>
      </c>
      <c r="E221" s="42">
        <v>2.657</v>
      </c>
      <c r="G221" s="39"/>
      <c r="J221" t="s">
        <v>97</v>
      </c>
      <c r="K221" s="40">
        <v>36843</v>
      </c>
      <c r="L221" s="41">
        <v>36861</v>
      </c>
      <c r="M221" s="42">
        <v>5.6980000000000004</v>
      </c>
    </row>
    <row r="222" spans="2:15" x14ac:dyDescent="0.25">
      <c r="B222" t="s">
        <v>97</v>
      </c>
      <c r="C222" s="40">
        <v>36475</v>
      </c>
      <c r="D222" s="41">
        <v>36495</v>
      </c>
      <c r="E222" s="42">
        <v>2.5219999999999998</v>
      </c>
      <c r="G222" s="39"/>
      <c r="J222" t="s">
        <v>97</v>
      </c>
      <c r="K222" s="40">
        <v>36844</v>
      </c>
      <c r="L222" s="41">
        <v>36861</v>
      </c>
      <c r="M222" s="42">
        <v>6.016</v>
      </c>
    </row>
    <row r="223" spans="2:15" x14ac:dyDescent="0.25">
      <c r="B223" t="s">
        <v>97</v>
      </c>
      <c r="C223" s="40">
        <v>36476</v>
      </c>
      <c r="D223" s="41">
        <v>36495</v>
      </c>
      <c r="E223" s="42">
        <v>2.649</v>
      </c>
      <c r="G223" s="39"/>
      <c r="J223" t="s">
        <v>97</v>
      </c>
      <c r="K223" s="40">
        <v>36845</v>
      </c>
      <c r="L223" s="41">
        <v>36861</v>
      </c>
      <c r="M223" s="42">
        <v>6.2649999999999997</v>
      </c>
    </row>
    <row r="224" spans="2:15" x14ac:dyDescent="0.25">
      <c r="B224" t="s">
        <v>97</v>
      </c>
      <c r="C224" s="40">
        <v>36479</v>
      </c>
      <c r="D224" s="41">
        <v>36495</v>
      </c>
      <c r="E224" s="42">
        <v>2.524</v>
      </c>
      <c r="G224" s="39"/>
      <c r="J224" t="s">
        <v>97</v>
      </c>
      <c r="K224" s="40">
        <v>36846</v>
      </c>
      <c r="L224" s="41">
        <v>36861</v>
      </c>
      <c r="M224" s="42">
        <v>5.798</v>
      </c>
    </row>
    <row r="225" spans="2:15" x14ac:dyDescent="0.25">
      <c r="B225" t="s">
        <v>97</v>
      </c>
      <c r="C225" s="40">
        <v>36480</v>
      </c>
      <c r="D225" s="41">
        <v>36495</v>
      </c>
      <c r="E225" s="42">
        <v>2.4510000000000001</v>
      </c>
      <c r="G225" s="39"/>
      <c r="J225" t="s">
        <v>97</v>
      </c>
      <c r="K225" s="40">
        <v>36847</v>
      </c>
      <c r="L225" s="41">
        <v>36861</v>
      </c>
      <c r="M225" s="42">
        <v>6.1</v>
      </c>
    </row>
    <row r="226" spans="2:15" x14ac:dyDescent="0.25">
      <c r="B226" t="s">
        <v>97</v>
      </c>
      <c r="C226" s="40">
        <v>36481</v>
      </c>
      <c r="D226" s="41">
        <v>36495</v>
      </c>
      <c r="E226" s="42">
        <v>2.456</v>
      </c>
      <c r="G226" s="39"/>
      <c r="J226" t="s">
        <v>97</v>
      </c>
      <c r="K226" s="40">
        <v>36850</v>
      </c>
      <c r="L226" s="41">
        <v>36861</v>
      </c>
      <c r="M226" s="42">
        <v>6.2489999999999997</v>
      </c>
    </row>
    <row r="227" spans="2:15" x14ac:dyDescent="0.25">
      <c r="B227" t="s">
        <v>97</v>
      </c>
      <c r="C227" s="40">
        <v>36482</v>
      </c>
      <c r="D227" s="41">
        <v>36495</v>
      </c>
      <c r="E227" s="42">
        <v>2.496</v>
      </c>
      <c r="G227" s="39"/>
      <c r="J227" t="s">
        <v>97</v>
      </c>
      <c r="K227" s="40">
        <v>36851</v>
      </c>
      <c r="L227" s="41">
        <v>36861</v>
      </c>
      <c r="M227" s="42">
        <v>6.4080000000000004</v>
      </c>
    </row>
    <row r="228" spans="2:15" x14ac:dyDescent="0.25">
      <c r="B228" t="s">
        <v>97</v>
      </c>
      <c r="C228" s="40">
        <v>36483</v>
      </c>
      <c r="D228" s="41">
        <v>36495</v>
      </c>
      <c r="E228" s="42">
        <v>2.4340000000000002</v>
      </c>
      <c r="G228" s="39"/>
      <c r="J228" t="s">
        <v>97</v>
      </c>
      <c r="K228" s="43">
        <v>36852</v>
      </c>
      <c r="L228" s="44">
        <v>36861</v>
      </c>
      <c r="M228" s="45">
        <v>6.577</v>
      </c>
    </row>
    <row r="229" spans="2:15" x14ac:dyDescent="0.25">
      <c r="B229" t="s">
        <v>97</v>
      </c>
      <c r="C229" s="43">
        <v>36486</v>
      </c>
      <c r="D229" s="44">
        <v>36495</v>
      </c>
      <c r="E229" s="45">
        <v>2.1970000000000001</v>
      </c>
      <c r="G229" s="39"/>
      <c r="J229" t="s">
        <v>97</v>
      </c>
      <c r="K229" s="43">
        <v>36857</v>
      </c>
      <c r="L229" s="44">
        <v>36861</v>
      </c>
      <c r="M229" s="45">
        <v>6.3680000000000003</v>
      </c>
      <c r="O229" s="39" t="s">
        <v>98</v>
      </c>
    </row>
    <row r="230" spans="2:15" x14ac:dyDescent="0.25">
      <c r="B230" t="s">
        <v>97</v>
      </c>
      <c r="C230" s="43">
        <v>36487</v>
      </c>
      <c r="D230" s="44">
        <v>36495</v>
      </c>
      <c r="E230" s="45">
        <v>2.1890000000000001</v>
      </c>
      <c r="G230" s="39" t="s">
        <v>98</v>
      </c>
      <c r="J230" t="s">
        <v>97</v>
      </c>
      <c r="K230" s="43">
        <v>36858</v>
      </c>
      <c r="L230" s="44">
        <v>36861</v>
      </c>
      <c r="M230" s="45">
        <v>6.016</v>
      </c>
      <c r="O230" s="45">
        <f>AVERAGE(M228:M230)</f>
        <v>6.3203333333333331</v>
      </c>
    </row>
    <row r="231" spans="2:15" x14ac:dyDescent="0.25">
      <c r="B231" t="s">
        <v>97</v>
      </c>
      <c r="C231" s="43">
        <v>36488</v>
      </c>
      <c r="D231" s="44">
        <v>36495</v>
      </c>
      <c r="E231" s="45">
        <v>2.12</v>
      </c>
      <c r="G231" s="39">
        <f>AVERAGE(E229:E231)</f>
        <v>2.1686666666666667</v>
      </c>
      <c r="J231" t="s">
        <v>97</v>
      </c>
      <c r="K231" s="40">
        <v>36859</v>
      </c>
      <c r="L231" s="41">
        <v>36526</v>
      </c>
      <c r="M231" s="42">
        <v>6.181</v>
      </c>
    </row>
    <row r="232" spans="2:15" x14ac:dyDescent="0.25">
      <c r="B232" t="s">
        <v>97</v>
      </c>
      <c r="C232" s="40">
        <v>36493</v>
      </c>
      <c r="D232" s="41">
        <v>36526</v>
      </c>
      <c r="E232" s="42">
        <v>2.3519999999999999</v>
      </c>
      <c r="G232" s="39"/>
      <c r="J232" t="s">
        <v>97</v>
      </c>
      <c r="K232" s="40">
        <v>36860</v>
      </c>
      <c r="L232" s="41">
        <v>36526</v>
      </c>
      <c r="M232" s="42">
        <v>6.5890000000000004</v>
      </c>
    </row>
    <row r="233" spans="2:15" x14ac:dyDescent="0.25">
      <c r="B233" t="s">
        <v>97</v>
      </c>
      <c r="C233" s="40">
        <v>36494</v>
      </c>
      <c r="D233" s="41">
        <v>36526</v>
      </c>
      <c r="E233" s="42">
        <v>2.3039999999999998</v>
      </c>
      <c r="G233" s="39" t="s">
        <v>99</v>
      </c>
    </row>
    <row r="234" spans="2:15" x14ac:dyDescent="0.25">
      <c r="B234" t="s">
        <v>97</v>
      </c>
      <c r="C234" s="40">
        <v>36495</v>
      </c>
      <c r="D234" s="41">
        <v>36526</v>
      </c>
      <c r="E234" s="42">
        <v>2.3929999999999998</v>
      </c>
      <c r="G234" s="39">
        <f>AVERAGE(G231,G211,G190,G169,G147,G126,G104,G84,G63,G40,G21,'[1]1998'!G254)</f>
        <v>2.3123636363636368</v>
      </c>
    </row>
    <row r="235" spans="2:15" x14ac:dyDescent="0.25">
      <c r="B235" t="s">
        <v>97</v>
      </c>
      <c r="C235" s="40">
        <v>36496</v>
      </c>
      <c r="D235" s="41">
        <v>36526</v>
      </c>
      <c r="E235" s="42">
        <v>2.4609999999999999</v>
      </c>
      <c r="G235" s="39"/>
    </row>
    <row r="236" spans="2:15" x14ac:dyDescent="0.25">
      <c r="B236" t="s">
        <v>97</v>
      </c>
      <c r="C236" s="40">
        <v>36497</v>
      </c>
      <c r="D236" s="41">
        <v>36526</v>
      </c>
      <c r="E236" s="42">
        <v>2.331</v>
      </c>
      <c r="G236" s="39"/>
    </row>
    <row r="237" spans="2:15" x14ac:dyDescent="0.25">
      <c r="B237" t="s">
        <v>97</v>
      </c>
      <c r="C237" s="40">
        <v>36500</v>
      </c>
      <c r="D237" s="41">
        <v>36526</v>
      </c>
      <c r="E237" s="42">
        <v>2.2240000000000002</v>
      </c>
      <c r="G237" s="39"/>
    </row>
    <row r="238" spans="2:15" x14ac:dyDescent="0.25">
      <c r="B238" t="s">
        <v>97</v>
      </c>
      <c r="C238" s="40">
        <v>36501</v>
      </c>
      <c r="D238" s="41">
        <v>36526</v>
      </c>
      <c r="E238" s="42">
        <v>2.2709999999999999</v>
      </c>
      <c r="G238" s="39"/>
    </row>
    <row r="239" spans="2:15" x14ac:dyDescent="0.25">
      <c r="B239" t="s">
        <v>97</v>
      </c>
      <c r="C239" s="40">
        <v>36502</v>
      </c>
      <c r="D239" s="41">
        <v>36526</v>
      </c>
      <c r="E239" s="42">
        <v>2.2879999999999998</v>
      </c>
      <c r="G239" s="39"/>
    </row>
    <row r="240" spans="2:15" x14ac:dyDescent="0.25">
      <c r="B240" t="s">
        <v>97</v>
      </c>
      <c r="C240" s="40">
        <v>36503</v>
      </c>
      <c r="D240" s="41">
        <v>36526</v>
      </c>
      <c r="E240" s="42">
        <v>2.2850000000000001</v>
      </c>
      <c r="G240" s="39"/>
    </row>
    <row r="241" spans="2:16" x14ac:dyDescent="0.25">
      <c r="B241" t="s">
        <v>97</v>
      </c>
      <c r="C241" s="40">
        <v>36504</v>
      </c>
      <c r="D241" s="41">
        <v>36526</v>
      </c>
      <c r="E241" s="42">
        <v>2.4460000000000002</v>
      </c>
      <c r="G241" s="39"/>
    </row>
    <row r="242" spans="2:16" x14ac:dyDescent="0.25">
      <c r="B242" t="s">
        <v>97</v>
      </c>
      <c r="C242" s="40">
        <v>36507</v>
      </c>
      <c r="D242" s="41">
        <v>36526</v>
      </c>
      <c r="E242" s="42">
        <v>2.5089999999999999</v>
      </c>
      <c r="G242" s="39"/>
    </row>
    <row r="243" spans="2:16" x14ac:dyDescent="0.25">
      <c r="B243" t="s">
        <v>97</v>
      </c>
      <c r="C243" s="40">
        <v>36508</v>
      </c>
      <c r="D243" s="41">
        <v>36526</v>
      </c>
      <c r="E243" s="42">
        <v>2.585</v>
      </c>
      <c r="G243" s="39"/>
    </row>
    <row r="244" spans="2:16" x14ac:dyDescent="0.25">
      <c r="B244" t="s">
        <v>97</v>
      </c>
      <c r="C244" s="40">
        <v>36509</v>
      </c>
      <c r="D244" s="41">
        <v>36526</v>
      </c>
      <c r="E244" s="42">
        <v>2.4860000000000002</v>
      </c>
      <c r="G244" s="39"/>
    </row>
    <row r="245" spans="2:16" x14ac:dyDescent="0.25">
      <c r="B245" t="s">
        <v>97</v>
      </c>
      <c r="C245" s="40">
        <v>36510</v>
      </c>
      <c r="D245" s="41">
        <v>36526</v>
      </c>
      <c r="E245" s="42">
        <v>2.6360000000000001</v>
      </c>
      <c r="G245" s="39"/>
    </row>
    <row r="246" spans="2:16" x14ac:dyDescent="0.25">
      <c r="B246" t="s">
        <v>97</v>
      </c>
      <c r="C246" s="40">
        <v>36514</v>
      </c>
      <c r="D246" s="41">
        <v>36526</v>
      </c>
      <c r="E246" s="42">
        <v>2.6549999999999998</v>
      </c>
      <c r="G246" s="39"/>
    </row>
    <row r="247" spans="2:16" x14ac:dyDescent="0.25">
      <c r="B247" t="s">
        <v>97</v>
      </c>
      <c r="C247" s="40">
        <v>36515</v>
      </c>
      <c r="D247" s="41">
        <v>36526</v>
      </c>
      <c r="E247" s="42">
        <v>2.68</v>
      </c>
      <c r="G247" s="39"/>
    </row>
    <row r="248" spans="2:16" x14ac:dyDescent="0.25">
      <c r="B248" t="s">
        <v>97</v>
      </c>
      <c r="C248" s="40">
        <v>36516</v>
      </c>
      <c r="D248" s="41">
        <v>36526</v>
      </c>
      <c r="E248" s="42">
        <v>2.444</v>
      </c>
      <c r="G248" s="39"/>
    </row>
    <row r="249" spans="2:16" x14ac:dyDescent="0.25">
      <c r="B249" t="s">
        <v>97</v>
      </c>
      <c r="C249" s="43">
        <v>36517</v>
      </c>
      <c r="D249" s="44">
        <v>36526</v>
      </c>
      <c r="E249" s="45">
        <v>2.399</v>
      </c>
      <c r="G249" s="39"/>
    </row>
    <row r="250" spans="2:16" x14ac:dyDescent="0.25">
      <c r="B250" t="s">
        <v>97</v>
      </c>
      <c r="C250" s="43">
        <v>36521</v>
      </c>
      <c r="D250" s="44">
        <v>36526</v>
      </c>
      <c r="E250" s="45">
        <v>2.2709999999999999</v>
      </c>
      <c r="G250" s="39" t="s">
        <v>98</v>
      </c>
    </row>
    <row r="251" spans="2:16" x14ac:dyDescent="0.25">
      <c r="B251" t="s">
        <v>97</v>
      </c>
      <c r="C251" s="43">
        <v>36522</v>
      </c>
      <c r="D251" s="44">
        <v>36526</v>
      </c>
      <c r="E251" s="45">
        <v>2.3439999999999999</v>
      </c>
      <c r="G251" s="39">
        <f>AVERAGE(E249:E251)</f>
        <v>2.3379999999999996</v>
      </c>
    </row>
    <row r="252" spans="2:16" x14ac:dyDescent="0.25">
      <c r="B252" t="s">
        <v>97</v>
      </c>
      <c r="C252" s="40">
        <v>36523</v>
      </c>
      <c r="D252" s="41">
        <v>36557</v>
      </c>
      <c r="E252" s="42">
        <v>2.3940000000000001</v>
      </c>
      <c r="G252" s="39"/>
    </row>
    <row r="253" spans="2:16" x14ac:dyDescent="0.25">
      <c r="B253" t="s">
        <v>97</v>
      </c>
      <c r="C253" s="40">
        <v>36524</v>
      </c>
      <c r="D253" s="41">
        <v>36557</v>
      </c>
      <c r="E253" s="42">
        <v>2.3290000000000002</v>
      </c>
      <c r="G253" s="39"/>
    </row>
    <row r="255" spans="2:16" x14ac:dyDescent="0.25">
      <c r="B255" s="92" t="s">
        <v>114</v>
      </c>
      <c r="C255" s="88"/>
      <c r="D255" s="88"/>
      <c r="E255" s="88"/>
      <c r="F255" s="88"/>
      <c r="G255" s="88"/>
      <c r="H255" s="88"/>
      <c r="J255" s="92" t="s">
        <v>101</v>
      </c>
      <c r="K255" s="92"/>
      <c r="L255" s="92"/>
      <c r="M255" s="92"/>
      <c r="N255" s="92"/>
      <c r="O255" s="92"/>
      <c r="P255" s="92"/>
    </row>
    <row r="256" spans="2:16" x14ac:dyDescent="0.25">
      <c r="B256" s="47"/>
      <c r="C256" s="14"/>
      <c r="D256" s="14"/>
      <c r="E256" s="14"/>
      <c r="F256" s="14"/>
      <c r="G256" s="14"/>
      <c r="H256" s="14"/>
      <c r="J256" s="47"/>
      <c r="K256" s="47"/>
      <c r="L256" s="48"/>
      <c r="M256" s="47"/>
      <c r="N256" s="48"/>
      <c r="O256" s="47"/>
      <c r="P256" s="47"/>
    </row>
    <row r="257" spans="2:16" x14ac:dyDescent="0.25">
      <c r="B257" s="47" t="s">
        <v>102</v>
      </c>
      <c r="C257" s="47" t="s">
        <v>103</v>
      </c>
      <c r="D257" s="48" t="s">
        <v>104</v>
      </c>
      <c r="E257" s="26"/>
      <c r="F257" s="49"/>
      <c r="G257" s="26"/>
      <c r="H257" s="26"/>
      <c r="J257" s="47" t="s">
        <v>102</v>
      </c>
      <c r="K257" s="47" t="s">
        <v>103</v>
      </c>
      <c r="L257" s="48" t="s">
        <v>104</v>
      </c>
      <c r="M257" s="26"/>
      <c r="N257" s="49"/>
      <c r="O257" s="26"/>
      <c r="P257" s="26"/>
    </row>
    <row r="258" spans="2:16" x14ac:dyDescent="0.25">
      <c r="B258" s="47" t="s">
        <v>105</v>
      </c>
      <c r="C258" s="47" t="s">
        <v>106</v>
      </c>
      <c r="D258" s="48" t="s">
        <v>107</v>
      </c>
      <c r="E258" s="26"/>
      <c r="F258" s="49"/>
      <c r="G258" s="26"/>
      <c r="H258" s="26"/>
      <c r="J258" s="47" t="s">
        <v>105</v>
      </c>
      <c r="K258" s="47" t="s">
        <v>106</v>
      </c>
      <c r="L258" s="48" t="s">
        <v>107</v>
      </c>
      <c r="M258" s="26"/>
      <c r="N258" s="49"/>
      <c r="O258" s="26"/>
      <c r="P258" s="26"/>
    </row>
    <row r="259" spans="2:16" x14ac:dyDescent="0.25">
      <c r="B259" s="50">
        <v>36153</v>
      </c>
      <c r="C259" s="51">
        <v>36161</v>
      </c>
      <c r="D259" s="49">
        <v>1.881</v>
      </c>
      <c r="E259" s="26"/>
      <c r="F259" s="52"/>
      <c r="G259" s="26"/>
      <c r="H259" s="26"/>
      <c r="J259" s="50">
        <v>36517</v>
      </c>
      <c r="K259" s="51">
        <v>36526</v>
      </c>
      <c r="L259" s="49">
        <v>2.399</v>
      </c>
      <c r="M259" s="26"/>
      <c r="N259" s="49"/>
      <c r="O259" s="26"/>
      <c r="P259" s="26"/>
    </row>
    <row r="260" spans="2:16" x14ac:dyDescent="0.25">
      <c r="B260" s="50">
        <v>36157</v>
      </c>
      <c r="C260" s="51">
        <v>36161</v>
      </c>
      <c r="D260" s="49">
        <v>1.788</v>
      </c>
      <c r="E260" s="26"/>
      <c r="F260" s="49" t="s">
        <v>108</v>
      </c>
      <c r="G260" s="26"/>
      <c r="H260" s="26"/>
      <c r="J260" s="50">
        <v>36521</v>
      </c>
      <c r="K260" s="51">
        <v>36526</v>
      </c>
      <c r="L260" s="49">
        <v>2.2709999999999999</v>
      </c>
      <c r="M260" s="26"/>
      <c r="N260" s="49" t="s">
        <v>108</v>
      </c>
      <c r="O260" s="26"/>
      <c r="P260" s="26"/>
    </row>
    <row r="261" spans="2:16" x14ac:dyDescent="0.25">
      <c r="B261" s="50">
        <v>36158</v>
      </c>
      <c r="C261" s="51">
        <v>36161</v>
      </c>
      <c r="D261" s="49">
        <v>1.7649999999999999</v>
      </c>
      <c r="E261" s="26"/>
      <c r="F261" s="49">
        <v>1.8113333333333335</v>
      </c>
      <c r="G261" s="26"/>
      <c r="H261" s="26"/>
      <c r="J261" s="50">
        <v>36522</v>
      </c>
      <c r="K261" s="51">
        <v>36526</v>
      </c>
      <c r="L261" s="49">
        <v>2.3439999999999999</v>
      </c>
      <c r="M261" s="26"/>
      <c r="N261" s="49">
        <f>AVERAGE(L259:L261)</f>
        <v>2.3379999999999996</v>
      </c>
      <c r="O261" s="26"/>
      <c r="P261" s="26"/>
    </row>
    <row r="262" spans="2:16" x14ac:dyDescent="0.25">
      <c r="B262" s="50">
        <v>36185</v>
      </c>
      <c r="C262" s="51">
        <v>36192</v>
      </c>
      <c r="D262" s="49">
        <v>1.714</v>
      </c>
      <c r="E262" s="26"/>
      <c r="F262" s="49"/>
      <c r="G262" s="26"/>
      <c r="H262" s="26"/>
      <c r="J262" s="50">
        <v>36550</v>
      </c>
      <c r="K262" s="51">
        <v>36557</v>
      </c>
      <c r="L262" s="49">
        <v>2.6160000000000001</v>
      </c>
      <c r="M262" s="26"/>
      <c r="N262" s="49"/>
      <c r="O262" s="26"/>
      <c r="P262" s="26"/>
    </row>
    <row r="263" spans="2:16" x14ac:dyDescent="0.25">
      <c r="B263" s="50">
        <v>36186</v>
      </c>
      <c r="C263" s="51">
        <v>36192</v>
      </c>
      <c r="D263" s="49">
        <v>1.714</v>
      </c>
      <c r="E263" s="26"/>
      <c r="F263" s="49" t="s">
        <v>109</v>
      </c>
      <c r="G263" s="26"/>
      <c r="H263" s="26"/>
      <c r="J263" s="50">
        <v>36551</v>
      </c>
      <c r="K263" s="51">
        <v>36557</v>
      </c>
      <c r="L263" s="49">
        <v>2.5230000000000001</v>
      </c>
      <c r="M263" s="26"/>
      <c r="N263" s="49" t="s">
        <v>109</v>
      </c>
      <c r="O263" s="26"/>
      <c r="P263" s="26"/>
    </row>
    <row r="264" spans="2:16" x14ac:dyDescent="0.25">
      <c r="B264" s="50">
        <v>36187</v>
      </c>
      <c r="C264" s="51">
        <v>36192</v>
      </c>
      <c r="D264" s="49">
        <v>1.81</v>
      </c>
      <c r="E264" s="26"/>
      <c r="F264" s="49">
        <f>AVERAGE(D262:D264)</f>
        <v>1.7459999999999998</v>
      </c>
      <c r="G264" s="26"/>
      <c r="H264" s="26"/>
      <c r="J264" s="50">
        <v>36552</v>
      </c>
      <c r="K264" s="51">
        <v>36557</v>
      </c>
      <c r="L264" s="49">
        <v>2.61</v>
      </c>
      <c r="M264" s="26"/>
      <c r="N264" s="49">
        <f>AVERAGE(L262:L264)</f>
        <v>2.5830000000000002</v>
      </c>
      <c r="O264" s="26"/>
      <c r="P264" s="26"/>
    </row>
    <row r="265" spans="2:16" x14ac:dyDescent="0.25">
      <c r="B265" s="50">
        <v>36213</v>
      </c>
      <c r="C265" s="51">
        <v>36220</v>
      </c>
      <c r="D265" s="49">
        <v>1.704</v>
      </c>
      <c r="E265" s="26"/>
      <c r="F265" s="49"/>
      <c r="G265" s="26"/>
      <c r="H265" s="26"/>
      <c r="J265" s="50">
        <v>36579</v>
      </c>
      <c r="K265" s="51">
        <v>36586</v>
      </c>
      <c r="L265" s="49">
        <v>2.5299999999999998</v>
      </c>
      <c r="M265" s="26"/>
      <c r="N265" s="49"/>
      <c r="O265" s="26"/>
      <c r="P265" s="26"/>
    </row>
    <row r="266" spans="2:16" x14ac:dyDescent="0.25">
      <c r="B266" s="50">
        <v>36214</v>
      </c>
      <c r="C266" s="51">
        <v>36220</v>
      </c>
      <c r="D266" s="49">
        <v>1.71</v>
      </c>
      <c r="E266" s="26"/>
      <c r="F266" s="49" t="s">
        <v>110</v>
      </c>
      <c r="G266" s="26"/>
      <c r="H266" s="26"/>
      <c r="J266" s="50">
        <v>36580</v>
      </c>
      <c r="K266" s="51">
        <v>36586</v>
      </c>
      <c r="L266" s="49">
        <v>2.5489999999999999</v>
      </c>
      <c r="M266" s="26"/>
      <c r="N266" s="49" t="s">
        <v>110</v>
      </c>
      <c r="O266" s="26"/>
      <c r="P266" s="26"/>
    </row>
    <row r="267" spans="2:16" x14ac:dyDescent="0.25">
      <c r="B267" s="50">
        <v>36215</v>
      </c>
      <c r="C267" s="51">
        <v>36220</v>
      </c>
      <c r="D267" s="49">
        <v>1.6659999999999999</v>
      </c>
      <c r="E267" s="26"/>
      <c r="F267" s="49">
        <f>AVERAGE(D265:D267)</f>
        <v>1.6933333333333334</v>
      </c>
      <c r="G267" s="26"/>
      <c r="H267" s="26"/>
      <c r="J267" s="50">
        <v>36581</v>
      </c>
      <c r="K267" s="51">
        <v>36586</v>
      </c>
      <c r="L267" s="49">
        <v>2.6030000000000002</v>
      </c>
      <c r="M267" s="26"/>
      <c r="N267" s="49">
        <f>AVERAGE(L265:L267)</f>
        <v>2.5606666666666666</v>
      </c>
      <c r="O267" s="26"/>
      <c r="P267" s="26"/>
    </row>
    <row r="268" spans="2:16" x14ac:dyDescent="0.25">
      <c r="B268" s="50">
        <v>36244</v>
      </c>
      <c r="C268" s="51">
        <v>36251</v>
      </c>
      <c r="D268" s="49">
        <v>1.835</v>
      </c>
      <c r="E268" s="26"/>
      <c r="F268" s="49"/>
      <c r="G268" s="26"/>
      <c r="H268" s="26"/>
      <c r="J268" s="50">
        <v>36612</v>
      </c>
      <c r="K268" s="51">
        <v>36617</v>
      </c>
      <c r="L268" s="49">
        <v>2.9140000000000001</v>
      </c>
      <c r="M268" s="26"/>
      <c r="N268" s="49"/>
      <c r="O268" s="26"/>
      <c r="P268" s="26"/>
    </row>
    <row r="269" spans="2:16" x14ac:dyDescent="0.25">
      <c r="B269" s="50">
        <v>36245</v>
      </c>
      <c r="C269" s="51">
        <v>36251</v>
      </c>
      <c r="D269" s="49">
        <v>1.8540000000000001</v>
      </c>
      <c r="E269" s="26"/>
      <c r="F269" s="49" t="s">
        <v>111</v>
      </c>
      <c r="G269" s="26"/>
      <c r="H269" s="26"/>
      <c r="J269" s="50">
        <v>36613</v>
      </c>
      <c r="K269" s="51">
        <v>36617</v>
      </c>
      <c r="L269" s="49">
        <v>2.9630000000000001</v>
      </c>
      <c r="M269" s="26"/>
      <c r="N269" s="49" t="s">
        <v>111</v>
      </c>
      <c r="O269" s="26"/>
      <c r="P269" s="26"/>
    </row>
    <row r="270" spans="2:16" x14ac:dyDescent="0.25">
      <c r="B270" s="50">
        <v>36248</v>
      </c>
      <c r="C270" s="51">
        <v>36251</v>
      </c>
      <c r="D270" s="49">
        <v>1.8520000000000001</v>
      </c>
      <c r="E270" s="26"/>
      <c r="F270" s="49">
        <f>AVERAGE(D268:D270)</f>
        <v>1.8470000000000002</v>
      </c>
      <c r="G270" s="26"/>
      <c r="H270" s="26"/>
      <c r="J270" s="50">
        <v>36614</v>
      </c>
      <c r="K270" s="51">
        <v>36617</v>
      </c>
      <c r="L270" s="49">
        <v>2.9</v>
      </c>
      <c r="M270" s="26"/>
      <c r="N270" s="49">
        <f>AVERAGE(L268:L270)</f>
        <v>2.9256666666666669</v>
      </c>
      <c r="O270" s="26"/>
      <c r="P270" s="26"/>
    </row>
    <row r="271" spans="2:16" x14ac:dyDescent="0.25">
      <c r="B271" s="50">
        <v>36276</v>
      </c>
      <c r="C271" s="51">
        <v>36281</v>
      </c>
      <c r="D271" s="49">
        <v>2.2989999999999999</v>
      </c>
      <c r="E271" s="26"/>
      <c r="F271" s="49"/>
      <c r="G271" s="26"/>
      <c r="H271" s="26"/>
      <c r="J271" s="50">
        <v>36640</v>
      </c>
      <c r="K271" s="51">
        <v>36647</v>
      </c>
      <c r="L271" s="49">
        <v>3.137</v>
      </c>
      <c r="M271" s="26"/>
      <c r="N271" s="49"/>
      <c r="O271" s="26"/>
      <c r="P271" s="26"/>
    </row>
    <row r="272" spans="2:16" x14ac:dyDescent="0.25">
      <c r="B272" s="50">
        <v>36277</v>
      </c>
      <c r="C272" s="51">
        <v>36281</v>
      </c>
      <c r="D272" s="49">
        <v>2.331</v>
      </c>
      <c r="E272" s="26"/>
      <c r="F272" s="49" t="s">
        <v>112</v>
      </c>
      <c r="G272" s="26"/>
      <c r="H272" s="26"/>
      <c r="J272" s="50">
        <v>36641</v>
      </c>
      <c r="K272" s="51">
        <v>36647</v>
      </c>
      <c r="L272" s="49">
        <v>3.11</v>
      </c>
      <c r="M272" s="26"/>
      <c r="N272" s="49" t="s">
        <v>112</v>
      </c>
      <c r="O272" s="26"/>
      <c r="P272" s="26"/>
    </row>
    <row r="273" spans="2:16" x14ac:dyDescent="0.25">
      <c r="B273" s="50">
        <v>36278</v>
      </c>
      <c r="C273" s="51">
        <v>36281</v>
      </c>
      <c r="D273" s="49">
        <v>2.3479999999999999</v>
      </c>
      <c r="E273" s="26"/>
      <c r="F273" s="49">
        <f>AVERAGE(D271:D273)</f>
        <v>2.3260000000000001</v>
      </c>
      <c r="G273" s="26"/>
      <c r="H273" s="26"/>
      <c r="J273" s="50">
        <v>36642</v>
      </c>
      <c r="K273" s="51">
        <v>36647</v>
      </c>
      <c r="L273" s="49">
        <v>3.089</v>
      </c>
      <c r="M273" s="26"/>
      <c r="N273" s="49">
        <f>AVERAGE(L271:L273)</f>
        <v>3.1120000000000001</v>
      </c>
      <c r="O273" s="26"/>
      <c r="P273" s="26"/>
    </row>
    <row r="274" spans="2:16" x14ac:dyDescent="0.25">
      <c r="B274" s="50">
        <v>36304</v>
      </c>
      <c r="C274" s="51">
        <v>36312</v>
      </c>
      <c r="D274" s="49">
        <v>2.1760000000000002</v>
      </c>
      <c r="E274" s="26"/>
      <c r="F274" s="49"/>
      <c r="G274" s="26"/>
      <c r="H274" s="26"/>
      <c r="J274" s="50">
        <v>36670</v>
      </c>
      <c r="K274" s="51">
        <v>36678</v>
      </c>
      <c r="L274" s="49">
        <v>4.0730000000000004</v>
      </c>
      <c r="M274" s="26"/>
      <c r="N274" s="49"/>
      <c r="O274" s="26"/>
      <c r="P274" s="26"/>
    </row>
    <row r="275" spans="2:16" x14ac:dyDescent="0.25">
      <c r="B275" s="50">
        <v>36305</v>
      </c>
      <c r="C275" s="51">
        <v>36312</v>
      </c>
      <c r="D275" s="49">
        <v>2.2000000000000002</v>
      </c>
      <c r="E275" s="26"/>
      <c r="F275" s="49" t="s">
        <v>113</v>
      </c>
      <c r="G275" s="26"/>
      <c r="H275" s="26"/>
      <c r="J275" s="50">
        <v>36671</v>
      </c>
      <c r="K275" s="51">
        <v>36678</v>
      </c>
      <c r="L275" s="49">
        <v>4.2359999999999998</v>
      </c>
      <c r="M275" s="26"/>
      <c r="N275" s="49" t="s">
        <v>113</v>
      </c>
      <c r="O275" s="26"/>
      <c r="P275" s="26"/>
    </row>
    <row r="276" spans="2:16" x14ac:dyDescent="0.25">
      <c r="B276" s="50">
        <v>36306</v>
      </c>
      <c r="C276" s="51">
        <v>36312</v>
      </c>
      <c r="D276" s="49">
        <v>2.226</v>
      </c>
      <c r="E276" s="26"/>
      <c r="F276" s="49">
        <f>AVERAGE(D274:D276)</f>
        <v>2.2006666666666668</v>
      </c>
      <c r="G276" s="26"/>
      <c r="H276" s="26"/>
      <c r="J276" s="50">
        <v>36672</v>
      </c>
      <c r="K276" s="51">
        <v>36678</v>
      </c>
      <c r="L276" s="49">
        <v>4.4059999999999997</v>
      </c>
      <c r="M276" s="26"/>
      <c r="N276" s="49">
        <f>AVERAGE(L274:L276)</f>
        <v>4.2383333333333333</v>
      </c>
      <c r="O276" s="26"/>
      <c r="P276" s="26"/>
    </row>
    <row r="277" spans="2:16" x14ac:dyDescent="0.25">
      <c r="B277" s="50">
        <v>36335</v>
      </c>
      <c r="C277" s="51">
        <v>36342</v>
      </c>
      <c r="D277" s="49">
        <v>2.2949999999999999</v>
      </c>
      <c r="E277" s="26"/>
      <c r="F277" s="49"/>
      <c r="G277" s="26"/>
      <c r="H277" s="26"/>
      <c r="J277" s="50">
        <v>36703</v>
      </c>
      <c r="K277" s="51">
        <v>36708</v>
      </c>
      <c r="L277" s="49">
        <v>4.5599999999999996</v>
      </c>
      <c r="M277" s="26"/>
      <c r="N277" s="26"/>
      <c r="O277" s="26"/>
    </row>
    <row r="278" spans="2:16" x14ac:dyDescent="0.25">
      <c r="B278" s="50">
        <v>36336</v>
      </c>
      <c r="C278" s="51">
        <v>36342</v>
      </c>
      <c r="D278" s="49">
        <v>2.258</v>
      </c>
      <c r="E278" s="26"/>
      <c r="F278" s="49" t="s">
        <v>115</v>
      </c>
      <c r="G278" s="26"/>
      <c r="H278" s="26"/>
      <c r="J278" s="50">
        <v>36704</v>
      </c>
      <c r="K278" s="51">
        <v>36708</v>
      </c>
      <c r="L278" s="49">
        <v>4.6859999999999999</v>
      </c>
      <c r="M278" s="26"/>
      <c r="N278" s="56" t="s">
        <v>115</v>
      </c>
      <c r="O278" s="26"/>
    </row>
    <row r="279" spans="2:16" x14ac:dyDescent="0.25">
      <c r="B279" s="50">
        <v>36339</v>
      </c>
      <c r="C279" s="51">
        <v>36342</v>
      </c>
      <c r="D279" s="49">
        <v>2.262</v>
      </c>
      <c r="E279" s="26"/>
      <c r="F279" s="49">
        <f>AVERAGE(D277:D279)</f>
        <v>2.2716666666666665</v>
      </c>
      <c r="G279" s="26"/>
      <c r="H279" s="26"/>
      <c r="J279" s="50">
        <v>36705</v>
      </c>
      <c r="K279" s="51">
        <v>36708</v>
      </c>
      <c r="L279" s="49">
        <v>4.3689999999999998</v>
      </c>
      <c r="M279" s="26"/>
      <c r="N279" s="49">
        <f>AVERAGE(L277:L279)</f>
        <v>4.5383333333333331</v>
      </c>
      <c r="O279" s="26"/>
    </row>
    <row r="280" spans="2:16" x14ac:dyDescent="0.25">
      <c r="B280" s="50">
        <v>36367</v>
      </c>
      <c r="C280" s="51">
        <v>36373</v>
      </c>
      <c r="D280" s="49">
        <v>2.5419999999999998</v>
      </c>
      <c r="E280" s="26"/>
      <c r="F280" s="49"/>
      <c r="G280" s="26"/>
      <c r="H280" s="26"/>
      <c r="J280" s="50">
        <v>36732</v>
      </c>
      <c r="K280" s="51">
        <v>36739</v>
      </c>
      <c r="L280" s="49">
        <v>3.66</v>
      </c>
      <c r="M280" s="26"/>
      <c r="N280" s="26"/>
      <c r="O280" s="26"/>
    </row>
    <row r="281" spans="2:16" x14ac:dyDescent="0.25">
      <c r="B281" s="50">
        <v>36368</v>
      </c>
      <c r="C281" s="51">
        <v>36373</v>
      </c>
      <c r="D281" s="49">
        <v>2.5739999999999998</v>
      </c>
      <c r="E281" s="26"/>
      <c r="F281" s="49" t="s">
        <v>116</v>
      </c>
      <c r="G281" s="26"/>
      <c r="H281" s="26"/>
      <c r="J281" s="50">
        <v>36733</v>
      </c>
      <c r="K281" s="51">
        <v>36739</v>
      </c>
      <c r="L281" s="49">
        <v>3.7629999999999999</v>
      </c>
      <c r="M281" s="26"/>
      <c r="N281" s="56" t="s">
        <v>116</v>
      </c>
      <c r="O281" s="26"/>
    </row>
    <row r="282" spans="2:16" x14ac:dyDescent="0.25">
      <c r="B282" s="50">
        <v>36369</v>
      </c>
      <c r="C282" s="51">
        <v>36373</v>
      </c>
      <c r="D282" s="49">
        <v>2.601</v>
      </c>
      <c r="E282" s="26"/>
      <c r="F282" s="49">
        <f>AVERAGE(D280:D282)</f>
        <v>2.5723333333333334</v>
      </c>
      <c r="G282" s="26"/>
      <c r="H282" s="26"/>
      <c r="J282" s="50">
        <v>36734</v>
      </c>
      <c r="K282" s="51">
        <v>36739</v>
      </c>
      <c r="L282" s="49">
        <v>3.82</v>
      </c>
      <c r="M282" s="26"/>
      <c r="N282" s="49">
        <f>AVERAGE(L280:L282)</f>
        <v>3.7476666666666669</v>
      </c>
      <c r="O282" s="26"/>
    </row>
    <row r="283" spans="2:16" x14ac:dyDescent="0.25">
      <c r="B283" s="50">
        <v>36397</v>
      </c>
      <c r="C283" s="51">
        <v>36404</v>
      </c>
      <c r="D283" s="49">
        <v>3.03</v>
      </c>
      <c r="E283" s="26"/>
      <c r="F283" s="49"/>
      <c r="G283" s="26"/>
      <c r="H283" s="26"/>
      <c r="J283" s="50">
        <v>36763</v>
      </c>
      <c r="K283" s="51">
        <v>36770</v>
      </c>
      <c r="L283" s="49">
        <v>4.6280000000000001</v>
      </c>
      <c r="M283" s="26"/>
      <c r="N283" s="26"/>
      <c r="O283" s="26"/>
    </row>
    <row r="284" spans="2:16" x14ac:dyDescent="0.25">
      <c r="B284" s="50">
        <v>36398</v>
      </c>
      <c r="C284" s="51">
        <v>36404</v>
      </c>
      <c r="D284" s="49">
        <v>2.948</v>
      </c>
      <c r="E284" s="26"/>
      <c r="F284" s="49" t="s">
        <v>117</v>
      </c>
      <c r="G284" s="26"/>
      <c r="H284" s="26"/>
      <c r="J284" s="50">
        <v>36766</v>
      </c>
      <c r="K284" s="51">
        <v>36770</v>
      </c>
      <c r="L284" s="49">
        <v>4.6849999999999996</v>
      </c>
      <c r="M284" s="26"/>
      <c r="N284" s="56" t="s">
        <v>117</v>
      </c>
      <c r="O284" s="26"/>
    </row>
    <row r="285" spans="2:16" x14ac:dyDescent="0.25">
      <c r="B285" s="50">
        <v>36399</v>
      </c>
      <c r="C285" s="51">
        <v>36404</v>
      </c>
      <c r="D285" s="49">
        <v>2.9119999999999999</v>
      </c>
      <c r="E285" s="26"/>
      <c r="F285" s="49">
        <f>AVERAGE(D283:D285)</f>
        <v>2.9633333333333334</v>
      </c>
      <c r="G285" s="26"/>
      <c r="H285" s="26"/>
      <c r="J285" s="50">
        <v>36767</v>
      </c>
      <c r="K285" s="51">
        <v>36770</v>
      </c>
      <c r="L285" s="49">
        <v>4.6180000000000003</v>
      </c>
      <c r="M285" s="26"/>
      <c r="N285" s="49">
        <f>AVERAGE(L283:L285)</f>
        <v>4.6436666666666664</v>
      </c>
      <c r="O285" s="26"/>
    </row>
    <row r="286" spans="2:16" x14ac:dyDescent="0.25">
      <c r="B286" s="50">
        <v>36427</v>
      </c>
      <c r="C286" s="51">
        <v>36434</v>
      </c>
      <c r="D286" s="49">
        <v>2.63</v>
      </c>
      <c r="E286" s="26"/>
      <c r="F286" s="49"/>
      <c r="G286" s="26"/>
      <c r="H286" s="26"/>
      <c r="J286" s="50">
        <v>36794</v>
      </c>
      <c r="K286" s="51">
        <v>36800</v>
      </c>
      <c r="L286" s="49">
        <v>5.2759999999999998</v>
      </c>
      <c r="M286" s="26"/>
      <c r="N286" s="26"/>
      <c r="O286" s="26"/>
    </row>
    <row r="287" spans="2:16" x14ac:dyDescent="0.25">
      <c r="B287" s="50">
        <v>36430</v>
      </c>
      <c r="C287" s="51">
        <v>36434</v>
      </c>
      <c r="D287" s="49">
        <v>2.6320000000000001</v>
      </c>
      <c r="E287" s="26"/>
      <c r="F287" s="49" t="s">
        <v>118</v>
      </c>
      <c r="G287" s="26"/>
      <c r="H287" s="26"/>
      <c r="J287" s="50">
        <v>36795</v>
      </c>
      <c r="K287" s="51">
        <v>36800</v>
      </c>
      <c r="L287" s="49">
        <v>5.3239999999999998</v>
      </c>
      <c r="M287" s="26"/>
      <c r="N287" s="56" t="s">
        <v>118</v>
      </c>
      <c r="O287" s="26"/>
    </row>
    <row r="288" spans="2:16" x14ac:dyDescent="0.25">
      <c r="B288" s="50">
        <v>36431</v>
      </c>
      <c r="C288" s="51">
        <v>36434</v>
      </c>
      <c r="D288" s="49">
        <v>2.56</v>
      </c>
      <c r="E288" s="26"/>
      <c r="F288" s="49">
        <f>AVERAGE(D286:D288)</f>
        <v>2.6073333333333335</v>
      </c>
      <c r="G288" s="26"/>
      <c r="H288" s="26"/>
      <c r="J288" s="50">
        <v>36796</v>
      </c>
      <c r="K288" s="51">
        <v>36800</v>
      </c>
      <c r="L288" s="49">
        <v>5.3120000000000003</v>
      </c>
      <c r="M288" s="26"/>
      <c r="N288" s="49">
        <f>AVERAGE(L286:L288)</f>
        <v>5.3039999999999994</v>
      </c>
      <c r="O288" s="26"/>
    </row>
    <row r="289" spans="2:16" x14ac:dyDescent="0.25">
      <c r="B289" s="50">
        <v>36458</v>
      </c>
      <c r="C289" s="51">
        <v>36465</v>
      </c>
      <c r="D289" s="49">
        <v>3.016</v>
      </c>
      <c r="E289" s="26"/>
      <c r="F289" s="49"/>
      <c r="G289" s="26"/>
      <c r="H289" s="26"/>
      <c r="J289" s="50">
        <v>36824</v>
      </c>
      <c r="K289" s="51">
        <v>36831</v>
      </c>
      <c r="L289" s="49">
        <v>4.6589999999999998</v>
      </c>
      <c r="M289" s="26"/>
      <c r="N289" s="26"/>
      <c r="O289" s="26"/>
      <c r="P289" s="26"/>
    </row>
    <row r="290" spans="2:16" x14ac:dyDescent="0.25">
      <c r="B290" s="50">
        <v>36459</v>
      </c>
      <c r="C290" s="51">
        <v>36465</v>
      </c>
      <c r="D290" s="49">
        <v>3.0110000000000001</v>
      </c>
      <c r="E290" s="26"/>
      <c r="F290" s="49" t="s">
        <v>119</v>
      </c>
      <c r="G290" s="26"/>
      <c r="H290" s="26"/>
      <c r="J290" s="50">
        <v>36825</v>
      </c>
      <c r="K290" s="51">
        <v>36831</v>
      </c>
      <c r="L290" s="49">
        <v>4.6639999999999997</v>
      </c>
      <c r="M290" s="26"/>
      <c r="N290" s="56" t="s">
        <v>98</v>
      </c>
      <c r="O290" s="26"/>
      <c r="P290" s="26"/>
    </row>
    <row r="291" spans="2:16" x14ac:dyDescent="0.25">
      <c r="B291" s="50">
        <v>36460</v>
      </c>
      <c r="C291" s="51">
        <v>36465</v>
      </c>
      <c r="D291" s="49">
        <v>3.0920000000000001</v>
      </c>
      <c r="E291" s="26"/>
      <c r="F291" s="49">
        <f>AVERAGE(D289:D291)</f>
        <v>3.0396666666666667</v>
      </c>
      <c r="G291" s="26"/>
      <c r="H291" s="26"/>
      <c r="J291" s="50">
        <v>36826</v>
      </c>
      <c r="K291" s="51">
        <v>36831</v>
      </c>
      <c r="L291" s="49">
        <v>4.5410000000000004</v>
      </c>
      <c r="M291" s="26"/>
      <c r="N291" s="49">
        <f>AVERAGE(L289:L291)</f>
        <v>4.6213333333333333</v>
      </c>
      <c r="O291" s="26"/>
      <c r="P291" s="26"/>
    </row>
    <row r="292" spans="2:16" x14ac:dyDescent="0.25">
      <c r="B292" s="50">
        <v>36486</v>
      </c>
      <c r="C292" s="51">
        <v>36495</v>
      </c>
      <c r="D292" s="49">
        <v>2.1970000000000001</v>
      </c>
      <c r="E292" s="26"/>
      <c r="F292" s="49"/>
      <c r="G292" s="26"/>
      <c r="H292" s="26"/>
      <c r="J292" s="50">
        <v>36852</v>
      </c>
      <c r="K292" s="51">
        <v>36861</v>
      </c>
      <c r="L292" s="49">
        <v>6.577</v>
      </c>
      <c r="M292" s="26"/>
      <c r="N292" s="26"/>
      <c r="O292" s="26"/>
    </row>
    <row r="293" spans="2:16" x14ac:dyDescent="0.25">
      <c r="B293" s="50">
        <v>36487</v>
      </c>
      <c r="C293" s="51">
        <v>36495</v>
      </c>
      <c r="D293" s="49">
        <v>2.1890000000000001</v>
      </c>
      <c r="E293" s="26"/>
      <c r="F293" s="49" t="s">
        <v>120</v>
      </c>
      <c r="G293" s="26"/>
      <c r="H293" s="26"/>
      <c r="J293" s="50">
        <v>36857</v>
      </c>
      <c r="K293" s="51">
        <v>36861</v>
      </c>
      <c r="L293" s="49">
        <v>6.3680000000000003</v>
      </c>
      <c r="M293" s="26"/>
      <c r="N293" s="56" t="s">
        <v>98</v>
      </c>
      <c r="O293" s="26"/>
    </row>
    <row r="294" spans="2:16" x14ac:dyDescent="0.25">
      <c r="B294" s="50">
        <v>36488</v>
      </c>
      <c r="C294" s="51">
        <v>36495</v>
      </c>
      <c r="D294" s="49">
        <v>2.12</v>
      </c>
      <c r="E294" s="26"/>
      <c r="F294" s="49">
        <f>AVERAGE(D292:D294)</f>
        <v>2.1686666666666667</v>
      </c>
      <c r="G294" s="26"/>
      <c r="H294" s="26"/>
      <c r="J294" s="50">
        <v>36858</v>
      </c>
      <c r="K294" s="51">
        <v>36861</v>
      </c>
      <c r="L294" s="49">
        <v>6.016</v>
      </c>
      <c r="M294" s="26"/>
      <c r="N294" s="49">
        <f>AVERAGE(L292:L294)</f>
        <v>6.3203333333333331</v>
      </c>
      <c r="O294" s="26"/>
    </row>
    <row r="295" spans="2:16" x14ac:dyDescent="0.25">
      <c r="B295" s="26"/>
      <c r="C295" s="26"/>
      <c r="D295" s="49"/>
      <c r="E295" s="26"/>
      <c r="F295" s="49"/>
      <c r="G295" s="26"/>
      <c r="H295" s="26"/>
    </row>
    <row r="296" spans="2:16" x14ac:dyDescent="0.25">
      <c r="B296" s="26"/>
      <c r="C296" s="26"/>
      <c r="D296" s="49"/>
      <c r="E296" s="26"/>
      <c r="F296" s="49" t="s">
        <v>99</v>
      </c>
      <c r="G296" s="26"/>
      <c r="H296" s="26"/>
      <c r="N296" s="49" t="s">
        <v>160</v>
      </c>
    </row>
    <row r="297" spans="2:16" x14ac:dyDescent="0.25">
      <c r="B297" s="26"/>
      <c r="C297" s="26"/>
      <c r="D297" s="49"/>
      <c r="E297" s="26"/>
      <c r="F297" s="49">
        <f>AVERAGE(F261,F264,F267,F270,F273,F276,F279,F282,F285,F288,F291,F294)</f>
        <v>2.2706111111111111</v>
      </c>
      <c r="G297" s="26"/>
      <c r="H297" s="26"/>
      <c r="N297" s="49">
        <f>AVERAGE(N261,N264,N267,N270,N273,N276,N279,N282,N285,N288,N291,N294)</f>
        <v>3.9110833333333335</v>
      </c>
    </row>
  </sheetData>
  <mergeCells count="4">
    <mergeCell ref="B2:E2"/>
    <mergeCell ref="J2:M2"/>
    <mergeCell ref="J255:P255"/>
    <mergeCell ref="B255:H255"/>
  </mergeCells>
  <pageMargins left="0.75" right="0.75" top="1" bottom="1" header="0.5" footer="0.5"/>
  <pageSetup paperSize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0"/>
  <sheetViews>
    <sheetView workbookViewId="0">
      <selection activeCell="G10" sqref="G10"/>
    </sheetView>
  </sheetViews>
  <sheetFormatPr defaultRowHeight="13.2" x14ac:dyDescent="0.25"/>
  <cols>
    <col min="1" max="1" width="5.44140625" customWidth="1"/>
    <col min="2" max="2" width="16.44140625" customWidth="1"/>
    <col min="3" max="3" width="13.109375" customWidth="1"/>
    <col min="4" max="4" width="14.44140625" customWidth="1"/>
    <col min="5" max="5" width="18.44140625" bestFit="1" customWidth="1"/>
    <col min="6" max="6" width="16.44140625" customWidth="1"/>
    <col min="7" max="7" width="17.5546875" customWidth="1"/>
  </cols>
  <sheetData>
    <row r="2" spans="1:8" ht="17.399999999999999" x14ac:dyDescent="0.3">
      <c r="B2" s="84" t="s">
        <v>157</v>
      </c>
    </row>
    <row r="3" spans="1:8" ht="17.399999999999999" x14ac:dyDescent="0.3">
      <c r="B3" s="84"/>
    </row>
    <row r="4" spans="1:8" ht="26.4" x14ac:dyDescent="0.25">
      <c r="B4" s="25" t="s">
        <v>129</v>
      </c>
      <c r="C4" s="25" t="s">
        <v>130</v>
      </c>
      <c r="D4" s="25" t="s">
        <v>131</v>
      </c>
      <c r="E4" s="63" t="s">
        <v>144</v>
      </c>
      <c r="F4" s="63" t="s">
        <v>134</v>
      </c>
      <c r="G4" s="63" t="s">
        <v>146</v>
      </c>
    </row>
    <row r="5" spans="1:8" x14ac:dyDescent="0.25">
      <c r="B5" s="75" t="s">
        <v>132</v>
      </c>
      <c r="C5" s="76">
        <v>36717</v>
      </c>
      <c r="D5" s="77">
        <v>1047</v>
      </c>
      <c r="E5" s="78">
        <v>121392</v>
      </c>
      <c r="F5" s="78">
        <v>2744094</v>
      </c>
      <c r="G5" s="79">
        <f t="shared" ref="G5:G11" si="0">F5/E5</f>
        <v>22.605229339659946</v>
      </c>
    </row>
    <row r="6" spans="1:8" x14ac:dyDescent="0.25">
      <c r="B6" s="75" t="s">
        <v>133</v>
      </c>
      <c r="C6" s="76">
        <v>36758</v>
      </c>
      <c r="D6" s="77">
        <v>1045.5999999999999</v>
      </c>
      <c r="E6" s="78">
        <v>68587</v>
      </c>
      <c r="F6" s="78">
        <v>1546267</v>
      </c>
      <c r="G6" s="79">
        <f t="shared" si="0"/>
        <v>22.544607578695672</v>
      </c>
    </row>
    <row r="7" spans="1:8" x14ac:dyDescent="0.25">
      <c r="B7" s="75" t="s">
        <v>132</v>
      </c>
      <c r="C7" s="76">
        <v>36783</v>
      </c>
      <c r="D7" s="77">
        <v>1040.8</v>
      </c>
      <c r="E7" s="78">
        <v>117073</v>
      </c>
      <c r="F7" s="78">
        <v>2630718</v>
      </c>
      <c r="G7" s="79">
        <f t="shared" si="0"/>
        <v>22.470749019842319</v>
      </c>
    </row>
    <row r="8" spans="1:8" x14ac:dyDescent="0.25">
      <c r="B8" s="75" t="s">
        <v>132</v>
      </c>
      <c r="C8" s="76">
        <v>36825</v>
      </c>
      <c r="D8" s="77">
        <v>1050.22</v>
      </c>
      <c r="E8" s="78">
        <v>30087</v>
      </c>
      <c r="F8" s="78">
        <v>680556</v>
      </c>
      <c r="G8" s="79">
        <f t="shared" si="0"/>
        <v>22.619603150862499</v>
      </c>
    </row>
    <row r="9" spans="1:8" x14ac:dyDescent="0.25">
      <c r="B9" s="75" t="s">
        <v>132</v>
      </c>
      <c r="C9" s="76">
        <v>36843</v>
      </c>
      <c r="D9" s="77">
        <v>1047</v>
      </c>
      <c r="E9" s="78">
        <v>111936</v>
      </c>
      <c r="F9" s="78">
        <v>2530502</v>
      </c>
      <c r="G9" s="79">
        <f t="shared" si="0"/>
        <v>22.60668596340766</v>
      </c>
    </row>
    <row r="10" spans="1:8" x14ac:dyDescent="0.25">
      <c r="B10" s="75" t="s">
        <v>132</v>
      </c>
      <c r="C10" s="76">
        <v>36889</v>
      </c>
      <c r="D10" s="77">
        <v>1045.8</v>
      </c>
      <c r="E10" s="80">
        <v>122088.5</v>
      </c>
      <c r="F10" s="80">
        <v>2759397</v>
      </c>
      <c r="G10" s="81">
        <f t="shared" si="0"/>
        <v>22.601612764510989</v>
      </c>
      <c r="H10" s="62"/>
    </row>
    <row r="11" spans="1:8" x14ac:dyDescent="0.25">
      <c r="C11" s="60"/>
      <c r="E11" s="73">
        <f>SUM(E5:E10)</f>
        <v>571163.5</v>
      </c>
      <c r="F11" s="6">
        <f>SUM(F5:F10)</f>
        <v>12891534</v>
      </c>
      <c r="G11" s="42">
        <f t="shared" si="0"/>
        <v>22.570654462338716</v>
      </c>
      <c r="H11" t="s">
        <v>147</v>
      </c>
    </row>
    <row r="12" spans="1:8" x14ac:dyDescent="0.25">
      <c r="B12" t="s">
        <v>148</v>
      </c>
      <c r="C12" s="78">
        <v>119000</v>
      </c>
      <c r="E12" s="73"/>
      <c r="F12" s="6"/>
      <c r="G12" s="42">
        <v>22.84</v>
      </c>
      <c r="H12" t="s">
        <v>158</v>
      </c>
    </row>
    <row r="13" spans="1:8" x14ac:dyDescent="0.25">
      <c r="B13" t="s">
        <v>149</v>
      </c>
      <c r="C13" s="82">
        <v>0.81694299999999997</v>
      </c>
      <c r="E13" s="73"/>
      <c r="F13" s="6"/>
      <c r="G13" s="42"/>
    </row>
    <row r="14" spans="1:8" x14ac:dyDescent="0.25">
      <c r="B14" t="s">
        <v>150</v>
      </c>
      <c r="C14" s="82">
        <v>0.81134700000000004</v>
      </c>
    </row>
    <row r="16" spans="1:8" x14ac:dyDescent="0.25">
      <c r="A16" s="25" t="s">
        <v>100</v>
      </c>
      <c r="B16" s="25" t="s">
        <v>138</v>
      </c>
      <c r="C16" s="71"/>
      <c r="D16" s="71">
        <v>36564</v>
      </c>
      <c r="E16" s="25">
        <v>322</v>
      </c>
      <c r="F16" s="25" t="s">
        <v>136</v>
      </c>
    </row>
    <row r="17" spans="1:7" x14ac:dyDescent="0.25">
      <c r="B17" s="25" t="s">
        <v>137</v>
      </c>
      <c r="C17" s="72">
        <v>952000</v>
      </c>
      <c r="D17" s="25" t="s">
        <v>139</v>
      </c>
      <c r="E17" s="72">
        <f>C17*22.84</f>
        <v>21743680</v>
      </c>
      <c r="F17" s="25" t="s">
        <v>140</v>
      </c>
      <c r="G17" t="s">
        <v>154</v>
      </c>
    </row>
    <row r="19" spans="1:7" x14ac:dyDescent="0.25">
      <c r="A19" s="66" t="s">
        <v>135</v>
      </c>
      <c r="B19" s="64" t="s">
        <v>155</v>
      </c>
      <c r="E19" s="65">
        <f>C17*G11*C13</f>
        <v>17553869.136341911</v>
      </c>
      <c r="G19" s="61" t="s">
        <v>100</v>
      </c>
    </row>
    <row r="20" spans="1:7" x14ac:dyDescent="0.25">
      <c r="A20" s="66"/>
    </row>
    <row r="21" spans="1:7" x14ac:dyDescent="0.25">
      <c r="A21" s="66" t="s">
        <v>141</v>
      </c>
      <c r="B21" s="64" t="s">
        <v>159</v>
      </c>
      <c r="D21" s="66"/>
      <c r="E21" s="68">
        <f>C12*G12*C14</f>
        <v>2205208.6921200003</v>
      </c>
      <c r="G21" s="61" t="s">
        <v>100</v>
      </c>
    </row>
    <row r="22" spans="1:7" x14ac:dyDescent="0.25">
      <c r="A22" s="66"/>
    </row>
    <row r="23" spans="1:7" x14ac:dyDescent="0.25">
      <c r="A23" s="66" t="s">
        <v>142</v>
      </c>
      <c r="B23" s="64" t="s">
        <v>156</v>
      </c>
      <c r="E23" s="70">
        <f>((C17)-(E11+383925))*G11*C14</f>
        <v>-56558.566359731274</v>
      </c>
    </row>
    <row r="24" spans="1:7" x14ac:dyDescent="0.25">
      <c r="A24" s="66"/>
    </row>
    <row r="25" spans="1:7" x14ac:dyDescent="0.25">
      <c r="A25" s="66" t="s">
        <v>143</v>
      </c>
      <c r="B25" s="67" t="s">
        <v>151</v>
      </c>
      <c r="C25" s="66"/>
      <c r="D25" s="66"/>
      <c r="E25" s="69">
        <f>((C12-(0+C12))*G12*C14)</f>
        <v>0</v>
      </c>
    </row>
    <row r="26" spans="1:7" x14ac:dyDescent="0.25">
      <c r="A26" s="66"/>
      <c r="B26" s="67"/>
      <c r="C26" s="66"/>
      <c r="D26" s="66"/>
      <c r="E26" s="69"/>
    </row>
    <row r="27" spans="1:7" x14ac:dyDescent="0.25">
      <c r="A27" s="66"/>
      <c r="B27" s="66" t="s">
        <v>145</v>
      </c>
      <c r="E27" s="74">
        <f>-(E19+E21-E23-E25)</f>
        <v>-19815636.394821644</v>
      </c>
    </row>
    <row r="28" spans="1:7" x14ac:dyDescent="0.25">
      <c r="B28" t="s">
        <v>152</v>
      </c>
      <c r="E28" s="83">
        <v>19968550.710000001</v>
      </c>
    </row>
    <row r="30" spans="1:7" x14ac:dyDescent="0.25">
      <c r="B30" t="s">
        <v>153</v>
      </c>
      <c r="E30" s="70">
        <f>SUM(E27:E28)</f>
        <v>152914.31517835706</v>
      </c>
    </row>
  </sheetData>
  <pageMargins left="0.75" right="0.75" top="1" bottom="1" header="0.5" footer="0.5"/>
  <pageSetup scale="8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14" sqref="E14"/>
    </sheetView>
  </sheetViews>
  <sheetFormatPr defaultRowHeight="13.2" x14ac:dyDescent="0.25"/>
  <cols>
    <col min="3" max="3" width="10.44140625" customWidth="1"/>
    <col min="9" max="9" width="11.44140625" bestFit="1" customWidth="1"/>
  </cols>
  <sheetData>
    <row r="1" spans="1:11" ht="15.6" x14ac:dyDescent="0.3">
      <c r="A1" s="24" t="s">
        <v>78</v>
      </c>
    </row>
    <row r="4" spans="1:11" x14ac:dyDescent="0.25">
      <c r="I4" s="14" t="s">
        <v>92</v>
      </c>
    </row>
    <row r="5" spans="1:11" x14ac:dyDescent="0.25">
      <c r="I5" s="14" t="s">
        <v>93</v>
      </c>
    </row>
    <row r="6" spans="1:11" x14ac:dyDescent="0.25">
      <c r="B6" s="88" t="s">
        <v>91</v>
      </c>
      <c r="C6" s="88"/>
      <c r="D6" s="88"/>
      <c r="E6" s="88"/>
      <c r="I6" s="14" t="s">
        <v>77</v>
      </c>
    </row>
    <row r="7" spans="1:11" x14ac:dyDescent="0.25">
      <c r="I7" s="10" t="s">
        <v>76</v>
      </c>
    </row>
    <row r="8" spans="1:11" x14ac:dyDescent="0.25">
      <c r="B8" s="32" t="s">
        <v>73</v>
      </c>
      <c r="C8" s="32" t="s">
        <v>74</v>
      </c>
      <c r="D8" s="32">
        <v>1999</v>
      </c>
      <c r="E8" s="32">
        <v>2000</v>
      </c>
      <c r="H8" s="32" t="s">
        <v>74</v>
      </c>
      <c r="I8" s="32">
        <v>1999</v>
      </c>
      <c r="J8" s="36">
        <v>2000</v>
      </c>
    </row>
    <row r="9" spans="1:11" x14ac:dyDescent="0.25">
      <c r="B9">
        <v>1</v>
      </c>
      <c r="C9" s="34" t="s">
        <v>79</v>
      </c>
      <c r="D9" s="85">
        <v>166.2</v>
      </c>
      <c r="E9" s="85">
        <v>173.8</v>
      </c>
      <c r="H9" s="34" t="s">
        <v>79</v>
      </c>
      <c r="I9" s="86">
        <v>1.8109999999999999</v>
      </c>
      <c r="J9" s="75">
        <v>2.3380000000000001</v>
      </c>
    </row>
    <row r="10" spans="1:11" x14ac:dyDescent="0.25">
      <c r="B10">
        <f>B9+1</f>
        <v>2</v>
      </c>
      <c r="C10" s="34" t="s">
        <v>80</v>
      </c>
      <c r="D10" s="85">
        <v>166.3</v>
      </c>
      <c r="E10" s="85">
        <v>174.2</v>
      </c>
      <c r="F10" s="35"/>
      <c r="G10" s="35"/>
      <c r="H10" s="34" t="s">
        <v>80</v>
      </c>
      <c r="I10" s="86">
        <v>1.746</v>
      </c>
      <c r="J10" s="75">
        <v>2.5830000000000002</v>
      </c>
    </row>
    <row r="11" spans="1:11" x14ac:dyDescent="0.25">
      <c r="B11">
        <f t="shared" ref="B11:B20" si="0">B10+1</f>
        <v>3</v>
      </c>
      <c r="C11" s="34" t="s">
        <v>81</v>
      </c>
      <c r="D11" s="85">
        <v>166.4</v>
      </c>
      <c r="E11" s="85">
        <v>175.8</v>
      </c>
      <c r="F11" s="35"/>
      <c r="G11" s="35"/>
      <c r="H11" s="34" t="s">
        <v>81</v>
      </c>
      <c r="I11" s="86">
        <v>1.6930000000000001</v>
      </c>
      <c r="J11" s="75">
        <v>2.5609999999999999</v>
      </c>
    </row>
    <row r="12" spans="1:11" x14ac:dyDescent="0.25">
      <c r="B12">
        <f t="shared" si="0"/>
        <v>4</v>
      </c>
      <c r="C12" s="34" t="s">
        <v>82</v>
      </c>
      <c r="D12" s="85">
        <v>166.7</v>
      </c>
      <c r="E12" s="85">
        <v>176.9</v>
      </c>
      <c r="F12" s="35"/>
      <c r="G12" s="35"/>
      <c r="H12" s="34" t="s">
        <v>82</v>
      </c>
      <c r="I12" s="86">
        <v>1.847</v>
      </c>
      <c r="J12" s="75">
        <v>2.9260000000000002</v>
      </c>
    </row>
    <row r="13" spans="1:11" x14ac:dyDescent="0.25">
      <c r="B13">
        <f t="shared" si="0"/>
        <v>5</v>
      </c>
      <c r="C13" s="34" t="s">
        <v>83</v>
      </c>
      <c r="D13" s="85">
        <v>168</v>
      </c>
      <c r="E13" s="85">
        <v>177.5</v>
      </c>
      <c r="F13" s="35"/>
      <c r="G13" s="35"/>
      <c r="H13" s="34" t="s">
        <v>83</v>
      </c>
      <c r="I13" s="86">
        <v>2.3260000000000001</v>
      </c>
      <c r="J13" s="75">
        <v>3.1120000000000001</v>
      </c>
    </row>
    <row r="14" spans="1:11" x14ac:dyDescent="0.25">
      <c r="B14">
        <f t="shared" si="0"/>
        <v>6</v>
      </c>
      <c r="C14" s="34" t="s">
        <v>84</v>
      </c>
      <c r="D14" s="85">
        <v>169.1</v>
      </c>
      <c r="E14" s="85">
        <v>179.7</v>
      </c>
      <c r="F14" s="35"/>
      <c r="G14" s="53"/>
      <c r="H14" s="34" t="s">
        <v>84</v>
      </c>
      <c r="I14" s="86">
        <v>2.2010000000000001</v>
      </c>
      <c r="J14" s="75">
        <v>4.2380000000000004</v>
      </c>
    </row>
    <row r="15" spans="1:11" x14ac:dyDescent="0.25">
      <c r="B15">
        <f t="shared" si="0"/>
        <v>7</v>
      </c>
      <c r="C15" s="34" t="s">
        <v>85</v>
      </c>
      <c r="D15" s="85">
        <v>170.2</v>
      </c>
      <c r="E15" s="85">
        <v>180.3</v>
      </c>
      <c r="F15" s="35"/>
      <c r="G15" s="35"/>
      <c r="H15" s="34" t="s">
        <v>85</v>
      </c>
      <c r="I15" s="86">
        <v>2.2719999999999998</v>
      </c>
      <c r="J15" s="87">
        <v>4.5380000000000003</v>
      </c>
      <c r="K15" s="35" t="s">
        <v>100</v>
      </c>
    </row>
    <row r="16" spans="1:11" x14ac:dyDescent="0.25">
      <c r="B16">
        <f t="shared" si="0"/>
        <v>8</v>
      </c>
      <c r="C16" s="34" t="s">
        <v>86</v>
      </c>
      <c r="D16" s="85">
        <v>171.1</v>
      </c>
      <c r="E16" s="85">
        <v>181.1</v>
      </c>
      <c r="F16" s="35"/>
      <c r="G16" s="35"/>
      <c r="H16" s="34" t="s">
        <v>86</v>
      </c>
      <c r="I16" s="86">
        <v>2.5720000000000001</v>
      </c>
      <c r="J16" s="87">
        <v>3.7480000000000002</v>
      </c>
      <c r="K16" s="35" t="s">
        <v>100</v>
      </c>
    </row>
    <row r="17" spans="2:11" x14ac:dyDescent="0.25">
      <c r="B17">
        <f t="shared" si="0"/>
        <v>9</v>
      </c>
      <c r="C17" s="34" t="s">
        <v>87</v>
      </c>
      <c r="D17" s="85">
        <v>172.5</v>
      </c>
      <c r="E17" s="85">
        <v>182.6</v>
      </c>
      <c r="F17" s="35"/>
      <c r="G17" s="35"/>
      <c r="H17" s="34" t="s">
        <v>87</v>
      </c>
      <c r="I17" s="86">
        <v>2.9630000000000001</v>
      </c>
      <c r="J17" s="87">
        <v>4.6440000000000001</v>
      </c>
      <c r="K17" s="35" t="s">
        <v>100</v>
      </c>
    </row>
    <row r="18" spans="2:11" x14ac:dyDescent="0.25">
      <c r="B18">
        <f t="shared" si="0"/>
        <v>10</v>
      </c>
      <c r="C18" s="34" t="s">
        <v>88</v>
      </c>
      <c r="D18" s="85">
        <v>173</v>
      </c>
      <c r="E18" s="85">
        <v>185.1</v>
      </c>
      <c r="F18" s="35"/>
      <c r="G18" s="35"/>
      <c r="H18" s="34" t="s">
        <v>88</v>
      </c>
      <c r="I18" s="86">
        <v>2.6070000000000002</v>
      </c>
      <c r="J18" s="87">
        <v>5.3040000000000003</v>
      </c>
      <c r="K18" s="35" t="s">
        <v>100</v>
      </c>
    </row>
    <row r="19" spans="2:11" x14ac:dyDescent="0.25">
      <c r="B19">
        <f t="shared" si="0"/>
        <v>11</v>
      </c>
      <c r="C19" s="34" t="s">
        <v>89</v>
      </c>
      <c r="D19" s="85">
        <v>172.5</v>
      </c>
      <c r="E19" s="85">
        <v>188.7</v>
      </c>
      <c r="F19" s="35"/>
      <c r="G19" s="35"/>
      <c r="H19" s="34" t="s">
        <v>89</v>
      </c>
      <c r="I19" s="86">
        <v>3.04</v>
      </c>
      <c r="J19" s="87">
        <v>4.6210000000000004</v>
      </c>
      <c r="K19" s="35" t="s">
        <v>100</v>
      </c>
    </row>
    <row r="20" spans="2:11" x14ac:dyDescent="0.25">
      <c r="B20">
        <f t="shared" si="0"/>
        <v>12</v>
      </c>
      <c r="C20" s="34" t="s">
        <v>90</v>
      </c>
      <c r="D20" s="85">
        <v>173.6</v>
      </c>
      <c r="E20" s="85">
        <v>190.6</v>
      </c>
      <c r="F20" s="35"/>
      <c r="G20" s="35"/>
      <c r="H20" s="34" t="s">
        <v>90</v>
      </c>
      <c r="I20" s="86">
        <v>2.169</v>
      </c>
      <c r="J20" s="87">
        <v>6.32</v>
      </c>
      <c r="K20" s="35" t="s">
        <v>100</v>
      </c>
    </row>
    <row r="22" spans="2:11" x14ac:dyDescent="0.25">
      <c r="B22" t="s">
        <v>75</v>
      </c>
      <c r="D22" s="30">
        <f>AVERAGE(D9:D20)</f>
        <v>169.6333333333333</v>
      </c>
      <c r="E22" s="30">
        <f>AVERAGE(E9:E20)</f>
        <v>180.52499999999998</v>
      </c>
      <c r="F22" s="35"/>
      <c r="I22" s="33">
        <f>AVERAGE(I9:I20)</f>
        <v>2.2705833333333332</v>
      </c>
      <c r="J22" s="54">
        <f>AVERAGE(J9:J20)</f>
        <v>3.9110833333333339</v>
      </c>
    </row>
  </sheetData>
  <mergeCells count="1">
    <mergeCell ref="B6:E6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2000 LNG Pricing</vt:lpstr>
      <vt:lpstr>2001 LNG Pricing</vt:lpstr>
      <vt:lpstr>Summary of Calculations</vt:lpstr>
      <vt:lpstr>NYMEX Prices</vt:lpstr>
      <vt:lpstr>Reconciliation</vt:lpstr>
      <vt:lpstr>Calculations</vt:lpstr>
      <vt:lpstr>'2001 LNG Pricing'!Print_Area</vt:lpstr>
      <vt:lpstr>'NYMEX Prices'!Print_Area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Ganc</dc:creator>
  <cp:lastModifiedBy>Havlíček Jan</cp:lastModifiedBy>
  <cp:lastPrinted>2001-02-01T15:18:42Z</cp:lastPrinted>
  <dcterms:created xsi:type="dcterms:W3CDTF">1999-10-13T16:22:06Z</dcterms:created>
  <dcterms:modified xsi:type="dcterms:W3CDTF">2023-09-10T15:01:47Z</dcterms:modified>
</cp:coreProperties>
</file>